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thameswater.sharepoint.com/sites/PR24Hub/Shared Documents/General/11 Draft Determination/04 Work strands/Data tables/Data Tables Working Folders/Working Versions of Tables, Method Statements, Commentaries and Change Logs/Models/"/>
    </mc:Choice>
  </mc:AlternateContent>
  <xr:revisionPtr revIDLastSave="11" documentId="13_ncr:1_{3957BA2E-F2D9-45F2-9DA9-FA2483B897B2}" xr6:coauthVersionLast="47" xr6:coauthVersionMax="47" xr10:uidLastSave="{3DE78901-07EC-400D-BD69-B1477E71A30F}"/>
  <bookViews>
    <workbookView xWindow="41715" yWindow="0" windowWidth="15885" windowHeight="15600" tabRatio="969" firstSheet="18" activeTab="22" xr2:uid="{00000000-000D-0000-FFFF-FFFF00000000}"/>
  </bookViews>
  <sheets>
    <sheet name="CLEAR_SHEET" sheetId="1" state="hidden" r:id="rId1"/>
    <sheet name="Cover" sheetId="2" r:id="rId2"/>
    <sheet name="Contents" sheetId="3" r:id="rId3"/>
    <sheet name="InpS" sheetId="5" r:id="rId4"/>
    <sheet name="Inputs PR19 costs" sheetId="28" r:id="rId5"/>
    <sheet name="Inputs PR24 costs" sheetId="29" r:id="rId6"/>
    <sheet name="Inputs FM" sheetId="22" r:id="rId7"/>
    <sheet name="PR19 - InpActive" sheetId="21" r:id="rId8"/>
    <sheet name="PR19 - F_OutputsMaster" sheetId="24" r:id="rId9"/>
    <sheet name="PR24 - Active inputs" sheetId="32" r:id="rId10"/>
    <sheet name="PR24 - OBXValues" sheetId="33" r:id="rId11"/>
    <sheet name="Time" sheetId="6" r:id="rId12"/>
    <sheet name="Totex" sheetId="7" r:id="rId13"/>
    <sheet name="RCV" sheetId="8" r:id="rId14"/>
    <sheet name="Wholesale" sheetId="9" r:id="rId15"/>
    <sheet name="Wholesale reconciliation" sheetId="10" r:id="rId16"/>
    <sheet name="Other wholesale items" sheetId="11" r:id="rId17"/>
    <sheet name="Cost to serve" sheetId="12" r:id="rId18"/>
    <sheet name="Customer number impacts" sheetId="13" r:id="rId19"/>
    <sheet name="Breakdown by costs" sheetId="14" r:id="rId20"/>
    <sheet name="Total bill impacts" sheetId="15" r:id="rId21"/>
    <sheet name="OBXValues" sheetId="16" r:id="rId22"/>
    <sheet name="Bill impact waterfall" sheetId="17" r:id="rId23"/>
    <sheet name="Bill impact waterfall (costs)" sheetId="18" r:id="rId24"/>
    <sheet name="PowerBi table" sheetId="19" r:id="rId25"/>
  </sheets>
  <definedNames>
    <definedName name="\\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\\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X" hidden="1">#REF!</definedName>
    <definedName name="_1¿" hidden="1">#REF!</definedName>
    <definedName name="_1234Graph_A" hidden="1">#REF!</definedName>
    <definedName name="_123Graph_Sim_Inc_ActualC" hidden="1">#REF!</definedName>
    <definedName name="_2_" hidden="1">#REF!</definedName>
    <definedName name="_abc1" localSheetId="10" hidden="1">{"key inputs",#N/A,TRUE,"Key Inputs";"key outputs",#N/A,TRUE,"Outputs";"Other inputs",#N/A,TRUE,"Other Inputs";"Revenue",#N/A,TRUE,"Rev"}</definedName>
    <definedName name="_abc1" hidden="1">{"key inputs",#N/A,TRUE,"Key Inputs";"key outputs",#N/A,TRUE,"Outputs";"Other inputs",#N/A,TRUE,"Other Inputs";"Revenue",#N/A,TRUE,"Rev"}</definedName>
    <definedName name="_asd1" localSheetId="10" hidden="1">{"key inputs",#N/A,FALSE,"Key Inputs";"key outputs",#N/A,FALSE,"Outputs";"Other inputs",#N/A,FALSE,"Other Inputs";"cashflow",#N/A,FALSE,"Statemnts"}</definedName>
    <definedName name="_asd1" hidden="1">{"key inputs",#N/A,FALSE,"Key Inputs";"key outputs",#N/A,FALSE,"Outputs";"Other inputs",#N/A,FALSE,"Other Inputs";"cashflow",#N/A,FALSE,"Statemnts"}</definedName>
    <definedName name="_asd11" localSheetId="10" hidden="1">{"key inputs",#N/A,FALSE,"Key Inputs";"key outputs",#N/A,FALSE,"Outputs";"Other inputs",#N/A,FALSE,"Other Inputs";"cashflow",#N/A,FALSE,"Statemnts"}</definedName>
    <definedName name="_asd11" hidden="1">{"key inputs",#N/A,FALSE,"Key Inputs";"key outputs",#N/A,FALSE,"Outputs";"Other inputs",#N/A,FALSE,"Other Inputs";"cashflow",#N/A,FALSE,"Statemnts"}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7" hidden="1">'PR19 - InpActive'!$A$7:$W$2039</definedName>
    <definedName name="_Key1" hidden="1">#REF!</definedName>
    <definedName name="_New1" localSheetId="10" hidden="1">{#N/A,#N/A,FALSE,"Aging Summary";#N/A,#N/A,FALSE,"Ratio Analysis";#N/A,#N/A,FALSE,"Test 120 Day Accts";#N/A,#N/A,FALSE,"Tickmarks"}</definedName>
    <definedName name="_New1" hidden="1">{#N/A,#N/A,FALSE,"Aging Summary";#N/A,#N/A,FALSE,"Ratio Analysis";#N/A,#N/A,FALSE,"Test 120 Day Accts";#N/A,#N/A,FALSE,"Tickmarks"}</definedName>
    <definedName name="_Order1">255</definedName>
    <definedName name="_Order2">255</definedName>
    <definedName name="_Sort" hidden="1">#REF!</definedName>
    <definedName name="_Table2_Out" hidden="1">#REF!</definedName>
    <definedName name="a" localSheetId="10" hidden="1">{#N/A,#N/A,FALSE,"Aging Summary";#N/A,#N/A,FALSE,"Ratio Analysis";#N/A,#N/A,FALSE,"Test 120 Day Accts";#N/A,#N/A,FALSE,"Tickmarks"}</definedName>
    <definedName name="a" hidden="1">{#N/A,#N/A,FALSE,"Aging Summary";#N/A,#N/A,FALSE,"Ratio Analysis";#N/A,#N/A,FALSE,"Test 120 Day Accts";#N/A,#N/A,FALSE,"Tickmarks"}</definedName>
    <definedName name="aa" localSheetId="10" hidden="1">{#N/A,#N/A,FALSE,"Aging Summary";#N/A,#N/A,FALSE,"Ratio Analysis";#N/A,#N/A,FALSE,"Test 120 Day Accts";#N/A,#N/A,FALSE,"Tickmarks"}</definedName>
    <definedName name="aa" hidden="1">{#N/A,#N/A,FALSE,"Aging Summary";#N/A,#N/A,FALSE,"Ratio Analysis";#N/A,#N/A,FALSE,"Test 120 Day Accts";#N/A,#N/A,FALSE,"Tickmarks"}</definedName>
    <definedName name="AAA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AAA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aaaa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aaaa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abc" localSheetId="1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bc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c" localSheetId="10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ac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ACC" localSheetId="10" hidden="1">{"Variances",#N/A,FALSE,"Data"}</definedName>
    <definedName name="ACC" hidden="1">{"Variances",#N/A,FALSE,"Data"}</definedName>
    <definedName name="Active___Business_retail_average_cost_per_customer_in_Tariff_Band__Welsh_companies____real.1">'PR24 - Active inputs'!$J$4353:$X$4353</definedName>
    <definedName name="Active___Business_retail_average_cost_per_customer_in_Tariff_Band__Welsh_companies____real.2">'PR24 - Active inputs'!$J$4354:$X$4354</definedName>
    <definedName name="Active___Business_retail_average_cost_per_customer_in_Tariff_Band__Welsh_companies____real.3">'PR24 - Active inputs'!$J$4355:$X$4355</definedName>
    <definedName name="Active___Households_connected_for_sewerage_only___metered">'PR24 - Active inputs'!$J$3739:$X$3739</definedName>
    <definedName name="Active___Households_connected_for_sewerage_only___unmetered">'PR24 - Active inputs'!$J$3723:$X$3723</definedName>
    <definedName name="Active___Households_connected_for_water_and_sewerage___metered">'PR24 - Active inputs'!$J$3755:$X$3755</definedName>
    <definedName name="Active___Households_connected_for_water_and_sewerage___unmetered">'PR24 - Active inputs'!$J$3747:$X$3747</definedName>
    <definedName name="Active___Households_connected_for_water_only___metered">'PR24 - Active inputs'!$J$3731:$X$3731</definedName>
    <definedName name="Active___Households_connected_for_water_only___unmetered">'PR24 - Active inputs'!$J$3715:$X$3715</definedName>
    <definedName name="Active___Inventories_balance___control___nominal.ADDN1">'PR24 - Active inputs'!$J$1424:$X$1424</definedName>
    <definedName name="Active___Inventories_balance___control___nominal.ADDN2">'PR24 - Active inputs'!$J$1425:$X$1425</definedName>
    <definedName name="Active___Inventories_balance___control___nominal.BR">'PR24 - Active inputs'!$J$1423:$X$1423</definedName>
    <definedName name="Active___Inventories_balance___control___nominal.WN">'PR24 - Active inputs'!$J$1421:$X$1421</definedName>
    <definedName name="Active___Inventories_balance___control___nominal.WR">'PR24 - Active inputs'!$J$1420:$X$1420</definedName>
    <definedName name="Active___Inventories_balance___control___nominal.WWN">'PR24 - Active inputs'!$J$1422:$X$1422</definedName>
    <definedName name="Active___Movement_in_other_liabilities___control___nominal.ADDN1">'PR24 - Active inputs'!$J$3591:$X$3591</definedName>
    <definedName name="Active___Movement_in_other_liabilities___control___nominal.ADDN2">'PR24 - Active inputs'!$J$3592:$X$3592</definedName>
    <definedName name="Active___Movement_in_other_liabilities___control___nominal.BR">'PR24 - Active inputs'!$J$3590:$X$3590</definedName>
    <definedName name="Active___Movement_in_other_liabilities___control___nominal.WN">'PR24 - Active inputs'!$J$3588:$X$3588</definedName>
    <definedName name="Active___Movement_in_other_liabilities___control___nominal.WR">'PR24 - Active inputs'!$J$3587:$X$3587</definedName>
    <definedName name="Active___Movement_in_other_liabilities___control___nominal.WWN">'PR24 - Active inputs'!$J$3589:$X$3589</definedName>
    <definedName name="Active___Movement_in_provisions___control___nominal.ADDN1">'PR24 - Active inputs'!$J$3652:$X$3652</definedName>
    <definedName name="Active___Movement_in_provisions___control___nominal.ADDN2">'PR24 - Active inputs'!$J$3653:$X$3653</definedName>
    <definedName name="Active___Movement_in_provisions___control___nominal.BR">'PR24 - Active inputs'!$J$3651:$X$3651</definedName>
    <definedName name="Active___Movement_in_provisions___control___nominal.WN">'PR24 - Active inputs'!$J$3649:$X$3649</definedName>
    <definedName name="Active___Movement_in_provisions___control___nominal.WR">'PR24 - Active inputs'!$J$3648:$X$3648</definedName>
    <definedName name="Active___Movement_in_provisions___control___nominal.WWN">'PR24 - Active inputs'!$J$3650:$X$3650</definedName>
    <definedName name="Active___tariff_band___net_margin_percentage.1">'PR24 - Active inputs'!$J$4123:$X$4123</definedName>
    <definedName name="Active___tariff_band___net_margin_percentage.2">'PR24 - Active inputs'!$J$4124:$X$4124</definedName>
    <definedName name="Active___tariff_band___net_margin_percentage.3">'PR24 - Active inputs'!$J$4125:$X$4125</definedName>
    <definedName name="Additional_WoC_Modelled" localSheetId="10">#REF!</definedName>
    <definedName name="Additional_WoC_Modelled">#REF!</definedName>
    <definedName name="addw" localSheetId="10" hidden="1">{"key inputs",#N/A,FALSE,"Key Inputs";"key outputs",#N/A,FALSE,"Outputs";"Other inputs",#N/A,FALSE,"Other Inputs";"cashflow",#N/A,FALSE,"Statemnts"}</definedName>
    <definedName name="addw" hidden="1">{"key inputs",#N/A,FALSE,"Key Inputs";"key outputs",#N/A,FALSE,"Outputs";"Other inputs",#N/A,FALSE,"Other Inputs";"cashflow",#N/A,FALSE,"Statemnts"}</definedName>
    <definedName name="AdjStart">#REF!</definedName>
    <definedName name="Adjusted_taxable_profit___loss__wholesale_available_for_tax_loss_utilisation___post_financeability___nominal">#REF!</definedName>
    <definedName name="Adjustment_for_mid_year_cashflow_in_discounting_years" localSheetId="10">#REF!</definedName>
    <definedName name="Adjustment_for_mid_year_cashflow_in_discounting_years">#REF!</definedName>
    <definedName name="All" localSheetId="10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All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AMP_duration" localSheetId="10">#REF!</definedName>
    <definedName name="AMP_duration">#REF!</definedName>
    <definedName name="anscount" hidden="1">2</definedName>
    <definedName name="arl" localSheetId="10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arl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AS2DocOpenMode">"AS2DocumentBrowse"</definedName>
    <definedName name="AS2HasNoAutoHeaderFooter">" "</definedName>
    <definedName name="AS2NamedRange">5</definedName>
    <definedName name="AS2ReportLS">1</definedName>
    <definedName name="AS2StaticLS" hidden="1">#REF!</definedName>
    <definedName name="AS2SyncStepLS">0</definedName>
    <definedName name="AS2TickmarkLS" hidden="1">#REF!</definedName>
    <definedName name="AS2VersionLS">300</definedName>
    <definedName name="asd" localSheetId="10" hidden="1">{"key inputs",#N/A,FALSE,"Key Inputs";"key outputs",#N/A,FALSE,"Outputs";"Other inputs",#N/A,FALSE,"Other Inputs";"cashflow",#N/A,FALSE,"Statemnts"}</definedName>
    <definedName name="asd" hidden="1">{"key inputs",#N/A,FALSE,"Key Inputs";"key outputs",#N/A,FALSE,"Outputs";"Other inputs",#N/A,FALSE,"Other Inputs";"cashflow",#N/A,FALSE,"Statemnts"}</definedName>
    <definedName name="asdas" localSheetId="10" hidden="1">{#N/A,#N/A,FALSE,"TMCOMP96";#N/A,#N/A,FALSE,"MAT96";#N/A,#N/A,FALSE,"FANDA96";#N/A,#N/A,FALSE,"INTRAN96";#N/A,#N/A,FALSE,"NAA9697";#N/A,#N/A,FALSE,"ECWEBB";#N/A,#N/A,FALSE,"MFT96";#N/A,#N/A,FALSE,"CTrecon"}</definedName>
    <definedName name="asdas" hidden="1">{#N/A,#N/A,FALSE,"TMCOMP96";#N/A,#N/A,FALSE,"MAT96";#N/A,#N/A,FALSE,"FANDA96";#N/A,#N/A,FALSE,"INTRAN96";#N/A,#N/A,FALSE,"NAA9697";#N/A,#N/A,FALSE,"ECWEBB";#N/A,#N/A,FALSE,"MFT96";#N/A,#N/A,FALSE,"CTrecon"}</definedName>
    <definedName name="BG_Del">15</definedName>
    <definedName name="BG_Ins">4</definedName>
    <definedName name="BG_Mod">6</definedName>
    <definedName name="BLPH1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ccc" localSheetId="10" hidden="1">{"Variances",#N/A,FALSE,"Data"}</definedName>
    <definedName name="ccc" hidden="1">{"Variances",#N/A,FALSE,"Data"}</definedName>
    <definedName name="CHK_TOL" localSheetId="10">#REF!</definedName>
    <definedName name="CHK_TOL">#REF!</definedName>
    <definedName name="CIQWBGuid" hidden="1">"c87e89cd-42e6-4623-9c47-11641df2bf28"</definedName>
    <definedName name="Company_____of_ILD" localSheetId="10">#REF!</definedName>
    <definedName name="Company_____of_ILD">#REF!</definedName>
    <definedName name="Company_____of_ordinary_dividends_paid_as_interim_dividend" localSheetId="10">#REF!</definedName>
    <definedName name="Company_____of_ordinary_dividends_paid_as_interim_dividend">#REF!</definedName>
    <definedName name="Company___2020_25_RCV_opening_balance___real.ADDN1" localSheetId="10">#REF!</definedName>
    <definedName name="Company___2020_25_RCV_opening_balance___real.ADDN1">#REF!</definedName>
    <definedName name="Company___2020_25_RCV_opening_balance___real.ADDN2" localSheetId="10">#REF!</definedName>
    <definedName name="Company___2020_25_RCV_opening_balance___real.ADDN2">#REF!</definedName>
    <definedName name="Company___2020_25_RCV_opening_balance___real.BR" localSheetId="10">#REF!</definedName>
    <definedName name="Company___2020_25_RCV_opening_balance___real.BR">#REF!</definedName>
    <definedName name="Company___2020_25_RCV_opening_balance___real.WN" localSheetId="10">#REF!</definedName>
    <definedName name="Company___2020_25_RCV_opening_balance___real.WN">#REF!</definedName>
    <definedName name="Company___2020_25_RCV_opening_balance___real.WR" localSheetId="10">#REF!</definedName>
    <definedName name="Company___2020_25_RCV_opening_balance___real.WR">#REF!</definedName>
    <definedName name="Company___2020_25_RCV_opening_balance___real.WWN" localSheetId="10">#REF!</definedName>
    <definedName name="Company___2020_25_RCV_opening_balance___real.WWN">#REF!</definedName>
    <definedName name="Company___actual_opening_Fixed_rate_debt___nominal.ADDN1" localSheetId="10">#REF!</definedName>
    <definedName name="Company___actual_opening_Fixed_rate_debt___nominal.ADDN1">#REF!</definedName>
    <definedName name="Company___actual_opening_Fixed_rate_debt___nominal.ADDN2" localSheetId="10">#REF!</definedName>
    <definedName name="Company___actual_opening_Fixed_rate_debt___nominal.ADDN2">#REF!</definedName>
    <definedName name="Company___actual_opening_Fixed_rate_debt___nominal.BR" localSheetId="10">#REF!</definedName>
    <definedName name="Company___actual_opening_Fixed_rate_debt___nominal.BR">#REF!</definedName>
    <definedName name="Company___actual_opening_Fixed_rate_debt___nominal.WN" localSheetId="10">#REF!</definedName>
    <definedName name="Company___actual_opening_Fixed_rate_debt___nominal.WN">#REF!</definedName>
    <definedName name="Company___actual_opening_Fixed_rate_debt___nominal.WR" localSheetId="10">#REF!</definedName>
    <definedName name="Company___actual_opening_Fixed_rate_debt___nominal.WR">#REF!</definedName>
    <definedName name="Company___actual_opening_Fixed_rate_debt___nominal.WWN" localSheetId="10">#REF!</definedName>
    <definedName name="Company___actual_opening_Fixed_rate_debt___nominal.WWN">#REF!</definedName>
    <definedName name="Company___actual_opening_Floating_rate_debt___nominal.ADDN1" localSheetId="10">#REF!</definedName>
    <definedName name="Company___actual_opening_Floating_rate_debt___nominal.ADDN1">#REF!</definedName>
    <definedName name="Company___actual_opening_Floating_rate_debt___nominal.ADDN2" localSheetId="10">#REF!</definedName>
    <definedName name="Company___actual_opening_Floating_rate_debt___nominal.ADDN2">#REF!</definedName>
    <definedName name="Company___actual_opening_Floating_rate_debt___nominal.BR" localSheetId="10">#REF!</definedName>
    <definedName name="Company___actual_opening_Floating_rate_debt___nominal.BR">#REF!</definedName>
    <definedName name="Company___actual_opening_Floating_rate_debt___nominal.WN" localSheetId="10">#REF!</definedName>
    <definedName name="Company___actual_opening_Floating_rate_debt___nominal.WN">#REF!</definedName>
    <definedName name="Company___actual_opening_Floating_rate_debt___nominal.WR" localSheetId="10">#REF!</definedName>
    <definedName name="Company___actual_opening_Floating_rate_debt___nominal.WR">#REF!</definedName>
    <definedName name="Company___actual_opening_Floating_rate_debt___nominal.WWN" localSheetId="10">#REF!</definedName>
    <definedName name="Company___actual_opening_Floating_rate_debt___nominal.WWN">#REF!</definedName>
    <definedName name="Company___actual_opening_index_linked_debt___nominal.ADDN1" localSheetId="10">#REF!</definedName>
    <definedName name="Company___actual_opening_index_linked_debt___nominal.ADDN1">#REF!</definedName>
    <definedName name="Company___actual_opening_index_linked_debt___nominal.ADDN2" localSheetId="10">#REF!</definedName>
    <definedName name="Company___actual_opening_index_linked_debt___nominal.ADDN2">#REF!</definedName>
    <definedName name="Company___actual_opening_index_linked_debt___nominal.BR" localSheetId="10">#REF!</definedName>
    <definedName name="Company___actual_opening_index_linked_debt___nominal.BR">#REF!</definedName>
    <definedName name="Company___actual_opening_index_linked_debt___nominal.WN" localSheetId="10">#REF!</definedName>
    <definedName name="Company___actual_opening_index_linked_debt___nominal.WN">#REF!</definedName>
    <definedName name="Company___actual_opening_index_linked_debt___nominal.WR" localSheetId="10">#REF!</definedName>
    <definedName name="Company___actual_opening_index_linked_debt___nominal.WR">#REF!</definedName>
    <definedName name="Company___actual_opening_index_linked_debt___nominal.WWN" localSheetId="10">#REF!</definedName>
    <definedName name="Company___actual_opening_index_linked_debt___nominal.WWN">#REF!</definedName>
    <definedName name="Company___Business_Measured_income_accrual_Opening_balance___nominal" localSheetId="10">#REF!</definedName>
    <definedName name="Company___Business_Measured_income_accrual_Opening_balance___nominal">#REF!</definedName>
    <definedName name="Company___Business_retail_advance_receipts_creditor_days_measured" localSheetId="10">#REF!</definedName>
    <definedName name="Company___Business_retail_advance_receipts_creditor_days_measured">#REF!</definedName>
    <definedName name="Company___Business_retail_advance_receipts_creditor_days_unmeasured" localSheetId="10">#REF!</definedName>
    <definedName name="Company___Business_retail_advance_receipts_creditor_days_unmeasured">#REF!</definedName>
    <definedName name="Company___business_weighted_average_debtor_days" localSheetId="10">#REF!</definedName>
    <definedName name="Company___business_weighted_average_debtor_days">#REF!</definedName>
    <definedName name="Company___Cash_and_cash_equivalents_actual_initial_balance___control___nominal.ADDN1" localSheetId="10">#REF!</definedName>
    <definedName name="Company___Cash_and_cash_equivalents_actual_initial_balance___control___nominal.ADDN1">#REF!</definedName>
    <definedName name="Company___Cash_and_cash_equivalents_actual_initial_balance___control___nominal.ADDN2" localSheetId="10">#REF!</definedName>
    <definedName name="Company___Cash_and_cash_equivalents_actual_initial_balance___control___nominal.ADDN2">#REF!</definedName>
    <definedName name="Company___Cash_and_cash_equivalents_actual_initial_balance___control___nominal.BR" localSheetId="10">#REF!</definedName>
    <definedName name="Company___Cash_and_cash_equivalents_actual_initial_balance___control___nominal.BR">#REF!</definedName>
    <definedName name="Company___Cash_and_cash_equivalents_actual_initial_balance___control___nominal.WN" localSheetId="10">#REF!</definedName>
    <definedName name="Company___Cash_and_cash_equivalents_actual_initial_balance___control___nominal.WN">#REF!</definedName>
    <definedName name="Company___Cash_and_cash_equivalents_actual_initial_balance___control___nominal.WR" localSheetId="10">#REF!</definedName>
    <definedName name="Company___Cash_and_cash_equivalents_actual_initial_balance___control___nominal.WR">#REF!</definedName>
    <definedName name="Company___Cash_and_cash_equivalents_actual_initial_balance___control___nominal.WWN" localSheetId="10">#REF!</definedName>
    <definedName name="Company___Cash_and_cash_equivalents_actual_initial_balance___control___nominal.WWN">#REF!</definedName>
    <definedName name="Company___Consumer_price_index__including_housing_costs____Consumer_Price_Index__with_housing__for_November___Constant" localSheetId="10">#REF!</definedName>
    <definedName name="Company___Consumer_price_index__including_housing_costs____Consumer_Price_Index__with_housing__for_November___Constant">#REF!</definedName>
    <definedName name="Company___CPI_H____2022_23___April" localSheetId="10">#REF!</definedName>
    <definedName name="Company___CPI_H____2022_23___April">#REF!</definedName>
    <definedName name="Company___CPI_H____2022_23___August" localSheetId="10">#REF!</definedName>
    <definedName name="Company___CPI_H____2022_23___August">#REF!</definedName>
    <definedName name="Company___CPI_H____2022_23___December" localSheetId="10">#REF!</definedName>
    <definedName name="Company___CPI_H____2022_23___December">#REF!</definedName>
    <definedName name="Company___CPI_H____2022_23___February" localSheetId="10">#REF!</definedName>
    <definedName name="Company___CPI_H____2022_23___February">#REF!</definedName>
    <definedName name="Company___CPI_H____2022_23___January" localSheetId="10">#REF!</definedName>
    <definedName name="Company___CPI_H____2022_23___January">#REF!</definedName>
    <definedName name="Company___CPI_H____2022_23___July" localSheetId="10">#REF!</definedName>
    <definedName name="Company___CPI_H____2022_23___July">#REF!</definedName>
    <definedName name="Company___CPI_H____2022_23___June" localSheetId="10">#REF!</definedName>
    <definedName name="Company___CPI_H____2022_23___June">#REF!</definedName>
    <definedName name="Company___CPI_H____2022_23___March" localSheetId="10">#REF!</definedName>
    <definedName name="Company___CPI_H____2022_23___March">#REF!</definedName>
    <definedName name="Company___CPI_H____2022_23___May" localSheetId="10">#REF!</definedName>
    <definedName name="Company___CPI_H____2022_23___May">#REF!</definedName>
    <definedName name="Company___CPI_H____2022_23___November" localSheetId="10">#REF!</definedName>
    <definedName name="Company___CPI_H____2022_23___November">#REF!</definedName>
    <definedName name="Company___CPI_H____2022_23___October" localSheetId="10">#REF!</definedName>
    <definedName name="Company___CPI_H____2022_23___October">#REF!</definedName>
    <definedName name="Company___CPI_H____2022_23___September" localSheetId="10">#REF!</definedName>
    <definedName name="Company___CPI_H____2022_23___September">#REF!</definedName>
    <definedName name="Company___Current_tax_liabilities___Appointee_b_f___nominal" localSheetId="10">#REF!</definedName>
    <definedName name="Company___Current_tax_liabilities___Appointee_b_f___nominal">#REF!</definedName>
    <definedName name="Company___Depreciation_b_f___control___active___nominal.ADDN1" localSheetId="10">#REF!</definedName>
    <definedName name="Company___Depreciation_b_f___control___active___nominal.ADDN1">#REF!</definedName>
    <definedName name="Company___Depreciation_b_f___control___active___nominal.ADDN2" localSheetId="10">#REF!</definedName>
    <definedName name="Company___Depreciation_b_f___control___active___nominal.ADDN2">#REF!</definedName>
    <definedName name="Company___Depreciation_b_f___control___active___nominal.BR" localSheetId="10">#REF!</definedName>
    <definedName name="Company___Depreciation_b_f___control___active___nominal.BR">#REF!</definedName>
    <definedName name="Company___Depreciation_b_f___control___active___nominal.WN" localSheetId="10">#REF!</definedName>
    <definedName name="Company___Depreciation_b_f___control___active___nominal.WN">#REF!</definedName>
    <definedName name="Company___Depreciation_b_f___control___active___nominal.WR" localSheetId="10">#REF!</definedName>
    <definedName name="Company___Depreciation_b_f___control___active___nominal.WR">#REF!</definedName>
    <definedName name="Company___Depreciation_b_f___control___active___nominal.WWN" localSheetId="10">#REF!</definedName>
    <definedName name="Company___Depreciation_b_f___control___active___nominal.WWN">#REF!</definedName>
    <definedName name="Company___Discount_rate_for_reprofiling_allowed_revenue.ADDN1" localSheetId="10">#REF!</definedName>
    <definedName name="Company___Discount_rate_for_reprofiling_allowed_revenue.ADDN1">#REF!</definedName>
    <definedName name="Company___Discount_rate_for_reprofiling_allowed_revenue.ADDN2" localSheetId="10">#REF!</definedName>
    <definedName name="Company___Discount_rate_for_reprofiling_allowed_revenue.ADDN2">#REF!</definedName>
    <definedName name="Company___Discount_rate_for_reprofiling_allowed_revenue.BR" localSheetId="10">#REF!</definedName>
    <definedName name="Company___Discount_rate_for_reprofiling_allowed_revenue.BR">#REF!</definedName>
    <definedName name="Company___Discount_rate_for_reprofiling_allowed_revenue.WN" localSheetId="10">#REF!</definedName>
    <definedName name="Company___Discount_rate_for_reprofiling_allowed_revenue.WN">#REF!</definedName>
    <definedName name="Company___Discount_rate_for_reprofiling_allowed_revenue.WR" localSheetId="10">#REF!</definedName>
    <definedName name="Company___Discount_rate_for_reprofiling_allowed_revenue.WR">#REF!</definedName>
    <definedName name="Company___Discount_rate_for_reprofiling_allowed_revenue.WWN" localSheetId="10">#REF!</definedName>
    <definedName name="Company___Discount_rate_for_reprofiling_allowed_revenue.WWN">#REF!</definedName>
    <definedName name="Company___dividend_yield" localSheetId="10">#REF!</definedName>
    <definedName name="Company___dividend_yield">#REF!</definedName>
    <definedName name="Company___Fixed_asset_net_book_value_at_31_March___business_retail___nominal" localSheetId="10">#REF!</definedName>
    <definedName name="Company___Fixed_asset_net_book_value_at_31_March___business_retail___nominal">#REF!</definedName>
    <definedName name="Company___Fixed_asset_net_book_value_at_31_March___residential_retail___nominal" localSheetId="10">#REF!</definedName>
    <definedName name="Company___Fixed_asset_net_book_value_at_31_March___residential_retail___nominal">#REF!</definedName>
    <definedName name="Company___Fixed_assets_b_f___control___active___nominal.ADDN1" localSheetId="10">#REF!</definedName>
    <definedName name="Company___Fixed_assets_b_f___control___active___nominal.ADDN1">#REF!</definedName>
    <definedName name="Company___Fixed_assets_b_f___control___active___nominal.ADDN2" localSheetId="10">#REF!</definedName>
    <definedName name="Company___Fixed_assets_b_f___control___active___nominal.ADDN2">#REF!</definedName>
    <definedName name="Company___Fixed_assets_b_f___control___active___nominal.BR" localSheetId="10">#REF!</definedName>
    <definedName name="Company___Fixed_assets_b_f___control___active___nominal.BR">#REF!</definedName>
    <definedName name="Company___Fixed_assets_b_f___control___active___nominal.WN" localSheetId="10">#REF!</definedName>
    <definedName name="Company___Fixed_assets_b_f___control___active___nominal.WN">#REF!</definedName>
    <definedName name="Company___Fixed_assets_b_f___control___active___nominal.WR" localSheetId="10">#REF!</definedName>
    <definedName name="Company___Fixed_assets_b_f___control___active___nominal.WR">#REF!</definedName>
    <definedName name="Company___Fixed_assets_b_f___control___active___nominal.WWN" localSheetId="10">#REF!</definedName>
    <definedName name="Company___Fixed_assets_b_f___control___active___nominal.WWN">#REF!</definedName>
    <definedName name="Company___notional_target_gearing___control.ADDN1" localSheetId="10">#REF!</definedName>
    <definedName name="Company___notional_target_gearing___control.ADDN1">#REF!</definedName>
    <definedName name="Company___notional_target_gearing___control.ADDN2" localSheetId="10">#REF!</definedName>
    <definedName name="Company___notional_target_gearing___control.ADDN2">#REF!</definedName>
    <definedName name="Company___notional_target_gearing___control.BR" localSheetId="10">#REF!</definedName>
    <definedName name="Company___notional_target_gearing___control.BR">#REF!</definedName>
    <definedName name="Company___notional_target_gearing___control.WN" localSheetId="10">#REF!</definedName>
    <definedName name="Company___notional_target_gearing___control.WN">#REF!</definedName>
    <definedName name="Company___notional_target_gearing___control.WR" localSheetId="10">#REF!</definedName>
    <definedName name="Company___notional_target_gearing___control.WR">#REF!</definedName>
    <definedName name="Company___notional_target_gearing___control.WWN" localSheetId="10">#REF!</definedName>
    <definedName name="Company___notional_target_gearing___control.WWN">#REF!</definedName>
    <definedName name="Company___opening_business_debtors_measured___nominal" localSheetId="10">#REF!</definedName>
    <definedName name="Company___opening_business_debtors_measured___nominal">#REF!</definedName>
    <definedName name="Company___opening_business_debtors_unmeasured___nominal" localSheetId="10">#REF!</definedName>
    <definedName name="Company___opening_business_debtors_unmeasured___nominal">#REF!</definedName>
    <definedName name="Company___Opening_business_retail_measured_advance_receipts___nominal" localSheetId="10">#REF!</definedName>
    <definedName name="Company___Opening_business_retail_measured_advance_receipts___nominal">#REF!</definedName>
    <definedName name="Company___Opening_business_retail_unmeasured_advance_receipts___nominal" localSheetId="10">#REF!</definedName>
    <definedName name="Company___Opening_business_retail_unmeasured_advance_receipts___nominal">#REF!</definedName>
    <definedName name="Company___Opening_Called_up_share_capital_balance___control___nominal.ADDN1" localSheetId="10">#REF!</definedName>
    <definedName name="Company___Opening_Called_up_share_capital_balance___control___nominal.ADDN1">#REF!</definedName>
    <definedName name="Company___Opening_Called_up_share_capital_balance___control___nominal.ADDN2" localSheetId="10">#REF!</definedName>
    <definedName name="Company___Opening_Called_up_share_capital_balance___control___nominal.ADDN2">#REF!</definedName>
    <definedName name="Company___Opening_Called_up_share_capital_balance___control___nominal.BR" localSheetId="10">#REF!</definedName>
    <definedName name="Company___Opening_Called_up_share_capital_balance___control___nominal.BR">#REF!</definedName>
    <definedName name="Company___Opening_Called_up_share_capital_balance___control___nominal.WN" localSheetId="10">#REF!</definedName>
    <definedName name="Company___Opening_Called_up_share_capital_balance___control___nominal.WN">#REF!</definedName>
    <definedName name="Company___Opening_Called_up_share_capital_balance___control___nominal.WR" localSheetId="10">#REF!</definedName>
    <definedName name="Company___Opening_Called_up_share_capital_balance___control___nominal.WR">#REF!</definedName>
    <definedName name="Company___Opening_Called_up_share_capital_balance___control___nominal.WWN" localSheetId="10">#REF!</definedName>
    <definedName name="Company___Opening_Called_up_share_capital_balance___control___nominal.WWN">#REF!</definedName>
    <definedName name="Company___Opening_Capex_creditors_balance___control___nominal.ADDN1" localSheetId="10">#REF!</definedName>
    <definedName name="Company___Opening_Capex_creditors_balance___control___nominal.ADDN1">#REF!</definedName>
    <definedName name="Company___Opening_Capex_creditors_balance___control___nominal.ADDN2" localSheetId="10">#REF!</definedName>
    <definedName name="Company___Opening_Capex_creditors_balance___control___nominal.ADDN2">#REF!</definedName>
    <definedName name="Company___Opening_Capex_creditors_balance___control___nominal.BR" localSheetId="10">#REF!</definedName>
    <definedName name="Company___Opening_Capex_creditors_balance___control___nominal.BR">#REF!</definedName>
    <definedName name="Company___Opening_Capex_creditors_balance___control___nominal.WN" localSheetId="10">#REF!</definedName>
    <definedName name="Company___Opening_Capex_creditors_balance___control___nominal.WN">#REF!</definedName>
    <definedName name="Company___Opening_Capex_creditors_balance___control___nominal.WR" localSheetId="10">#REF!</definedName>
    <definedName name="Company___Opening_Capex_creditors_balance___control___nominal.WR">#REF!</definedName>
    <definedName name="Company___Opening_Capex_creditors_balance___control___nominal.WWN" localSheetId="10">#REF!</definedName>
    <definedName name="Company___Opening_Capex_creditors_balance___control___nominal.WWN">#REF!</definedName>
    <definedName name="Company___Opening_Capital_allowance_balance___main_rate_pool___Capital_expenditure___control___nominal.ADDN1" localSheetId="10">#REF!</definedName>
    <definedName name="Company___Opening_Capital_allowance_balance___main_rate_pool___Capital_expenditure___control___nominal.ADDN1">#REF!</definedName>
    <definedName name="Company___Opening_Capital_allowance_balance___main_rate_pool___Capital_expenditure___control___nominal.ADDN2" localSheetId="10">#REF!</definedName>
    <definedName name="Company___Opening_Capital_allowance_balance___main_rate_pool___Capital_expenditure___control___nominal.ADDN2">#REF!</definedName>
    <definedName name="Company___Opening_Capital_allowance_balance___main_rate_pool___Capital_expenditure___control___nominal.BR" localSheetId="10">#REF!</definedName>
    <definedName name="Company___Opening_Capital_allowance_balance___main_rate_pool___Capital_expenditure___control___nominal.BR">#REF!</definedName>
    <definedName name="Company___Opening_Capital_allowance_balance___main_rate_pool___Capital_expenditure___control___nominal.WN" localSheetId="10">#REF!</definedName>
    <definedName name="Company___Opening_Capital_allowance_balance___main_rate_pool___Capital_expenditure___control___nominal.WN">#REF!</definedName>
    <definedName name="Company___Opening_Capital_allowance_balance___main_rate_pool___Capital_expenditure___control___nominal.WR" localSheetId="10">#REF!</definedName>
    <definedName name="Company___Opening_Capital_allowance_balance___main_rate_pool___Capital_expenditure___control___nominal.WR">#REF!</definedName>
    <definedName name="Company___Opening_Capital_allowance_balance___main_rate_pool___Capital_expenditure___control___nominal.WWN" localSheetId="10">#REF!</definedName>
    <definedName name="Company___Opening_Capital_allowance_balance___main_rate_pool___Capital_expenditure___control___nominal.WWN">#REF!</definedName>
    <definedName name="Company___Opening_Capital_allowance_balance___special_rate_pool___Capital_expenditure___control___nominal.ADDN1" localSheetId="10">#REF!</definedName>
    <definedName name="Company___Opening_Capital_allowance_balance___special_rate_pool___Capital_expenditure___control___nominal.ADDN1">#REF!</definedName>
    <definedName name="Company___Opening_Capital_allowance_balance___special_rate_pool___Capital_expenditure___control___nominal.ADDN2" localSheetId="10">#REF!</definedName>
    <definedName name="Company___Opening_Capital_allowance_balance___special_rate_pool___Capital_expenditure___control___nominal.ADDN2">#REF!</definedName>
    <definedName name="Company___Opening_Capital_allowance_balance___special_rate_pool___Capital_expenditure___control___nominal.BR" localSheetId="10">#REF!</definedName>
    <definedName name="Company___Opening_Capital_allowance_balance___special_rate_pool___Capital_expenditure___control___nominal.BR">#REF!</definedName>
    <definedName name="Company___Opening_Capital_allowance_balance___special_rate_pool___Capital_expenditure___control___nominal.WN" localSheetId="10">#REF!</definedName>
    <definedName name="Company___Opening_Capital_allowance_balance___special_rate_pool___Capital_expenditure___control___nominal.WN">#REF!</definedName>
    <definedName name="Company___Opening_Capital_allowance_balance___special_rate_pool___Capital_expenditure___control___nominal.WR" localSheetId="10">#REF!</definedName>
    <definedName name="Company___Opening_Capital_allowance_balance___special_rate_pool___Capital_expenditure___control___nominal.WR">#REF!</definedName>
    <definedName name="Company___Opening_Capital_allowance_balance___special_rate_pool___Capital_expenditure___control___nominal.WWN" localSheetId="10">#REF!</definedName>
    <definedName name="Company___Opening_Capital_allowance_balance___special_rate_pool___Capital_expenditure___control___nominal.WWN">#REF!</definedName>
    <definedName name="Company___Opening_Capital_allowance_balance___structures_and_buildings_pool___Capital_expenditure___control___nominal.ADDN1" localSheetId="10">#REF!</definedName>
    <definedName name="Company___Opening_Capital_allowance_balance___structures_and_buildings_pool___Capital_expenditure___control___nominal.ADDN1">#REF!</definedName>
    <definedName name="Company___Opening_Capital_allowance_balance___structures_and_buildings_pool___Capital_expenditure___control___nominal.ADDN2" localSheetId="10">#REF!</definedName>
    <definedName name="Company___Opening_Capital_allowance_balance___structures_and_buildings_pool___Capital_expenditure___control___nominal.ADDN2">#REF!</definedName>
    <definedName name="Company___Opening_Capital_allowance_balance___structures_and_buildings_pool___Capital_expenditure___control___nominal.BR" localSheetId="10">#REF!</definedName>
    <definedName name="Company___Opening_Capital_allowance_balance___structures_and_buildings_pool___Capital_expenditure___control___nominal.BR">#REF!</definedName>
    <definedName name="Company___Opening_Capital_allowance_balance___structures_and_buildings_pool___Capital_expenditure___control___nominal.WN" localSheetId="10">#REF!</definedName>
    <definedName name="Company___Opening_Capital_allowance_balance___structures_and_buildings_pool___Capital_expenditure___control___nominal.WN">#REF!</definedName>
    <definedName name="Company___Opening_Capital_allowance_balance___structures_and_buildings_pool___Capital_expenditure___control___nominal.WR" localSheetId="10">#REF!</definedName>
    <definedName name="Company___Opening_Capital_allowance_balance___structures_and_buildings_pool___Capital_expenditure___control___nominal.WR">#REF!</definedName>
    <definedName name="Company___Opening_Capital_allowance_balance___structures_and_buildings_pool___Capital_expenditure___control___nominal.WWN" localSheetId="10">#REF!</definedName>
    <definedName name="Company___Opening_Capital_allowance_balance___structures_and_buildings_pool___Capital_expenditure___control___nominal.WWN">#REF!</definedName>
    <definedName name="Company___opening_current_tax_liabilities___control___nominal.ADDN1" localSheetId="10">#REF!</definedName>
    <definedName name="Company___opening_current_tax_liabilities___control___nominal.ADDN1">#REF!</definedName>
    <definedName name="Company___opening_current_tax_liabilities___control___nominal.ADDN2" localSheetId="10">#REF!</definedName>
    <definedName name="Company___opening_current_tax_liabilities___control___nominal.ADDN2">#REF!</definedName>
    <definedName name="Company___opening_current_tax_liabilities___control___nominal.BR" localSheetId="10">#REF!</definedName>
    <definedName name="Company___opening_current_tax_liabilities___control___nominal.BR">#REF!</definedName>
    <definedName name="Company___opening_current_tax_liabilities___control___nominal.WN" localSheetId="10">#REF!</definedName>
    <definedName name="Company___opening_current_tax_liabilities___control___nominal.WN">#REF!</definedName>
    <definedName name="Company___opening_current_tax_liabilities___control___nominal.WR" localSheetId="10">#REF!</definedName>
    <definedName name="Company___opening_current_tax_liabilities___control___nominal.WR">#REF!</definedName>
    <definedName name="Company___opening_current_tax_liabilities___control___nominal.WWN" localSheetId="10">#REF!</definedName>
    <definedName name="Company___opening_current_tax_liabilities___control___nominal.WWN">#REF!</definedName>
    <definedName name="Company___opening_deferred_tax_balance___control___nominal.ADDN1" localSheetId="10">#REF!</definedName>
    <definedName name="Company___opening_deferred_tax_balance___control___nominal.ADDN1">#REF!</definedName>
    <definedName name="Company___opening_deferred_tax_balance___control___nominal.ADDN2" localSheetId="10">#REF!</definedName>
    <definedName name="Company___opening_deferred_tax_balance___control___nominal.ADDN2">#REF!</definedName>
    <definedName name="Company___opening_deferred_tax_balance___control___nominal.BR" localSheetId="10">#REF!</definedName>
    <definedName name="Company___opening_deferred_tax_balance___control___nominal.BR">#REF!</definedName>
    <definedName name="Company___opening_deferred_tax_balance___control___nominal.WN" localSheetId="10">#REF!</definedName>
    <definedName name="Company___opening_deferred_tax_balance___control___nominal.WN">#REF!</definedName>
    <definedName name="Company___opening_deferred_tax_balance___control___nominal.WR" localSheetId="10">#REF!</definedName>
    <definedName name="Company___opening_deferred_tax_balance___control___nominal.WR">#REF!</definedName>
    <definedName name="Company___opening_deferred_tax_balance___control___nominal.WWN" localSheetId="10">#REF!</definedName>
    <definedName name="Company___opening_deferred_tax_balance___control___nominal.WWN">#REF!</definedName>
    <definedName name="Company___opening_dividend_cashflow_balance___control___nominal.ADDN1" localSheetId="10">#REF!</definedName>
    <definedName name="Company___opening_dividend_cashflow_balance___control___nominal.ADDN1">#REF!</definedName>
    <definedName name="Company___opening_dividend_cashflow_balance___control___nominal.ADDN2" localSheetId="10">#REF!</definedName>
    <definedName name="Company___opening_dividend_cashflow_balance___control___nominal.ADDN2">#REF!</definedName>
    <definedName name="Company___opening_dividend_cashflow_balance___control___nominal.BR" localSheetId="10">#REF!</definedName>
    <definedName name="Company___opening_dividend_cashflow_balance___control___nominal.BR">#REF!</definedName>
    <definedName name="Company___opening_dividend_cashflow_balance___control___nominal.WN" localSheetId="10">#REF!</definedName>
    <definedName name="Company___opening_dividend_cashflow_balance___control___nominal.WN">#REF!</definedName>
    <definedName name="Company___opening_dividend_cashflow_balance___control___nominal.WR" localSheetId="10">#REF!</definedName>
    <definedName name="Company___opening_dividend_cashflow_balance___control___nominal.WR">#REF!</definedName>
    <definedName name="Company___opening_dividend_cashflow_balance___control___nominal.WWN" localSheetId="10">#REF!</definedName>
    <definedName name="Company___opening_dividend_cashflow_balance___control___nominal.WWN">#REF!</definedName>
    <definedName name="Company___Opening_Dividend_creditors_balance___control___nominal.ADDN1" localSheetId="10">#REF!</definedName>
    <definedName name="Company___Opening_Dividend_creditors_balance___control___nominal.ADDN1">#REF!</definedName>
    <definedName name="Company___Opening_Dividend_creditors_balance___control___nominal.ADDN2" localSheetId="10">#REF!</definedName>
    <definedName name="Company___Opening_Dividend_creditors_balance___control___nominal.ADDN2">#REF!</definedName>
    <definedName name="Company___Opening_Dividend_creditors_balance___control___nominal.BR" localSheetId="10">#REF!</definedName>
    <definedName name="Company___Opening_Dividend_creditors_balance___control___nominal.BR">#REF!</definedName>
    <definedName name="Company___Opening_Dividend_creditors_balance___control___nominal.WN" localSheetId="10">#REF!</definedName>
    <definedName name="Company___Opening_Dividend_creditors_balance___control___nominal.WN">#REF!</definedName>
    <definedName name="Company___Opening_Dividend_creditors_balance___control___nominal.WR" localSheetId="10">#REF!</definedName>
    <definedName name="Company___Opening_Dividend_creditors_balance___control___nominal.WR">#REF!</definedName>
    <definedName name="Company___Opening_Dividend_creditors_balance___control___nominal.WWN" localSheetId="10">#REF!</definedName>
    <definedName name="Company___Opening_Dividend_creditors_balance___control___nominal.WWN">#REF!</definedName>
    <definedName name="Company___Opening_household_measured_advance_receipts___nominal" localSheetId="10">#REF!</definedName>
    <definedName name="Company___Opening_household_measured_advance_receipts___nominal">#REF!</definedName>
    <definedName name="Company___Opening_household_unmeasured_advance_receipts___nominal" localSheetId="10">#REF!</definedName>
    <definedName name="Company___Opening_household_unmeasured_advance_receipts___nominal">#REF!</definedName>
    <definedName name="Company___opening_intangible_asset_and_investments_balance___control___nominal.ADDN1" localSheetId="10">#REF!</definedName>
    <definedName name="Company___opening_intangible_asset_and_investments_balance___control___nominal.ADDN1">#REF!</definedName>
    <definedName name="Company___opening_intangible_asset_and_investments_balance___control___nominal.ADDN2" localSheetId="10">#REF!</definedName>
    <definedName name="Company___opening_intangible_asset_and_investments_balance___control___nominal.ADDN2">#REF!</definedName>
    <definedName name="Company___opening_intangible_asset_and_investments_balance___control___nominal.BR" localSheetId="10">#REF!</definedName>
    <definedName name="Company___opening_intangible_asset_and_investments_balance___control___nominal.BR">#REF!</definedName>
    <definedName name="Company___opening_intangible_asset_and_investments_balance___control___nominal.WN" localSheetId="10">#REF!</definedName>
    <definedName name="Company___opening_intangible_asset_and_investments_balance___control___nominal.WN">#REF!</definedName>
    <definedName name="Company___opening_intangible_asset_and_investments_balance___control___nominal.WR" localSheetId="10">#REF!</definedName>
    <definedName name="Company___opening_intangible_asset_and_investments_balance___control___nominal.WR">#REF!</definedName>
    <definedName name="Company___opening_intangible_asset_and_investments_balance___control___nominal.WWN" localSheetId="10">#REF!</definedName>
    <definedName name="Company___opening_intangible_asset_and_investments_balance___control___nominal.WWN">#REF!</definedName>
    <definedName name="Company___Opening_Non_distributable_reserves_balance___control___nominal.ADDN1" localSheetId="10">#REF!</definedName>
    <definedName name="Company___Opening_Non_distributable_reserves_balance___control___nominal.ADDN1">#REF!</definedName>
    <definedName name="Company___Opening_Non_distributable_reserves_balance___control___nominal.ADDN2" localSheetId="10">#REF!</definedName>
    <definedName name="Company___Opening_Non_distributable_reserves_balance___control___nominal.ADDN2">#REF!</definedName>
    <definedName name="Company___Opening_Non_distributable_reserves_balance___control___nominal.BR" localSheetId="10">#REF!</definedName>
    <definedName name="Company___Opening_Non_distributable_reserves_balance___control___nominal.BR">#REF!</definedName>
    <definedName name="Company___Opening_Non_distributable_reserves_balance___control___nominal.WN" localSheetId="10">#REF!</definedName>
    <definedName name="Company___Opening_Non_distributable_reserves_balance___control___nominal.WN">#REF!</definedName>
    <definedName name="Company___Opening_Non_distributable_reserves_balance___control___nominal.WR" localSheetId="10">#REF!</definedName>
    <definedName name="Company___Opening_Non_distributable_reserves_balance___control___nominal.WR">#REF!</definedName>
    <definedName name="Company___Opening_Non_distributable_reserves_balance___control___nominal.WWN" localSheetId="10">#REF!</definedName>
    <definedName name="Company___Opening_Non_distributable_reserves_balance___control___nominal.WWN">#REF!</definedName>
    <definedName name="Company___Opening_Other_creditors_balance___control___nominal.ADDN1" localSheetId="10">#REF!</definedName>
    <definedName name="Company___Opening_Other_creditors_balance___control___nominal.ADDN1">#REF!</definedName>
    <definedName name="Company___Opening_Other_creditors_balance___control___nominal.ADDN2" localSheetId="10">#REF!</definedName>
    <definedName name="Company___Opening_Other_creditors_balance___control___nominal.ADDN2">#REF!</definedName>
    <definedName name="Company___Opening_Other_creditors_balance___control___nominal.BR" localSheetId="10">#REF!</definedName>
    <definedName name="Company___Opening_Other_creditors_balance___control___nominal.BR">#REF!</definedName>
    <definedName name="Company___Opening_Other_creditors_balance___control___nominal.WN" localSheetId="10">#REF!</definedName>
    <definedName name="Company___Opening_Other_creditors_balance___control___nominal.WN">#REF!</definedName>
    <definedName name="Company___Opening_Other_creditors_balance___control___nominal.WR" localSheetId="10">#REF!</definedName>
    <definedName name="Company___Opening_Other_creditors_balance___control___nominal.WR">#REF!</definedName>
    <definedName name="Company___Opening_Other_creditors_balance___control___nominal.WWN" localSheetId="10">#REF!</definedName>
    <definedName name="Company___Opening_Other_creditors_balance___control___nominal.WWN">#REF!</definedName>
    <definedName name="Company___Opening_Other_debtors_balance___control___nominal.ADDN1" localSheetId="10">#REF!</definedName>
    <definedName name="Company___Opening_Other_debtors_balance___control___nominal.ADDN1">#REF!</definedName>
    <definedName name="Company___Opening_Other_debtors_balance___control___nominal.ADDN2" localSheetId="10">#REF!</definedName>
    <definedName name="Company___Opening_Other_debtors_balance___control___nominal.ADDN2">#REF!</definedName>
    <definedName name="Company___Opening_Other_debtors_balance___control___nominal.BR" localSheetId="10">#REF!</definedName>
    <definedName name="Company___Opening_Other_debtors_balance___control___nominal.BR">#REF!</definedName>
    <definedName name="Company___Opening_Other_debtors_balance___control___nominal.WN" localSheetId="10">#REF!</definedName>
    <definedName name="Company___Opening_Other_debtors_balance___control___nominal.WN">#REF!</definedName>
    <definedName name="Company___Opening_Other_debtors_balance___control___nominal.WR" localSheetId="10">#REF!</definedName>
    <definedName name="Company___Opening_Other_debtors_balance___control___nominal.WR">#REF!</definedName>
    <definedName name="Company___Opening_Other_debtors_balance___control___nominal.WWN" localSheetId="10">#REF!</definedName>
    <definedName name="Company___Opening_Other_debtors_balance___control___nominal.WWN">#REF!</definedName>
    <definedName name="Company___Opening_Other_liabilities_balance___control___nominal.ADDN1" localSheetId="10">#REF!</definedName>
    <definedName name="Company___Opening_Other_liabilities_balance___control___nominal.ADDN1">#REF!</definedName>
    <definedName name="Company___Opening_Other_liabilities_balance___control___nominal.ADDN2" localSheetId="10">#REF!</definedName>
    <definedName name="Company___Opening_Other_liabilities_balance___control___nominal.ADDN2">#REF!</definedName>
    <definedName name="Company___Opening_Other_liabilities_balance___control___nominal.BR" localSheetId="10">#REF!</definedName>
    <definedName name="Company___Opening_Other_liabilities_balance___control___nominal.BR">#REF!</definedName>
    <definedName name="Company___Opening_Other_liabilities_balance___control___nominal.WN" localSheetId="10">#REF!</definedName>
    <definedName name="Company___Opening_Other_liabilities_balance___control___nominal.WN">#REF!</definedName>
    <definedName name="Company___Opening_Other_liabilities_balance___control___nominal.WR" localSheetId="10">#REF!</definedName>
    <definedName name="Company___Opening_Other_liabilities_balance___control___nominal.WR">#REF!</definedName>
    <definedName name="Company___Opening_Other_liabilities_balance___control___nominal.WWN" localSheetId="10">#REF!</definedName>
    <definedName name="Company___Opening_Other_liabilities_balance___control___nominal.WWN">#REF!</definedName>
    <definedName name="Company___Opening_Provisions_balance___control___nominal.ADDN1" localSheetId="10">#REF!</definedName>
    <definedName name="Company___Opening_Provisions_balance___control___nominal.ADDN1">#REF!</definedName>
    <definedName name="Company___Opening_Provisions_balance___control___nominal.ADDN2" localSheetId="10">#REF!</definedName>
    <definedName name="Company___Opening_Provisions_balance___control___nominal.ADDN2">#REF!</definedName>
    <definedName name="Company___Opening_Provisions_balance___control___nominal.BR" localSheetId="10">#REF!</definedName>
    <definedName name="Company___Opening_Provisions_balance___control___nominal.BR">#REF!</definedName>
    <definedName name="Company___Opening_Provisions_balance___control___nominal.WN" localSheetId="10">#REF!</definedName>
    <definedName name="Company___Opening_Provisions_balance___control___nominal.WN">#REF!</definedName>
    <definedName name="Company___Opening_Provisions_balance___control___nominal.WR" localSheetId="10">#REF!</definedName>
    <definedName name="Company___Opening_Provisions_balance___control___nominal.WR">#REF!</definedName>
    <definedName name="Company___Opening_Provisions_balance___control___nominal.WWN" localSheetId="10">#REF!</definedName>
    <definedName name="Company___Opening_Provisions_balance___control___nominal.WWN">#REF!</definedName>
    <definedName name="Company___Opening_retained_cash_balance___Business___nominal" localSheetId="10">#REF!</definedName>
    <definedName name="Company___Opening_retained_cash_balance___Business___nominal">#REF!</definedName>
    <definedName name="Company___Opening_retained_cash_balance___Residential___nominal" localSheetId="10">#REF!</definedName>
    <definedName name="Company___Opening_retained_cash_balance___Residential___nominal">#REF!</definedName>
    <definedName name="Company___Opening_retained_earnings_balance___Business____nominal" localSheetId="10">#REF!</definedName>
    <definedName name="Company___Opening_retained_earnings_balance___Business____nominal">#REF!</definedName>
    <definedName name="Company___opening_retained_earnings_balance___control___nominal.ADDN1" localSheetId="10">#REF!</definedName>
    <definedName name="Company___opening_retained_earnings_balance___control___nominal.ADDN1">#REF!</definedName>
    <definedName name="Company___opening_retained_earnings_balance___control___nominal.ADDN2" localSheetId="10">#REF!</definedName>
    <definedName name="Company___opening_retained_earnings_balance___control___nominal.ADDN2">#REF!</definedName>
    <definedName name="Company___opening_retained_earnings_balance___control___nominal.BR" localSheetId="10">#REF!</definedName>
    <definedName name="Company___opening_retained_earnings_balance___control___nominal.BR">#REF!</definedName>
    <definedName name="Company___opening_retained_earnings_balance___control___nominal.WN" localSheetId="10">#REF!</definedName>
    <definedName name="Company___opening_retained_earnings_balance___control___nominal.WN">#REF!</definedName>
    <definedName name="Company___opening_retained_earnings_balance___control___nominal.WR" localSheetId="10">#REF!</definedName>
    <definedName name="Company___opening_retained_earnings_balance___control___nominal.WR">#REF!</definedName>
    <definedName name="Company___opening_retained_earnings_balance___control___nominal.WWN" localSheetId="10">#REF!</definedName>
    <definedName name="Company___opening_retained_earnings_balance___control___nominal.WWN">#REF!</definedName>
    <definedName name="Company___Opening_Retirement_benefit_asset____liabilities__balance___control___nominal.ADDN1" localSheetId="10">#REF!</definedName>
    <definedName name="Company___Opening_Retirement_benefit_asset____liabilities__balance___control___nominal.ADDN1">#REF!</definedName>
    <definedName name="Company___Opening_Retirement_benefit_asset____liabilities__balance___control___nominal.ADDN2" localSheetId="10">#REF!</definedName>
    <definedName name="Company___Opening_Retirement_benefit_asset____liabilities__balance___control___nominal.ADDN2">#REF!</definedName>
    <definedName name="Company___Opening_Retirement_benefit_asset____liabilities__balance___control___nominal.BR" localSheetId="10">#REF!</definedName>
    <definedName name="Company___Opening_Retirement_benefit_asset____liabilities__balance___control___nominal.BR">#REF!</definedName>
    <definedName name="Company___Opening_Retirement_benefit_asset____liabilities__balance___control___nominal.WN" localSheetId="10">#REF!</definedName>
    <definedName name="Company___Opening_Retirement_benefit_asset____liabilities__balance___control___nominal.WN">#REF!</definedName>
    <definedName name="Company___Opening_Retirement_benefit_asset____liabilities__balance___control___nominal.WR" localSheetId="10">#REF!</definedName>
    <definedName name="Company___Opening_Retirement_benefit_asset____liabilities__balance___control___nominal.WR">#REF!</definedName>
    <definedName name="Company___Opening_Retirement_benefit_asset____liabilities__balance___control___nominal.WWN" localSheetId="10">#REF!</definedName>
    <definedName name="Company___Opening_Retirement_benefit_asset____liabilities__balance___control___nominal.WWN">#REF!</definedName>
    <definedName name="Company___opening_tax_loss_balance___wholesale.ADDN1" localSheetId="10">#REF!</definedName>
    <definedName name="Company___opening_tax_loss_balance___wholesale.ADDN1">#REF!</definedName>
    <definedName name="Company___opening_tax_loss_balance___wholesale.ADDN2" localSheetId="10">#REF!</definedName>
    <definedName name="Company___opening_tax_loss_balance___wholesale.ADDN2">#REF!</definedName>
    <definedName name="Company___opening_tax_loss_balance___wholesale.BR" localSheetId="10">#REF!</definedName>
    <definedName name="Company___opening_tax_loss_balance___wholesale.BR">#REF!</definedName>
    <definedName name="Company___opening_tax_loss_balance___wholesale.WN" localSheetId="10">#REF!</definedName>
    <definedName name="Company___opening_tax_loss_balance___wholesale.WN">#REF!</definedName>
    <definedName name="Company___opening_tax_loss_balance___wholesale.WR" localSheetId="10">#REF!</definedName>
    <definedName name="Company___opening_tax_loss_balance___wholesale.WR">#REF!</definedName>
    <definedName name="Company___opening_tax_loss_balance___wholesale.WWN" localSheetId="10">#REF!</definedName>
    <definedName name="Company___opening_tax_loss_balance___wholesale.WWN">#REF!</definedName>
    <definedName name="Company___Opening_trade_and_other_payables___Wholesale_creditors___business_retail___nominal" localSheetId="10">#REF!</definedName>
    <definedName name="Company___Opening_trade_and_other_payables___Wholesale_creditors___business_retail___nominal">#REF!</definedName>
    <definedName name="Company___Opening_Trade_creditors_balance___control___nominal.ADDN1" localSheetId="10">#REF!</definedName>
    <definedName name="Company___Opening_Trade_creditors_balance___control___nominal.ADDN1">#REF!</definedName>
    <definedName name="Company___Opening_Trade_creditors_balance___control___nominal.ADDN2" localSheetId="10">#REF!</definedName>
    <definedName name="Company___Opening_Trade_creditors_balance___control___nominal.ADDN2">#REF!</definedName>
    <definedName name="Company___Opening_Trade_creditors_balance___control___nominal.BR" localSheetId="10">#REF!</definedName>
    <definedName name="Company___Opening_Trade_creditors_balance___control___nominal.BR">#REF!</definedName>
    <definedName name="Company___Opening_Trade_creditors_balance___control___nominal.WN" localSheetId="10">#REF!</definedName>
    <definedName name="Company___Opening_Trade_creditors_balance___control___nominal.WN">#REF!</definedName>
    <definedName name="Company___Opening_Trade_creditors_balance___control___nominal.WR" localSheetId="10">#REF!</definedName>
    <definedName name="Company___Opening_Trade_creditors_balance___control___nominal.WR">#REF!</definedName>
    <definedName name="Company___Opening_Trade_creditors_balance___control___nominal.WWN" localSheetId="10">#REF!</definedName>
    <definedName name="Company___Opening_Trade_creditors_balance___control___nominal.WWN">#REF!</definedName>
    <definedName name="Company___Opening_Trade_debtors_balance___control___nominal.ADDN1" localSheetId="10">#REF!</definedName>
    <definedName name="Company___Opening_Trade_debtors_balance___control___nominal.ADDN1">#REF!</definedName>
    <definedName name="Company___Opening_Trade_debtors_balance___control___nominal.ADDN2" localSheetId="10">#REF!</definedName>
    <definedName name="Company___Opening_Trade_debtors_balance___control___nominal.ADDN2">#REF!</definedName>
    <definedName name="Company___Opening_Trade_debtors_balance___control___nominal.BR" localSheetId="10">#REF!</definedName>
    <definedName name="Company___Opening_Trade_debtors_balance___control___nominal.BR">#REF!</definedName>
    <definedName name="Company___Opening_Trade_debtors_balance___control___nominal.WN" localSheetId="10">#REF!</definedName>
    <definedName name="Company___Opening_Trade_debtors_balance___control___nominal.WN">#REF!</definedName>
    <definedName name="Company___Opening_Trade_debtors_balance___control___nominal.WR" localSheetId="10">#REF!</definedName>
    <definedName name="Company___Opening_Trade_debtors_balance___control___nominal.WR">#REF!</definedName>
    <definedName name="Company___Opening_Trade_debtors_balance___control___nominal.WWN" localSheetId="10">#REF!</definedName>
    <definedName name="Company___Opening_Trade_debtors_balance___control___nominal.WWN">#REF!</definedName>
    <definedName name="Company___Pre_2020_RCV_opening_balance___real.ADDN1" localSheetId="10">#REF!</definedName>
    <definedName name="Company___Pre_2020_RCV_opening_balance___real.ADDN1">#REF!</definedName>
    <definedName name="Company___Pre_2020_RCV_opening_balance___real.ADDN2" localSheetId="10">#REF!</definedName>
    <definedName name="Company___Pre_2020_RCV_opening_balance___real.ADDN2">#REF!</definedName>
    <definedName name="Company___Pre_2020_RCV_opening_balance___real.BR" localSheetId="10">#REF!</definedName>
    <definedName name="Company___Pre_2020_RCV_opening_balance___real.BR">#REF!</definedName>
    <definedName name="Company___Pre_2020_RCV_opening_balance___real.WN" localSheetId="10">#REF!</definedName>
    <definedName name="Company___Pre_2020_RCV_opening_balance___real.WN">#REF!</definedName>
    <definedName name="Company___Pre_2020_RCV_opening_balance___real.WR" localSheetId="10">#REF!</definedName>
    <definedName name="Company___Pre_2020_RCV_opening_balance___real.WR">#REF!</definedName>
    <definedName name="Company___Pre_2020_RCV_opening_balance___real.WWN" localSheetId="10">#REF!</definedName>
    <definedName name="Company___Pre_2020_RCV_opening_balance___real.WWN">#REF!</definedName>
    <definedName name="Company___Prior_period_company_residential_apportionment" localSheetId="10">#REF!</definedName>
    <definedName name="Company___Prior_period_company_residential_apportionment">#REF!</definedName>
    <definedName name="Company___Proportion_of_RPI_ILD" localSheetId="10">#REF!</definedName>
    <definedName name="Company___Proportion_of_RPI_ILD">#REF!</definedName>
    <definedName name="Company___proportion_of_taxable_profits_available_for_tax_loss_utilisation" localSheetId="10">#REF!</definedName>
    <definedName name="Company___proportion_of_taxable_profits_available_for_tax_loss_utilisation">#REF!</definedName>
    <definedName name="Company___Retail___Retail_creditor_months__Payment_terms___Business_retail_pays_wholesaler_in_arrears__advance_" localSheetId="10">#REF!</definedName>
    <definedName name="Company___Retail___Retail_creditor_months__Payment_terms___Business_retail_pays_wholesaler_in_arrears__advance_">#REF!</definedName>
    <definedName name="Company___tax_cashflow_initial_balance.ADDN1" localSheetId="10">#REF!</definedName>
    <definedName name="Company___tax_cashflow_initial_balance.ADDN1">#REF!</definedName>
    <definedName name="Company___tax_cashflow_initial_balance.ADDN2" localSheetId="10">#REF!</definedName>
    <definedName name="Company___tax_cashflow_initial_balance.ADDN2">#REF!</definedName>
    <definedName name="Company___tax_cashflow_initial_balance.BR" localSheetId="10">#REF!</definedName>
    <definedName name="Company___tax_cashflow_initial_balance.BR">#REF!</definedName>
    <definedName name="Company___tax_cashflow_initial_balance.WN" localSheetId="10">#REF!</definedName>
    <definedName name="Company___tax_cashflow_initial_balance.WN">#REF!</definedName>
    <definedName name="Company___tax_cashflow_initial_balance.WR" localSheetId="10">#REF!</definedName>
    <definedName name="Company___tax_cashflow_initial_balance.WR">#REF!</definedName>
    <definedName name="Company___tax_cashflow_initial_balance.WWN" localSheetId="10">#REF!</definedName>
    <definedName name="Company___tax_cashflow_initial_balance.WWN">#REF!</definedName>
    <definedName name="Company___Wholesale_and_retail_line_item_split___actual_company_structure___Retained_profits___residential_retail___nominal" localSheetId="10">#REF!</definedName>
    <definedName name="Company___Wholesale_and_retail_line_item_split___actual_company_structure___Retained_profits___residential_retail___nominal">#REF!</definedName>
    <definedName name="Company_exited_the_retail_market_switch" localSheetId="10">#REF!</definedName>
    <definedName name="Company_exited_the_retail_market_switch">#REF!</definedName>
    <definedName name="Company_is_WoC" localSheetId="10">#REF!</definedName>
    <definedName name="Company_is_WoC">#REF!</definedName>
    <definedName name="Control_in_use_flag.ADDN1" localSheetId="10">#REF!</definedName>
    <definedName name="Control_in_use_flag.ADDN1">#REF!</definedName>
    <definedName name="Control_in_use_flag.ADDN2" localSheetId="10">#REF!</definedName>
    <definedName name="Control_in_use_flag.ADDN2">#REF!</definedName>
    <definedName name="Control_in_use_flag.BR" localSheetId="10">#REF!</definedName>
    <definedName name="Control_in_use_flag.BR">#REF!</definedName>
    <definedName name="Control_in_use_flag.WN" localSheetId="10">#REF!</definedName>
    <definedName name="Control_in_use_flag.WN">#REF!</definedName>
    <definedName name="Control_in_use_flag.WR" localSheetId="10">#REF!</definedName>
    <definedName name="Control_in_use_flag.WR">#REF!</definedName>
    <definedName name="Control_in_use_flag.WWN" localSheetId="10">#REF!</definedName>
    <definedName name="Control_in_use_flag.WWN">#REF!</definedName>
    <definedName name="Control_is_sewerage.ADDN1" localSheetId="10">#REF!</definedName>
    <definedName name="Control_is_sewerage.ADDN1">#REF!</definedName>
    <definedName name="Control_is_sewerage.ADDN2" localSheetId="10">#REF!</definedName>
    <definedName name="Control_is_sewerage.ADDN2">#REF!</definedName>
    <definedName name="Control_is_sewerage.BR" localSheetId="10">#REF!</definedName>
    <definedName name="Control_is_sewerage.BR">#REF!</definedName>
    <definedName name="Control_is_sewerage.WN" localSheetId="10">#REF!</definedName>
    <definedName name="Control_is_sewerage.WN">#REF!</definedName>
    <definedName name="Control_is_sewerage.WR" localSheetId="10">#REF!</definedName>
    <definedName name="Control_is_sewerage.WR">#REF!</definedName>
    <definedName name="Control_is_sewerage.WWN" localSheetId="10">#REF!</definedName>
    <definedName name="Control_is_sewerage.WWN">#REF!</definedName>
    <definedName name="Control_is_water.ADDN1" localSheetId="10">#REF!</definedName>
    <definedName name="Control_is_water.ADDN1">#REF!</definedName>
    <definedName name="Control_is_water.ADDN2" localSheetId="10">#REF!</definedName>
    <definedName name="Control_is_water.ADDN2">#REF!</definedName>
    <definedName name="Control_is_water.BR" localSheetId="10">#REF!</definedName>
    <definedName name="Control_is_water.BR">#REF!</definedName>
    <definedName name="Control_is_water.WN" localSheetId="10">#REF!</definedName>
    <definedName name="Control_is_water.WN">#REF!</definedName>
    <definedName name="Control_is_water.WR" localSheetId="10">#REF!</definedName>
    <definedName name="Control_is_water.WR">#REF!</definedName>
    <definedName name="Control_is_water.WWN" localSheetId="10">#REF!</definedName>
    <definedName name="Control_is_water.WWN">#REF!</definedName>
    <definedName name="Copyright" hidden="1">"© 2011 John Laing plc"</definedName>
    <definedName name="CPIH_Index_linked_debt_indexation___nominal.ADDN1">#REF!</definedName>
    <definedName name="CPIH_Index_linked_debt_indexation___nominal.ADDN2">#REF!</definedName>
    <definedName name="CPIH_Index_linked_debt_indexation___nominal.BR">#REF!</definedName>
    <definedName name="CPIH_Index_linked_debt_indexation___nominal.WN">#REF!</definedName>
    <definedName name="CPIH_Index_linked_debt_indexation___nominal.WR">#REF!</definedName>
    <definedName name="CPIH_Index_linked_debt_indexation___nominal.WWN">#REF!</definedName>
    <definedName name="damn" localSheetId="10" hidden="1">{#N/A,#N/A,FALSE,"Aging Summary";#N/A,#N/A,FALSE,"Ratio Analysis";#N/A,#N/A,FALSE,"Test 120 Day Accts";#N/A,#N/A,FALSE,"Tickmarks"}</definedName>
    <definedName name="damn" hidden="1">{#N/A,#N/A,FALSE,"Aging Summary";#N/A,#N/A,FALSE,"Ratio Analysis";#N/A,#N/A,FALSE,"Test 120 Day Accts";#N/A,#N/A,FALSE,"Tickmarks"}</definedName>
    <definedName name="Days_in_a_year" localSheetId="10">#REF!</definedName>
    <definedName name="Days_in_a_year">#REF!</definedName>
    <definedName name="days_pa">360</definedName>
    <definedName name="DD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DD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ddd" localSheetId="10" hidden="1">{#N/A,#N/A,FALSE,"Investering"}</definedName>
    <definedName name="ddd" hidden="1">{#N/A,#N/A,FALSE,"Investering"}</definedName>
    <definedName name="DDDD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DDDD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DDDDD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DDDDD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DDDDDDDDD" localSheetId="10" hidden="1">{"Variances",#N/A,FALSE,"Data"}</definedName>
    <definedName name="DDDDDDDDD" hidden="1">{"Variances",#N/A,FALSE,"Data"}</definedName>
    <definedName name="DDDDDDDDDDDDDDD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DDDDDDDDDDDDDDD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dfsadfsadfsdfasdfasdfa" localSheetId="10" hidden="1">{#N/A,#N/A,TRUE,"210470";#N/A,#N/A,TRUE,"210498";#N/A,#N/A,TRUE,"230171";#N/A,#N/A,TRUE,"220201";#N/A,#N/A,TRUE,"211001";#N/A,#N/A,TRUE,"220195";#N/A,#N/A,TRUE,"210514";#N/A,#N/A,TRUE,"210518";#N/A,#N/A,TRUE,"210483";#N/A,#N/A,TRUE,"210513";#N/A,#N/A,TRUE,"210528";#N/A,#N/A,TRUE,"211002";#N/A,#N/A,TRUE,"231002";#N/A,#N/A,TRUE,"211003";#N/A,#N/A,TRUE,"211004";#N/A,#N/A,TRUE,"230185";#N/A,#N/A,TRUE,"231001"}</definedName>
    <definedName name="dfsadfsadfsdfasdfasdfa" hidden="1">{#N/A,#N/A,TRUE,"210470";#N/A,#N/A,TRUE,"210498";#N/A,#N/A,TRUE,"230171";#N/A,#N/A,TRUE,"220201";#N/A,#N/A,TRUE,"211001";#N/A,#N/A,TRUE,"220195";#N/A,#N/A,TRUE,"210514";#N/A,#N/A,TRUE,"210518";#N/A,#N/A,TRUE,"210483";#N/A,#N/A,TRUE,"210513";#N/A,#N/A,TRUE,"210528";#N/A,#N/A,TRUE,"211002";#N/A,#N/A,TRUE,"231002";#N/A,#N/A,TRUE,"211003";#N/A,#N/A,TRUE,"211004";#N/A,#N/A,TRUE,"230185";#N/A,#N/A,TRUE,"231001"}</definedName>
    <definedName name="dgsgf" localSheetId="10" hidden="1">{#N/A,#N/A,FALSE,"TMCOMP96";#N/A,#N/A,FALSE,"MAT96";#N/A,#N/A,FALSE,"FANDA96";#N/A,#N/A,FALSE,"INTRAN96";#N/A,#N/A,FALSE,"NAA9697";#N/A,#N/A,FALSE,"ECWEBB";#N/A,#N/A,FALSE,"MFT96";#N/A,#N/A,FALSE,"CTrecon"}</definedName>
    <definedName name="dgsgf" hidden="1">{#N/A,#N/A,FALSE,"TMCOMP96";#N/A,#N/A,FALSE,"MAT96";#N/A,#N/A,FALSE,"FANDA96";#N/A,#N/A,FALSE,"INTRAN96";#N/A,#N/A,FALSE,"NAA9697";#N/A,#N/A,FALSE,"ECWEBB";#N/A,#N/A,FALSE,"MFT96";#N/A,#N/A,FALSE,"CTrecon"}</definedName>
    <definedName name="Distribution" hidden="1">#REF!</definedName>
    <definedName name="DivSwitch">#REF!</definedName>
    <definedName name="dnlsdns" localSheetId="10" hidden="1">{"key inputs",#N/A,TRUE,"Key Inputs";"key outputs",#N/A,TRUE,"Outputs";"Other inputs",#N/A,TRUE,"Other Inputs";"Revenue",#N/A,TRUE,"Rev"}</definedName>
    <definedName name="dnlsdns" hidden="1">{"key inputs",#N/A,TRUE,"Key Inputs";"key outputs",#N/A,TRUE,"Outputs";"Other inputs",#N/A,TRUE,"Other Inputs";"Revenue",#N/A,TRUE,"Rev"}</definedName>
    <definedName name="dsra_hcpaste">#N/A</definedName>
    <definedName name="E" localSheetId="10" hidden="1">{"Variances",#N/A,FALSE,"Data"}</definedName>
    <definedName name="E" hidden="1">{"Variances",#N/A,FALSE,"Data"}</definedName>
    <definedName name="ExtraProfiles" hidden="1">#REF!</definedName>
    <definedName name="F" localSheetId="10">{"bal",#N/A,FALSE,"working papers";"income",#N/A,FALSE,"working papers"}</definedName>
    <definedName name="F">{"bal",#N/A,FALSE,"working papers";"income",#N/A,FALSE,"working papers"}</definedName>
    <definedName name="fdraf" localSheetId="10">{"bal",#N/A,FALSE,"working papers";"income",#N/A,FALSE,"working papers"}</definedName>
    <definedName name="fdraf">{"bal",#N/A,FALSE,"working papers";"income",#N/A,FALSE,"working papers"}</definedName>
    <definedName name="Fdraft" localSheetId="10">{"bal",#N/A,FALSE,"working papers";"income",#N/A,FALSE,"working papers"}</definedName>
    <definedName name="Fdraft">{"bal",#N/A,FALSE,"working papers";"income",#N/A,FALSE,"working papers"}</definedName>
    <definedName name="FFF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FFF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fg" localSheetId="10" hidden="1">{#N/A,#N/A,FALSE,"TMCOMP96";#N/A,#N/A,FALSE,"MAT96";#N/A,#N/A,FALSE,"FANDA96";#N/A,#N/A,FALSE,"INTRAN96";#N/A,#N/A,FALSE,"NAA9697";#N/A,#N/A,FALSE,"ECWEBB";#N/A,#N/A,FALSE,"MFT96";#N/A,#N/A,FALSE,"CTrecon"}</definedName>
    <definedName name="fg" hidden="1">{#N/A,#N/A,FALSE,"TMCOMP96";#N/A,#N/A,FALSE,"MAT96";#N/A,#N/A,FALSE,"FANDA96";#N/A,#N/A,FALSE,"INTRAN96";#N/A,#N/A,FALSE,"NAA9697";#N/A,#N/A,FALSE,"ECWEBB";#N/A,#N/A,FALSE,"MFT96";#N/A,#N/A,FALSE,"CTrecon"}</definedName>
    <definedName name="fgfd" localSheetId="10" hidden="1">{#N/A,#N/A,FALSE,"TMCOMP96";#N/A,#N/A,FALSE,"MAT96";#N/A,#N/A,FALSE,"FANDA96";#N/A,#N/A,FALSE,"INTRAN96";#N/A,#N/A,FALSE,"NAA9697";#N/A,#N/A,FALSE,"ECWEBB";#N/A,#N/A,FALSE,"MFT96";#N/A,#N/A,FALSE,"CTrecon"}</definedName>
    <definedName name="fgfd" hidden="1">{#N/A,#N/A,FALSE,"TMCOMP96";#N/A,#N/A,FALSE,"MAT96";#N/A,#N/A,FALSE,"FANDA96";#N/A,#N/A,FALSE,"INTRAN96";#N/A,#N/A,FALSE,"NAA9697";#N/A,#N/A,FALSE,"ECWEBB";#N/A,#N/A,FALSE,"MFT96";#N/A,#N/A,FALSE,"CTrecon"}</definedName>
    <definedName name="Financial_year_end_month" localSheetId="10">#REF!</definedName>
    <definedName name="Financial_year_end_month">#REF!</definedName>
    <definedName name="Findit" localSheetId="10" hidden="1">{#N/A,#N/A,FALSE,"Aging Summary";#N/A,#N/A,FALSE,"Ratio Analysis";#N/A,#N/A,FALSE,"Test 120 Day Accts";#N/A,#N/A,FALSE,"Tickmarks"}</definedName>
    <definedName name="Findit" hidden="1">{#N/A,#N/A,FALSE,"Aging Summary";#N/A,#N/A,FALSE,"Ratio Analysis";#N/A,#N/A,FALSE,"Test 120 Day Accts";#N/A,#N/A,FALSE,"Tickmarks"}</definedName>
    <definedName name="Forecast" localSheetId="10" hidden="1">{"Variances",#N/A,FALSE,"Data"}</definedName>
    <definedName name="Forecast" hidden="1">{"Variances",#N/A,FALSE,"Data"}</definedName>
    <definedName name="Forecast_duration" localSheetId="10">#REF!</definedName>
    <definedName name="Forecast_duration">#REF!</definedName>
    <definedName name="Forecast_start_date__first_day_of_financial_year_" localSheetId="10">#REF!</definedName>
    <definedName name="Forecast_start_date__first_day_of_financial_year_">#REF!</definedName>
    <definedName name="gh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gh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ghj" localSheetId="10" hidden="1">{#N/A,#N/A,FALSE,"TMCOMP96";#N/A,#N/A,FALSE,"MAT96";#N/A,#N/A,FALSE,"FANDA96";#N/A,#N/A,FALSE,"INTRAN96";#N/A,#N/A,FALSE,"NAA9697";#N/A,#N/A,FALSE,"ECWEBB";#N/A,#N/A,FALSE,"MFT96";#N/A,#N/A,FALSE,"CTrecon"}</definedName>
    <definedName name="ghj" hidden="1">{#N/A,#N/A,FALSE,"TMCOMP96";#N/A,#N/A,FALSE,"MAT96";#N/A,#N/A,FALSE,"FANDA96";#N/A,#N/A,FALSE,"INTRAN96";#N/A,#N/A,FALSE,"NAA9697";#N/A,#N/A,FALSE,"ECWEBB";#N/A,#N/A,FALSE,"MFT96";#N/A,#N/A,FALSE,"CTrecon"}</definedName>
    <definedName name="hjjjjjjjjjjjjjj" localSheetId="10" hidden="1">{#N/A,#N/A,TRUE,"210470";#N/A,#N/A,TRUE,"210498";#N/A,#N/A,TRUE,"230171";#N/A,#N/A,TRUE,"220201";#N/A,#N/A,TRUE,"211001";#N/A,#N/A,TRUE,"220195";#N/A,#N/A,TRUE,"210514";#N/A,#N/A,TRUE,"210518";#N/A,#N/A,TRUE,"210483";#N/A,#N/A,TRUE,"210513";#N/A,#N/A,TRUE,"210528";#N/A,#N/A,TRUE,"211002";#N/A,#N/A,TRUE,"231002";#N/A,#N/A,TRUE,"211003";#N/A,#N/A,TRUE,"211004";#N/A,#N/A,TRUE,"230185";#N/A,#N/A,TRUE,"231001"}</definedName>
    <definedName name="hjjjjjjjjjjjjjj" hidden="1">{#N/A,#N/A,TRUE,"210470";#N/A,#N/A,TRUE,"210498";#N/A,#N/A,TRUE,"230171";#N/A,#N/A,TRUE,"220201";#N/A,#N/A,TRUE,"211001";#N/A,#N/A,TRUE,"220195";#N/A,#N/A,TRUE,"210514";#N/A,#N/A,TRUE,"210518";#N/A,#N/A,TRUE,"210483";#N/A,#N/A,TRUE,"210513";#N/A,#N/A,TRUE,"210528";#N/A,#N/A,TRUE,"211002";#N/A,#N/A,TRUE,"231002";#N/A,#N/A,TRUE,"211003";#N/A,#N/A,TRUE,"211004";#N/A,#N/A,TRUE,"230185";#N/A,#N/A,TRUE,"231001"}</definedName>
    <definedName name="HTML_CodePage">1252</definedName>
    <definedName name="HTML_Description">""</definedName>
    <definedName name="HTML_Email">""</definedName>
    <definedName name="HTML_Header">"Colt Car Co"</definedName>
    <definedName name="HTML_LastUpdate">"19/08/98"</definedName>
    <definedName name="HTML_LineAfter">FALSE</definedName>
    <definedName name="HTML_LineBefore">FALSE</definedName>
    <definedName name="HTML_Name">"David Knapp"</definedName>
    <definedName name="HTML_OBDlg2">TRUE</definedName>
    <definedName name="HTML_OBDlg4">TRUE</definedName>
    <definedName name="HTML_OS">0</definedName>
    <definedName name="HTML_PathFile" hidden="1">"C:\TEMP\MyHTML.htm"</definedName>
    <definedName name="HTML_Title">"P&amp;L"</definedName>
    <definedName name="ILDAmount">#REF!</definedName>
    <definedName name="ILDCheck">#REF!</definedName>
    <definedName name="Include_accumulated_depreciation_in_financial_model" localSheetId="10">#REF!</definedName>
    <definedName name="Include_accumulated_depreciation_in_financial_model">#REF!</definedName>
    <definedName name="Interest_calculation_adjustment_for_mid_year_cashflows" localSheetId="10">#REF!</definedName>
    <definedName name="Interest_calculation_adjustment_for_mid_year_cashflow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80019595006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>1000</definedName>
    <definedName name="IQ_LATESTQ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>120000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>800000</definedName>
    <definedName name="IQ_NAMES_REVISION_DATE_">41366.3748958333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39016.6744791667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hkgh" localSheetId="10" hidden="1">{#N/A,#N/A,FALSE,"TMCOMP96";#N/A,#N/A,FALSE,"MAT96";#N/A,#N/A,FALSE,"FANDA96";#N/A,#N/A,FALSE,"INTRAN96";#N/A,#N/A,FALSE,"NAA9697";#N/A,#N/A,FALSE,"ECWEBB";#N/A,#N/A,FALSE,"MFT96";#N/A,#N/A,FALSE,"CTrecon"}</definedName>
    <definedName name="jhkgh" hidden="1">{#N/A,#N/A,FALSE,"TMCOMP96";#N/A,#N/A,FALSE,"MAT96";#N/A,#N/A,FALSE,"FANDA96";#N/A,#N/A,FALSE,"INTRAN96";#N/A,#N/A,FALSE,"NAA9697";#N/A,#N/A,FALSE,"ECWEBB";#N/A,#N/A,FALSE,"MFT96";#N/A,#N/A,FALSE,"CTrecon"}</definedName>
    <definedName name="jhkgh2" localSheetId="10" hidden="1">{#N/A,#N/A,FALSE,"TMCOMP96";#N/A,#N/A,FALSE,"MAT96";#N/A,#N/A,FALSE,"FANDA96";#N/A,#N/A,FALSE,"INTRAN96";#N/A,#N/A,FALSE,"NAA9697";#N/A,#N/A,FALSE,"ECWEBB";#N/A,#N/A,FALSE,"MFT96";#N/A,#N/A,FALSE,"CTrecon"}</definedName>
    <definedName name="jhkgh2" hidden="1">{#N/A,#N/A,FALSE,"TMCOMP96";#N/A,#N/A,FALSE,"MAT96";#N/A,#N/A,FALSE,"FANDA96";#N/A,#N/A,FALSE,"INTRAN96";#N/A,#N/A,FALSE,"NAA9697";#N/A,#N/A,FALSE,"ECWEBB";#N/A,#N/A,FALSE,"MFT96";#N/A,#N/A,FALSE,"CTrecon"}</definedName>
    <definedName name="k">1000</definedName>
    <definedName name="kkk" localSheetId="10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kkk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Last_pre_forecast_period_flag_date" localSheetId="10">#REF!</definedName>
    <definedName name="Last_pre_forecast_period_flag_date">#REF!</definedName>
    <definedName name="m">1000000</definedName>
    <definedName name="MasterCHK" localSheetId="9">'PR24 - Active inputs'!$F$2</definedName>
    <definedName name="MasterCHK" localSheetId="10">'PR24 - OBXValues'!$F$2</definedName>
    <definedName name="messagena">"n/a"</definedName>
    <definedName name="MM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MM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Months_in_a_year" localSheetId="10">#REF!</definedName>
    <definedName name="Months_in_a_year">#REF!</definedName>
    <definedName name="months_pa">12</definedName>
    <definedName name="Months_per_period" localSheetId="10">#REF!</definedName>
    <definedName name="Months_per_period">#REF!</definedName>
    <definedName name="new" localSheetId="9" hidden="1">{"bal",#N/A,FALSE,"working papers";"income",#N/A,FALSE,"working papers"}</definedName>
    <definedName name="new" localSheetId="10" hidden="1">{"bal",#N/A,FALSE,"working papers";"income",#N/A,FALSE,"working papers"}</definedName>
    <definedName name="new" hidden="1">{"bal",#N/A,FALSE,"working papers";"income",#N/A,FALSE,"working papers"}</definedName>
    <definedName name="nn" localSheetId="10" hidden="1">{#N/A,#N/A,TRUE,"210470";#N/A,#N/A,TRUE,"210498";#N/A,#N/A,TRUE,"230171";#N/A,#N/A,TRUE,"220201";#N/A,#N/A,TRUE,"211001";#N/A,#N/A,TRUE,"220195";#N/A,#N/A,TRUE,"210514";#N/A,#N/A,TRUE,"210518";#N/A,#N/A,TRUE,"210483";#N/A,#N/A,TRUE,"210513";#N/A,#N/A,TRUE,"210528";#N/A,#N/A,TRUE,"211002";#N/A,#N/A,TRUE,"231002";#N/A,#N/A,TRUE,"211003";#N/A,#N/A,TRUE,"211004";#N/A,#N/A,TRUE,"230185";#N/A,#N/A,TRUE,"231001"}</definedName>
    <definedName name="nn" hidden="1">{#N/A,#N/A,TRUE,"210470";#N/A,#N/A,TRUE,"210498";#N/A,#N/A,TRUE,"230171";#N/A,#N/A,TRUE,"220201";#N/A,#N/A,TRUE,"211001";#N/A,#N/A,TRUE,"220195";#N/A,#N/A,TRUE,"210514";#N/A,#N/A,TRUE,"210518";#N/A,#N/A,TRUE,"210483";#N/A,#N/A,TRUE,"210513";#N/A,#N/A,TRUE,"210528";#N/A,#N/A,TRUE,"211002";#N/A,#N/A,TRUE,"231002";#N/A,#N/A,TRUE,"211003";#N/A,#N/A,TRUE,"211004";#N/A,#N/A,TRUE,"230185";#N/A,#N/A,TRUE,"231001"}</definedName>
    <definedName name="nnn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nnn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NNNNNNN" localSheetId="10" hidden="1">{"Total_Database",#N/A,FALSE,"Data";"Total_sum",#N/A,FALSE,"Data"}</definedName>
    <definedName name="NNNNNNN" hidden="1">{"Total_Database",#N/A,FALSE,"Data";"Total_sum",#N/A,FALSE,"Data"}</definedName>
    <definedName name="nodelete" localSheetId="9" hidden="1">{"bal",#N/A,FALSE,"working papers";"income",#N/A,FALSE,"working papers"}</definedName>
    <definedName name="nodelete" localSheetId="10" hidden="1">{"bal",#N/A,FALSE,"working papers";"income",#N/A,FALSE,"working papers"}</definedName>
    <definedName name="nodelete" hidden="1">{"bal",#N/A,FALSE,"working papers";"income",#N/A,FALSE,"working papers"}</definedName>
    <definedName name="np" localSheetId="10" hidden="1">{"Total_Database",#N/A,FALSE,"Data";"Total_sum",#N/A,FALSE,"Data"}</definedName>
    <definedName name="np" hidden="1">{"Total_Database",#N/A,FALSE,"Data";"Total_sum",#N/A,FALSE,"Data"}</definedName>
    <definedName name="Ofwat_____of_ILD" localSheetId="10">#REF!</definedName>
    <definedName name="Ofwat_____of_ILD">#REF!</definedName>
    <definedName name="Ofwat_____of_ordinary_dividends_paid_as_interim_dividend" localSheetId="10">#REF!</definedName>
    <definedName name="Ofwat_____of_ordinary_dividends_paid_as_interim_dividend">#REF!</definedName>
    <definedName name="Ofwat___2020_25_RCV_opening_balance___real.ADDN1" localSheetId="10">#REF!</definedName>
    <definedName name="Ofwat___2020_25_RCV_opening_balance___real.ADDN1">#REF!</definedName>
    <definedName name="Ofwat___2020_25_RCV_opening_balance___real.ADDN2" localSheetId="10">#REF!</definedName>
    <definedName name="Ofwat___2020_25_RCV_opening_balance___real.ADDN2">#REF!</definedName>
    <definedName name="Ofwat___2020_25_RCV_opening_balance___real.BR" localSheetId="10">#REF!</definedName>
    <definedName name="Ofwat___2020_25_RCV_opening_balance___real.BR">#REF!</definedName>
    <definedName name="Ofwat___2020_25_RCV_opening_balance___real.WN" localSheetId="10">#REF!</definedName>
    <definedName name="Ofwat___2020_25_RCV_opening_balance___real.WN">#REF!</definedName>
    <definedName name="Ofwat___2020_25_RCV_opening_balance___real.WR" localSheetId="10">#REF!</definedName>
    <definedName name="Ofwat___2020_25_RCV_opening_balance___real.WR">#REF!</definedName>
    <definedName name="Ofwat___2020_25_RCV_opening_balance___real.WWN" localSheetId="10">#REF!</definedName>
    <definedName name="Ofwat___2020_25_RCV_opening_balance___real.WWN">#REF!</definedName>
    <definedName name="Ofwat___actual_opening_Fixed_rate_debt___nominal.ADDN1" localSheetId="10">#REF!</definedName>
    <definedName name="Ofwat___actual_opening_Fixed_rate_debt___nominal.ADDN1">#REF!</definedName>
    <definedName name="Ofwat___actual_opening_Fixed_rate_debt___nominal.ADDN2" localSheetId="10">#REF!</definedName>
    <definedName name="Ofwat___actual_opening_Fixed_rate_debt___nominal.ADDN2">#REF!</definedName>
    <definedName name="Ofwat___actual_opening_Fixed_rate_debt___nominal.BR" localSheetId="10">#REF!</definedName>
    <definedName name="Ofwat___actual_opening_Fixed_rate_debt___nominal.BR">#REF!</definedName>
    <definedName name="Ofwat___actual_opening_Fixed_rate_debt___nominal.WN" localSheetId="10">#REF!</definedName>
    <definedName name="Ofwat___actual_opening_Fixed_rate_debt___nominal.WN">#REF!</definedName>
    <definedName name="Ofwat___actual_opening_Fixed_rate_debt___nominal.WR" localSheetId="10">#REF!</definedName>
    <definedName name="Ofwat___actual_opening_Fixed_rate_debt___nominal.WR">#REF!</definedName>
    <definedName name="Ofwat___actual_opening_Fixed_rate_debt___nominal.WWN" localSheetId="10">#REF!</definedName>
    <definedName name="Ofwat___actual_opening_Fixed_rate_debt___nominal.WWN">#REF!</definedName>
    <definedName name="Ofwat___actual_opening_Floating_rate_debt___nominal.ADDN1" localSheetId="10">#REF!</definedName>
    <definedName name="Ofwat___actual_opening_Floating_rate_debt___nominal.ADDN1">#REF!</definedName>
    <definedName name="Ofwat___actual_opening_Floating_rate_debt___nominal.ADDN2" localSheetId="10">#REF!</definedName>
    <definedName name="Ofwat___actual_opening_Floating_rate_debt___nominal.ADDN2">#REF!</definedName>
    <definedName name="Ofwat___actual_opening_Floating_rate_debt___nominal.BR" localSheetId="10">#REF!</definedName>
    <definedName name="Ofwat___actual_opening_Floating_rate_debt___nominal.BR">#REF!</definedName>
    <definedName name="Ofwat___actual_opening_Floating_rate_debt___nominal.WN" localSheetId="10">#REF!</definedName>
    <definedName name="Ofwat___actual_opening_Floating_rate_debt___nominal.WN">#REF!</definedName>
    <definedName name="Ofwat___actual_opening_Floating_rate_debt___nominal.WR" localSheetId="10">#REF!</definedName>
    <definedName name="Ofwat___actual_opening_Floating_rate_debt___nominal.WR">#REF!</definedName>
    <definedName name="Ofwat___actual_opening_Floating_rate_debt___nominal.WWN" localSheetId="10">#REF!</definedName>
    <definedName name="Ofwat___actual_opening_Floating_rate_debt___nominal.WWN">#REF!</definedName>
    <definedName name="Ofwat___actual_opening_index_linked_debt___nominal.ADDN1" localSheetId="10">#REF!</definedName>
    <definedName name="Ofwat___actual_opening_index_linked_debt___nominal.ADDN1">#REF!</definedName>
    <definedName name="Ofwat___actual_opening_index_linked_debt___nominal.ADDN2" localSheetId="10">#REF!</definedName>
    <definedName name="Ofwat___actual_opening_index_linked_debt___nominal.ADDN2">#REF!</definedName>
    <definedName name="Ofwat___actual_opening_index_linked_debt___nominal.BR" localSheetId="10">#REF!</definedName>
    <definedName name="Ofwat___actual_opening_index_linked_debt___nominal.BR">#REF!</definedName>
    <definedName name="Ofwat___actual_opening_index_linked_debt___nominal.WN" localSheetId="10">#REF!</definedName>
    <definedName name="Ofwat___actual_opening_index_linked_debt___nominal.WN">#REF!</definedName>
    <definedName name="Ofwat___actual_opening_index_linked_debt___nominal.WR" localSheetId="10">#REF!</definedName>
    <definedName name="Ofwat___actual_opening_index_linked_debt___nominal.WR">#REF!</definedName>
    <definedName name="Ofwat___actual_opening_index_linked_debt___nominal.WWN" localSheetId="10">#REF!</definedName>
    <definedName name="Ofwat___actual_opening_index_linked_debt___nominal.WWN">#REF!</definedName>
    <definedName name="Ofwat___Business_Measured_income_accrual_Opening_balance___nominal" localSheetId="10">#REF!</definedName>
    <definedName name="Ofwat___Business_Measured_income_accrual_Opening_balance___nominal">#REF!</definedName>
    <definedName name="Ofwat___Business_retail_advance_receipts_creditor_days_measured" localSheetId="10">#REF!</definedName>
    <definedName name="Ofwat___Business_retail_advance_receipts_creditor_days_measured">#REF!</definedName>
    <definedName name="Ofwat___Business_retail_advance_receipts_creditor_days_unmeasured" localSheetId="10">#REF!</definedName>
    <definedName name="Ofwat___Business_retail_advance_receipts_creditor_days_unmeasured">#REF!</definedName>
    <definedName name="Ofwat___business_weighted_average_debtor_days" localSheetId="10">#REF!</definedName>
    <definedName name="Ofwat___business_weighted_average_debtor_days">#REF!</definedName>
    <definedName name="Ofwat___Cash_and_cash_equivalents_actual_initial_balance___control___nominal.ADDN1" localSheetId="10">#REF!</definedName>
    <definedName name="Ofwat___Cash_and_cash_equivalents_actual_initial_balance___control___nominal.ADDN1">#REF!</definedName>
    <definedName name="Ofwat___Cash_and_cash_equivalents_actual_initial_balance___control___nominal.ADDN2" localSheetId="10">#REF!</definedName>
    <definedName name="Ofwat___Cash_and_cash_equivalents_actual_initial_balance___control___nominal.ADDN2">#REF!</definedName>
    <definedName name="Ofwat___Cash_and_cash_equivalents_actual_initial_balance___control___nominal.BR" localSheetId="10">#REF!</definedName>
    <definedName name="Ofwat___Cash_and_cash_equivalents_actual_initial_balance___control___nominal.BR">#REF!</definedName>
    <definedName name="Ofwat___Cash_and_cash_equivalents_actual_initial_balance___control___nominal.WN" localSheetId="10">#REF!</definedName>
    <definedName name="Ofwat___Cash_and_cash_equivalents_actual_initial_balance___control___nominal.WN">#REF!</definedName>
    <definedName name="Ofwat___Cash_and_cash_equivalents_actual_initial_balance___control___nominal.WR" localSheetId="10">#REF!</definedName>
    <definedName name="Ofwat___Cash_and_cash_equivalents_actual_initial_balance___control___nominal.WR">#REF!</definedName>
    <definedName name="Ofwat___Cash_and_cash_equivalents_actual_initial_balance___control___nominal.WWN" localSheetId="10">#REF!</definedName>
    <definedName name="Ofwat___Cash_and_cash_equivalents_actual_initial_balance___control___nominal.WWN">#REF!</definedName>
    <definedName name="Ofwat___Consumer_price_index__including_housing_costs____Consumer_Price_Index__with_housing__for_November___Constant" localSheetId="10">#REF!</definedName>
    <definedName name="Ofwat___Consumer_price_index__including_housing_costs____Consumer_Price_Index__with_housing__for_November___Constant">#REF!</definedName>
    <definedName name="Ofwat___CPI_H____2022_23___April" localSheetId="10">#REF!</definedName>
    <definedName name="Ofwat___CPI_H____2022_23___April">#REF!</definedName>
    <definedName name="Ofwat___CPI_H____2022_23___August" localSheetId="10">#REF!</definedName>
    <definedName name="Ofwat___CPI_H____2022_23___August">#REF!</definedName>
    <definedName name="Ofwat___CPI_H____2022_23___December" localSheetId="10">#REF!</definedName>
    <definedName name="Ofwat___CPI_H____2022_23___December">#REF!</definedName>
    <definedName name="Ofwat___CPI_H____2022_23___February" localSheetId="10">#REF!</definedName>
    <definedName name="Ofwat___CPI_H____2022_23___February">#REF!</definedName>
    <definedName name="Ofwat___CPI_H____2022_23___January" localSheetId="10">#REF!</definedName>
    <definedName name="Ofwat___CPI_H____2022_23___January">#REF!</definedName>
    <definedName name="Ofwat___CPI_H____2022_23___July" localSheetId="10">#REF!</definedName>
    <definedName name="Ofwat___CPI_H____2022_23___July">#REF!</definedName>
    <definedName name="Ofwat___CPI_H____2022_23___June" localSheetId="10">#REF!</definedName>
    <definedName name="Ofwat___CPI_H____2022_23___June">#REF!</definedName>
    <definedName name="Ofwat___CPI_H____2022_23___March" localSheetId="10">#REF!</definedName>
    <definedName name="Ofwat___CPI_H____2022_23___March">#REF!</definedName>
    <definedName name="Ofwat___CPI_H____2022_23___May" localSheetId="10">#REF!</definedName>
    <definedName name="Ofwat___CPI_H____2022_23___May">#REF!</definedName>
    <definedName name="Ofwat___CPI_H____2022_23___November" localSheetId="10">#REF!</definedName>
    <definedName name="Ofwat___CPI_H____2022_23___November">#REF!</definedName>
    <definedName name="Ofwat___CPI_H____2022_23___October" localSheetId="10">#REF!</definedName>
    <definedName name="Ofwat___CPI_H____2022_23___October">#REF!</definedName>
    <definedName name="Ofwat___CPI_H____2022_23___September" localSheetId="10">#REF!</definedName>
    <definedName name="Ofwat___CPI_H____2022_23___September">#REF!</definedName>
    <definedName name="Ofwat___Current_tax_liabilities___Appointee_b_f___nominal" localSheetId="10">#REF!</definedName>
    <definedName name="Ofwat___Current_tax_liabilities___Appointee_b_f___nominal">#REF!</definedName>
    <definedName name="Ofwat___Depreciation_b_f___control___active___nominal.ADDN1" localSheetId="10">#REF!</definedName>
    <definedName name="Ofwat___Depreciation_b_f___control___active___nominal.ADDN1">#REF!</definedName>
    <definedName name="Ofwat___Depreciation_b_f___control___active___nominal.ADDN2" localSheetId="10">#REF!</definedName>
    <definedName name="Ofwat___Depreciation_b_f___control___active___nominal.ADDN2">#REF!</definedName>
    <definedName name="Ofwat___Depreciation_b_f___control___active___nominal.BR" localSheetId="10">#REF!</definedName>
    <definedName name="Ofwat___Depreciation_b_f___control___active___nominal.BR">#REF!</definedName>
    <definedName name="Ofwat___Depreciation_b_f___control___active___nominal.WN" localSheetId="10">#REF!</definedName>
    <definedName name="Ofwat___Depreciation_b_f___control___active___nominal.WN">#REF!</definedName>
    <definedName name="Ofwat___Depreciation_b_f___control___active___nominal.WR" localSheetId="10">#REF!</definedName>
    <definedName name="Ofwat___Depreciation_b_f___control___active___nominal.WR">#REF!</definedName>
    <definedName name="Ofwat___Depreciation_b_f___control___active___nominal.WWN" localSheetId="10">#REF!</definedName>
    <definedName name="Ofwat___Depreciation_b_f___control___active___nominal.WWN">#REF!</definedName>
    <definedName name="Ofwat___Discount_rate_for_reprofiling_allowed_revenue.ADDN1" localSheetId="10">#REF!</definedName>
    <definedName name="Ofwat___Discount_rate_for_reprofiling_allowed_revenue.ADDN1">#REF!</definedName>
    <definedName name="Ofwat___Discount_rate_for_reprofiling_allowed_revenue.ADDN2" localSheetId="10">#REF!</definedName>
    <definedName name="Ofwat___Discount_rate_for_reprofiling_allowed_revenue.ADDN2">#REF!</definedName>
    <definedName name="Ofwat___Discount_rate_for_reprofiling_allowed_revenue.BR" localSheetId="10">#REF!</definedName>
    <definedName name="Ofwat___Discount_rate_for_reprofiling_allowed_revenue.BR">#REF!</definedName>
    <definedName name="Ofwat___Discount_rate_for_reprofiling_allowed_revenue.WN" localSheetId="10">#REF!</definedName>
    <definedName name="Ofwat___Discount_rate_for_reprofiling_allowed_revenue.WN">#REF!</definedName>
    <definedName name="Ofwat___Discount_rate_for_reprofiling_allowed_revenue.WR" localSheetId="10">#REF!</definedName>
    <definedName name="Ofwat___Discount_rate_for_reprofiling_allowed_revenue.WR">#REF!</definedName>
    <definedName name="Ofwat___Discount_rate_for_reprofiling_allowed_revenue.WWN" localSheetId="10">#REF!</definedName>
    <definedName name="Ofwat___Discount_rate_for_reprofiling_allowed_revenue.WWN">#REF!</definedName>
    <definedName name="Ofwat___dividend_yield" localSheetId="10">#REF!</definedName>
    <definedName name="Ofwat___dividend_yield">#REF!</definedName>
    <definedName name="Ofwat___Fixed_asset_net_book_value_at_31_March___business_retail___nominal" localSheetId="10">#REF!</definedName>
    <definedName name="Ofwat___Fixed_asset_net_book_value_at_31_March___business_retail___nominal">#REF!</definedName>
    <definedName name="Ofwat___fixed_asset_net_book_value_at_31_March___residential_retail___nominal" localSheetId="10">#REF!</definedName>
    <definedName name="Ofwat___fixed_asset_net_book_value_at_31_March___residential_retail___nominal">#REF!</definedName>
    <definedName name="Ofwat___Fixed_assets_b_f___control___active___nominal.ADDN1" localSheetId="10">#REF!</definedName>
    <definedName name="Ofwat___Fixed_assets_b_f___control___active___nominal.ADDN1">#REF!</definedName>
    <definedName name="Ofwat___Fixed_assets_b_f___control___active___nominal.ADDN2" localSheetId="10">#REF!</definedName>
    <definedName name="Ofwat___Fixed_assets_b_f___control___active___nominal.ADDN2">#REF!</definedName>
    <definedName name="Ofwat___Fixed_assets_b_f___control___active___nominal.BR" localSheetId="10">#REF!</definedName>
    <definedName name="Ofwat___Fixed_assets_b_f___control___active___nominal.BR">#REF!</definedName>
    <definedName name="Ofwat___Fixed_assets_b_f___control___active___nominal.WN" localSheetId="10">#REF!</definedName>
    <definedName name="Ofwat___Fixed_assets_b_f___control___active___nominal.WN">#REF!</definedName>
    <definedName name="Ofwat___Fixed_assets_b_f___control___active___nominal.WR" localSheetId="10">#REF!</definedName>
    <definedName name="Ofwat___Fixed_assets_b_f___control___active___nominal.WR">#REF!</definedName>
    <definedName name="Ofwat___Fixed_assets_b_f___control___active___nominal.WWN" localSheetId="10">#REF!</definedName>
    <definedName name="Ofwat___Fixed_assets_b_f___control___active___nominal.WWN">#REF!</definedName>
    <definedName name="Ofwat___Notional_target_gearing___control.ADDN1" localSheetId="10">#REF!</definedName>
    <definedName name="Ofwat___Notional_target_gearing___control.ADDN1">#REF!</definedName>
    <definedName name="Ofwat___Notional_target_gearing___control.ADDN2" localSheetId="10">#REF!</definedName>
    <definedName name="Ofwat___Notional_target_gearing___control.ADDN2">#REF!</definedName>
    <definedName name="Ofwat___Notional_target_gearing___control.BR" localSheetId="10">#REF!</definedName>
    <definedName name="Ofwat___Notional_target_gearing___control.BR">#REF!</definedName>
    <definedName name="Ofwat___Notional_target_gearing___control.WN" localSheetId="10">#REF!</definedName>
    <definedName name="Ofwat___Notional_target_gearing___control.WN">#REF!</definedName>
    <definedName name="Ofwat___Notional_target_gearing___control.WR" localSheetId="10">#REF!</definedName>
    <definedName name="Ofwat___Notional_target_gearing___control.WR">#REF!</definedName>
    <definedName name="Ofwat___Notional_target_gearing___control.WWN" localSheetId="10">#REF!</definedName>
    <definedName name="Ofwat___Notional_target_gearing___control.WWN">#REF!</definedName>
    <definedName name="Ofwat___opening_business_debtors_measured___nominal" localSheetId="10">#REF!</definedName>
    <definedName name="Ofwat___opening_business_debtors_measured___nominal">#REF!</definedName>
    <definedName name="Ofwat___opening_business_debtors_unmeasured_nominal" localSheetId="10">#REF!</definedName>
    <definedName name="Ofwat___opening_business_debtors_unmeasured_nominal">#REF!</definedName>
    <definedName name="Ofwat___Opening_business_retail_measured_advance_receipts___nominal" localSheetId="10">#REF!</definedName>
    <definedName name="Ofwat___Opening_business_retail_measured_advance_receipts___nominal">#REF!</definedName>
    <definedName name="Ofwat___Opening_business_retail_unmeasured_advance_receipts___nominal" localSheetId="10">#REF!</definedName>
    <definedName name="Ofwat___Opening_business_retail_unmeasured_advance_receipts___nominal">#REF!</definedName>
    <definedName name="Ofwat___Opening_Called_up_share_capital_balance___control___nominal.ADDN1" localSheetId="10">#REF!</definedName>
    <definedName name="Ofwat___Opening_Called_up_share_capital_balance___control___nominal.ADDN1">#REF!</definedName>
    <definedName name="Ofwat___Opening_Called_up_share_capital_balance___control___nominal.ADDN2" localSheetId="10">#REF!</definedName>
    <definedName name="Ofwat___Opening_Called_up_share_capital_balance___control___nominal.ADDN2">#REF!</definedName>
    <definedName name="Ofwat___Opening_Called_up_share_capital_balance___control___nominal.BR" localSheetId="10">#REF!</definedName>
    <definedName name="Ofwat___Opening_Called_up_share_capital_balance___control___nominal.BR">#REF!</definedName>
    <definedName name="Ofwat___Opening_Called_up_share_capital_balance___control___nominal.WN" localSheetId="10">#REF!</definedName>
    <definedName name="Ofwat___Opening_Called_up_share_capital_balance___control___nominal.WN">#REF!</definedName>
    <definedName name="Ofwat___Opening_Called_up_share_capital_balance___control___nominal.WR" localSheetId="10">#REF!</definedName>
    <definedName name="Ofwat___Opening_Called_up_share_capital_balance___control___nominal.WR">#REF!</definedName>
    <definedName name="Ofwat___Opening_Called_up_share_capital_balance___control___nominal.WWN" localSheetId="10">#REF!</definedName>
    <definedName name="Ofwat___Opening_Called_up_share_capital_balance___control___nominal.WWN">#REF!</definedName>
    <definedName name="Ofwat___Opening_Capex_creditors_balance___control___nominal.ADDN1" localSheetId="10">#REF!</definedName>
    <definedName name="Ofwat___Opening_Capex_creditors_balance___control___nominal.ADDN1">#REF!</definedName>
    <definedName name="Ofwat___Opening_Capex_creditors_balance___control___nominal.ADDN2" localSheetId="10">#REF!</definedName>
    <definedName name="Ofwat___Opening_Capex_creditors_balance___control___nominal.ADDN2">#REF!</definedName>
    <definedName name="Ofwat___Opening_Capex_creditors_balance___control___nominal.BR" localSheetId="10">#REF!</definedName>
    <definedName name="Ofwat___Opening_Capex_creditors_balance___control___nominal.BR">#REF!</definedName>
    <definedName name="Ofwat___Opening_Capex_creditors_balance___control___nominal.WN" localSheetId="10">#REF!</definedName>
    <definedName name="Ofwat___Opening_Capex_creditors_balance___control___nominal.WN">#REF!</definedName>
    <definedName name="Ofwat___Opening_Capex_creditors_balance___control___nominal.WR" localSheetId="10">#REF!</definedName>
    <definedName name="Ofwat___Opening_Capex_creditors_balance___control___nominal.WR">#REF!</definedName>
    <definedName name="Ofwat___Opening_Capex_creditors_balance___control___nominal.WWN" localSheetId="10">#REF!</definedName>
    <definedName name="Ofwat___Opening_Capex_creditors_balance___control___nominal.WWN">#REF!</definedName>
    <definedName name="Ofwat___Opening_Capital_allowance_balance___Main_rate_pool___Capital_expenditure___control___nominal.ADDN1" localSheetId="10">#REF!</definedName>
    <definedName name="Ofwat___Opening_Capital_allowance_balance___Main_rate_pool___Capital_expenditure___control___nominal.ADDN1">#REF!</definedName>
    <definedName name="Ofwat___Opening_Capital_allowance_balance___Main_rate_pool___Capital_expenditure___control___nominal.ADDN2" localSheetId="10">#REF!</definedName>
    <definedName name="Ofwat___Opening_Capital_allowance_balance___Main_rate_pool___Capital_expenditure___control___nominal.ADDN2">#REF!</definedName>
    <definedName name="Ofwat___Opening_Capital_allowance_balance___Main_rate_pool___Capital_expenditure___control___nominal.BR" localSheetId="10">#REF!</definedName>
    <definedName name="Ofwat___Opening_Capital_allowance_balance___Main_rate_pool___Capital_expenditure___control___nominal.BR">#REF!</definedName>
    <definedName name="Ofwat___Opening_Capital_allowance_balance___Main_rate_pool___Capital_expenditure___control___nominal.WN" localSheetId="10">#REF!</definedName>
    <definedName name="Ofwat___Opening_Capital_allowance_balance___Main_rate_pool___Capital_expenditure___control___nominal.WN">#REF!</definedName>
    <definedName name="Ofwat___Opening_Capital_allowance_balance___Main_rate_pool___Capital_expenditure___control___nominal.WR" localSheetId="10">#REF!</definedName>
    <definedName name="Ofwat___Opening_Capital_allowance_balance___Main_rate_pool___Capital_expenditure___control___nominal.WR">#REF!</definedName>
    <definedName name="Ofwat___Opening_Capital_allowance_balance___Main_rate_pool___Capital_expenditure___control___nominal.WWN" localSheetId="10">#REF!</definedName>
    <definedName name="Ofwat___Opening_Capital_allowance_balance___Main_rate_pool___Capital_expenditure___control___nominal.WWN">#REF!</definedName>
    <definedName name="Ofwat___Opening_Capital_allowance_balance___special_rate_pool___Capital_expenditure___control___nominal.ADDN1" localSheetId="10">#REF!</definedName>
    <definedName name="Ofwat___Opening_Capital_allowance_balance___special_rate_pool___Capital_expenditure___control___nominal.ADDN1">#REF!</definedName>
    <definedName name="Ofwat___Opening_Capital_allowance_balance___special_rate_pool___Capital_expenditure___control___nominal.ADDN2" localSheetId="10">#REF!</definedName>
    <definedName name="Ofwat___Opening_Capital_allowance_balance___special_rate_pool___Capital_expenditure___control___nominal.ADDN2">#REF!</definedName>
    <definedName name="Ofwat___Opening_Capital_allowance_balance___special_rate_pool___Capital_expenditure___control___nominal.BR" localSheetId="10">#REF!</definedName>
    <definedName name="Ofwat___Opening_Capital_allowance_balance___special_rate_pool___Capital_expenditure___control___nominal.BR">#REF!</definedName>
    <definedName name="Ofwat___Opening_Capital_allowance_balance___special_rate_pool___Capital_expenditure___control___nominal.WN" localSheetId="10">#REF!</definedName>
    <definedName name="Ofwat___Opening_Capital_allowance_balance___special_rate_pool___Capital_expenditure___control___nominal.WN">#REF!</definedName>
    <definedName name="Ofwat___Opening_Capital_allowance_balance___special_rate_pool___Capital_expenditure___control___nominal.WR" localSheetId="10">#REF!</definedName>
    <definedName name="Ofwat___Opening_Capital_allowance_balance___special_rate_pool___Capital_expenditure___control___nominal.WR">#REF!</definedName>
    <definedName name="Ofwat___Opening_Capital_allowance_balance___special_rate_pool___Capital_expenditure___control___nominal.WWN" localSheetId="10">#REF!</definedName>
    <definedName name="Ofwat___Opening_Capital_allowance_balance___special_rate_pool___Capital_expenditure___control___nominal.WWN">#REF!</definedName>
    <definedName name="Ofwat___Opening_Capital_allowance_balance___Structures_and_buildings_pool___Capital_expenditure___control___nominal.ADDN1" localSheetId="10">#REF!</definedName>
    <definedName name="Ofwat___Opening_Capital_allowance_balance___Structures_and_buildings_pool___Capital_expenditure___control___nominal.ADDN1">#REF!</definedName>
    <definedName name="Ofwat___Opening_Capital_allowance_balance___Structures_and_buildings_pool___Capital_expenditure___control___nominal.ADDN2" localSheetId="10">#REF!</definedName>
    <definedName name="Ofwat___Opening_Capital_allowance_balance___Structures_and_buildings_pool___Capital_expenditure___control___nominal.ADDN2">#REF!</definedName>
    <definedName name="Ofwat___Opening_Capital_allowance_balance___Structures_and_buildings_pool___Capital_expenditure___control___nominal.BR" localSheetId="10">#REF!</definedName>
    <definedName name="Ofwat___Opening_Capital_allowance_balance___Structures_and_buildings_pool___Capital_expenditure___control___nominal.BR">#REF!</definedName>
    <definedName name="Ofwat___Opening_Capital_allowance_balance___Structures_and_buildings_pool___Capital_expenditure___control___nominal.WN" localSheetId="10">#REF!</definedName>
    <definedName name="Ofwat___Opening_Capital_allowance_balance___Structures_and_buildings_pool___Capital_expenditure___control___nominal.WN">#REF!</definedName>
    <definedName name="Ofwat___Opening_Capital_allowance_balance___Structures_and_buildings_pool___Capital_expenditure___control___nominal.WR" localSheetId="10">#REF!</definedName>
    <definedName name="Ofwat___Opening_Capital_allowance_balance___Structures_and_buildings_pool___Capital_expenditure___control___nominal.WR">#REF!</definedName>
    <definedName name="Ofwat___Opening_Capital_allowance_balance___Structures_and_buildings_pool___Capital_expenditure___control___nominal.WWN" localSheetId="10">#REF!</definedName>
    <definedName name="Ofwat___Opening_Capital_allowance_balance___Structures_and_buildings_pool___Capital_expenditure___control___nominal.WWN">#REF!</definedName>
    <definedName name="Ofwat___opening_current_tax_liabilities___control___nominal.ADDN1" localSheetId="10">#REF!</definedName>
    <definedName name="Ofwat___opening_current_tax_liabilities___control___nominal.ADDN1">#REF!</definedName>
    <definedName name="Ofwat___opening_current_tax_liabilities___control___nominal.ADDN2" localSheetId="10">#REF!</definedName>
    <definedName name="Ofwat___opening_current_tax_liabilities___control___nominal.ADDN2">#REF!</definedName>
    <definedName name="Ofwat___opening_current_tax_liabilities___control___nominal.BR" localSheetId="10">#REF!</definedName>
    <definedName name="Ofwat___opening_current_tax_liabilities___control___nominal.BR">#REF!</definedName>
    <definedName name="Ofwat___opening_current_tax_liabilities___control___nominal.WN" localSheetId="10">#REF!</definedName>
    <definedName name="Ofwat___opening_current_tax_liabilities___control___nominal.WN">#REF!</definedName>
    <definedName name="Ofwat___opening_current_tax_liabilities___control___nominal.WR" localSheetId="10">#REF!</definedName>
    <definedName name="Ofwat___opening_current_tax_liabilities___control___nominal.WR">#REF!</definedName>
    <definedName name="Ofwat___opening_current_tax_liabilities___control___nominal.WWN" localSheetId="10">#REF!</definedName>
    <definedName name="Ofwat___opening_current_tax_liabilities___control___nominal.WWN">#REF!</definedName>
    <definedName name="Ofwat___opening_deferred_tax_balance___control___nominal.ADDN1" localSheetId="10">#REF!</definedName>
    <definedName name="Ofwat___opening_deferred_tax_balance___control___nominal.ADDN1">#REF!</definedName>
    <definedName name="Ofwat___opening_deferred_tax_balance___control___nominal.ADDN2" localSheetId="10">#REF!</definedName>
    <definedName name="Ofwat___opening_deferred_tax_balance___control___nominal.ADDN2">#REF!</definedName>
    <definedName name="Ofwat___opening_deferred_tax_balance___control___nominal.BR" localSheetId="10">#REF!</definedName>
    <definedName name="Ofwat___opening_deferred_tax_balance___control___nominal.BR">#REF!</definedName>
    <definedName name="Ofwat___opening_deferred_tax_balance___control___nominal.WN" localSheetId="10">#REF!</definedName>
    <definedName name="Ofwat___opening_deferred_tax_balance___control___nominal.WN">#REF!</definedName>
    <definedName name="Ofwat___opening_deferred_tax_balance___control___nominal.WR" localSheetId="10">#REF!</definedName>
    <definedName name="Ofwat___opening_deferred_tax_balance___control___nominal.WR">#REF!</definedName>
    <definedName name="Ofwat___opening_deferred_tax_balance___control___nominal.WWN" localSheetId="10">#REF!</definedName>
    <definedName name="Ofwat___opening_deferred_tax_balance___control___nominal.WWN">#REF!</definedName>
    <definedName name="Ofwat___opening_dividend_cashflow_balance___control___nominal.ADDN1" localSheetId="10">#REF!</definedName>
    <definedName name="Ofwat___opening_dividend_cashflow_balance___control___nominal.ADDN1">#REF!</definedName>
    <definedName name="Ofwat___opening_dividend_cashflow_balance___control___nominal.ADDN2" localSheetId="10">#REF!</definedName>
    <definedName name="Ofwat___opening_dividend_cashflow_balance___control___nominal.ADDN2">#REF!</definedName>
    <definedName name="Ofwat___opening_dividend_cashflow_balance___control___nominal.BR" localSheetId="10">#REF!</definedName>
    <definedName name="Ofwat___opening_dividend_cashflow_balance___control___nominal.BR">#REF!</definedName>
    <definedName name="Ofwat___opening_dividend_cashflow_balance___control___nominal.WN" localSheetId="10">#REF!</definedName>
    <definedName name="Ofwat___opening_dividend_cashflow_balance___control___nominal.WN">#REF!</definedName>
    <definedName name="Ofwat___opening_dividend_cashflow_balance___control___nominal.WR" localSheetId="10">#REF!</definedName>
    <definedName name="Ofwat___opening_dividend_cashflow_balance___control___nominal.WR">#REF!</definedName>
    <definedName name="Ofwat___opening_dividend_cashflow_balance___control___nominal.WWN" localSheetId="10">#REF!</definedName>
    <definedName name="Ofwat___opening_dividend_cashflow_balance___control___nominal.WWN">#REF!</definedName>
    <definedName name="Ofwat___Opening_Dividend_creditors_balance___control___nominal.ADDN1" localSheetId="10">#REF!</definedName>
    <definedName name="Ofwat___Opening_Dividend_creditors_balance___control___nominal.ADDN1">#REF!</definedName>
    <definedName name="Ofwat___Opening_Dividend_creditors_balance___control___nominal.ADDN2" localSheetId="10">#REF!</definedName>
    <definedName name="Ofwat___Opening_Dividend_creditors_balance___control___nominal.ADDN2">#REF!</definedName>
    <definedName name="Ofwat___Opening_Dividend_creditors_balance___control___nominal.BR" localSheetId="10">#REF!</definedName>
    <definedName name="Ofwat___Opening_Dividend_creditors_balance___control___nominal.BR">#REF!</definedName>
    <definedName name="Ofwat___Opening_Dividend_creditors_balance___control___nominal.WN" localSheetId="10">#REF!</definedName>
    <definedName name="Ofwat___Opening_Dividend_creditors_balance___control___nominal.WN">#REF!</definedName>
    <definedName name="Ofwat___Opening_Dividend_creditors_balance___control___nominal.WR" localSheetId="10">#REF!</definedName>
    <definedName name="Ofwat___Opening_Dividend_creditors_balance___control___nominal.WR">#REF!</definedName>
    <definedName name="Ofwat___Opening_Dividend_creditors_balance___control___nominal.WWN" localSheetId="10">#REF!</definedName>
    <definedName name="Ofwat___Opening_Dividend_creditors_balance___control___nominal.WWN">#REF!</definedName>
    <definedName name="Ofwat___Opening_household_measured_advance_receipts___nominal" localSheetId="10">#REF!</definedName>
    <definedName name="Ofwat___Opening_household_measured_advance_receipts___nominal">#REF!</definedName>
    <definedName name="Ofwat___Opening_household_unmeasured_advance_receipts___nominal" localSheetId="10">#REF!</definedName>
    <definedName name="Ofwat___Opening_household_unmeasured_advance_receipts___nominal">#REF!</definedName>
    <definedName name="Ofwat___Opening_Intangible_asset_and_investments_balance___control___nominal.ADDN1" localSheetId="10">#REF!</definedName>
    <definedName name="Ofwat___Opening_Intangible_asset_and_investments_balance___control___nominal.ADDN1">#REF!</definedName>
    <definedName name="Ofwat___Opening_Intangible_asset_and_investments_balance___control___nominal.ADDN2" localSheetId="10">#REF!</definedName>
    <definedName name="Ofwat___Opening_Intangible_asset_and_investments_balance___control___nominal.ADDN2">#REF!</definedName>
    <definedName name="Ofwat___Opening_Intangible_asset_and_investments_balance___control___nominal.BR" localSheetId="10">#REF!</definedName>
    <definedName name="Ofwat___Opening_Intangible_asset_and_investments_balance___control___nominal.BR">#REF!</definedName>
    <definedName name="Ofwat___Opening_Intangible_asset_and_investments_balance___control___nominal.WN" localSheetId="10">#REF!</definedName>
    <definedName name="Ofwat___Opening_Intangible_asset_and_investments_balance___control___nominal.WN">#REF!</definedName>
    <definedName name="Ofwat___Opening_Intangible_asset_and_investments_balance___control___nominal.WR" localSheetId="10">#REF!</definedName>
    <definedName name="Ofwat___Opening_Intangible_asset_and_investments_balance___control___nominal.WR">#REF!</definedName>
    <definedName name="Ofwat___Opening_Intangible_asset_and_investments_balance___control___nominal.WWN" localSheetId="10">#REF!</definedName>
    <definedName name="Ofwat___Opening_Intangible_asset_and_investments_balance___control___nominal.WWN">#REF!</definedName>
    <definedName name="Ofwat___Opening_Non_distributable_reserves_balance___control___nominal.ADDN1" localSheetId="10">#REF!</definedName>
    <definedName name="Ofwat___Opening_Non_distributable_reserves_balance___control___nominal.ADDN1">#REF!</definedName>
    <definedName name="Ofwat___Opening_Non_distributable_reserves_balance___control___nominal.ADDN2" localSheetId="10">#REF!</definedName>
    <definedName name="Ofwat___Opening_Non_distributable_reserves_balance___control___nominal.ADDN2">#REF!</definedName>
    <definedName name="Ofwat___Opening_Non_distributable_reserves_balance___control___nominal.BR" localSheetId="10">#REF!</definedName>
    <definedName name="Ofwat___Opening_Non_distributable_reserves_balance___control___nominal.BR">#REF!</definedName>
    <definedName name="Ofwat___Opening_Non_distributable_reserves_balance___control___nominal.WN" localSheetId="10">#REF!</definedName>
    <definedName name="Ofwat___Opening_Non_distributable_reserves_balance___control___nominal.WN">#REF!</definedName>
    <definedName name="Ofwat___Opening_Non_distributable_reserves_balance___control___nominal.WR" localSheetId="10">#REF!</definedName>
    <definedName name="Ofwat___Opening_Non_distributable_reserves_balance___control___nominal.WR">#REF!</definedName>
    <definedName name="Ofwat___Opening_Non_distributable_reserves_balance___control___nominal.WWN" localSheetId="10">#REF!</definedName>
    <definedName name="Ofwat___Opening_Non_distributable_reserves_balance___control___nominal.WWN">#REF!</definedName>
    <definedName name="Ofwat___Opening_Other_creditors_balance___control___nominal.ADDN1" localSheetId="10">#REF!</definedName>
    <definedName name="Ofwat___Opening_Other_creditors_balance___control___nominal.ADDN1">#REF!</definedName>
    <definedName name="Ofwat___Opening_Other_creditors_balance___control___nominal.ADDN2" localSheetId="10">#REF!</definedName>
    <definedName name="Ofwat___Opening_Other_creditors_balance___control___nominal.ADDN2">#REF!</definedName>
    <definedName name="Ofwat___Opening_Other_creditors_balance___control___nominal.BR" localSheetId="10">#REF!</definedName>
    <definedName name="Ofwat___Opening_Other_creditors_balance___control___nominal.BR">#REF!</definedName>
    <definedName name="Ofwat___Opening_Other_creditors_balance___control___nominal.WN" localSheetId="10">#REF!</definedName>
    <definedName name="Ofwat___Opening_Other_creditors_balance___control___nominal.WN">#REF!</definedName>
    <definedName name="Ofwat___Opening_Other_creditors_balance___control___nominal.WR" localSheetId="10">#REF!</definedName>
    <definedName name="Ofwat___Opening_Other_creditors_balance___control___nominal.WR">#REF!</definedName>
    <definedName name="Ofwat___Opening_Other_creditors_balance___control___nominal.WWN" localSheetId="10">#REF!</definedName>
    <definedName name="Ofwat___Opening_Other_creditors_balance___control___nominal.WWN">#REF!</definedName>
    <definedName name="Ofwat___Opening_Other_debtors_balance___control___nominal.ADDN1" localSheetId="10">#REF!</definedName>
    <definedName name="Ofwat___Opening_Other_debtors_balance___control___nominal.ADDN1">#REF!</definedName>
    <definedName name="Ofwat___Opening_Other_debtors_balance___control___nominal.ADDN2" localSheetId="10">#REF!</definedName>
    <definedName name="Ofwat___Opening_Other_debtors_balance___control___nominal.ADDN2">#REF!</definedName>
    <definedName name="Ofwat___Opening_Other_debtors_balance___control___nominal.BR" localSheetId="10">#REF!</definedName>
    <definedName name="Ofwat___Opening_Other_debtors_balance___control___nominal.BR">#REF!</definedName>
    <definedName name="Ofwat___Opening_Other_debtors_balance___control___nominal.WN" localSheetId="10">#REF!</definedName>
    <definedName name="Ofwat___Opening_Other_debtors_balance___control___nominal.WN">#REF!</definedName>
    <definedName name="Ofwat___Opening_Other_debtors_balance___control___nominal.WR" localSheetId="10">#REF!</definedName>
    <definedName name="Ofwat___Opening_Other_debtors_balance___control___nominal.WR">#REF!</definedName>
    <definedName name="Ofwat___Opening_Other_debtors_balance___control___nominal.WWN" localSheetId="10">#REF!</definedName>
    <definedName name="Ofwat___Opening_Other_debtors_balance___control___nominal.WWN">#REF!</definedName>
    <definedName name="Ofwat___Opening_Other_liabilities_balance___control___nominal.ADDN1" localSheetId="10">#REF!</definedName>
    <definedName name="Ofwat___Opening_Other_liabilities_balance___control___nominal.ADDN1">#REF!</definedName>
    <definedName name="Ofwat___Opening_Other_liabilities_balance___control___nominal.ADDN2" localSheetId="10">#REF!</definedName>
    <definedName name="Ofwat___Opening_Other_liabilities_balance___control___nominal.ADDN2">#REF!</definedName>
    <definedName name="Ofwat___Opening_Other_liabilities_balance___control___nominal.BR" localSheetId="10">#REF!</definedName>
    <definedName name="Ofwat___Opening_Other_liabilities_balance___control___nominal.BR">#REF!</definedName>
    <definedName name="Ofwat___Opening_Other_liabilities_balance___control___nominal.WN" localSheetId="10">#REF!</definedName>
    <definedName name="Ofwat___Opening_Other_liabilities_balance___control___nominal.WN">#REF!</definedName>
    <definedName name="Ofwat___Opening_Other_liabilities_balance___control___nominal.WR" localSheetId="10">#REF!</definedName>
    <definedName name="Ofwat___Opening_Other_liabilities_balance___control___nominal.WR">#REF!</definedName>
    <definedName name="Ofwat___Opening_Other_liabilities_balance___control___nominal.WWN" localSheetId="10">#REF!</definedName>
    <definedName name="Ofwat___Opening_Other_liabilities_balance___control___nominal.WWN">#REF!</definedName>
    <definedName name="Ofwat___Opening_Provisions_balance___control___nominal.ADDN1" localSheetId="10">#REF!</definedName>
    <definedName name="Ofwat___Opening_Provisions_balance___control___nominal.ADDN1">#REF!</definedName>
    <definedName name="Ofwat___Opening_Provisions_balance___control___nominal.ADDN2" localSheetId="10">#REF!</definedName>
    <definedName name="Ofwat___Opening_Provisions_balance___control___nominal.ADDN2">#REF!</definedName>
    <definedName name="Ofwat___Opening_Provisions_balance___control___nominal.BR" localSheetId="10">#REF!</definedName>
    <definedName name="Ofwat___Opening_Provisions_balance___control___nominal.BR">#REF!</definedName>
    <definedName name="Ofwat___Opening_Provisions_balance___control___nominal.WN" localSheetId="10">#REF!</definedName>
    <definedName name="Ofwat___Opening_Provisions_balance___control___nominal.WN">#REF!</definedName>
    <definedName name="Ofwat___Opening_Provisions_balance___control___nominal.WR" localSheetId="10">#REF!</definedName>
    <definedName name="Ofwat___Opening_Provisions_balance___control___nominal.WR">#REF!</definedName>
    <definedName name="Ofwat___Opening_Provisions_balance___control___nominal.WWN" localSheetId="10">#REF!</definedName>
    <definedName name="Ofwat___Opening_Provisions_balance___control___nominal.WWN">#REF!</definedName>
    <definedName name="Ofwat___Opening_retained_cash_balance___Business___nominal" localSheetId="10">#REF!</definedName>
    <definedName name="Ofwat___Opening_retained_cash_balance___Business___nominal">#REF!</definedName>
    <definedName name="Ofwat___Opening_retained_cash_balance___Residential___nominal" localSheetId="10">#REF!</definedName>
    <definedName name="Ofwat___Opening_retained_cash_balance___Residential___nominal">#REF!</definedName>
    <definedName name="Ofwat___Opening_retained_earnings_balance___Business___nominal" localSheetId="10">#REF!</definedName>
    <definedName name="Ofwat___Opening_retained_earnings_balance___Business___nominal">#REF!</definedName>
    <definedName name="Ofwat___opening_retained_earnings_balance___control___nominal.ADDN1" localSheetId="10">#REF!</definedName>
    <definedName name="Ofwat___opening_retained_earnings_balance___control___nominal.ADDN1">#REF!</definedName>
    <definedName name="Ofwat___opening_retained_earnings_balance___control___nominal.ADDN2" localSheetId="10">#REF!</definedName>
    <definedName name="Ofwat___opening_retained_earnings_balance___control___nominal.ADDN2">#REF!</definedName>
    <definedName name="Ofwat___opening_retained_earnings_balance___control___nominal.BR" localSheetId="10">#REF!</definedName>
    <definedName name="Ofwat___opening_retained_earnings_balance___control___nominal.BR">#REF!</definedName>
    <definedName name="Ofwat___opening_retained_earnings_balance___control___nominal.WN" localSheetId="10">#REF!</definedName>
    <definedName name="Ofwat___opening_retained_earnings_balance___control___nominal.WN">#REF!</definedName>
    <definedName name="Ofwat___opening_retained_earnings_balance___control___nominal.WR" localSheetId="10">#REF!</definedName>
    <definedName name="Ofwat___opening_retained_earnings_balance___control___nominal.WR">#REF!</definedName>
    <definedName name="Ofwat___opening_retained_earnings_balance___control___nominal.WWN" localSheetId="10">#REF!</definedName>
    <definedName name="Ofwat___opening_retained_earnings_balance___control___nominal.WWN">#REF!</definedName>
    <definedName name="Ofwat___Opening_Retirement_benefit_asset____liabilities__balance___control___nominal.ADDN1" localSheetId="10">#REF!</definedName>
    <definedName name="Ofwat___Opening_Retirement_benefit_asset____liabilities__balance___control___nominal.ADDN1">#REF!</definedName>
    <definedName name="Ofwat___Opening_Retirement_benefit_asset____liabilities__balance___control___nominal.ADDN2" localSheetId="10">#REF!</definedName>
    <definedName name="Ofwat___Opening_Retirement_benefit_asset____liabilities__balance___control___nominal.ADDN2">#REF!</definedName>
    <definedName name="Ofwat___Opening_Retirement_benefit_asset____liabilities__balance___control___nominal.BR" localSheetId="10">#REF!</definedName>
    <definedName name="Ofwat___Opening_Retirement_benefit_asset____liabilities__balance___control___nominal.BR">#REF!</definedName>
    <definedName name="Ofwat___Opening_Retirement_benefit_asset____liabilities__balance___control___nominal.WN" localSheetId="10">#REF!</definedName>
    <definedName name="Ofwat___Opening_Retirement_benefit_asset____liabilities__balance___control___nominal.WN">#REF!</definedName>
    <definedName name="Ofwat___Opening_Retirement_benefit_asset____liabilities__balance___control___nominal.WR" localSheetId="10">#REF!</definedName>
    <definedName name="Ofwat___Opening_Retirement_benefit_asset____liabilities__balance___control___nominal.WR">#REF!</definedName>
    <definedName name="Ofwat___Opening_Retirement_benefit_asset____liabilities__balance___control___nominal.WWN" localSheetId="10">#REF!</definedName>
    <definedName name="Ofwat___Opening_Retirement_benefit_asset____liabilities__balance___control___nominal.WWN">#REF!</definedName>
    <definedName name="Ofwat___opening_tax_loss_balance___wholesale.ADDN1" localSheetId="10">#REF!</definedName>
    <definedName name="Ofwat___opening_tax_loss_balance___wholesale.ADDN1">#REF!</definedName>
    <definedName name="Ofwat___opening_tax_loss_balance___wholesale.ADDN2" localSheetId="10">#REF!</definedName>
    <definedName name="Ofwat___opening_tax_loss_balance___wholesale.ADDN2">#REF!</definedName>
    <definedName name="Ofwat___opening_tax_loss_balance___wholesale.BR" localSheetId="10">#REF!</definedName>
    <definedName name="Ofwat___opening_tax_loss_balance___wholesale.BR">#REF!</definedName>
    <definedName name="Ofwat___opening_tax_loss_balance___wholesale.WN" localSheetId="10">#REF!</definedName>
    <definedName name="Ofwat___opening_tax_loss_balance___wholesale.WN">#REF!</definedName>
    <definedName name="Ofwat___opening_tax_loss_balance___wholesale.WR" localSheetId="10">#REF!</definedName>
    <definedName name="Ofwat___opening_tax_loss_balance___wholesale.WR">#REF!</definedName>
    <definedName name="Ofwat___opening_tax_loss_balance___wholesale.WWN" localSheetId="10">#REF!</definedName>
    <definedName name="Ofwat___opening_tax_loss_balance___wholesale.WWN">#REF!</definedName>
    <definedName name="Ofwat___Opening_trade_and_other_payables___Wholesale_creditors___business_retail___nominal" localSheetId="10">#REF!</definedName>
    <definedName name="Ofwat___Opening_trade_and_other_payables___Wholesale_creditors___business_retail___nominal">#REF!</definedName>
    <definedName name="Ofwat___Opening_Trade_creditors_balance___control___nominal.ADDN1" localSheetId="10">#REF!</definedName>
    <definedName name="Ofwat___Opening_Trade_creditors_balance___control___nominal.ADDN1">#REF!</definedName>
    <definedName name="Ofwat___Opening_Trade_creditors_balance___control___nominal.ADDN2" localSheetId="10">#REF!</definedName>
    <definedName name="Ofwat___Opening_Trade_creditors_balance___control___nominal.ADDN2">#REF!</definedName>
    <definedName name="Ofwat___Opening_Trade_creditors_balance___control___nominal.BR" localSheetId="10">#REF!</definedName>
    <definedName name="Ofwat___Opening_Trade_creditors_balance___control___nominal.BR">#REF!</definedName>
    <definedName name="Ofwat___Opening_Trade_creditors_balance___control___nominal.WN" localSheetId="10">#REF!</definedName>
    <definedName name="Ofwat___Opening_Trade_creditors_balance___control___nominal.WN">#REF!</definedName>
    <definedName name="Ofwat___Opening_Trade_creditors_balance___control___nominal.WR" localSheetId="10">#REF!</definedName>
    <definedName name="Ofwat___Opening_Trade_creditors_balance___control___nominal.WR">#REF!</definedName>
    <definedName name="Ofwat___Opening_Trade_creditors_balance___control___nominal.WWN" localSheetId="10">#REF!</definedName>
    <definedName name="Ofwat___Opening_Trade_creditors_balance___control___nominal.WWN">#REF!</definedName>
    <definedName name="Ofwat___Opening_Trade_debtors_balance___control___nominal.ADDN1" localSheetId="10">#REF!</definedName>
    <definedName name="Ofwat___Opening_Trade_debtors_balance___control___nominal.ADDN1">#REF!</definedName>
    <definedName name="Ofwat___Opening_Trade_debtors_balance___control___nominal.ADDN2" localSheetId="10">#REF!</definedName>
    <definedName name="Ofwat___Opening_Trade_debtors_balance___control___nominal.ADDN2">#REF!</definedName>
    <definedName name="Ofwat___Opening_Trade_debtors_balance___control___nominal.BR" localSheetId="10">#REF!</definedName>
    <definedName name="Ofwat___Opening_Trade_debtors_balance___control___nominal.BR">#REF!</definedName>
    <definedName name="Ofwat___Opening_Trade_debtors_balance___control___nominal.WN" localSheetId="10">#REF!</definedName>
    <definedName name="Ofwat___Opening_Trade_debtors_balance___control___nominal.WN">#REF!</definedName>
    <definedName name="Ofwat___Opening_Trade_debtors_balance___control___nominal.WR" localSheetId="10">#REF!</definedName>
    <definedName name="Ofwat___Opening_Trade_debtors_balance___control___nominal.WR">#REF!</definedName>
    <definedName name="Ofwat___Opening_Trade_debtors_balance___control___nominal.WWN" localSheetId="10">#REF!</definedName>
    <definedName name="Ofwat___Opening_Trade_debtors_balance___control___nominal.WWN">#REF!</definedName>
    <definedName name="Ofwat___Pre_2020_RCV_opening_balance___real.ADDN1" localSheetId="10">#REF!</definedName>
    <definedName name="Ofwat___Pre_2020_RCV_opening_balance___real.ADDN1">#REF!</definedName>
    <definedName name="Ofwat___Pre_2020_RCV_opening_balance___real.ADDN2" localSheetId="10">#REF!</definedName>
    <definedName name="Ofwat___Pre_2020_RCV_opening_balance___real.ADDN2">#REF!</definedName>
    <definedName name="Ofwat___Pre_2020_RCV_opening_balance___real.BR" localSheetId="10">#REF!</definedName>
    <definedName name="Ofwat___Pre_2020_RCV_opening_balance___real.BR">#REF!</definedName>
    <definedName name="Ofwat___Pre_2020_RCV_opening_balance___real.WN" localSheetId="10">#REF!</definedName>
    <definedName name="Ofwat___Pre_2020_RCV_opening_balance___real.WN">#REF!</definedName>
    <definedName name="Ofwat___Pre_2020_RCV_opening_balance___real.WR" localSheetId="10">#REF!</definedName>
    <definedName name="Ofwat___Pre_2020_RCV_opening_balance___real.WR">#REF!</definedName>
    <definedName name="Ofwat___Pre_2020_RCV_opening_balance___real.WWN" localSheetId="10">#REF!</definedName>
    <definedName name="Ofwat___Pre_2020_RCV_opening_balance___real.WWN">#REF!</definedName>
    <definedName name="Ofwat___Prior_period_company_residential_apportionment" localSheetId="10">#REF!</definedName>
    <definedName name="Ofwat___Prior_period_company_residential_apportionment">#REF!</definedName>
    <definedName name="Ofwat___Proportion_of_RPI_ILD" localSheetId="10">#REF!</definedName>
    <definedName name="Ofwat___Proportion_of_RPI_ILD">#REF!</definedName>
    <definedName name="Ofwat___proportion_of_taxable_profits_available_for_tax_loss_utilisation" localSheetId="10">#REF!</definedName>
    <definedName name="Ofwat___proportion_of_taxable_profits_available_for_tax_loss_utilisation">#REF!</definedName>
    <definedName name="Ofwat___Retail___Retail_creditor_months__Payment_terms___Business_retail_pays_wholesaler_in_arrears__advance_" localSheetId="10">#REF!</definedName>
    <definedName name="Ofwat___Retail___Retail_creditor_months__Payment_terms___Business_retail_pays_wholesaler_in_arrears__advance_">#REF!</definedName>
    <definedName name="Ofwat___tax_cashflow_initial_balance.ADDN1" localSheetId="10">#REF!</definedName>
    <definedName name="Ofwat___tax_cashflow_initial_balance.ADDN1">#REF!</definedName>
    <definedName name="Ofwat___tax_cashflow_initial_balance.ADDN2" localSheetId="10">#REF!</definedName>
    <definedName name="Ofwat___tax_cashflow_initial_balance.ADDN2">#REF!</definedName>
    <definedName name="Ofwat___tax_cashflow_initial_balance.BR" localSheetId="10">#REF!</definedName>
    <definedName name="Ofwat___tax_cashflow_initial_balance.BR">#REF!</definedName>
    <definedName name="Ofwat___tax_cashflow_initial_balance.WN" localSheetId="10">#REF!</definedName>
    <definedName name="Ofwat___tax_cashflow_initial_balance.WN">#REF!</definedName>
    <definedName name="Ofwat___tax_cashflow_initial_balance.WR" localSheetId="10">#REF!</definedName>
    <definedName name="Ofwat___tax_cashflow_initial_balance.WR">#REF!</definedName>
    <definedName name="Ofwat___tax_cashflow_initial_balance.WWN" localSheetId="10">#REF!</definedName>
    <definedName name="Ofwat___tax_cashflow_initial_balance.WWN">#REF!</definedName>
    <definedName name="Ofwat___Wholesale_and_retail_line_item_split___actual_company_structure___Retained_profits___residential_retail___nominal" localSheetId="10">#REF!</definedName>
    <definedName name="Ofwat___Wholesale_and_retail_line_item_split___actual_company_structure___Retained_profits___residential_retail___nominal">#REF!</definedName>
    <definedName name="old">3</definedName>
    <definedName name="Option2" localSheetId="10" hidden="1">{#N/A,#N/A,FALSE,"TMCOMP96";#N/A,#N/A,FALSE,"MAT96";#N/A,#N/A,FALSE,"FANDA96";#N/A,#N/A,FALSE,"INTRAN96";#N/A,#N/A,FALSE,"NAA9697";#N/A,#N/A,FALSE,"ECWEBB";#N/A,#N/A,FALSE,"MFT96";#N/A,#N/A,FALSE,"CTrecon"}</definedName>
    <definedName name="Option2" hidden="1">{#N/A,#N/A,FALSE,"TMCOMP96";#N/A,#N/A,FALSE,"MAT96";#N/A,#N/A,FALSE,"FANDA96";#N/A,#N/A,FALSE,"INTRAN96";#N/A,#N/A,FALSE,"NAA9697";#N/A,#N/A,FALSE,"ECWEBB";#N/A,#N/A,FALSE,"MFT96";#N/A,#N/A,FALSE,"CTrecon"}</definedName>
    <definedName name="Override_____of_ILD" localSheetId="10">#REF!</definedName>
    <definedName name="Override_____of_ILD">#REF!</definedName>
    <definedName name="Override_____of_ordinary_dividends_paid_as_interim_dividend" localSheetId="10">#REF!</definedName>
    <definedName name="Override_____of_ordinary_dividends_paid_as_interim_dividend">#REF!</definedName>
    <definedName name="Override___2020_25_RCV_opening_balance___real.ADDN1" localSheetId="10">#REF!</definedName>
    <definedName name="Override___2020_25_RCV_opening_balance___real.ADDN1">#REF!</definedName>
    <definedName name="Override___2020_25_RCV_opening_balance___real.ADDN2" localSheetId="10">#REF!</definedName>
    <definedName name="Override___2020_25_RCV_opening_balance___real.ADDN2">#REF!</definedName>
    <definedName name="Override___2020_25_RCV_opening_balance___real.BR" localSheetId="10">#REF!</definedName>
    <definedName name="Override___2020_25_RCV_opening_balance___real.BR">#REF!</definedName>
    <definedName name="Override___2020_25_RCV_opening_balance___real.WN" localSheetId="10">#REF!</definedName>
    <definedName name="Override___2020_25_RCV_opening_balance___real.WN">#REF!</definedName>
    <definedName name="Override___2020_25_RCV_opening_balance___real.WR" localSheetId="10">#REF!</definedName>
    <definedName name="Override___2020_25_RCV_opening_balance___real.WR">#REF!</definedName>
    <definedName name="Override___2020_25_RCV_opening_balance___real.WWN" localSheetId="10">#REF!</definedName>
    <definedName name="Override___2020_25_RCV_opening_balance___real.WWN">#REF!</definedName>
    <definedName name="Override___actual_opening_fixed_rate_debt___nominal.ADDN1" localSheetId="10">#REF!</definedName>
    <definedName name="Override___actual_opening_fixed_rate_debt___nominal.ADDN1">#REF!</definedName>
    <definedName name="Override___actual_opening_fixed_rate_debt___nominal.ADDN2" localSheetId="10">#REF!</definedName>
    <definedName name="Override___actual_opening_fixed_rate_debt___nominal.ADDN2">#REF!</definedName>
    <definedName name="Override___actual_opening_fixed_rate_debt___nominal.BR" localSheetId="10">#REF!</definedName>
    <definedName name="Override___actual_opening_fixed_rate_debt___nominal.BR">#REF!</definedName>
    <definedName name="Override___actual_opening_fixed_rate_debt___nominal.WN" localSheetId="10">#REF!</definedName>
    <definedName name="Override___actual_opening_fixed_rate_debt___nominal.WN">#REF!</definedName>
    <definedName name="Override___actual_opening_fixed_rate_debt___nominal.WR" localSheetId="10">#REF!</definedName>
    <definedName name="Override___actual_opening_fixed_rate_debt___nominal.WR">#REF!</definedName>
    <definedName name="Override___actual_opening_fixed_rate_debt___nominal.WWN" localSheetId="10">#REF!</definedName>
    <definedName name="Override___actual_opening_fixed_rate_debt___nominal.WWN">#REF!</definedName>
    <definedName name="Override___actual_opening_Floating_rate_debt___nominal.ADDN1" localSheetId="10">#REF!</definedName>
    <definedName name="Override___actual_opening_Floating_rate_debt___nominal.ADDN1">#REF!</definedName>
    <definedName name="Override___actual_opening_Floating_rate_debt___nominal.ADDN2" localSheetId="10">#REF!</definedName>
    <definedName name="Override___actual_opening_Floating_rate_debt___nominal.ADDN2">#REF!</definedName>
    <definedName name="Override___actual_opening_Floating_rate_debt___nominal.BR" localSheetId="10">#REF!</definedName>
    <definedName name="Override___actual_opening_Floating_rate_debt___nominal.BR">#REF!</definedName>
    <definedName name="Override___actual_opening_Floating_rate_debt___nominal.WN" localSheetId="10">#REF!</definedName>
    <definedName name="Override___actual_opening_Floating_rate_debt___nominal.WN">#REF!</definedName>
    <definedName name="Override___actual_opening_Floating_rate_debt___nominal.WR" localSheetId="10">#REF!</definedName>
    <definedName name="Override___actual_opening_Floating_rate_debt___nominal.WR">#REF!</definedName>
    <definedName name="Override___actual_opening_Floating_rate_debt___nominal.WWN" localSheetId="10">#REF!</definedName>
    <definedName name="Override___actual_opening_Floating_rate_debt___nominal.WWN">#REF!</definedName>
    <definedName name="Override___actual_opening_index_linked_debt___nominal.ADDN1" localSheetId="10">#REF!</definedName>
    <definedName name="Override___actual_opening_index_linked_debt___nominal.ADDN1">#REF!</definedName>
    <definedName name="Override___actual_opening_index_linked_debt___nominal.ADDN2" localSheetId="10">#REF!</definedName>
    <definedName name="Override___actual_opening_index_linked_debt___nominal.ADDN2">#REF!</definedName>
    <definedName name="Override___actual_opening_index_linked_debt___nominal.BR" localSheetId="10">#REF!</definedName>
    <definedName name="Override___actual_opening_index_linked_debt___nominal.BR">#REF!</definedName>
    <definedName name="Override___actual_opening_index_linked_debt___nominal.WN" localSheetId="10">#REF!</definedName>
    <definedName name="Override___actual_opening_index_linked_debt___nominal.WN">#REF!</definedName>
    <definedName name="Override___actual_opening_index_linked_debt___nominal.WR" localSheetId="10">#REF!</definedName>
    <definedName name="Override___actual_opening_index_linked_debt___nominal.WR">#REF!</definedName>
    <definedName name="Override___actual_opening_index_linked_debt___nominal.WWN" localSheetId="10">#REF!</definedName>
    <definedName name="Override___actual_opening_index_linked_debt___nominal.WWN">#REF!</definedName>
    <definedName name="Override___Business_Measured_income_accrual_Opening_balance___nominal" localSheetId="10">#REF!</definedName>
    <definedName name="Override___Business_Measured_income_accrual_Opening_balance___nominal">#REF!</definedName>
    <definedName name="Override___Business_retail_advance_receipts_creditor_days_measured" localSheetId="10">#REF!</definedName>
    <definedName name="Override___Business_retail_advance_receipts_creditor_days_measured">#REF!</definedName>
    <definedName name="Override___Business_retail_advance_receipts_creditor_days_unmeasured" localSheetId="10">#REF!</definedName>
    <definedName name="Override___Business_retail_advance_receipts_creditor_days_unmeasured">#REF!</definedName>
    <definedName name="Override___business_weighted_average_debtor_days" localSheetId="10">#REF!</definedName>
    <definedName name="Override___business_weighted_average_debtor_days">#REF!</definedName>
    <definedName name="Override___Cash_and_cash_equivalents_actual_initial_balance___control___nominal.ADDN1" localSheetId="10">#REF!</definedName>
    <definedName name="Override___Cash_and_cash_equivalents_actual_initial_balance___control___nominal.ADDN1">#REF!</definedName>
    <definedName name="Override___Cash_and_cash_equivalents_actual_initial_balance___control___nominal.ADDN2" localSheetId="10">#REF!</definedName>
    <definedName name="Override___Cash_and_cash_equivalents_actual_initial_balance___control___nominal.ADDN2">#REF!</definedName>
    <definedName name="Override___Cash_and_cash_equivalents_actual_initial_balance___control___nominal.BR" localSheetId="10">#REF!</definedName>
    <definedName name="Override___Cash_and_cash_equivalents_actual_initial_balance___control___nominal.BR">#REF!</definedName>
    <definedName name="Override___Cash_and_cash_equivalents_actual_initial_balance___control___nominal.WN" localSheetId="10">#REF!</definedName>
    <definedName name="Override___Cash_and_cash_equivalents_actual_initial_balance___control___nominal.WN">#REF!</definedName>
    <definedName name="Override___Cash_and_cash_equivalents_actual_initial_balance___control___nominal.WR" localSheetId="10">#REF!</definedName>
    <definedName name="Override___Cash_and_cash_equivalents_actual_initial_balance___control___nominal.WR">#REF!</definedName>
    <definedName name="Override___Cash_and_cash_equivalents_actual_initial_balance___control___nominal.WWN" localSheetId="10">#REF!</definedName>
    <definedName name="Override___Cash_and_cash_equivalents_actual_initial_balance___control___nominal.WWN">#REF!</definedName>
    <definedName name="Override___Consumer_price_index__including_housing_costs____Consumer_Price_Index__with_housing__for_November___Constant" localSheetId="10">#REF!</definedName>
    <definedName name="Override___Consumer_price_index__including_housing_costs____Consumer_Price_Index__with_housing__for_November___Constant">#REF!</definedName>
    <definedName name="Override___CPI_H____2022_23___April" localSheetId="10">#REF!</definedName>
    <definedName name="Override___CPI_H____2022_23___April">#REF!</definedName>
    <definedName name="Override___CPI_H____2022_23___August" localSheetId="10">#REF!</definedName>
    <definedName name="Override___CPI_H____2022_23___August">#REF!</definedName>
    <definedName name="Override___CPI_H____2022_23___December" localSheetId="10">#REF!</definedName>
    <definedName name="Override___CPI_H____2022_23___December">#REF!</definedName>
    <definedName name="Override___CPI_H____2022_23___February" localSheetId="10">#REF!</definedName>
    <definedName name="Override___CPI_H____2022_23___February">#REF!</definedName>
    <definedName name="Override___CPI_H____2022_23___January" localSheetId="10">#REF!</definedName>
    <definedName name="Override___CPI_H____2022_23___January">#REF!</definedName>
    <definedName name="Override___CPI_H____2022_23___July" localSheetId="10">#REF!</definedName>
    <definedName name="Override___CPI_H____2022_23___July">#REF!</definedName>
    <definedName name="Override___CPI_H____2022_23___June" localSheetId="10">#REF!</definedName>
    <definedName name="Override___CPI_H____2022_23___June">#REF!</definedName>
    <definedName name="Override___CPI_H____2022_23___March" localSheetId="10">#REF!</definedName>
    <definedName name="Override___CPI_H____2022_23___March">#REF!</definedName>
    <definedName name="Override___CPI_H____2022_23___May" localSheetId="10">#REF!</definedName>
    <definedName name="Override___CPI_H____2022_23___May">#REF!</definedName>
    <definedName name="Override___CPI_H____2022_23___November" localSheetId="10">#REF!</definedName>
    <definedName name="Override___CPI_H____2022_23___November">#REF!</definedName>
    <definedName name="Override___CPI_H____2022_23___October" localSheetId="10">#REF!</definedName>
    <definedName name="Override___CPI_H____2022_23___October">#REF!</definedName>
    <definedName name="Override___CPI_H____2022_23___September" localSheetId="10">#REF!</definedName>
    <definedName name="Override___CPI_H____2022_23___September">#REF!</definedName>
    <definedName name="Override___Current_tax_liabilities___Appointee_b_f___nominal" localSheetId="10">#REF!</definedName>
    <definedName name="Override___Current_tax_liabilities___Appointee_b_f___nominal">#REF!</definedName>
    <definedName name="Override___Depreciation_b_f___control___active___nominal.ADDN1" localSheetId="10">#REF!</definedName>
    <definedName name="Override___Depreciation_b_f___control___active___nominal.ADDN1">#REF!</definedName>
    <definedName name="Override___Depreciation_b_f___control___active___nominal.ADDN2" localSheetId="10">#REF!</definedName>
    <definedName name="Override___Depreciation_b_f___control___active___nominal.ADDN2">#REF!</definedName>
    <definedName name="Override___Depreciation_b_f___control___active___nominal.BR" localSheetId="10">#REF!</definedName>
    <definedName name="Override___Depreciation_b_f___control___active___nominal.BR">#REF!</definedName>
    <definedName name="Override___Depreciation_b_f___control___active___nominal.WN" localSheetId="10">#REF!</definedName>
    <definedName name="Override___Depreciation_b_f___control___active___nominal.WN">#REF!</definedName>
    <definedName name="Override___Depreciation_b_f___control___active___nominal.WR" localSheetId="10">#REF!</definedName>
    <definedName name="Override___Depreciation_b_f___control___active___nominal.WR">#REF!</definedName>
    <definedName name="Override___Depreciation_b_f___control___active___nominal.WWN" localSheetId="10">#REF!</definedName>
    <definedName name="Override___Depreciation_b_f___control___active___nominal.WWN">#REF!</definedName>
    <definedName name="Override___Discount_rate_for_reprofiling_allowed_revenue.ADDN1" localSheetId="10">#REF!</definedName>
    <definedName name="Override___Discount_rate_for_reprofiling_allowed_revenue.ADDN1">#REF!</definedName>
    <definedName name="Override___Discount_rate_for_reprofiling_allowed_revenue.ADDN2" localSheetId="10">#REF!</definedName>
    <definedName name="Override___Discount_rate_for_reprofiling_allowed_revenue.ADDN2">#REF!</definedName>
    <definedName name="Override___Discount_rate_for_reprofiling_allowed_revenue.BR" localSheetId="10">#REF!</definedName>
    <definedName name="Override___Discount_rate_for_reprofiling_allowed_revenue.BR">#REF!</definedName>
    <definedName name="Override___Discount_rate_for_reprofiling_allowed_revenue.WN" localSheetId="10">#REF!</definedName>
    <definedName name="Override___Discount_rate_for_reprofiling_allowed_revenue.WN">#REF!</definedName>
    <definedName name="Override___Discount_rate_for_reprofiling_allowed_revenue.WR" localSheetId="10">#REF!</definedName>
    <definedName name="Override___Discount_rate_for_reprofiling_allowed_revenue.WR">#REF!</definedName>
    <definedName name="Override___Discount_rate_for_reprofiling_allowed_revenue.WWN" localSheetId="10">#REF!</definedName>
    <definedName name="Override___Discount_rate_for_reprofiling_allowed_revenue.WWN">#REF!</definedName>
    <definedName name="Override___Fixed_asset_net_book_value_at_31_March___business_retail___nominal" localSheetId="10">#REF!</definedName>
    <definedName name="Override___Fixed_asset_net_book_value_at_31_March___business_retail___nominal">#REF!</definedName>
    <definedName name="Override___Fixed_asset_net_book_value_at_31_March___residential_retail___nominal" localSheetId="10">#REF!</definedName>
    <definedName name="Override___Fixed_asset_net_book_value_at_31_March___residential_retail___nominal">#REF!</definedName>
    <definedName name="Override___Fixed_assets_b_f___control___active___nominal.ADDN1" localSheetId="10">#REF!</definedName>
    <definedName name="Override___Fixed_assets_b_f___control___active___nominal.ADDN1">#REF!</definedName>
    <definedName name="Override___Fixed_assets_b_f___control___active___nominal.ADDN2" localSheetId="10">#REF!</definedName>
    <definedName name="Override___Fixed_assets_b_f___control___active___nominal.ADDN2">#REF!</definedName>
    <definedName name="Override___Fixed_assets_b_f___control___active___nominal.BR" localSheetId="10">#REF!</definedName>
    <definedName name="Override___Fixed_assets_b_f___control___active___nominal.BR">#REF!</definedName>
    <definedName name="Override___Fixed_assets_b_f___control___active___nominal.WN" localSheetId="10">#REF!</definedName>
    <definedName name="Override___Fixed_assets_b_f___control___active___nominal.WN">#REF!</definedName>
    <definedName name="Override___Fixed_assets_b_f___control___active___nominal.WR" localSheetId="10">#REF!</definedName>
    <definedName name="Override___Fixed_assets_b_f___control___active___nominal.WR">#REF!</definedName>
    <definedName name="Override___Fixed_assets_b_f___control___active___nominal.WWN" localSheetId="10">#REF!</definedName>
    <definedName name="Override___Fixed_assets_b_f___control___active___nominal.WWN">#REF!</definedName>
    <definedName name="Override___Notional_target_gearing___control.ADDN1" localSheetId="10">#REF!</definedName>
    <definedName name="Override___Notional_target_gearing___control.ADDN1">#REF!</definedName>
    <definedName name="Override___Notional_target_gearing___control.ADDN2" localSheetId="10">#REF!</definedName>
    <definedName name="Override___Notional_target_gearing___control.ADDN2">#REF!</definedName>
    <definedName name="Override___Notional_target_gearing___control.BR" localSheetId="10">#REF!</definedName>
    <definedName name="Override___Notional_target_gearing___control.BR">#REF!</definedName>
    <definedName name="Override___Notional_target_gearing___control.WN" localSheetId="10">#REF!</definedName>
    <definedName name="Override___Notional_target_gearing___control.WN">#REF!</definedName>
    <definedName name="Override___Notional_target_gearing___control.WR" localSheetId="10">#REF!</definedName>
    <definedName name="Override___Notional_target_gearing___control.WR">#REF!</definedName>
    <definedName name="Override___Notional_target_gearing___control.WWN" localSheetId="10">#REF!</definedName>
    <definedName name="Override___Notional_target_gearing___control.WWN">#REF!</definedName>
    <definedName name="Override___opening_business_debtors_measured___nominal" localSheetId="10">#REF!</definedName>
    <definedName name="Override___opening_business_debtors_measured___nominal">#REF!</definedName>
    <definedName name="Override___opening_business_debtors_unmeasured_nominal" localSheetId="10">#REF!</definedName>
    <definedName name="Override___opening_business_debtors_unmeasured_nominal">#REF!</definedName>
    <definedName name="Override___Opening_business_retail__unmeasured_advance_receipts___nominal" localSheetId="10">#REF!</definedName>
    <definedName name="Override___Opening_business_retail__unmeasured_advance_receipts___nominal">#REF!</definedName>
    <definedName name="Override___Opening_business_retail_measured_advance_receipts___nominal" localSheetId="10">#REF!</definedName>
    <definedName name="Override___Opening_business_retail_measured_advance_receipts___nominal">#REF!</definedName>
    <definedName name="Override___Opening_Called_up_share_capital_balance___control___nominal.ADDN1" localSheetId="10">#REF!</definedName>
    <definedName name="Override___Opening_Called_up_share_capital_balance___control___nominal.ADDN1">#REF!</definedName>
    <definedName name="Override___Opening_Called_up_share_capital_balance___control___nominal.ADDN2" localSheetId="10">#REF!</definedName>
    <definedName name="Override___Opening_Called_up_share_capital_balance___control___nominal.ADDN2">#REF!</definedName>
    <definedName name="Override___Opening_Called_up_share_capital_balance___control___nominal.BR" localSheetId="10">#REF!</definedName>
    <definedName name="Override___Opening_Called_up_share_capital_balance___control___nominal.BR">#REF!</definedName>
    <definedName name="Override___Opening_Called_up_share_capital_balance___control___nominal.WN" localSheetId="10">#REF!</definedName>
    <definedName name="Override___Opening_Called_up_share_capital_balance___control___nominal.WN">#REF!</definedName>
    <definedName name="Override___Opening_Called_up_share_capital_balance___control___nominal.WR" localSheetId="10">#REF!</definedName>
    <definedName name="Override___Opening_Called_up_share_capital_balance___control___nominal.WR">#REF!</definedName>
    <definedName name="Override___Opening_Called_up_share_capital_balance___control___nominal.WWN" localSheetId="10">#REF!</definedName>
    <definedName name="Override___Opening_Called_up_share_capital_balance___control___nominal.WWN">#REF!</definedName>
    <definedName name="Override___Opening_Capex_creditors_balance___control___nominal.ADDN1" localSheetId="10">#REF!</definedName>
    <definedName name="Override___Opening_Capex_creditors_balance___control___nominal.ADDN1">#REF!</definedName>
    <definedName name="Override___Opening_Capex_creditors_balance___control___nominal.ADDN2" localSheetId="10">#REF!</definedName>
    <definedName name="Override___Opening_Capex_creditors_balance___control___nominal.ADDN2">#REF!</definedName>
    <definedName name="Override___Opening_Capex_creditors_balance___control___nominal.BR" localSheetId="10">#REF!</definedName>
    <definedName name="Override___Opening_Capex_creditors_balance___control___nominal.BR">#REF!</definedName>
    <definedName name="Override___Opening_Capex_creditors_balance___control___nominal.WN" localSheetId="10">#REF!</definedName>
    <definedName name="Override___Opening_Capex_creditors_balance___control___nominal.WN">#REF!</definedName>
    <definedName name="Override___Opening_Capex_creditors_balance___control___nominal.WR" localSheetId="10">#REF!</definedName>
    <definedName name="Override___Opening_Capex_creditors_balance___control___nominal.WR">#REF!</definedName>
    <definedName name="Override___Opening_Capex_creditors_balance___control___nominal.WWN" localSheetId="10">#REF!</definedName>
    <definedName name="Override___Opening_Capex_creditors_balance___control___nominal.WWN">#REF!</definedName>
    <definedName name="Override___Opening_Capital_allowance_balance___main_rate_pool___Capital_expenditure___control___nominal.ADDN1" localSheetId="10">#REF!</definedName>
    <definedName name="Override___Opening_Capital_allowance_balance___main_rate_pool___Capital_expenditure___control___nominal.ADDN1">#REF!</definedName>
    <definedName name="Override___Opening_Capital_allowance_balance___main_rate_pool___Capital_expenditure___control___nominal.ADDN2" localSheetId="10">#REF!</definedName>
    <definedName name="Override___Opening_Capital_allowance_balance___main_rate_pool___Capital_expenditure___control___nominal.ADDN2">#REF!</definedName>
    <definedName name="Override___Opening_Capital_allowance_balance___main_rate_pool___Capital_expenditure___control___nominal.BR" localSheetId="10">#REF!</definedName>
    <definedName name="Override___Opening_Capital_allowance_balance___main_rate_pool___Capital_expenditure___control___nominal.BR">#REF!</definedName>
    <definedName name="Override___Opening_Capital_allowance_balance___main_rate_pool___Capital_expenditure___control___nominal.WN" localSheetId="10">#REF!</definedName>
    <definedName name="Override___Opening_Capital_allowance_balance___main_rate_pool___Capital_expenditure___control___nominal.WN">#REF!</definedName>
    <definedName name="Override___Opening_Capital_allowance_balance___main_rate_pool___Capital_expenditure___control___nominal.WR" localSheetId="10">#REF!</definedName>
    <definedName name="Override___Opening_Capital_allowance_balance___main_rate_pool___Capital_expenditure___control___nominal.WR">#REF!</definedName>
    <definedName name="Override___Opening_Capital_allowance_balance___main_rate_pool___Capital_expenditure___control___nominal.WWN" localSheetId="10">#REF!</definedName>
    <definedName name="Override___Opening_Capital_allowance_balance___main_rate_pool___Capital_expenditure___control___nominal.WWN">#REF!</definedName>
    <definedName name="Override___Opening_Capital_allowance_balance___special_rate_pool___Capital_expenditure___control___nominal.ADDN1" localSheetId="10">#REF!</definedName>
    <definedName name="Override___Opening_Capital_allowance_balance___special_rate_pool___Capital_expenditure___control___nominal.ADDN1">#REF!</definedName>
    <definedName name="Override___Opening_Capital_allowance_balance___special_rate_pool___Capital_expenditure___control___nominal.ADDN2" localSheetId="10">#REF!</definedName>
    <definedName name="Override___Opening_Capital_allowance_balance___special_rate_pool___Capital_expenditure___control___nominal.ADDN2">#REF!</definedName>
    <definedName name="Override___Opening_Capital_allowance_balance___special_rate_pool___Capital_expenditure___control___nominal.BR" localSheetId="10">#REF!</definedName>
    <definedName name="Override___Opening_Capital_allowance_balance___special_rate_pool___Capital_expenditure___control___nominal.BR">#REF!</definedName>
    <definedName name="Override___Opening_Capital_allowance_balance___special_rate_pool___Capital_expenditure___control___nominal.WN" localSheetId="10">#REF!</definedName>
    <definedName name="Override___Opening_Capital_allowance_balance___special_rate_pool___Capital_expenditure___control___nominal.WN">#REF!</definedName>
    <definedName name="Override___Opening_Capital_allowance_balance___special_rate_pool___Capital_expenditure___control___nominal.WR" localSheetId="10">#REF!</definedName>
    <definedName name="Override___Opening_Capital_allowance_balance___special_rate_pool___Capital_expenditure___control___nominal.WR">#REF!</definedName>
    <definedName name="Override___Opening_Capital_allowance_balance___special_rate_pool___Capital_expenditure___control___nominal.WWN" localSheetId="10">#REF!</definedName>
    <definedName name="Override___Opening_Capital_allowance_balance___special_rate_pool___Capital_expenditure___control___nominal.WWN">#REF!</definedName>
    <definedName name="Override___Opening_Capital_allowance_balance___structures_and_buildings_pool___Capital_expenditure___control___nominal.ADDN1" localSheetId="10">#REF!</definedName>
    <definedName name="Override___Opening_Capital_allowance_balance___structures_and_buildings_pool___Capital_expenditure___control___nominal.ADDN1">#REF!</definedName>
    <definedName name="Override___Opening_Capital_allowance_balance___structures_and_buildings_pool___Capital_expenditure___control___nominal.ADDN2" localSheetId="10">#REF!</definedName>
    <definedName name="Override___Opening_Capital_allowance_balance___structures_and_buildings_pool___Capital_expenditure___control___nominal.ADDN2">#REF!</definedName>
    <definedName name="Override___Opening_Capital_allowance_balance___structures_and_buildings_pool___Capital_expenditure___control___nominal.BR" localSheetId="10">#REF!</definedName>
    <definedName name="Override___Opening_Capital_allowance_balance___structures_and_buildings_pool___Capital_expenditure___control___nominal.BR">#REF!</definedName>
    <definedName name="Override___Opening_Capital_allowance_balance___structures_and_buildings_pool___Capital_expenditure___control___nominal.WN" localSheetId="10">#REF!</definedName>
    <definedName name="Override___Opening_Capital_allowance_balance___structures_and_buildings_pool___Capital_expenditure___control___nominal.WN">#REF!</definedName>
    <definedName name="Override___Opening_Capital_allowance_balance___structures_and_buildings_pool___Capital_expenditure___control___nominal.WR" localSheetId="10">#REF!</definedName>
    <definedName name="Override___Opening_Capital_allowance_balance___structures_and_buildings_pool___Capital_expenditure___control___nominal.WR">#REF!</definedName>
    <definedName name="Override___Opening_Capital_allowance_balance___structures_and_buildings_pool___Capital_expenditure___control___nominal.WWN" localSheetId="10">#REF!</definedName>
    <definedName name="Override___Opening_Capital_allowance_balance___structures_and_buildings_pool___Capital_expenditure___control___nominal.WWN">#REF!</definedName>
    <definedName name="Override___opening_current_tax_liabilities___control___nominal.ADDN1" localSheetId="10">#REF!</definedName>
    <definedName name="Override___opening_current_tax_liabilities___control___nominal.ADDN1">#REF!</definedName>
    <definedName name="Override___opening_current_tax_liabilities___control___nominal.ADDN2" localSheetId="10">#REF!</definedName>
    <definedName name="Override___opening_current_tax_liabilities___control___nominal.ADDN2">#REF!</definedName>
    <definedName name="Override___opening_current_tax_liabilities___control___nominal.BR" localSheetId="10">#REF!</definedName>
    <definedName name="Override___opening_current_tax_liabilities___control___nominal.BR">#REF!</definedName>
    <definedName name="Override___opening_current_tax_liabilities___control___nominal.WN" localSheetId="10">#REF!</definedName>
    <definedName name="Override___opening_current_tax_liabilities___control___nominal.WN">#REF!</definedName>
    <definedName name="Override___opening_current_tax_liabilities___control___nominal.WR" localSheetId="10">#REF!</definedName>
    <definedName name="Override___opening_current_tax_liabilities___control___nominal.WR">#REF!</definedName>
    <definedName name="Override___opening_current_tax_liabilities___control___nominal.WWN" localSheetId="10">#REF!</definedName>
    <definedName name="Override___opening_current_tax_liabilities___control___nominal.WWN">#REF!</definedName>
    <definedName name="Override___opening_deferred_tax_balance___control___nominal.ADDN1" localSheetId="10">#REF!</definedName>
    <definedName name="Override___opening_deferred_tax_balance___control___nominal.ADDN1">#REF!</definedName>
    <definedName name="Override___opening_deferred_tax_balance___control___nominal.ADDN2" localSheetId="10">#REF!</definedName>
    <definedName name="Override___opening_deferred_tax_balance___control___nominal.ADDN2">#REF!</definedName>
    <definedName name="Override___opening_deferred_tax_balance___control___nominal.BR" localSheetId="10">#REF!</definedName>
    <definedName name="Override___opening_deferred_tax_balance___control___nominal.BR">#REF!</definedName>
    <definedName name="Override___opening_deferred_tax_balance___control___nominal.WN" localSheetId="10">#REF!</definedName>
    <definedName name="Override___opening_deferred_tax_balance___control___nominal.WN">#REF!</definedName>
    <definedName name="Override___opening_deferred_tax_balance___control___nominal.WR" localSheetId="10">#REF!</definedName>
    <definedName name="Override___opening_deferred_tax_balance___control___nominal.WR">#REF!</definedName>
    <definedName name="Override___opening_deferred_tax_balance___control___nominal.WWN" localSheetId="10">#REF!</definedName>
    <definedName name="Override___opening_deferred_tax_balance___control___nominal.WWN">#REF!</definedName>
    <definedName name="Override___opening_dividend_cashflow_balance___control___nominal.ADDN1" localSheetId="10">#REF!</definedName>
    <definedName name="Override___opening_dividend_cashflow_balance___control___nominal.ADDN1">#REF!</definedName>
    <definedName name="Override___opening_dividend_cashflow_balance___control___nominal.ADDN2" localSheetId="10">#REF!</definedName>
    <definedName name="Override___opening_dividend_cashflow_balance___control___nominal.ADDN2">#REF!</definedName>
    <definedName name="Override___opening_dividend_cashflow_balance___control___nominal.BR" localSheetId="10">#REF!</definedName>
    <definedName name="Override___opening_dividend_cashflow_balance___control___nominal.BR">#REF!</definedName>
    <definedName name="Override___opening_dividend_cashflow_balance___control___nominal.WN" localSheetId="10">#REF!</definedName>
    <definedName name="Override___opening_dividend_cashflow_balance___control___nominal.WN">#REF!</definedName>
    <definedName name="Override___opening_dividend_cashflow_balance___control___nominal.WR" localSheetId="10">#REF!</definedName>
    <definedName name="Override___opening_dividend_cashflow_balance___control___nominal.WR">#REF!</definedName>
    <definedName name="Override___opening_dividend_cashflow_balance___control___nominal.WWN" localSheetId="10">#REF!</definedName>
    <definedName name="Override___opening_dividend_cashflow_balance___control___nominal.WWN">#REF!</definedName>
    <definedName name="Override___Opening_Dividend_creditors_balance___control___nominal.ADDN1" localSheetId="10">#REF!</definedName>
    <definedName name="Override___Opening_Dividend_creditors_balance___control___nominal.ADDN1">#REF!</definedName>
    <definedName name="Override___Opening_Dividend_creditors_balance___control___nominal.ADDN2" localSheetId="10">#REF!</definedName>
    <definedName name="Override___Opening_Dividend_creditors_balance___control___nominal.ADDN2">#REF!</definedName>
    <definedName name="Override___Opening_Dividend_creditors_balance___control___nominal.BR" localSheetId="10">#REF!</definedName>
    <definedName name="Override___Opening_Dividend_creditors_balance___control___nominal.BR">#REF!</definedName>
    <definedName name="Override___Opening_Dividend_creditors_balance___control___nominal.WN" localSheetId="10">#REF!</definedName>
    <definedName name="Override___Opening_Dividend_creditors_balance___control___nominal.WN">#REF!</definedName>
    <definedName name="Override___Opening_Dividend_creditors_balance___control___nominal.WR" localSheetId="10">#REF!</definedName>
    <definedName name="Override___Opening_Dividend_creditors_balance___control___nominal.WR">#REF!</definedName>
    <definedName name="Override___Opening_Dividend_creditors_balance___control___nominal.WWN" localSheetId="10">#REF!</definedName>
    <definedName name="Override___Opening_Dividend_creditors_balance___control___nominal.WWN">#REF!</definedName>
    <definedName name="Override___Opening_household_measured_advance_receipts___nominal" localSheetId="10">#REF!</definedName>
    <definedName name="Override___Opening_household_measured_advance_receipts___nominal">#REF!</definedName>
    <definedName name="Override___Opening_household_unmeasured_advance_receipts___nominal" localSheetId="10">#REF!</definedName>
    <definedName name="Override___Opening_household_unmeasured_advance_receipts___nominal">#REF!</definedName>
    <definedName name="Override___opening_intangible_asset_and_investments_balance___control___nominal.ADDN1" localSheetId="10">#REF!</definedName>
    <definedName name="Override___opening_intangible_asset_and_investments_balance___control___nominal.ADDN1">#REF!</definedName>
    <definedName name="Override___opening_intangible_asset_and_investments_balance___control___nominal.ADDN2" localSheetId="10">#REF!</definedName>
    <definedName name="Override___opening_intangible_asset_and_investments_balance___control___nominal.ADDN2">#REF!</definedName>
    <definedName name="Override___opening_intangible_asset_and_investments_balance___control___nominal.BR" localSheetId="10">#REF!</definedName>
    <definedName name="Override___opening_intangible_asset_and_investments_balance___control___nominal.BR">#REF!</definedName>
    <definedName name="Override___opening_intangible_asset_and_investments_balance___control___nominal.WN" localSheetId="10">#REF!</definedName>
    <definedName name="Override___opening_intangible_asset_and_investments_balance___control___nominal.WN">#REF!</definedName>
    <definedName name="Override___opening_intangible_asset_and_investments_balance___control___nominal.WR" localSheetId="10">#REF!</definedName>
    <definedName name="Override___opening_intangible_asset_and_investments_balance___control___nominal.WR">#REF!</definedName>
    <definedName name="Override___opening_intangible_asset_and_investments_balance___control___nominal.WWN" localSheetId="10">#REF!</definedName>
    <definedName name="Override___opening_intangible_asset_and_investments_balance___control___nominal.WWN">#REF!</definedName>
    <definedName name="Override___Opening_Non_distributable_reserves_balance___control___nominal.ADDN1" localSheetId="10">#REF!</definedName>
    <definedName name="Override___Opening_Non_distributable_reserves_balance___control___nominal.ADDN1">#REF!</definedName>
    <definedName name="Override___Opening_Non_distributable_reserves_balance___control___nominal.ADDN2" localSheetId="10">#REF!</definedName>
    <definedName name="Override___Opening_Non_distributable_reserves_balance___control___nominal.ADDN2">#REF!</definedName>
    <definedName name="Override___Opening_Non_distributable_reserves_balance___control___nominal.BR" localSheetId="10">#REF!</definedName>
    <definedName name="Override___Opening_Non_distributable_reserves_balance___control___nominal.BR">#REF!</definedName>
    <definedName name="Override___Opening_Non_distributable_reserves_balance___control___nominal.WN" localSheetId="10">#REF!</definedName>
    <definedName name="Override___Opening_Non_distributable_reserves_balance___control___nominal.WN">#REF!</definedName>
    <definedName name="Override___Opening_Non_distributable_reserves_balance___control___nominal.WR" localSheetId="10">#REF!</definedName>
    <definedName name="Override___Opening_Non_distributable_reserves_balance___control___nominal.WR">#REF!</definedName>
    <definedName name="Override___Opening_Non_distributable_reserves_balance___control___nominal.WWN" localSheetId="10">#REF!</definedName>
    <definedName name="Override___Opening_Non_distributable_reserves_balance___control___nominal.WWN">#REF!</definedName>
    <definedName name="Override___Opening_Other_creditors_balance___control___nominal.ADDN1" localSheetId="10">#REF!</definedName>
    <definedName name="Override___Opening_Other_creditors_balance___control___nominal.ADDN1">#REF!</definedName>
    <definedName name="Override___Opening_Other_creditors_balance___control___nominal.ADDN2" localSheetId="10">#REF!</definedName>
    <definedName name="Override___Opening_Other_creditors_balance___control___nominal.ADDN2">#REF!</definedName>
    <definedName name="Override___Opening_Other_creditors_balance___control___nominal.BR" localSheetId="10">#REF!</definedName>
    <definedName name="Override___Opening_Other_creditors_balance___control___nominal.BR">#REF!</definedName>
    <definedName name="Override___Opening_Other_creditors_balance___control___nominal.WN" localSheetId="10">#REF!</definedName>
    <definedName name="Override___Opening_Other_creditors_balance___control___nominal.WN">#REF!</definedName>
    <definedName name="Override___Opening_Other_creditors_balance___control___nominal.WR" localSheetId="10">#REF!</definedName>
    <definedName name="Override___Opening_Other_creditors_balance___control___nominal.WR">#REF!</definedName>
    <definedName name="Override___Opening_Other_creditors_balance___control___nominal.WWN" localSheetId="10">#REF!</definedName>
    <definedName name="Override___Opening_Other_creditors_balance___control___nominal.WWN">#REF!</definedName>
    <definedName name="Override___Opening_Other_debtors_balance___control___nominal.ADDN1" localSheetId="10">#REF!</definedName>
    <definedName name="Override___Opening_Other_debtors_balance___control___nominal.ADDN1">#REF!</definedName>
    <definedName name="Override___Opening_Other_debtors_balance___control___nominal.ADDN2" localSheetId="10">#REF!</definedName>
    <definedName name="Override___Opening_Other_debtors_balance___control___nominal.ADDN2">#REF!</definedName>
    <definedName name="Override___Opening_Other_debtors_balance___control___nominal.BR" localSheetId="10">#REF!</definedName>
    <definedName name="Override___Opening_Other_debtors_balance___control___nominal.BR">#REF!</definedName>
    <definedName name="Override___Opening_Other_debtors_balance___control___nominal.WN" localSheetId="10">#REF!</definedName>
    <definedName name="Override___Opening_Other_debtors_balance___control___nominal.WN">#REF!</definedName>
    <definedName name="Override___Opening_Other_debtors_balance___control___nominal.WR" localSheetId="10">#REF!</definedName>
    <definedName name="Override___Opening_Other_debtors_balance___control___nominal.WR">#REF!</definedName>
    <definedName name="Override___Opening_Other_debtors_balance___control___nominal.WWN" localSheetId="10">#REF!</definedName>
    <definedName name="Override___Opening_Other_debtors_balance___control___nominal.WWN">#REF!</definedName>
    <definedName name="Override___Opening_Other_liabilities_balance___control___nominal.ADDN1" localSheetId="10">#REF!</definedName>
    <definedName name="Override___Opening_Other_liabilities_balance___control___nominal.ADDN1">#REF!</definedName>
    <definedName name="Override___Opening_Other_liabilities_balance___control___nominal.ADDN2" localSheetId="10">#REF!</definedName>
    <definedName name="Override___Opening_Other_liabilities_balance___control___nominal.ADDN2">#REF!</definedName>
    <definedName name="Override___Opening_Other_liabilities_balance___control___nominal.BR" localSheetId="10">#REF!</definedName>
    <definedName name="Override___Opening_Other_liabilities_balance___control___nominal.BR">#REF!</definedName>
    <definedName name="Override___Opening_Other_liabilities_balance___control___nominal.WN" localSheetId="10">#REF!</definedName>
    <definedName name="Override___Opening_Other_liabilities_balance___control___nominal.WN">#REF!</definedName>
    <definedName name="Override___Opening_Other_liabilities_balance___control___nominal.WR" localSheetId="10">#REF!</definedName>
    <definedName name="Override___Opening_Other_liabilities_balance___control___nominal.WR">#REF!</definedName>
    <definedName name="Override___Opening_Other_liabilities_balance___control___nominal.WWN" localSheetId="10">#REF!</definedName>
    <definedName name="Override___Opening_Other_liabilities_balance___control___nominal.WWN">#REF!</definedName>
    <definedName name="Override___Opening_Provisions_balance___control___nominal.ADDN1" localSheetId="10">#REF!</definedName>
    <definedName name="Override___Opening_Provisions_balance___control___nominal.ADDN1">#REF!</definedName>
    <definedName name="Override___Opening_Provisions_balance___control___nominal.ADDN2" localSheetId="10">#REF!</definedName>
    <definedName name="Override___Opening_Provisions_balance___control___nominal.ADDN2">#REF!</definedName>
    <definedName name="Override___Opening_Provisions_balance___control___nominal.BR" localSheetId="10">#REF!</definedName>
    <definedName name="Override___Opening_Provisions_balance___control___nominal.BR">#REF!</definedName>
    <definedName name="Override___Opening_Provisions_balance___control___nominal.WN" localSheetId="10">#REF!</definedName>
    <definedName name="Override___Opening_Provisions_balance___control___nominal.WN">#REF!</definedName>
    <definedName name="Override___Opening_Provisions_balance___control___nominal.WR" localSheetId="10">#REF!</definedName>
    <definedName name="Override___Opening_Provisions_balance___control___nominal.WR">#REF!</definedName>
    <definedName name="Override___Opening_Provisions_balance___control___nominal.WWN" localSheetId="10">#REF!</definedName>
    <definedName name="Override___Opening_Provisions_balance___control___nominal.WWN">#REF!</definedName>
    <definedName name="Override___Opening_retained_cash_balance___Business___nominal" localSheetId="10">#REF!</definedName>
    <definedName name="Override___Opening_retained_cash_balance___Business___nominal">#REF!</definedName>
    <definedName name="Override___Opening_retained_cash_balance___Residential___nominal" localSheetId="10">#REF!</definedName>
    <definedName name="Override___Opening_retained_cash_balance___Residential___nominal">#REF!</definedName>
    <definedName name="Override___Opening_retained_earnings_balance___Business___nominal" localSheetId="10">#REF!</definedName>
    <definedName name="Override___Opening_retained_earnings_balance___Business___nominal">#REF!</definedName>
    <definedName name="Override___opening_retained_earnings_balance___control___nominal.ADDN1" localSheetId="10">#REF!</definedName>
    <definedName name="Override___opening_retained_earnings_balance___control___nominal.ADDN1">#REF!</definedName>
    <definedName name="Override___opening_retained_earnings_balance___control___nominal.ADDN2" localSheetId="10">#REF!</definedName>
    <definedName name="Override___opening_retained_earnings_balance___control___nominal.ADDN2">#REF!</definedName>
    <definedName name="Override___opening_retained_earnings_balance___control___nominal.BR" localSheetId="10">#REF!</definedName>
    <definedName name="Override___opening_retained_earnings_balance___control___nominal.BR">#REF!</definedName>
    <definedName name="Override___opening_retained_earnings_balance___control___nominal.WN" localSheetId="10">#REF!</definedName>
    <definedName name="Override___opening_retained_earnings_balance___control___nominal.WN">#REF!</definedName>
    <definedName name="Override___opening_retained_earnings_balance___control___nominal.WR" localSheetId="10">#REF!</definedName>
    <definedName name="Override___opening_retained_earnings_balance___control___nominal.WR">#REF!</definedName>
    <definedName name="Override___opening_retained_earnings_balance___control___nominal.WWN" localSheetId="10">#REF!</definedName>
    <definedName name="Override___opening_retained_earnings_balance___control___nominal.WWN">#REF!</definedName>
    <definedName name="Override___Opening_Retirement_benefit_asset____liabilities__balance___control___nominal.ADDN1" localSheetId="10">#REF!</definedName>
    <definedName name="Override___Opening_Retirement_benefit_asset____liabilities__balance___control___nominal.ADDN1">#REF!</definedName>
    <definedName name="Override___Opening_Retirement_benefit_asset____liabilities__balance___control___nominal.ADDN2" localSheetId="10">#REF!</definedName>
    <definedName name="Override___Opening_Retirement_benefit_asset____liabilities__balance___control___nominal.ADDN2">#REF!</definedName>
    <definedName name="Override___Opening_Retirement_benefit_asset____liabilities__balance___control___nominal.BR" localSheetId="10">#REF!</definedName>
    <definedName name="Override___Opening_Retirement_benefit_asset____liabilities__balance___control___nominal.BR">#REF!</definedName>
    <definedName name="Override___Opening_Retirement_benefit_asset____liabilities__balance___control___nominal.WN" localSheetId="10">#REF!</definedName>
    <definedName name="Override___Opening_Retirement_benefit_asset____liabilities__balance___control___nominal.WN">#REF!</definedName>
    <definedName name="Override___Opening_Retirement_benefit_asset____liabilities__balance___control___nominal.WR" localSheetId="10">#REF!</definedName>
    <definedName name="Override___Opening_Retirement_benefit_asset____liabilities__balance___control___nominal.WR">#REF!</definedName>
    <definedName name="Override___Opening_Retirement_benefit_asset____liabilities__balance___control___nominal.WWN" localSheetId="10">#REF!</definedName>
    <definedName name="Override___Opening_Retirement_benefit_asset____liabilities__balance___control___nominal.WWN">#REF!</definedName>
    <definedName name="Override___opening_tax_loss_balance___wholesale.ADDN1" localSheetId="10">#REF!</definedName>
    <definedName name="Override___opening_tax_loss_balance___wholesale.ADDN1">#REF!</definedName>
    <definedName name="Override___opening_tax_loss_balance___wholesale.ADDN2" localSheetId="10">#REF!</definedName>
    <definedName name="Override___opening_tax_loss_balance___wholesale.ADDN2">#REF!</definedName>
    <definedName name="Override___opening_tax_loss_balance___wholesale.BR" localSheetId="10">#REF!</definedName>
    <definedName name="Override___opening_tax_loss_balance___wholesale.BR">#REF!</definedName>
    <definedName name="Override___opening_tax_loss_balance___wholesale.WN" localSheetId="10">#REF!</definedName>
    <definedName name="Override___opening_tax_loss_balance___wholesale.WN">#REF!</definedName>
    <definedName name="Override___opening_tax_loss_balance___wholesale.WR" localSheetId="10">#REF!</definedName>
    <definedName name="Override___opening_tax_loss_balance___wholesale.WR">#REF!</definedName>
    <definedName name="Override___opening_tax_loss_balance___wholesale.WWN" localSheetId="10">#REF!</definedName>
    <definedName name="Override___opening_tax_loss_balance___wholesale.WWN">#REF!</definedName>
    <definedName name="Override___Opening_trade_and_other_payables___Wholesale_creditors___business_retail___nominal" localSheetId="10">#REF!</definedName>
    <definedName name="Override___Opening_trade_and_other_payables___Wholesale_creditors___business_retail___nominal">#REF!</definedName>
    <definedName name="Override___Opening_Trade_creditors_balance___control___nominal.ADDN1" localSheetId="10">#REF!</definedName>
    <definedName name="Override___Opening_Trade_creditors_balance___control___nominal.ADDN1">#REF!</definedName>
    <definedName name="Override___Opening_Trade_creditors_balance___control___nominal.ADDN2" localSheetId="10">#REF!</definedName>
    <definedName name="Override___Opening_Trade_creditors_balance___control___nominal.ADDN2">#REF!</definedName>
    <definedName name="Override___Opening_Trade_creditors_balance___control___nominal.BR" localSheetId="10">#REF!</definedName>
    <definedName name="Override___Opening_Trade_creditors_balance___control___nominal.BR">#REF!</definedName>
    <definedName name="Override___Opening_Trade_creditors_balance___control___nominal.WN" localSheetId="10">#REF!</definedName>
    <definedName name="Override___Opening_Trade_creditors_balance___control___nominal.WN">#REF!</definedName>
    <definedName name="Override___Opening_Trade_creditors_balance___control___nominal.WR" localSheetId="10">#REF!</definedName>
    <definedName name="Override___Opening_Trade_creditors_balance___control___nominal.WR">#REF!</definedName>
    <definedName name="Override___Opening_Trade_creditors_balance___control___nominal.WWN" localSheetId="10">#REF!</definedName>
    <definedName name="Override___Opening_Trade_creditors_balance___control___nominal.WWN">#REF!</definedName>
    <definedName name="Override___Opening_Trade_debtors_balance___control___nominal.ADDN1" localSheetId="10">#REF!</definedName>
    <definedName name="Override___Opening_Trade_debtors_balance___control___nominal.ADDN1">#REF!</definedName>
    <definedName name="Override___Opening_Trade_debtors_balance___control___nominal.ADDN2" localSheetId="10">#REF!</definedName>
    <definedName name="Override___Opening_Trade_debtors_balance___control___nominal.ADDN2">#REF!</definedName>
    <definedName name="Override___Opening_Trade_debtors_balance___control___nominal.BR" localSheetId="10">#REF!</definedName>
    <definedName name="Override___Opening_Trade_debtors_balance___control___nominal.BR">#REF!</definedName>
    <definedName name="Override___Opening_Trade_debtors_balance___control___nominal.WN" localSheetId="10">#REF!</definedName>
    <definedName name="Override___Opening_Trade_debtors_balance___control___nominal.WN">#REF!</definedName>
    <definedName name="Override___Opening_Trade_debtors_balance___control___nominal.WR" localSheetId="10">#REF!</definedName>
    <definedName name="Override___Opening_Trade_debtors_balance___control___nominal.WR">#REF!</definedName>
    <definedName name="Override___Opening_Trade_debtors_balance___control___nominal.WWN" localSheetId="10">#REF!</definedName>
    <definedName name="Override___Opening_Trade_debtors_balance___control___nominal.WWN">#REF!</definedName>
    <definedName name="Override___Pre_2020_RCV_opening_balance___real.ADDN1" localSheetId="10">#REF!</definedName>
    <definedName name="Override___Pre_2020_RCV_opening_balance___real.ADDN1">#REF!</definedName>
    <definedName name="Override___Pre_2020_RCV_opening_balance___real.ADDN2" localSheetId="10">#REF!</definedName>
    <definedName name="Override___Pre_2020_RCV_opening_balance___real.ADDN2">#REF!</definedName>
    <definedName name="Override___Pre_2020_RCV_opening_balance___real.BR" localSheetId="10">#REF!</definedName>
    <definedName name="Override___Pre_2020_RCV_opening_balance___real.BR">#REF!</definedName>
    <definedName name="Override___Pre_2020_RCV_opening_balance___real.WN" localSheetId="10">#REF!</definedName>
    <definedName name="Override___Pre_2020_RCV_opening_balance___real.WN">#REF!</definedName>
    <definedName name="Override___Pre_2020_RCV_opening_balance___real.WR" localSheetId="10">#REF!</definedName>
    <definedName name="Override___Pre_2020_RCV_opening_balance___real.WR">#REF!</definedName>
    <definedName name="Override___Pre_2020_RCV_opening_balance___real.WWN" localSheetId="10">#REF!</definedName>
    <definedName name="Override___Pre_2020_RCV_opening_balance___real.WWN">#REF!</definedName>
    <definedName name="Override___Prior_period_company_residential_apportionment" localSheetId="10">#REF!</definedName>
    <definedName name="Override___Prior_period_company_residential_apportionment">#REF!</definedName>
    <definedName name="Override___Proportion_of_RPI_ILD" localSheetId="10">#REF!</definedName>
    <definedName name="Override___Proportion_of_RPI_ILD">#REF!</definedName>
    <definedName name="Override___proportion_of_taxable_profits_available_for_tax_loss_utilisation" localSheetId="10">#REF!</definedName>
    <definedName name="Override___proportion_of_taxable_profits_available_for_tax_loss_utilisation">#REF!</definedName>
    <definedName name="Override___Retail___Retail_creditor_months__Payment_terms___Business_retail_pays_wholesaler_in_arrears__advance_" localSheetId="10">#REF!</definedName>
    <definedName name="Override___Retail___Retail_creditor_months__Payment_terms___Business_retail_pays_wholesaler_in_arrears__advance_">#REF!</definedName>
    <definedName name="Override___tax_cashflow_initial_balance.ADDN1" localSheetId="10">#REF!</definedName>
    <definedName name="Override___tax_cashflow_initial_balance.ADDN1">#REF!</definedName>
    <definedName name="Override___tax_cashflow_initial_balance.ADDN2" localSheetId="10">#REF!</definedName>
    <definedName name="Override___tax_cashflow_initial_balance.ADDN2">#REF!</definedName>
    <definedName name="Override___tax_cashflow_initial_balance.BR" localSheetId="10">#REF!</definedName>
    <definedName name="Override___tax_cashflow_initial_balance.BR">#REF!</definedName>
    <definedName name="Override___tax_cashflow_initial_balance.WN" localSheetId="10">#REF!</definedName>
    <definedName name="Override___tax_cashflow_initial_balance.WN">#REF!</definedName>
    <definedName name="Override___tax_cashflow_initial_balance.WR" localSheetId="10">#REF!</definedName>
    <definedName name="Override___tax_cashflow_initial_balance.WR">#REF!</definedName>
    <definedName name="Override___tax_cashflow_initial_balance.WWN" localSheetId="10">#REF!</definedName>
    <definedName name="Override___tax_cashflow_initial_balance.WWN">#REF!</definedName>
    <definedName name="Override___Wholesale_and_retail_line_item_split___actual_company_structure___Retained_profits___residential_retail___nominal" localSheetId="10">#REF!</definedName>
    <definedName name="Override___Wholesale_and_retail_line_item_split___actual_company_structure___Retained_profits___residential_retail___nominal">#REF!</definedName>
    <definedName name="Override__dividend_yield" localSheetId="10">#REF!</definedName>
    <definedName name="Override__dividend_yield">#REF!</definedName>
    <definedName name="PACT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PACT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Pal_Workbook_GUID" hidden="1">"46QH16NK1PB4QCVJYDME5L8V"</definedName>
    <definedName name="PB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PB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Percent2" localSheetId="10" hidden="1">{#N/A,#N/A,FALSE,"Aging Summary";#N/A,#N/A,FALSE,"Ratio Analysis";#N/A,#N/A,FALSE,"Test 120 Day Accts";#N/A,#N/A,FALSE,"Tickmarks"}</definedName>
    <definedName name="Percent2" hidden="1">{#N/A,#N/A,FALSE,"Aging Summary";#N/A,#N/A,FALSE,"Ratio Analysis";#N/A,#N/A,FALSE,"Test 120 Day Accts";#N/A,#N/A,FALSE,"Tickmarks"}</definedName>
    <definedName name="Pop" hidden="1">#REF!</definedName>
    <definedName name="Population" hidden="1">#REF!</definedName>
    <definedName name="ppp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ppp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PrePost">#REF!</definedName>
    <definedName name="PrePost_DropDown">#REF!</definedName>
    <definedName name="PreviousWinterEveningPCF">1.0132991</definedName>
    <definedName name="PreviousWinterMiddayPCF">1.0100556</definedName>
    <definedName name="PreviousYear">"02/03"</definedName>
    <definedName name="Profiles" hidden="1">#REF!</definedName>
    <definedName name="Projections" hidden="1">#REF!</definedName>
    <definedName name="prolinks_077252bd2eb04fbe94127b9446ad2ea3" hidden="1">#REF!</definedName>
    <definedName name="prolinks_12856c9f9faf41aa8372a23e8c61d86a" hidden="1">#REF!</definedName>
    <definedName name="prolinks_610aa15846be45fb9c9cdd74539f6444" hidden="1">#REF!</definedName>
    <definedName name="prolinks_a1b08292e7c04d2f80b23c4c2e161c23" hidden="1">#REF!</definedName>
    <definedName name="prolinks_ff051f96d36c47c4b2bb1475cdc0dc52" hidden="1">#REF!</definedName>
    <definedName name="Proportion_of_non_PAYG_Totex_that_is_subject_to_depreciation_in_year_of_addition_to_RCV" localSheetId="10">#REF!</definedName>
    <definedName name="Proportion_of_non_PAYG_Totex_that_is_subject_to_depreciation_in_year_of_addition_to_RCV">#REF!</definedName>
    <definedName name="PV_base_date" localSheetId="10">#REF!</definedName>
    <definedName name="PV_base_date">#REF!</definedName>
    <definedName name="Q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Q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qqqq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qqqq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Results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localSheetId="9" hidden="1">8</definedName>
    <definedName name="RiskHasSettings" localSheetId="10" hidden="1">8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localSheetId="9" hidden="1">FALSE</definedName>
    <definedName name="RiskMultipleCPUSupportEnabled" localSheetId="10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localSheetId="9" hidden="1">FALSE</definedName>
    <definedName name="RiskUseMultipleCPUs" localSheetId="10" hidden="1">FALSE</definedName>
    <definedName name="RiskUseMultipleCPUs" hidden="1">TRUE</definedName>
    <definedName name="rng_scenarios">OFFSET(#REF!,0,1,1,COUNT(#REF!))</definedName>
    <definedName name="rounding">0.000001</definedName>
    <definedName name="rr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rr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rrrrrrrr" localSheetId="10" hidden="1">{"Total_Database",#N/A,FALSE,"Data";"Total_sum",#N/A,FALSE,"Data"}</definedName>
    <definedName name="rrrrrrrr" hidden="1">{"Total_Database",#N/A,FALSE,"Data";"Total_sum",#N/A,FALSE,"Data"}</definedName>
    <definedName name="sa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sa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SAPBEXhrIndnt" hidden="1">"Wide"</definedName>
    <definedName name="SAPBEXrevision">1</definedName>
    <definedName name="SAPBEXsysID">"BWB"</definedName>
    <definedName name="SAPBEXwbID">"49ZLUKBQR0WG29D9LLI3IBIIT"</definedName>
    <definedName name="SAPsysID" hidden="1">"708C5W7SBKP804JT78WJ0JNKI"</definedName>
    <definedName name="SAPwbID" hidden="1">"ARS"</definedName>
    <definedName name="sc" localSheetId="10" hidden="1">{#N/A,#N/A,TRUE,"210470";#N/A,#N/A,TRUE,"210498";#N/A,#N/A,TRUE,"230171";#N/A,#N/A,TRUE,"220201";#N/A,#N/A,TRUE,"211001";#N/A,#N/A,TRUE,"220195";#N/A,#N/A,TRUE,"210514";#N/A,#N/A,TRUE,"210518";#N/A,#N/A,TRUE,"210483";#N/A,#N/A,TRUE,"210513";#N/A,#N/A,TRUE,"210528";#N/A,#N/A,TRUE,"211002";#N/A,#N/A,TRUE,"231002";#N/A,#N/A,TRUE,"211003";#N/A,#N/A,TRUE,"211004";#N/A,#N/A,TRUE,"230185";#N/A,#N/A,TRUE,"231001"}</definedName>
    <definedName name="sc" hidden="1">{#N/A,#N/A,TRUE,"210470";#N/A,#N/A,TRUE,"210498";#N/A,#N/A,TRUE,"230171";#N/A,#N/A,TRUE,"220201";#N/A,#N/A,TRUE,"211001";#N/A,#N/A,TRUE,"220195";#N/A,#N/A,TRUE,"210514";#N/A,#N/A,TRUE,"210518";#N/A,#N/A,TRUE,"210483";#N/A,#N/A,TRUE,"210513";#N/A,#N/A,TRUE,"210528";#N/A,#N/A,TRUE,"211002";#N/A,#N/A,TRUE,"231002";#N/A,#N/A,TRUE,"211003";#N/A,#N/A,TRUE,"211004";#N/A,#N/A,TRUE,"230185";#N/A,#N/A,TRUE,"231001"}</definedName>
    <definedName name="scenario">#REF!</definedName>
    <definedName name="ScenarioDiv1">#REF!</definedName>
    <definedName name="ScenarioILD">#REF!</definedName>
    <definedName name="sdf" localSheetId="10" hidden="1">{#N/A,#N/A,FALSE,"TMCOMP96";#N/A,#N/A,FALSE,"MAT96";#N/A,#N/A,FALSE,"FANDA96";#N/A,#N/A,FALSE,"INTRAN96";#N/A,#N/A,FALSE,"NAA9697";#N/A,#N/A,FALSE,"ECWEBB";#N/A,#N/A,FALSE,"MFT96";#N/A,#N/A,FALSE,"CTrecon"}</definedName>
    <definedName name="sdf" hidden="1">{#N/A,#N/A,FALSE,"TMCOMP96";#N/A,#N/A,FALSE,"MAT96";#N/A,#N/A,FALSE,"FANDA96";#N/A,#N/A,FALSE,"INTRAN96";#N/A,#N/A,FALSE,"NAA9697";#N/A,#N/A,FALSE,"ECWEBB";#N/A,#N/A,FALSE,"MFT96";#N/A,#N/A,FALSE,"CTrecon"}</definedName>
    <definedName name="sdff" localSheetId="10" hidden="1">{#N/A,#N/A,FALSE,"TMCOMP96";#N/A,#N/A,FALSE,"MAT96";#N/A,#N/A,FALSE,"FANDA96";#N/A,#N/A,FALSE,"INTRAN96";#N/A,#N/A,FALSE,"NAA9697";#N/A,#N/A,FALSE,"ECWEBB";#N/A,#N/A,FALSE,"MFT96";#N/A,#N/A,FALSE,"CTrecon"}</definedName>
    <definedName name="sdff" hidden="1">{#N/A,#N/A,FALSE,"TMCOMP96";#N/A,#N/A,FALSE,"MAT96";#N/A,#N/A,FALSE,"FANDA96";#N/A,#N/A,FALSE,"INTRAN96";#N/A,#N/A,FALSE,"NAA9697";#N/A,#N/A,FALSE,"ECWEBB";#N/A,#N/A,FALSE,"MFT96";#N/A,#N/A,FALSE,"CTrecon"}</definedName>
    <definedName name="sfad" localSheetId="10" hidden="1">{#N/A,#N/A,FALSE,"TMCOMP96";#N/A,#N/A,FALSE,"MAT96";#N/A,#N/A,FALSE,"FANDA96";#N/A,#N/A,FALSE,"INTRAN96";#N/A,#N/A,FALSE,"NAA9697";#N/A,#N/A,FALSE,"ECWEBB";#N/A,#N/A,FALSE,"MFT96";#N/A,#N/A,FALSE,"CTrecon"}</definedName>
    <definedName name="sfad" hidden="1">{#N/A,#N/A,FALSE,"TMCOMP96";#N/A,#N/A,FALSE,"MAT96";#N/A,#N/A,FALSE,"FANDA96";#N/A,#N/A,FALSE,"INTRAN96";#N/A,#N/A,FALSE,"NAA9697";#N/A,#N/A,FALSE,"ECWEBB";#N/A,#N/A,FALSE,"MFT96";#N/A,#N/A,FALSE,"CTrecon"}</definedName>
    <definedName name="solver_lin" hidden="1">0</definedName>
    <definedName name="solver_num" hidden="1">0</definedName>
    <definedName name="solver_typ" hidden="1">3</definedName>
    <definedName name="solver_val" hidden="1">399732</definedName>
    <definedName name="Start_date" localSheetId="10">#REF!</definedName>
    <definedName name="Start_date">#REF!</definedName>
    <definedName name="Switch_____of_dividends_issued_as_scrip_shares" localSheetId="10">#REF!</definedName>
    <definedName name="Switch_____of_dividends_issued_as_scrip_shares">#REF!</definedName>
    <definedName name="Switch_____of_ILD" localSheetId="10">#REF!</definedName>
    <definedName name="Switch_____of_ILD">#REF!</definedName>
    <definedName name="Switch_____of_ordinary_dividends_paid_as_interim_dividend" localSheetId="10">#REF!</definedName>
    <definedName name="Switch_____of_ordinary_dividends_paid_as_interim_dividend">#REF!</definedName>
    <definedName name="Switch____HH_Advance_receipt_creditor_days" localSheetId="10">#REF!</definedName>
    <definedName name="Switch____HH_Advance_receipt_creditor_days">#REF!</definedName>
    <definedName name="Switch___adjustment_to_tax_payment" localSheetId="10">#REF!</definedName>
    <definedName name="Switch___adjustment_to_tax_payment">#REF!</definedName>
    <definedName name="Switch___Adjustment_to_Wholesale_revenue_requirement___real" localSheetId="10">#REF!</definedName>
    <definedName name="Switch___Adjustment_to_Wholesale_revenue_requirement___real">#REF!</definedName>
    <definedName name="Switch___Allowable_depreciation_on_capitalised_revenue___active___control" localSheetId="10">#REF!</definedName>
    <definedName name="Switch___Allowable_depreciation_on_capitalised_revenue___active___control">#REF!</definedName>
    <definedName name="Switch___Alternative_revenue_value___real.ADDN1" localSheetId="10">#REF!</definedName>
    <definedName name="Switch___Alternative_revenue_value___real.ADDN1">#REF!</definedName>
    <definedName name="Switch___Alternative_revenue_value___real.ADDN2" localSheetId="10">#REF!</definedName>
    <definedName name="Switch___Alternative_revenue_value___real.ADDN2">#REF!</definedName>
    <definedName name="Switch___Alternative_revenue_value___real.BR" localSheetId="10">#REF!</definedName>
    <definedName name="Switch___Alternative_revenue_value___real.BR">#REF!</definedName>
    <definedName name="Switch___Alternative_revenue_value___real.WN" localSheetId="10">#REF!</definedName>
    <definedName name="Switch___Alternative_revenue_value___real.WN">#REF!</definedName>
    <definedName name="Switch___Alternative_revenue_value___real.WR" localSheetId="10">#REF!</definedName>
    <definedName name="Switch___Alternative_revenue_value___real.WR">#REF!</definedName>
    <definedName name="Switch___Alternative_revenue_value___real.WWN" localSheetId="10">#REF!</definedName>
    <definedName name="Switch___Alternative_revenue_value___real.WWN">#REF!</definedName>
    <definedName name="Switch___bank_interest_rate__receivable_" localSheetId="10">#REF!</definedName>
    <definedName name="Switch___bank_interest_rate__receivable_">#REF!</definedName>
    <definedName name="Switch___Base_revenue_for_2024_25" localSheetId="10">#REF!</definedName>
    <definedName name="Switch___Base_revenue_for_2024_25">#REF!</definedName>
    <definedName name="Switch___bioresources_TDS" localSheetId="10">#REF!</definedName>
    <definedName name="Switch___bioresources_TDS">#REF!</definedName>
    <definedName name="Switch___Blended_interest_rate" localSheetId="10">#REF!</definedName>
    <definedName name="Switch___Blended_interest_rate">#REF!</definedName>
    <definedName name="Switch___Business__retail_total_allowed_depreciation___real" localSheetId="10">#REF!</definedName>
    <definedName name="Switch___Business__retail_total_allowed_depreciation___real">#REF!</definedName>
    <definedName name="Switch___Business_Advance_Receipts_Weighting___Unmeasured" localSheetId="10">#REF!</definedName>
    <definedName name="Switch___Business_Advance_Receipts_Weighting___Unmeasured">#REF!</definedName>
    <definedName name="Switch___Business_Measured_income_accrual_Opening_balance____nominal" localSheetId="10">#REF!</definedName>
    <definedName name="Switch___Business_Measured_income_accrual_Opening_balance____nominal">#REF!</definedName>
    <definedName name="Switch___Business_measured_income_proportion_of_total_Business_income" localSheetId="10">#REF!</definedName>
    <definedName name="Switch___Business_measured_income_proportion_of_total_Business_income">#REF!</definedName>
    <definedName name="Switch___Business_retail_advance_receipts_creditor_days" localSheetId="10">#REF!</definedName>
    <definedName name="Switch___Business_retail_advance_receipts_creditor_days">#REF!</definedName>
    <definedName name="Switch___Business_retail_average_cost_per_customer_in_Tariff_Band__Welsh_companies____real" localSheetId="10">#REF!</definedName>
    <definedName name="Switch___Business_retail_average_cost_per_customer_in_Tariff_Band__Welsh_companies____real">#REF!</definedName>
    <definedName name="Switch___Business_retail_capital_expenditure" localSheetId="10">#REF!</definedName>
    <definedName name="Switch___Business_retail_capital_expenditure">#REF!</definedName>
    <definedName name="Switch___Business_retail_debtors" localSheetId="10">#REF!</definedName>
    <definedName name="Switch___Business_retail_debtors">#REF!</definedName>
    <definedName name="Switch___Business_retail_margin___Override" localSheetId="10">#REF!</definedName>
    <definedName name="Switch___Business_retail_margin___Override">#REF!</definedName>
    <definedName name="Switch___Business_retail_measured_advance_receipts" localSheetId="10">#REF!</definedName>
    <definedName name="Switch___Business_retail_measured_advance_receipts">#REF!</definedName>
    <definedName name="Switch___Business_retail_Measured_income_accrual_rate" localSheetId="10">#REF!</definedName>
    <definedName name="Switch___Business_retail_Measured_income_accrual_rate">#REF!</definedName>
    <definedName name="Switch___Business_retail_revenue_adjustment___real" localSheetId="10">#REF!</definedName>
    <definedName name="Switch___Business_retail_revenue_adjustment___real">#REF!</definedName>
    <definedName name="Switch___Business_retail_revenue_override___nominal" localSheetId="10">#REF!</definedName>
    <definedName name="Switch___Business_retail_revenue_override___nominal">#REF!</definedName>
    <definedName name="Switch___Business_retail_unmeasured_advance_receipts" localSheetId="10">#REF!</definedName>
    <definedName name="Switch___Business_retail_unmeasured_advance_receipts">#REF!</definedName>
    <definedName name="Switch___Capex_creditor_days" localSheetId="10">#REF!</definedName>
    <definedName name="Switch___Capex_creditor_days">#REF!</definedName>
    <definedName name="Switch___Capital_expenditure___proportion_of_new_capital_expenditure_not_qualifying_for_capital_allowance_deductions" localSheetId="10">#REF!</definedName>
    <definedName name="Switch___Capital_expenditure___proportion_of_new_capital_expenditure_not_qualifying_for_capital_allowance_deductions">#REF!</definedName>
    <definedName name="Switch___Capital_expenditure___Proportion_of_new_capital_expenditure_qualifying_for_high_level_deduction" localSheetId="10">#REF!</definedName>
    <definedName name="Switch___Capital_expenditure___Proportion_of_new_capital_expenditure_qualifying_for_high_level_deduction">#REF!</definedName>
    <definedName name="Switch___Capital_expenditure___proportion_of_new_capital_expenditure_qualifying_for_the_main_rate_pool___control" localSheetId="10">#REF!</definedName>
    <definedName name="Switch___Capital_expenditure___proportion_of_new_capital_expenditure_qualifying_for_the_main_rate_pool___control">#REF!</definedName>
    <definedName name="Switch___Capital_expenditure___proportion_of_new_capital_expenditure_qualifying_for_the_special_rate_pool___control" localSheetId="10">#REF!</definedName>
    <definedName name="Switch___Capital_expenditure___proportion_of_new_capital_expenditure_qualifying_for_the_special_rate_pool___control">#REF!</definedName>
    <definedName name="Switch___Capital_expenditure___proportion_of_new_capital_expenditure_qualifying_for_the_structures_and_buildings_pool___control" localSheetId="10">#REF!</definedName>
    <definedName name="Switch___Capital_expenditure___proportion_of_new_capital_expenditure_qualifying_for_the_structures_and_buildings_pool___control">#REF!</definedName>
    <definedName name="Switch___Capital_expenditure_writing_down_allowance_main_rate_pool" localSheetId="10">#REF!</definedName>
    <definedName name="Switch___Capital_expenditure_writing_down_allowance_main_rate_pool">#REF!</definedName>
    <definedName name="Switch___Capital_expenditure_writing_down_allowance_special_rate_pool" localSheetId="10">#REF!</definedName>
    <definedName name="Switch___Capital_expenditure_writing_down_allowance_special_rate_pool">#REF!</definedName>
    <definedName name="Switch___Capital_expenditure_writing_down_allowance_structures_and_buildings_pool" localSheetId="10">#REF!</definedName>
    <definedName name="Switch___Capital_expenditure_writing_down_allowance_structures_and_buildings_pool">#REF!</definedName>
    <definedName name="Switch___Cash_and_cash_equivalents_initial_balance___control___nominal" localSheetId="10">#REF!</definedName>
    <definedName name="Switch___Cash_and_cash_equivalents_initial_balance___control___nominal">#REF!</definedName>
    <definedName name="Switch___cost_to_serve" localSheetId="10">#REF!</definedName>
    <definedName name="Switch___cost_to_serve">#REF!</definedName>
    <definedName name="Switch___Current_tax_liabilities___Appointee_b_f___nominal" localSheetId="10">#REF!</definedName>
    <definedName name="Switch___Current_tax_liabilities___Appointee_b_f___nominal">#REF!</definedName>
    <definedName name="Switch___Debtors_other" localSheetId="10">#REF!</definedName>
    <definedName name="Switch___Debtors_other">#REF!</definedName>
    <definedName name="Switch___Depreciation_b_f___control___active___nominal" localSheetId="10">#REF!</definedName>
    <definedName name="Switch___Depreciation_b_f___control___active___nominal">#REF!</definedName>
    <definedName name="Switch___Disallowable_expenditure___Change_in_general_provisions___control" localSheetId="10">#REF!</definedName>
    <definedName name="Switch___Disallowable_expenditure___Change_in_general_provisions___control">#REF!</definedName>
    <definedName name="Switch___Dividend_creditors_wholesale_retail_split___business_retail___nominal" localSheetId="10">#REF!</definedName>
    <definedName name="Switch___Dividend_creditors_wholesale_retail_split___business_retail___nominal">#REF!</definedName>
    <definedName name="Switch___Dividend_creditors_wholesale_retail_split___Dividend_creditors___residential_retail" localSheetId="10">#REF!</definedName>
    <definedName name="Switch___Dividend_creditors_wholesale_retail_split___Dividend_creditors___residential_retail">#REF!</definedName>
    <definedName name="Switch___Dividend_yield" localSheetId="10">#REF!</definedName>
    <definedName name="Switch___Dividend_yield">#REF!</definedName>
    <definedName name="Switch___DPC_and_infrastructure_costs" localSheetId="10">#REF!</definedName>
    <definedName name="Switch___DPC_and_infrastructure_costs">#REF!</definedName>
    <definedName name="Switch___Equity_issuance_cost_flag" localSheetId="10">#REF!</definedName>
    <definedName name="Switch___Equity_issuance_cost_flag">#REF!</definedName>
    <definedName name="Switch___Finance_lease_depreciation___control___nominal" localSheetId="10">#REF!</definedName>
    <definedName name="Switch___Finance_lease_depreciation___control___nominal">#REF!</definedName>
    <definedName name="Switch___Fixed_asset_net_book_value_at_31_March___business_retail___nominal" localSheetId="10">#REF!</definedName>
    <definedName name="Switch___Fixed_asset_net_book_value_at_31_March___business_retail___nominal">#REF!</definedName>
    <definedName name="Switch___Fixed_asset_net_book_value_at_31_March___residential_retail___nominal" localSheetId="10">#REF!</definedName>
    <definedName name="Switch___Fixed_asset_net_book_value_at_31_March___residential_retail___nominal">#REF!</definedName>
    <definedName name="Switch___Fixed_assets_b_f___control___active___nominal" localSheetId="10">#REF!</definedName>
    <definedName name="Switch___Fixed_assets_b_f___control___active___nominal">#REF!</definedName>
    <definedName name="Switch___HH_Advance_receipts" localSheetId="10">#REF!</definedName>
    <definedName name="Switch___HH_Advance_receipts">#REF!</definedName>
    <definedName name="Switch___HH_income_accrual" localSheetId="10">#REF!</definedName>
    <definedName name="Switch___HH_income_accrual">#REF!</definedName>
    <definedName name="Switch___HH_trade_receivables" localSheetId="10">#REF!</definedName>
    <definedName name="Switch___HH_trade_receivables">#REF!</definedName>
    <definedName name="Switch___Households_connected" localSheetId="10">#REF!</definedName>
    <definedName name="Switch___Households_connected">#REF!</definedName>
    <definedName name="Switch___Inflation" localSheetId="10">#REF!</definedName>
    <definedName name="Switch___Inflation">#REF!</definedName>
    <definedName name="Switch___Infrastructure_renewal_expenditure_flag" localSheetId="10">#REF!</definedName>
    <definedName name="Switch___Infrastructure_renewal_expenditure_flag">#REF!</definedName>
    <definedName name="Switch___Innovation_funding" localSheetId="10">#REF!</definedName>
    <definedName name="Switch___Innovation_funding">#REF!</definedName>
    <definedName name="Switch___Interest_rate___Business___Active" localSheetId="10">#REF!</definedName>
    <definedName name="Switch___Interest_rate___Business___Active">#REF!</definedName>
    <definedName name="Switch___interest_rate___residential" localSheetId="10">#REF!</definedName>
    <definedName name="Switch___interest_rate___residential">#REF!</definedName>
    <definedName name="Switch___interest_rate_on_fixed_rate_debt" localSheetId="10">#REF!</definedName>
    <definedName name="Switch___interest_rate_on_fixed_rate_debt">#REF!</definedName>
    <definedName name="Switch___interest_rate_on_index_linked_debt" localSheetId="10">#REF!</definedName>
    <definedName name="Switch___interest_rate_on_index_linked_debt">#REF!</definedName>
    <definedName name="Switch___Inventories_balance___control___nominal" localSheetId="10">#REF!</definedName>
    <definedName name="Switch___Inventories_balance___control___nominal">#REF!</definedName>
    <definedName name="Switch___IRE_totex_adjustment_for_ACICR__Ofwat____Active" localSheetId="10">#REF!</definedName>
    <definedName name="Switch___IRE_totex_adjustment_for_ACICR__Ofwat____Active">#REF!</definedName>
    <definedName name="Switch___Measured_unmeasured_charges" localSheetId="10">#REF!</definedName>
    <definedName name="Switch___Measured_unmeasured_charges">#REF!</definedName>
    <definedName name="Switch___Movement_in_intangible_asset_and_investments_balance__control" localSheetId="10">#REF!</definedName>
    <definedName name="Switch___Movement_in_intangible_asset_and_investments_balance__control">#REF!</definedName>
    <definedName name="Switch___Movement_in_other_liabilities___control" localSheetId="10">#REF!</definedName>
    <definedName name="Switch___Movement_in_other_liabilities___control">#REF!</definedName>
    <definedName name="Switch___Movement_in_provisions___control___nominal.ADDN1" localSheetId="10">#REF!</definedName>
    <definedName name="Switch___Movement_in_provisions___control___nominal.ADDN1">#REF!</definedName>
    <definedName name="Switch___Movement_in_provisions___control___nominal.ADDN2" localSheetId="10">#REF!</definedName>
    <definedName name="Switch___Movement_in_provisions___control___nominal.ADDN2">#REF!</definedName>
    <definedName name="Switch___Movement_in_provisions___control___nominal.BR" localSheetId="10">#REF!</definedName>
    <definedName name="Switch___Movement_in_provisions___control___nominal.BR">#REF!</definedName>
    <definedName name="Switch___Movement_in_provisions___control___nominal.WN" localSheetId="10">#REF!</definedName>
    <definedName name="Switch___Movement_in_provisions___control___nominal.WN">#REF!</definedName>
    <definedName name="Switch___Movement_in_provisions___control___nominal.WR" localSheetId="10">#REF!</definedName>
    <definedName name="Switch___Movement_in_provisions___control___nominal.WR">#REF!</definedName>
    <definedName name="Switch___Movement_in_provisions___control___nominal.WWN" localSheetId="10">#REF!</definedName>
    <definedName name="Switch___Movement_in_provisions___control___nominal.WWN">#REF!</definedName>
    <definedName name="Switch___new_capital_expenditure___proportion_of_new_capital_expenditure_qualifying_for_a_full_deduction" localSheetId="10">#REF!</definedName>
    <definedName name="Switch___new_capital_expenditure___proportion_of_new_capital_expenditure_qualifying_for_a_full_deduction">#REF!</definedName>
    <definedName name="Switch___Notional_target_gearing___control.ADDN1" localSheetId="10">#REF!</definedName>
    <definedName name="Switch___Notional_target_gearing___control.ADDN1">#REF!</definedName>
    <definedName name="Switch___Notional_target_gearing___control.ADDN2" localSheetId="10">#REF!</definedName>
    <definedName name="Switch___Notional_target_gearing___control.ADDN2">#REF!</definedName>
    <definedName name="Switch___Notional_target_gearing___control.BR" localSheetId="10">#REF!</definedName>
    <definedName name="Switch___Notional_target_gearing___control.BR">#REF!</definedName>
    <definedName name="Switch___Notional_target_gearing___control.WN" localSheetId="10">#REF!</definedName>
    <definedName name="Switch___Notional_target_gearing___control.WN">#REF!</definedName>
    <definedName name="Switch___Notional_target_gearing___control.WR" localSheetId="10">#REF!</definedName>
    <definedName name="Switch___Notional_target_gearing___control.WR">#REF!</definedName>
    <definedName name="Switch___Notional_target_gearing___control.WWN" localSheetId="10">#REF!</definedName>
    <definedName name="Switch___Notional_target_gearing___control.WWN">#REF!</definedName>
    <definedName name="Switch___Opening_Called_up_share_capital_balance__control" localSheetId="10">#REF!</definedName>
    <definedName name="Switch___Opening_Called_up_share_capital_balance__control">#REF!</definedName>
    <definedName name="Switch___Opening_Capex_creditors_balance___control___nominal" localSheetId="10">#REF!</definedName>
    <definedName name="Switch___Opening_Capex_creditors_balance___control___nominal">#REF!</definedName>
    <definedName name="Switch___Opening_Capital_allowance_balance___main_rate_pool___new_capital_expenditure___control___nominal" localSheetId="10">#REF!</definedName>
    <definedName name="Switch___Opening_Capital_allowance_balance___main_rate_pool___new_capital_expenditure___control___nominal">#REF!</definedName>
    <definedName name="Switch___Opening_Capital_allowance_balance___special_rate_pool___new_capital_expenditure___control___nominal" localSheetId="10">#REF!</definedName>
    <definedName name="Switch___Opening_Capital_allowance_balance___special_rate_pool___new_capital_expenditure___control___nominal">#REF!</definedName>
    <definedName name="Switch___Opening_Capital_allowance_balance___structures_and_buildings_pool___control___nominal" localSheetId="10">#REF!</definedName>
    <definedName name="Switch___Opening_Capital_allowance_balance___structures_and_buildings_pool___control___nominal">#REF!</definedName>
    <definedName name="Switch___Opening_debt" localSheetId="10">#REF!</definedName>
    <definedName name="Switch___Opening_debt">#REF!</definedName>
    <definedName name="Switch___opening_deferred_tax_balance___control" localSheetId="10">#REF!</definedName>
    <definedName name="Switch___opening_deferred_tax_balance___control">#REF!</definedName>
    <definedName name="Switch___Opening_dividend_cashflow_balance" localSheetId="10">#REF!</definedName>
    <definedName name="Switch___Opening_dividend_cashflow_balance">#REF!</definedName>
    <definedName name="Switch___Opening_Dividend_creditors_balance__control" localSheetId="10">#REF!</definedName>
    <definedName name="Switch___Opening_Dividend_creditors_balance__control">#REF!</definedName>
    <definedName name="Switch___Opening_Intangible_asset_and_investments_balance___control___nominal" localSheetId="10">#REF!</definedName>
    <definedName name="Switch___Opening_Intangible_asset_and_investments_balance___control___nominal">#REF!</definedName>
    <definedName name="Switch___Opening_Non_distributable_reserves_balance__control" localSheetId="10">#REF!</definedName>
    <definedName name="Switch___Opening_Non_distributable_reserves_balance__control">#REF!</definedName>
    <definedName name="Switch___Opening_Other_creditors_balance___control___nominal" localSheetId="10">#REF!</definedName>
    <definedName name="Switch___Opening_Other_creditors_balance___control___nominal">#REF!</definedName>
    <definedName name="Switch___Opening_Other_debtors_balance___control___nominal" localSheetId="10">#REF!</definedName>
    <definedName name="Switch___Opening_Other_debtors_balance___control___nominal">#REF!</definedName>
    <definedName name="Switch___Opening_Other_liabilities_balance__control" localSheetId="10">#REF!</definedName>
    <definedName name="Switch___Opening_Other_liabilities_balance__control">#REF!</definedName>
    <definedName name="Switch___Opening_Provisions_balance__control" localSheetId="10">#REF!</definedName>
    <definedName name="Switch___Opening_Provisions_balance__control">#REF!</definedName>
    <definedName name="Switch___Opening_retained_cash_balance___Business___nominal" localSheetId="10">#REF!</definedName>
    <definedName name="Switch___Opening_retained_cash_balance___Business___nominal">#REF!</definedName>
    <definedName name="Switch___Opening_retained_cash_balance___Residential" localSheetId="10">#REF!</definedName>
    <definedName name="Switch___Opening_retained_cash_balance___Residential">#REF!</definedName>
    <definedName name="Switch___Opening_retained_earnings_balance___Business___nominal" localSheetId="10">#REF!</definedName>
    <definedName name="Switch___Opening_retained_earnings_balance___Business___nominal">#REF!</definedName>
    <definedName name="Switch___Opening_retained_earnings_balance___control" localSheetId="10">#REF!</definedName>
    <definedName name="Switch___Opening_retained_earnings_balance___control">#REF!</definedName>
    <definedName name="Switch___Opening_Retirement_benefit_asset____liabilities__balance__control___nominal" localSheetId="10">#REF!</definedName>
    <definedName name="Switch___Opening_Retirement_benefit_asset____liabilities__balance__control___nominal">#REF!</definedName>
    <definedName name="Switch___opening_tax_loss_balance___wholesale" localSheetId="10">#REF!</definedName>
    <definedName name="Switch___opening_tax_loss_balance___wholesale">#REF!</definedName>
    <definedName name="Switch___Opening_Trade_creditors_balance___control___nominal" localSheetId="10">#REF!</definedName>
    <definedName name="Switch___Opening_Trade_creditors_balance___control___nominal">#REF!</definedName>
    <definedName name="Switch___Opening_Trade_debtors_balance___control___nominal" localSheetId="10">#REF!</definedName>
    <definedName name="Switch___Opening_Trade_debtors_balance___control___nominal">#REF!</definedName>
    <definedName name="Switch___Ordinary_dividend__overrides_any_other_dividend_approach___post_override____nominal" localSheetId="10">#REF!</definedName>
    <definedName name="Switch___Ordinary_dividend__overrides_any_other_dividend_approach___post_override____nominal">#REF!</definedName>
    <definedName name="Switch___Ordinary_shares_issued___control___nominal" localSheetId="10">#REF!</definedName>
    <definedName name="Switch___Ordinary_shares_issued___control___nominal">#REF!</definedName>
    <definedName name="Switch___Other_adjustments_to_taxable_profits___control___nominal" localSheetId="10">#REF!</definedName>
    <definedName name="Switch___Other_adjustments_to_taxable_profits___control___nominal">#REF!</definedName>
    <definedName name="Switch___Other_creditors_target_balance___control___nominal" localSheetId="10">#REF!</definedName>
    <definedName name="Switch___Other_creditors_target_balance___control___nominal">#REF!</definedName>
    <definedName name="Switch___other_debtors_target_balance___control___nominal" localSheetId="10">#REF!</definedName>
    <definedName name="Switch___other_debtors_target_balance___control___nominal">#REF!</definedName>
    <definedName name="Switch___Other_non_price_control_income" localSheetId="10">#REF!</definedName>
    <definedName name="Switch___Other_non_price_control_income">#REF!</definedName>
    <definedName name="Switch___Other_operating_income" localSheetId="10">#REF!</definedName>
    <definedName name="Switch___Other_operating_income">#REF!</definedName>
    <definedName name="Switch___Other_price_control_income" localSheetId="10">#REF!</definedName>
    <definedName name="Switch___Other_price_control_income">#REF!</definedName>
    <definedName name="Switch___Other_taxable_income___Amortisation_on_grants_and_contributions___control___nominal" localSheetId="10">#REF!</definedName>
    <definedName name="Switch___Other_taxable_income___Amortisation_on_grants_and_contributions___control___nominal">#REF!</definedName>
    <definedName name="Switch___Other_taxable_income___Grants_and_contributions_taxable_on_receipt___control___nominal" localSheetId="10">#REF!</definedName>
    <definedName name="Switch___Other_taxable_income___Grants_and_contributions_taxable_on_receipt___control___nominal">#REF!</definedName>
    <definedName name="Switch___overdraft_interest_rate" localSheetId="10">#REF!</definedName>
    <definedName name="Switch___overdraft_interest_rate">#REF!</definedName>
    <definedName name="Switch___P_L_expenditure_not_allowable_as_a_deduction_from_taxable_trading_profits___control___nominal" localSheetId="10">#REF!</definedName>
    <definedName name="Switch___P_L_expenditure_not_allowable_as_a_deduction_from_taxable_trading_profits___control___nominal">#REF!</definedName>
    <definedName name="Switch___P_L_expenditure_relating_to_renewals_not_allowable_as_a_deduction_from_taxable_trading_profits___control___nominal" localSheetId="10">#REF!</definedName>
    <definedName name="Switch___P_L_expenditure_relating_to_renewals_not_allowable_as_a_deduction_from_taxable_trading_profits___control___nominal">#REF!</definedName>
    <definedName name="Switch___PAYG" localSheetId="10">#REF!</definedName>
    <definedName name="Switch___PAYG">#REF!</definedName>
    <definedName name="Switch___Pension_contributions___control" localSheetId="10">#REF!</definedName>
    <definedName name="Switch___Pension_contributions___control">#REF!</definedName>
    <definedName name="Switch___Pension_contributions___Retail" localSheetId="10">#REF!</definedName>
    <definedName name="Switch___Pension_contributions___Retail">#REF!</definedName>
    <definedName name="Switch___Pension_deficit_repair_allowance___Wholesale" localSheetId="10">#REF!</definedName>
    <definedName name="Switch___Pension_deficit_repair_allowance___Wholesale">#REF!</definedName>
    <definedName name="Switch___Percentage_earnings_distributed_as_dividends" localSheetId="10">#REF!</definedName>
    <definedName name="Switch___Percentage_earnings_distributed_as_dividends">#REF!</definedName>
    <definedName name="Switch___Post_financeability_adjustments_eligible_for_tax_uplift" localSheetId="10">#REF!</definedName>
    <definedName name="Switch___Post_financeability_adjustments_eligible_for_tax_uplift">#REF!</definedName>
    <definedName name="Switch___Post_financeability_adjustments_not_eligible_for_tax_uplift" localSheetId="10">#REF!</definedName>
    <definedName name="Switch___Post_financeability_adjustments_not_eligible_for_tax_uplift">#REF!</definedName>
    <definedName name="Switch___Prior_period_company_residential_apportionment" localSheetId="10">#REF!</definedName>
    <definedName name="Switch___Prior_period_company_residential_apportionment">#REF!</definedName>
    <definedName name="Switch___Proportion_of_capitalised_revenue_expenditure__infra___non_infra_" localSheetId="10">#REF!</definedName>
    <definedName name="Switch___Proportion_of_capitalised_revenue_expenditure__infra___non_infra_">#REF!</definedName>
    <definedName name="Switch___Proportion_of_RPI_ILD" localSheetId="10">#REF!</definedName>
    <definedName name="Switch___Proportion_of_RPI_ILD">#REF!</definedName>
    <definedName name="Switch___proportion_of_taxable_profits_available_for_tax_loss_utilisation" localSheetId="10">#REF!</definedName>
    <definedName name="Switch___proportion_of_taxable_profits_available_for_tax_loss_utilisation">#REF!</definedName>
    <definedName name="Switch___QAA_reward__penalty_" localSheetId="10">#REF!</definedName>
    <definedName name="Switch___QAA_reward__penalty_">#REF!</definedName>
    <definedName name="Switch___RCV_Opening_balances_switch" localSheetId="10">#REF!</definedName>
    <definedName name="Switch___RCV_Opening_balances_switch">#REF!</definedName>
    <definedName name="Switch___re_profiled_revenues_active_switch___Wholesale_control" localSheetId="10">#REF!</definedName>
    <definedName name="Switch___re_profiled_revenues_active_switch___Wholesale_control">#REF!</definedName>
    <definedName name="Switch___real_dividend_growth" localSheetId="10">#REF!</definedName>
    <definedName name="Switch___real_dividend_growth">#REF!</definedName>
    <definedName name="Switch___Reprofiling" localSheetId="10">#REF!</definedName>
    <definedName name="Switch___Reprofiling">#REF!</definedName>
    <definedName name="Switch___Residential_average_debtor_days" localSheetId="10">#REF!</definedName>
    <definedName name="Switch___Residential_average_debtor_days">#REF!</definedName>
    <definedName name="Switch___Residential_net_margin" localSheetId="10">#REF!</definedName>
    <definedName name="Switch___Residential_net_margin">#REF!</definedName>
    <definedName name="Switch___Residential_Retail_allowed_depreciation" localSheetId="10">#REF!</definedName>
    <definedName name="Switch___Residential_Retail_allowed_depreciation">#REF!</definedName>
    <definedName name="Switch___Residential_retail_capital_expenditure" localSheetId="10">#REF!</definedName>
    <definedName name="Switch___Residential_retail_capital_expenditure">#REF!</definedName>
    <definedName name="Switch___Residential_retail_revenue_adjustment" localSheetId="10">#REF!</definedName>
    <definedName name="Switch___Residential_retail_revenue_adjustment">#REF!</definedName>
    <definedName name="Switch___Retail___Corporation_tax_creditor_b_f___nominal" localSheetId="10">#REF!</definedName>
    <definedName name="Switch___Retail___Corporation_tax_creditor_b_f___nominal">#REF!</definedName>
    <definedName name="Switch___Retail___Retail_creditor_months__Payment_terms___Business_retail_pays_wholesaler_in_arrears__advance_" localSheetId="10">#REF!</definedName>
    <definedName name="Switch___Retail___Retail_creditor_months__Payment_terms___Business_retail_pays_wholesaler_in_arrears__advance_">#REF!</definedName>
    <definedName name="Switch___Retail_Costs" localSheetId="10">#REF!</definedName>
    <definedName name="Switch___Retail_Costs">#REF!</definedName>
    <definedName name="Switch___Retail_creditor_months" localSheetId="10">#REF!</definedName>
    <definedName name="Switch___Retail_creditor_months">#REF!</definedName>
    <definedName name="Switch___Retirement_benefit_asset____liability__balance___Retail___nominal" localSheetId="10">#REF!</definedName>
    <definedName name="Switch___Retirement_benefit_asset____liability__balance___Retail___nominal">#REF!</definedName>
    <definedName name="Switch___Revenue_override.ADDN1" localSheetId="10">#REF!</definedName>
    <definedName name="Switch___Revenue_override.ADDN1">#REF!</definedName>
    <definedName name="Switch___Revenue_override.ADDN2" localSheetId="10">#REF!</definedName>
    <definedName name="Switch___Revenue_override.ADDN2">#REF!</definedName>
    <definedName name="Switch___Revenue_override.BR" localSheetId="10">#REF!</definedName>
    <definedName name="Switch___Revenue_override.BR">#REF!</definedName>
    <definedName name="Switch___Revenue_override.WN" localSheetId="10">#REF!</definedName>
    <definedName name="Switch___Revenue_override.WN">#REF!</definedName>
    <definedName name="Switch___Revenue_override.WR" localSheetId="10">#REF!</definedName>
    <definedName name="Switch___Revenue_override.WR">#REF!</definedName>
    <definedName name="Switch___Revenue_override.WWN" localSheetId="10">#REF!</definedName>
    <definedName name="Switch___Revenue_override.WWN">#REF!</definedName>
    <definedName name="Switch___RPI_CPIH_wedge_for_RPI_ILD_indexation_rate" localSheetId="10">#REF!</definedName>
    <definedName name="Switch___RPI_CPIH_wedge_for_RPI_ILD_indexation_rate">#REF!</definedName>
    <definedName name="Switch___Run_off_rate_for_Post_2025_RCV" localSheetId="10">#REF!</definedName>
    <definedName name="Switch___Run_off_rate_for_Post_2025_RCV">#REF!</definedName>
    <definedName name="Switch___Run_off_rate_Pre_2025_RCV" localSheetId="10">#REF!</definedName>
    <definedName name="Switch___Run_off_rate_Pre_2025_RCV">#REF!</definedName>
    <definedName name="Switch___Tariff_band___net_margin_percentage" localSheetId="10">#REF!</definedName>
    <definedName name="Switch___Tariff_band___net_margin_percentage">#REF!</definedName>
    <definedName name="Switch___Tariff_band___number_of_customers.1" localSheetId="10">#REF!</definedName>
    <definedName name="Switch___Tariff_band___number_of_customers.1">#REF!</definedName>
    <definedName name="Switch___Tariff_band___number_of_customers.2" localSheetId="10">#REF!</definedName>
    <definedName name="Switch___Tariff_band___number_of_customers.2">#REF!</definedName>
    <definedName name="Switch___Tariff_band___number_of_customers.3" localSheetId="10">#REF!</definedName>
    <definedName name="Switch___Tariff_band___number_of_customers.3">#REF!</definedName>
    <definedName name="Switch___Tariff_band___wholesale_charge.1" localSheetId="10">#REF!</definedName>
    <definedName name="Switch___Tariff_band___wholesale_charge.1">#REF!</definedName>
    <definedName name="Switch___Tariff_band___wholesale_charge.2" localSheetId="10">#REF!</definedName>
    <definedName name="Switch___Tariff_band___wholesale_charge.2">#REF!</definedName>
    <definedName name="Switch___Tariff_band___wholesale_charge.3" localSheetId="10">#REF!</definedName>
    <definedName name="Switch___Tariff_band___wholesale_charge.3">#REF!</definedName>
    <definedName name="Switch___tax_cashflow_initial_balance" localSheetId="10">#REF!</definedName>
    <definedName name="Switch___tax_cashflow_initial_balance">#REF!</definedName>
    <definedName name="Switch___Tax_liabilities___control___nominal" localSheetId="10">#REF!</definedName>
    <definedName name="Switch___Tax_liabilities___control___nominal">#REF!</definedName>
    <definedName name="Switch___Tax_loss_allowance___nominal" localSheetId="10">#REF!</definedName>
    <definedName name="Switch___Tax_loss_allowance___nominal">#REF!</definedName>
    <definedName name="Switch___Tax_rate" localSheetId="10">#REF!</definedName>
    <definedName name="Switch___Tax_rate">#REF!</definedName>
    <definedName name="Switch___Totex" localSheetId="10">#REF!</definedName>
    <definedName name="Switch___Totex">#REF!</definedName>
    <definedName name="Switch___Trade_and_other_payables___Retail_other_payables" localSheetId="10">#REF!</definedName>
    <definedName name="Switch___Trade_and_other_payables___Retail_other_payables">#REF!</definedName>
    <definedName name="Switch___Trade_and_other_payables___Retail_trade_payables" localSheetId="10">#REF!</definedName>
    <definedName name="Switch___Trade_and_other_payables___Retail_trade_payables">#REF!</definedName>
    <definedName name="Switch___Trade_and_other_payables___Wholesale_creditors___business_retail___nominal" localSheetId="10">#REF!</definedName>
    <definedName name="Switch___Trade_and_other_payables___Wholesale_creditors___business_retail___nominal">#REF!</definedName>
    <definedName name="Switch___Trade_and_other_payables___Wholesale_creditors___residential_retail" localSheetId="10">#REF!</definedName>
    <definedName name="Switch___Trade_and_other_payables___Wholesale_creditors___residential_retail">#REF!</definedName>
    <definedName name="Switch___WACC" localSheetId="10">#REF!</definedName>
    <definedName name="Switch___WACC">#REF!</definedName>
    <definedName name="Switch___Water_efficiency_funding" localSheetId="10">#REF!</definedName>
    <definedName name="Switch___Water_efficiency_funding">#REF!</definedName>
    <definedName name="Switch___Wholesale___Trade_creditor_days___control" localSheetId="10">#REF!</definedName>
    <definedName name="Switch___Wholesale___Trade_creditor_days___control">#REF!</definedName>
    <definedName name="Switch___Wholesale_and_retail_line_item_split___actual_company_structure___Retained_profits___residential_retail" localSheetId="10">#REF!</definedName>
    <definedName name="Switch___Wholesale_and_retail_line_item_split___actual_company_structure___Retained_profits___residential_retail">#REF!</definedName>
    <definedName name="Switch___Wholesale_and_retail_line_item_split___Capex_creditor___business_retail___nominal" localSheetId="10">#REF!</definedName>
    <definedName name="Switch___Wholesale_and_retail_line_item_split___Capex_creditor___business_retail___nominal">#REF!</definedName>
    <definedName name="Switch___Wholesale_and_retail_line_item_split___capex_creditors___residential_retail___nominal" localSheetId="10">#REF!</definedName>
    <definedName name="Switch___Wholesale_and_retail_line_item_split___capex_creditors___residential_retail___nominal">#REF!</definedName>
    <definedName name="Switch___Wholesale_DB_pension_cash_excess_over_charge___real___control" localSheetId="10">#REF!</definedName>
    <definedName name="Switch___Wholesale_DB_pension_cash_excess_over_charge___real___control">#REF!</definedName>
    <definedName name="Switch___Wholesale_fixed_asset_life__post_override____control" localSheetId="10">#REF!</definedName>
    <definedName name="Switch___Wholesale_fixed_asset_life__post_override____control">#REF!</definedName>
    <definedName name="test" localSheetId="10" hidden="1">{#N/A,#N/A,FALSE,"Aging Summary";#N/A,#N/A,FALSE,"Ratio Analysis";#N/A,#N/A,FALSE,"Test 120 Day Accts";#N/A,#N/A,FALSE,"Tickmarks"}</definedName>
    <definedName name="test" hidden="1">{#N/A,#N/A,FALSE,"Aging Summary";#N/A,#N/A,FALSE,"Ratio Analysis";#N/A,#N/A,FALSE,"Test 120 Day Accts";#N/A,#N/A,FALSE,"Tickmarks"}</definedName>
    <definedName name="Thousands" localSheetId="10">#REF!</definedName>
    <definedName name="Thousands">#REF!</definedName>
    <definedName name="Thousands_in_a_million" localSheetId="10">#REF!</definedName>
    <definedName name="Thousands_in_a_million">#REF!</definedName>
    <definedName name="TOCobxActive_inputs">'PR24 - Active inputs'!$A$1</definedName>
    <definedName name="TOCobxActive_inputs.Bioresources">'PR24 - Active inputs'!$A$381</definedName>
    <definedName name="TOCobxActive_inputs.Business_retail">'PR24 - Active inputs'!$A$4074</definedName>
    <definedName name="TOCobxActive_inputs.Business_retail.Advance_receipts">'PR24 - Active inputs'!$A$4188</definedName>
    <definedName name="TOCobxActive_inputs.Business_retail.Charges">'PR24 - Active inputs'!$A$4130</definedName>
    <definedName name="TOCobxActive_inputs.Business_retail.Debt">'PR24 - Active inputs'!$A$4266</definedName>
    <definedName name="TOCobxActive_inputs.Business_retail.Dividends">'PR24 - Active inputs'!$A$4222</definedName>
    <definedName name="TOCobxActive_inputs.Business_retail.Opening_balances">'PR24 - Active inputs'!$A$4232</definedName>
    <definedName name="TOCobxActive_inputs.Business_retail.Other">'PR24 - Active inputs'!$A$4318</definedName>
    <definedName name="TOCobxActive_inputs.Business_retail.Tariff_band">'PR24 - Active inputs'!$A$4076</definedName>
    <definedName name="TOCobxActive_inputs.Business_retail.Working_capital">'PR24 - Active inputs'!$A$4276</definedName>
    <definedName name="TOCobxActive_inputs.Debt">'PR24 - Active inputs'!$A$2967</definedName>
    <definedName name="TOCobxActive_inputs.Debt.Cash">'PR24 - Active inputs'!$A$3242</definedName>
    <definedName name="TOCobxActive_inputs.Debt.Fixed_rate_debt">'PR24 - Active inputs'!$A$3150</definedName>
    <definedName name="TOCobxActive_inputs.Debt.Floating_rate_debt">'PR24 - Active inputs'!$A$3120</definedName>
    <definedName name="TOCobxActive_inputs.Debt.Index_linked_debt">'PR24 - Active inputs'!$A$3010</definedName>
    <definedName name="TOCobxActive_inputs.DPC">'PR24 - Active inputs'!$A$1854</definedName>
    <definedName name="TOCobxActive_inputs.Equity">'PR24 - Active inputs'!$A$3317</definedName>
    <definedName name="TOCobxActive_inputs.Equity.Assets">'PR24 - Active inputs'!$A$3481</definedName>
    <definedName name="TOCobxActive_inputs.Equity.Balance_sheet_movements">'PR24 - Active inputs'!$A$3567</definedName>
    <definedName name="TOCobxActive_inputs.Equity.Equity">'PR24 - Active inputs'!$A$3319</definedName>
    <definedName name="TOCobxActive_inputs.Equity.Equity.Dividends">'PR24 - Active inputs'!$A$3377</definedName>
    <definedName name="TOCobxActive_inputs.Indexation">'PR24 - Active inputs'!$A$2745</definedName>
    <definedName name="TOCobxActive_inputs.Indexation.CPI_H_">'PR24 - Active inputs'!$A$2747</definedName>
    <definedName name="TOCobxActive_inputs.Indexation.CPI_H__2022_23">'PR24 - Active inputs'!$A$2869</definedName>
    <definedName name="TOCobxActive_inputs.Opening_balances">'PR24 - Active inputs'!$A$2575</definedName>
    <definedName name="TOCobxActive_inputs.Other_active">'PR24 - Active inputs'!$A$4424</definedName>
    <definedName name="TOCobxActive_inputs.Other_revenue_adjustments">'PR24 - Active inputs'!$A$2261</definedName>
    <definedName name="TOCobxActive_inputs.Other_revenue_adjustments.Non_price_control_income">'PR24 - Active inputs'!$A$2263</definedName>
    <definedName name="TOCobxActive_inputs.Other_revenue_adjustments.Other_adjustments">'PR24 - Active inputs'!$A$2512</definedName>
    <definedName name="TOCobxActive_inputs.Other_revenue_adjustments.Other_revenue">'PR24 - Active inputs'!$A$2405</definedName>
    <definedName name="TOCobxActive_inputs.PAYG_and_run_off">'PR24 - Active inputs'!$A$477</definedName>
    <definedName name="TOCobxActive_inputs.PAYG_and_run_off.PAYG">'PR24 - Active inputs'!$A$479</definedName>
    <definedName name="TOCobxActive_inputs.PAYG_and_run_off.Run_off_rates">'PR24 - Active inputs'!$A$578</definedName>
    <definedName name="TOCobxActive_inputs.Pensions">'PR24 - Active inputs'!$A$1696</definedName>
    <definedName name="TOCobxActive_inputs.Post_financeability">'PR24 - Active inputs'!$A$2024</definedName>
    <definedName name="TOCobxActive_inputs.RCV">'PR24 - Active inputs'!$A$321</definedName>
    <definedName name="TOCobxActive_inputs.RCV.RCV_opening_balances">'PR24 - Active inputs'!$A$323</definedName>
    <definedName name="TOCobxActive_inputs.Reprofiling">'PR24 - Active inputs'!$A$2203</definedName>
    <definedName name="TOCobxActive_inputs.Residential_retail">'PR24 - Active inputs'!$A$3658</definedName>
    <definedName name="TOCobxActive_inputs.Residential_retail.Cost_to_serve">'PR24 - Active inputs'!$A$3660</definedName>
    <definedName name="TOCobxActive_inputs.Residential_retail.Expenditure">'PR24 - Active inputs'!$A$3824</definedName>
    <definedName name="TOCobxActive_inputs.Residential_retail.HH_advance_receipts">'PR24 - Active inputs'!$A$3806</definedName>
    <definedName name="TOCobxActive_inputs.Residential_retail.Households_connected">'PR24 - Active inputs'!$A$3710</definedName>
    <definedName name="TOCobxActive_inputs.Residential_retail.Households_connected.Alternative_area_bill__SBB_only_">'PR24 - Active inputs'!$A$3760</definedName>
    <definedName name="TOCobxActive_inputs.Residential_retail.Measured_income_acrrual">'PR24 - Active inputs'!$A$3778</definedName>
    <definedName name="TOCobxActive_inputs.Residential_retail.Opening_balance">'PR24 - Active inputs'!$A$3796</definedName>
    <definedName name="TOCobxActive_inputs.Residential_retail.Other">'PR24 - Active inputs'!$A$3932</definedName>
    <definedName name="TOCobxActive_inputs.Residential_retail.Working_capital">'PR24 - Active inputs'!$A$3882</definedName>
    <definedName name="TOCobxActive_inputs.Tax">'PR24 - Active inputs'!$A$636</definedName>
    <definedName name="TOCobxActive_inputs.Tax.Capital_allowances">'PR24 - Active inputs'!$A$950</definedName>
    <definedName name="TOCobxActive_inputs.Totex">'PR24 - Active inputs'!$A$10</definedName>
    <definedName name="TOCobxActive_inputs.Totex.Capex">'PR24 - Active inputs'!$A$41</definedName>
    <definedName name="TOCobxActive_inputs.Totex.Developer_services__diversions_and_other_contributions">'PR24 - Active inputs'!$A$151</definedName>
    <definedName name="TOCobxActive_inputs.Totex.Opex">'PR24 - Active inputs'!$A$71</definedName>
    <definedName name="TOCobxActive_inputs.Wholesale_WACC">'PR24 - Active inputs'!$A$391</definedName>
    <definedName name="TOCobxActive_inputs.Working_capital">'PR24 - Active inputs'!$A$1364</definedName>
    <definedName name="TOCobxActive_inputs.Working_capital.Creditor_days">'PR24 - Active inputs'!$A$1652</definedName>
    <definedName name="TOCobxActive_inputs.Working_capital.Creditor_days.HH_trade_debtors">'PR24 - Active inputs'!$A$1670</definedName>
    <definedName name="TOCobxActive_inputs.Working_capital.Trade_receivables">'PR24 - Active inputs'!$A$1634</definedName>
    <definedName name="Tolerance">0.000001</definedName>
    <definedName name="treeList" hidden="1">"10000000000000000000000000000000000000000000000000000000000000000000000000000000000000000000000000000000000000000000000000000000000000000000000000000000000000000000000000000000000000000000000000000000"</definedName>
    <definedName name="trggh" localSheetId="10" hidden="1">{#N/A,#N/A,FALSE,"TMCOMP96";#N/A,#N/A,FALSE,"MAT96";#N/A,#N/A,FALSE,"FANDA96";#N/A,#N/A,FALSE,"INTRAN96";#N/A,#N/A,FALSE,"NAA9697";#N/A,#N/A,FALSE,"ECWEBB";#N/A,#N/A,FALSE,"MFT96";#N/A,#N/A,FALSE,"CTrecon"}</definedName>
    <definedName name="trggh" hidden="1">{#N/A,#N/A,FALSE,"TMCOMP96";#N/A,#N/A,FALSE,"MAT96";#N/A,#N/A,FALSE,"FANDA96";#N/A,#N/A,FALSE,"INTRAN96";#N/A,#N/A,FALSE,"NAA9697";#N/A,#N/A,FALSE,"ECWEBB";#N/A,#N/A,FALSE,"MFT96";#N/A,#N/A,FALSE,"CTrecon"}</definedName>
    <definedName name="Unit">1</definedName>
    <definedName name="Units_in_a_million" localSheetId="10">#REF!</definedName>
    <definedName name="Units_in_a_million">#REF!</definedName>
    <definedName name="v" localSheetId="10" hidden="1">{#N/A,#N/A,FALSE,"Aging Summary";#N/A,#N/A,FALSE,"Ratio Analysis";#N/A,#N/A,FALSE,"Test 120 Day Accts";#N/A,#N/A,FALSE,"Tickmarks"}</definedName>
    <definedName name="v" hidden="1">{#N/A,#N/A,FALSE,"Aging Summary";#N/A,#N/A,FALSE,"Ratio Analysis";#N/A,#N/A,FALSE,"Test 120 Day Accts";#N/A,#N/A,FALSE,"Tickmarks"}</definedName>
    <definedName name="VersNo">0.22</definedName>
    <definedName name="vvv" localSheetId="10" hidden="1">{"Variances",#N/A,FALSE,"Data"}</definedName>
    <definedName name="vvv" hidden="1">{"Variances",#N/A,FALSE,"Data"}</definedName>
    <definedName name="w" localSheetId="10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w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wrn.Aging._.and._.Trend._.Analysis." localSheetId="1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JDSuite." localSheetId="10" hidden="1">{"AJD",#N/A,TRUE,"Summary";"AJD",#N/A,TRUE,"CFCONC-outputs";"AJD",#N/A,TRUE,"P&amp;LCONC-outputs";"AJD",#N/A,TRUE,"BSCONC-outputs";"AJD",#N/A,TRUE,"FSCONC-outputs"}</definedName>
    <definedName name="wrn.AJDSuite." hidden="1">{"AJD",#N/A,TRUE,"Summary";"AJD",#N/A,TRUE,"CFCONC-outputs";"AJD",#N/A,TRUE,"P&amp;LCONC-outputs";"AJD",#N/A,TRUE,"BSCONC-outputs";"AJD",#N/A,TRUE,"FSCONC-outputs"}</definedName>
    <definedName name="wrn.All.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wrn.All.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wrn.All._.Projects." localSheetId="10" hidden="1">{#N/A,#N/A,TRUE,"210470";#N/A,#N/A,TRUE,"210498";#N/A,#N/A,TRUE,"230171";#N/A,#N/A,TRUE,"220201";#N/A,#N/A,TRUE,"211001";#N/A,#N/A,TRUE,"220195";#N/A,#N/A,TRUE,"210514";#N/A,#N/A,TRUE,"210518";#N/A,#N/A,TRUE,"210483";#N/A,#N/A,TRUE,"210513";#N/A,#N/A,TRUE,"210528";#N/A,#N/A,TRUE,"211002";#N/A,#N/A,TRUE,"231002";#N/A,#N/A,TRUE,"211003";#N/A,#N/A,TRUE,"211004";#N/A,#N/A,TRUE,"230185";#N/A,#N/A,TRUE,"231001"}</definedName>
    <definedName name="wrn.All._.Projects." hidden="1">{#N/A,#N/A,TRUE,"210470";#N/A,#N/A,TRUE,"210498";#N/A,#N/A,TRUE,"230171";#N/A,#N/A,TRUE,"220201";#N/A,#N/A,TRUE,"211001";#N/A,#N/A,TRUE,"220195";#N/A,#N/A,TRUE,"210514";#N/A,#N/A,TRUE,"210518";#N/A,#N/A,TRUE,"210483";#N/A,#N/A,TRUE,"210513";#N/A,#N/A,TRUE,"210528";#N/A,#N/A,TRUE,"211002";#N/A,#N/A,TRUE,"231002";#N/A,#N/A,TRUE,"211003";#N/A,#N/A,TRUE,"211004";#N/A,#N/A,TRUE,"230185";#N/A,#N/A,TRUE,"231001"}</definedName>
    <definedName name="wrn.Appendix." localSheetId="10" hidden="1">{#N/A,#N/A,TRUE,"Lines";#N/A,#N/A,TRUE,"Stations";#N/A,#N/A,TRUE,"Cap. Expenses";#N/A,#N/A,TRUE,"Land";#N/A,#N/A,TRUE,"Cen Proces Sys";#N/A,#N/A,TRUE,"telecom";#N/A,#N/A,TRUE,"Other"}</definedName>
    <definedName name="wrn.Appendix." hidden="1">{#N/A,#N/A,TRUE,"Lines";#N/A,#N/A,TRUE,"Stations";#N/A,#N/A,TRUE,"Cap. Expenses";#N/A,#N/A,TRUE,"Land";#N/A,#N/A,TRUE,"Cen Proces Sys";#N/A,#N/A,TRUE,"telecom";#N/A,#N/A,TRUE,"Other"}</definedName>
    <definedName name="wrn.Cap._.Exp." localSheetId="10" hidden="1">{#N/A,#N/A,FALSE,"Investering"}</definedName>
    <definedName name="wrn.Cap._.Exp." hidden="1">{#N/A,#N/A,FALSE,"Investering"}</definedName>
    <definedName name="wrn.Construction._.Costs." localSheetId="10" hidden="1">{"Const Costs Dev",#N/A,FALSE,"Construction Cost Inputs";"Const Costs orig ccy",#N/A,FALSE,"Construction Cost Inputs";"Const Costs USD",#N/A,FALSE,"Construction Cost Inputs"}</definedName>
    <definedName name="wrn.Construction._.Costs." hidden="1">{"Const Costs Dev",#N/A,FALSE,"Construction Cost Inputs";"Const Costs orig ccy",#N/A,FALSE,"Construction Cost Inputs";"Const Costs USD",#N/A,FALSE,"Construction Cost Inputs"}</definedName>
    <definedName name="wrn.DCF." localSheetId="10" hidden="1">{#N/A,#N/A,FALSE,"DCF EBITDA Multiple";#N/A,#N/A,FALSE,"DCF Perpetual Growth"}</definedName>
    <definedName name="wrn.DCF." hidden="1">{#N/A,#N/A,FALSE,"DCF EBITDA Multiple";#N/A,#N/A,FALSE,"DCF Perpetual Growth"}</definedName>
    <definedName name="wrn.DUoS._.Tariff._.Charges." localSheetId="10" hidden="1">{"Customer Charges",#N/A,TRUE,"Cust. Charges";"Demand Charges",#N/A,TRUE,"Demd Charges"}</definedName>
    <definedName name="wrn.DUoS._.Tariff._.Charges." hidden="1">{"Customer Charges",#N/A,TRUE,"Cust. Charges";"Demand Charges",#N/A,TRUE,"Demd Charges"}</definedName>
    <definedName name="wrn.Financing._.Inputs." localSheetId="10" hidden="1">{"BuildIn 2 Funding Assump",#N/A,FALSE,"Building Inputs";"BuildIn Capex plus Extras",#N/A,FALSE,"Building Inputs"}</definedName>
    <definedName name="wrn.Financing._.Inputs." hidden="1">{"BuildIn 2 Funding Assump",#N/A,FALSE,"Building Inputs";"BuildIn Capex plus Extras",#N/A,FALSE,"Building Inputs"}</definedName>
    <definedName name="wrn.for._.TenneT." localSheetId="10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wrn.for._.TenneT.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wrn.Historical._.Cost._.PWC." localSheetId="10" hidden="1">{#N/A,#N/A,TRUE,"Cover His PWC";#N/A,#N/A,TRUE,"P&amp;L";#N/A,#N/A,TRUE,"BS";#N/A,#N/A,TRUE,"Depreciation";#N/A,#N/A,TRUE,"GRAPHS";#N/A,#N/A,TRUE,"DCF EBITDA Multiple";#N/A,#N/A,TRUE,"DCF Perpetual Growth"}</definedName>
    <definedName name="wrn.Historical._.Cost._.PWC." hidden="1">{#N/A,#N/A,TRUE,"Cover His PWC";#N/A,#N/A,TRUE,"P&amp;L";#N/A,#N/A,TRUE,"BS";#N/A,#N/A,TRUE,"Depreciation";#N/A,#N/A,TRUE,"GRAPHS";#N/A,#N/A,TRUE,"DCF EBITDA Multiple";#N/A,#N/A,TRUE,"DCF Perpetual Growth"}</definedName>
    <definedName name="wrn.Historical._.Cost._.TenneT." localSheetId="10" hidden="1">{#N/A,#N/A,TRUE,"Cover His T";#N/A,#N/A,TRUE,"P&amp;L";#N/A,#N/A,TRUE,"BS";#N/A,#N/A,TRUE,"Depreciation";#N/A,#N/A,TRUE,"GRAPHS";#N/A,#N/A,TRUE,"DCF EBITDA Multiple";#N/A,#N/A,TRUE,"DCF Perpetual Growth"}</definedName>
    <definedName name="wrn.Historical._.Cost._.TenneT." hidden="1">{#N/A,#N/A,TRUE,"Cover His T";#N/A,#N/A,TRUE,"P&amp;L";#N/A,#N/A,TRUE,"BS";#N/A,#N/A,TRUE,"Depreciation";#N/A,#N/A,TRUE,"GRAPHS";#N/A,#N/A,TRUE,"DCF EBITDA Multiple";#N/A,#N/A,TRUE,"DCF Perpetual Growth"}</definedName>
    <definedName name="wrn.Inputs._.outputs." localSheetId="10" hidden="1">{"key inputs",#N/A,FALSE,"Key Inputs";"key outputs",#N/A,FALSE,"Outputs";"Other inputs",#N/A,FALSE,"Other Inputs";"cashflow",#N/A,FALSE,"Statemnts"}</definedName>
    <definedName name="wrn.Inputs._.outputs." hidden="1">{"key inputs",#N/A,FALSE,"Key Inputs";"key outputs",#N/A,FALSE,"Outputs";"Other inputs",#N/A,FALSE,"Other Inputs";"cashflow",#N/A,FALSE,"Statemnts"}</definedName>
    <definedName name="wrn.Introduction." localSheetId="10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wrn.Introduction.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wrn.JULY._.10._._short." localSheetId="10" hidden="1">{#N/A,#N/A,TRUE,"inflated RAB";#N/A,#N/A,TRUE,"nominal RAB";#N/A,#N/A,TRUE,"RAB Difference";#N/A,#N/A,TRUE,"Budget TenneT";#N/A,#N/A,TRUE,"Revenues";#N/A,#N/A,TRUE,"Period 1";#N/A,#N/A,TRUE,"Period 2";#N/A,#N/A,TRUE,"Period 3";#N/A,#N/A,TRUE,"Period 4";#N/A,#N/A,TRUE,"Operating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Capital";#N/A,#N/A,TRUE,"Cash";#N/A,#N/A,TRUE,"Equity";#N/A,#N/A,TRUE,"Provisions";#N/A,#N/A,TRUE,"Debt";#N/A,#N/A,TRUE,"BS";#N/A,#N/A,TRUE,"CF";#N/A,#N/A,TRUE,"DCF EBITDA Multiple";#N/A,#N/A,TRUE,"DCF Perpetual Growth"}</definedName>
    <definedName name="wrn.JULY._.10._._short." hidden="1">{#N/A,#N/A,TRUE,"inflated RAB";#N/A,#N/A,TRUE,"nominal RAB";#N/A,#N/A,TRUE,"RAB Difference";#N/A,#N/A,TRUE,"Budget TenneT";#N/A,#N/A,TRUE,"Revenues";#N/A,#N/A,TRUE,"Period 1";#N/A,#N/A,TRUE,"Period 2";#N/A,#N/A,TRUE,"Period 3";#N/A,#N/A,TRUE,"Period 4";#N/A,#N/A,TRUE,"Operating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Capital";#N/A,#N/A,TRUE,"Cash";#N/A,#N/A,TRUE,"Equity";#N/A,#N/A,TRUE,"Provisions";#N/A,#N/A,TRUE,"Debt";#N/A,#N/A,TRUE,"BS";#N/A,#N/A,TRUE,"CF";#N/A,#N/A,TRUE,"DCF EBITDA Multiple";#N/A,#N/A,TRUE,"DCF Perpetual Growth"}</definedName>
    <definedName name="wrn.June8." localSheetId="10" hidden="1">{#N/A,#N/A,FALSE,"Cover";#N/A,#N/A,FALSE,"Macro Assumptions";#N/A,#N/A,FALSE,"Tariffs DTe";#N/A,#N/A,FALSE,"2000 Revenues";#N/A,#N/A,FALSE,"Initial RAB";#N/A,#N/A,FALSE,"Budget TenneT";#N/A,#N/A,FALSE,"Revenues";#N/A,#N/A,FALSE,"Operating Expenses";#N/A,#N/A,FALSE,"Energy &amp; Power";#N/A,#N/A,FALSE,"Grid Costs";#N/A,#N/A,FALSE,"TPA";#N/A,#N/A,FALSE,"Maintenance";#N/A,#N/A,FALSE,"Personnel";#N/A,#N/A,FALSE,"General";#N/A,#N/A,FALSE,"Depr";#N/A,#N/A,FALSE,"P&amp;L";#N/A,#N/A,FALSE,"Fixed Assets_Sum";#N/A,#N/A,FALSE,"Assumptions";#N/A,#N/A,FALSE,"FA";#N/A,#N/A,FALSE,"CapEx";#N/A,#N/A,FALSE,"Work in Progress";#N/A,#N/A,FALSE,"Working Capital";#N/A,#N/A,FALSE,"Cash";#N/A,#N/A,FALSE,"Equity";#N/A,#N/A,FALSE,"Provisions";#N/A,#N/A,FALSE,"Debt";#N/A,#N/A,FALSE,"BS";#N/A,#N/A,FALSE,"CF";#N/A,#N/A,FALSE,"Lines";#N/A,#N/A,FALSE,"Stations";#N/A,#N/A,FALSE,"Cap. Expenses";#N/A,#N/A,FALSE,"Land";#N/A,#N/A,FALSE,"Cen Proces Sys";#N/A,#N/A,FALSE,"IT";#N/A,#N/A,FALSE,"telecom";#N/A,#N/A,FALSE,"Other";#N/A,#N/A,FALSE,"WACC_DTe_pre";#N/A,#N/A,FALSE,"WACC_DTe_post";#N/A,#N/A,FALSE,"Wacc";#N/A,#N/A,FALSE,"DCF EBITDA Multiple";#N/A,#N/A,FALSE,"DCF Perpetual Growth";#N/A,#N/A,FALSE,"RAB (DTe)";#N/A,#N/A,FALSE,"P&amp;L (2)";#N/A,#N/A,FALSE,"TComps"}</definedName>
    <definedName name="wrn.June8." hidden="1">{#N/A,#N/A,FALSE,"Cover";#N/A,#N/A,FALSE,"Macro Assumptions";#N/A,#N/A,FALSE,"Tariffs DTe";#N/A,#N/A,FALSE,"2000 Revenues";#N/A,#N/A,FALSE,"Initial RAB";#N/A,#N/A,FALSE,"Budget TenneT";#N/A,#N/A,FALSE,"Revenues";#N/A,#N/A,FALSE,"Operating Expenses";#N/A,#N/A,FALSE,"Energy &amp; Power";#N/A,#N/A,FALSE,"Grid Costs";#N/A,#N/A,FALSE,"TPA";#N/A,#N/A,FALSE,"Maintenance";#N/A,#N/A,FALSE,"Personnel";#N/A,#N/A,FALSE,"General";#N/A,#N/A,FALSE,"Depr";#N/A,#N/A,FALSE,"P&amp;L";#N/A,#N/A,FALSE,"Fixed Assets_Sum";#N/A,#N/A,FALSE,"Assumptions";#N/A,#N/A,FALSE,"FA";#N/A,#N/A,FALSE,"CapEx";#N/A,#N/A,FALSE,"Work in Progress";#N/A,#N/A,FALSE,"Working Capital";#N/A,#N/A,FALSE,"Cash";#N/A,#N/A,FALSE,"Equity";#N/A,#N/A,FALSE,"Provisions";#N/A,#N/A,FALSE,"Debt";#N/A,#N/A,FALSE,"BS";#N/A,#N/A,FALSE,"CF";#N/A,#N/A,FALSE,"Lines";#N/A,#N/A,FALSE,"Stations";#N/A,#N/A,FALSE,"Cap. Expenses";#N/A,#N/A,FALSE,"Land";#N/A,#N/A,FALSE,"Cen Proces Sys";#N/A,#N/A,FALSE,"IT";#N/A,#N/A,FALSE,"telecom";#N/A,#N/A,FALSE,"Other";#N/A,#N/A,FALSE,"WACC_DTe_pre";#N/A,#N/A,FALSE,"WACC_DTe_post";#N/A,#N/A,FALSE,"Wacc";#N/A,#N/A,FALSE,"DCF EBITDA Multiple";#N/A,#N/A,FALSE,"DCF Perpetual Growth";#N/A,#N/A,FALSE,"RAB (DTe)";#N/A,#N/A,FALSE,"P&amp;L (2)";#N/A,#N/A,FALSE,"TComps"}</definedName>
    <definedName name="wrn.May._.21." localSheetId="10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Costs";#N/A,#N/A,TRUE,"TPA";#N/A,#N/A,TRUE,"Maintenance";#N/A,#N/A,TRUE,"Personnel";#N/A,#N/A,TRUE,"General";#N/A,#N/A,TRUE,"P&amp;L";#N/A,#N/A,TRUE,"Assumptions";#N/A,#N/A,TRUE,"Working Capital";#N/A,#N/A,TRUE,"Cash";#N/A,#N/A,TRUE,"Equity";#N/A,#N/A,TRUE,"Deferred Income";#N/A,#N/A,TRUE,"Provisions";#N/A,#N/A,TRUE,"Debt";#N/A,#N/A,TRUE,"BS"}</definedName>
    <definedName name="wrn.May._.21.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Costs";#N/A,#N/A,TRUE,"TPA";#N/A,#N/A,TRUE,"Maintenance";#N/A,#N/A,TRUE,"Personnel";#N/A,#N/A,TRUE,"General";#N/A,#N/A,TRUE,"P&amp;L";#N/A,#N/A,TRUE,"Assumptions";#N/A,#N/A,TRUE,"Working Capital";#N/A,#N/A,TRUE,"Cash";#N/A,#N/A,TRUE,"Equity";#N/A,#N/A,TRUE,"Deferred Income";#N/A,#N/A,TRUE,"Provisions";#N/A,#N/A,TRUE,"Debt";#N/A,#N/A,TRUE,"BS"}</definedName>
    <definedName name="wrn.OpCostIn." localSheetId="10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papersdraft" localSheetId="10">{"bal",#N/A,FALSE,"working papers";"income",#N/A,FALSE,"working papers"}</definedName>
    <definedName name="wrn.papersdraft">{"bal",#N/A,FALSE,"working papers";"income",#N/A,FALSE,"working papers"}</definedName>
    <definedName name="wrn.Print._.All." localSheetId="10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wrn.Print._.All." hidden="1">{#N/A,#N/A,FALSE,"Summary";#N/A,#N/A,FALSE,"0010SUBFUND";#N/A,#N/A,FALSE,"0015UNCALCA";#N/A,#N/A,FALSE,"0430CAPLOSS";#N/A,#N/A,FALSE,"1100";#N/A,#N/A,FALSE,"1100BANK";#N/A,#N/A,FALSE,"1355ADELAPT";#N/A,#N/A,FALSE,"1355LYP";#N/A,#N/A,FALSE,"1355SUBONCAL";#N/A,#N/A,FALSE,"1356ADELAPT";#N/A,#N/A,FALSE,"1356LYP";#N/A,#N/A,FALSE,"1800OTHER";#N/A,#N/A,FALSE,"1850";#N/A,#N/A,FALSE,"3329CREDITFA";#N/A,#N/A,FALSE,"3500";#N/A,#N/A,FALSE,"3500CREDITFA";#N/A,#N/A,FALSE,"3555MGRFEE";#N/A,#N/A,FALSE,"3555TRUSTEE";#N/A,#N/A,FALSE,"3600"}</definedName>
    <definedName name="wrn.Print._.PL." localSheetId="10" hidden="1">{"ITA_1_PL",#N/A,FALSE,"Print - PL";"ITA_2_PL",#N/A,FALSE,"Print - PL";"ITA_Group_PL",#N/A,FALSE,"Print - PL"}</definedName>
    <definedName name="wrn.Print._.PL." hidden="1">{"ITA_1_PL",#N/A,FALSE,"Print - PL";"ITA_2_PL",#N/A,FALSE,"Print - PL";"ITA_Group_PL",#N/A,FALSE,"Print - PL"}</definedName>
    <definedName name="wrn.Replacement._.Cost." localSheetId="10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rn.Replacement._.Cost.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rn.Summary._.results." localSheetId="10" hidden="1">{"key inputs",#N/A,TRUE,"Key Inputs";"key outputs",#N/A,TRUE,"Outputs";"Other inputs",#N/A,TRUE,"Other Inputs";"Revenue",#N/A,TRUE,"Rev"}</definedName>
    <definedName name="wrn.Summary._.results." hidden="1">{"key inputs",#N/A,TRUE,"Key Inputs";"key outputs",#N/A,TRUE,"Outputs";"Other inputs",#N/A,TRUE,"Other Inputs";"Revenue",#N/A,TRUE,"Rev"}</definedName>
    <definedName name="wrn.TMCOMP." localSheetId="10" hidden="1">{#N/A,#N/A,FALSE,"TMCOMP96";#N/A,#N/A,FALSE,"MAT96";#N/A,#N/A,FALSE,"FANDA96";#N/A,#N/A,FALSE,"INTRAN96";#N/A,#N/A,FALSE,"NAA9697";#N/A,#N/A,FALSE,"ECWEBB";#N/A,#N/A,FALSE,"MFT96";#N/A,#N/A,FALSE,"CTrecon"}</definedName>
    <definedName name="wrn.TMCOMP." hidden="1">{#N/A,#N/A,FALSE,"TMCOMP96";#N/A,#N/A,FALSE,"MAT96";#N/A,#N/A,FALSE,"FANDA96";#N/A,#N/A,FALSE,"INTRAN96";#N/A,#N/A,FALSE,"NAA9697";#N/A,#N/A,FALSE,"ECWEBB";#N/A,#N/A,FALSE,"MFT96";#N/A,#N/A,FALSE,"CTrecon"}</definedName>
    <definedName name="wrn.Totals." localSheetId="10" hidden="1">{"Total_Database",#N/A,FALSE,"Data";"Total_sum",#N/A,FALSE,"Data"}</definedName>
    <definedName name="wrn.Totals." hidden="1">{"Total_Database",#N/A,FALSE,"Data";"Total_sum",#N/A,FALSE,"Data"}</definedName>
    <definedName name="wrn.Valuation._.Committee." localSheetId="10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wrn.Valuation._.Committee.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wrn.Variance._.report." localSheetId="10" hidden="1">{"Variances",#N/A,FALSE,"Data"}</definedName>
    <definedName name="wrn.Variance._.report." hidden="1">{"Variances",#N/A,FALSE,"Data"}</definedName>
    <definedName name="wrn.Variances." localSheetId="10" hidden="1">{"Variances",#N/A,FALSE,"Data"}</definedName>
    <definedName name="wrn.Variances." hidden="1">{"Variances",#N/A,FALSE,"Data"}</definedName>
    <definedName name="wrn.variances1" localSheetId="10" hidden="1">{"Variances",#N/A,FALSE,"Data"}</definedName>
    <definedName name="wrn.variances1" hidden="1">{"Variances",#N/A,FALSE,"Data"}</definedName>
    <definedName name="wrn.wpapers." localSheetId="10">{"bal",#N/A,FALSE,"working papers";"income",#N/A,FALSE,"working papers"}</definedName>
    <definedName name="wrn.wpapers.">{"bal",#N/A,FALSE,"working papers";"income",#N/A,FALSE,"working papers"}</definedName>
    <definedName name="wrn1.all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wrn1.all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wsw" localSheetId="10" hidden="1">{#N/A,#N/A,FALSE,"Investering"}</definedName>
    <definedName name="wsw" hidden="1">{#N/A,#N/A,FALSE,"Investering"}</definedName>
    <definedName name="wvu.inputs._.raw._.data." localSheetId="1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1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1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1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localSheetId="1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x" localSheetId="10" hidden="1">{#N/A,#N/A,TRUE,"210470";#N/A,#N/A,TRUE,"210498";#N/A,#N/A,TRUE,"230171";#N/A,#N/A,TRUE,"220201";#N/A,#N/A,TRUE,"211001";#N/A,#N/A,TRUE,"220195";#N/A,#N/A,TRUE,"210514";#N/A,#N/A,TRUE,"210518";#N/A,#N/A,TRUE,"210483";#N/A,#N/A,TRUE,"210513";#N/A,#N/A,TRUE,"210528";#N/A,#N/A,TRUE,"211002";#N/A,#N/A,TRUE,"231002";#N/A,#N/A,TRUE,"211003";#N/A,#N/A,TRUE,"211004";#N/A,#N/A,TRUE,"230185";#N/A,#N/A,TRUE,"231001"}</definedName>
    <definedName name="x" hidden="1">{#N/A,#N/A,TRUE,"210470";#N/A,#N/A,TRUE,"210498";#N/A,#N/A,TRUE,"230171";#N/A,#N/A,TRUE,"220201";#N/A,#N/A,TRUE,"211001";#N/A,#N/A,TRUE,"220195";#N/A,#N/A,TRUE,"210514";#N/A,#N/A,TRUE,"210518";#N/A,#N/A,TRUE,"210483";#N/A,#N/A,TRUE,"210513";#N/A,#N/A,TRUE,"210528";#N/A,#N/A,TRUE,"211002";#N/A,#N/A,TRUE,"231002";#N/A,#N/A,TRUE,"211003";#N/A,#N/A,TRUE,"211004";#N/A,#N/A,TRUE,"230185";#N/A,#N/A,TRUE,"231001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2" hidden="1">#REF!</definedName>
    <definedName name="XREF_COLUMN_23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>2</definedName>
    <definedName name="XRefCopy1" hidden="1">#REF!</definedName>
    <definedName name="XRefCopy10" hidden="1">#REF!</definedName>
    <definedName name="XRefCopy100" hidden="1">#REF!</definedName>
    <definedName name="XRefCopy102" hidden="1">#REF!</definedName>
    <definedName name="XRefCopy103" hidden="1">#REF!</definedName>
    <definedName name="XRefCopy105" hidden="1">#REF!</definedName>
    <definedName name="XRefCopy105Row" hidden="1">#REF!</definedName>
    <definedName name="XRefCopy106" hidden="1">#REF!</definedName>
    <definedName name="XRefCopy107" hidden="1">#REF!</definedName>
    <definedName name="XRefCopy107Row" hidden="1">#REF!</definedName>
    <definedName name="XRefCopy108" hidden="1">#REF!</definedName>
    <definedName name="XRefCopy109" hidden="1">#REF!</definedName>
    <definedName name="XRefCopy10Row" hidden="1">#REF!</definedName>
    <definedName name="XRefCopy110" hidden="1">#REF!</definedName>
    <definedName name="XRefCopy110Row" hidden="1">#REF!</definedName>
    <definedName name="XRefCopy111Row" hidden="1">#REF!</definedName>
    <definedName name="XRefCopy112" hidden="1">#REF!</definedName>
    <definedName name="XRefCopy113" hidden="1">#REF!</definedName>
    <definedName name="XRefCopy114" hidden="1">#REF!</definedName>
    <definedName name="XRefCopy115" hidden="1">#REF!</definedName>
    <definedName name="XRefCopy116" hidden="1">#REF!</definedName>
    <definedName name="XRefCopy117" hidden="1">#REF!</definedName>
    <definedName name="XRefCopy118" hidden="1">#REF!</definedName>
    <definedName name="XRefCopy119" hidden="1">#REF!</definedName>
    <definedName name="XRefCopy119Row" hidden="1">#REF!</definedName>
    <definedName name="XRefCopy11Row" hidden="1">#REF!</definedName>
    <definedName name="XRefCopy12" hidden="1">#REF!</definedName>
    <definedName name="XRefCopy120" hidden="1">#REF!</definedName>
    <definedName name="XRefCopy120Row" hidden="1">#REF!</definedName>
    <definedName name="XRefCopy121" hidden="1">#REF!</definedName>
    <definedName name="XRefCopy121Row" hidden="1">#REF!</definedName>
    <definedName name="XRefCopy122" hidden="1">#REF!</definedName>
    <definedName name="XRefCopy122Row" hidden="1">#REF!</definedName>
    <definedName name="XRefCopy123" hidden="1">#REF!</definedName>
    <definedName name="XRefCopy123Row" hidden="1">#REF!</definedName>
    <definedName name="XRefCopy124" hidden="1">#REF!</definedName>
    <definedName name="XRefCopy125" hidden="1">#REF!</definedName>
    <definedName name="XRefCopy126" hidden="1">#REF!</definedName>
    <definedName name="XRefCopy127" hidden="1">#REF!</definedName>
    <definedName name="XRefCopy128" hidden="1">#REF!</definedName>
    <definedName name="XRefCopy129" hidden="1">#REF!</definedName>
    <definedName name="XRefCopy12Row" hidden="1">#REF!</definedName>
    <definedName name="XRefCopy130" hidden="1">#REF!</definedName>
    <definedName name="XRefCopy131" hidden="1">#REF!</definedName>
    <definedName name="XRefCopy132" hidden="1">#REF!</definedName>
    <definedName name="XRefCopy133" hidden="1">#REF!</definedName>
    <definedName name="XRefCopy134" hidden="1">#REF!</definedName>
    <definedName name="XRefCopy135" hidden="1">#REF!</definedName>
    <definedName name="XRefCopy136" hidden="1">#REF!</definedName>
    <definedName name="XRefCopy137" hidden="1">#REF!</definedName>
    <definedName name="XRefCopy138" hidden="1">#REF!</definedName>
    <definedName name="XRefCopy139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6Row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Row" hidden="1">#REF!</definedName>
    <definedName name="XRefCopy21" hidden="1">#REF!</definedName>
    <definedName name="XRefCopy21Row" hidden="1">#REF!</definedName>
    <definedName name="XRefCopy22Row" hidden="1">#REF!</definedName>
    <definedName name="XRefCopy23" hidden="1">#REF!</definedName>
    <definedName name="XRefCopy23Row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Row" hidden="1">#REF!</definedName>
    <definedName name="XRefCopy38" hidden="1">#REF!</definedName>
    <definedName name="XRefCopy38Row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4Row" hidden="1">#REF!</definedName>
    <definedName name="XRefCopy45Row" hidden="1">#REF!</definedName>
    <definedName name="XRefCopy46" hidden="1">#REF!</definedName>
    <definedName name="XRefCopy46Row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Row" hidden="1">#REF!</definedName>
    <definedName name="XRefCopy52" hidden="1">#REF!</definedName>
    <definedName name="XRefCopy52Row" hidden="1">#REF!</definedName>
    <definedName name="XRefCopy56" hidden="1">#REF!</definedName>
    <definedName name="XRefCopy57" hidden="1">#REF!</definedName>
    <definedName name="XRefCopy58" hidden="1">#REF!</definedName>
    <definedName name="XRefCopy59" hidden="1">#REF!</definedName>
    <definedName name="XRefCopy6" hidden="1">#REF!</definedName>
    <definedName name="XRefCopy60" hidden="1">#REF!</definedName>
    <definedName name="XRefCopy61" hidden="1">#REF!</definedName>
    <definedName name="XRefCopy62" hidden="1">#REF!</definedName>
    <definedName name="XRefCopy63" hidden="1">#REF!</definedName>
    <definedName name="XRefCopy64" hidden="1">#REF!</definedName>
    <definedName name="XRefCopy65" hidden="1">#REF!</definedName>
    <definedName name="XRefCopy66" hidden="1">#REF!</definedName>
    <definedName name="XRefCopy67" hidden="1">#REF!</definedName>
    <definedName name="XRefCopy68" hidden="1">#REF!</definedName>
    <definedName name="XRefCopy69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7" hidden="1">#REF!</definedName>
    <definedName name="XRefCopy78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1Row" hidden="1">#REF!</definedName>
    <definedName name="XRefCopy82" hidden="1">#REF!</definedName>
    <definedName name="XRefCopy83" hidden="1">#REF!</definedName>
    <definedName name="XRefCopy84" hidden="1">#REF!</definedName>
    <definedName name="XRefCopy85" hidden="1">#REF!</definedName>
    <definedName name="XRefCopy85Row" hidden="1">#REF!</definedName>
    <definedName name="XRefCopy86" hidden="1">#REF!</definedName>
    <definedName name="XRefCopy86Row" hidden="1">#REF!</definedName>
    <definedName name="XRefCopy87" hidden="1">#REF!</definedName>
    <definedName name="XRefCopy88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2" hidden="1">#REF!</definedName>
    <definedName name="XRefCopy92Row" hidden="1">#REF!</definedName>
    <definedName name="XRefCopy93" hidden="1">#REF!</definedName>
    <definedName name="XRefCopy94Row" hidden="1">#REF!</definedName>
    <definedName name="XRefCopy95" hidden="1">#REF!</definedName>
    <definedName name="XRefCopy95Row" hidden="1">#REF!</definedName>
    <definedName name="XRefCopy97" hidden="1">#REF!</definedName>
    <definedName name="XRefCopy99" hidden="1">#REF!</definedName>
    <definedName name="XRefCopy9Row" hidden="1">#REF!</definedName>
    <definedName name="XRefCopyRangeCount">1</definedName>
    <definedName name="XRefPaste1" hidden="1">#REF!</definedName>
    <definedName name="XRefPaste10" hidden="1">#REF!</definedName>
    <definedName name="XRefPaste100" hidden="1">#REF!</definedName>
    <definedName name="XRefPaste101" hidden="1">#REF!</definedName>
    <definedName name="XRefPaste102" hidden="1">#REF!</definedName>
    <definedName name="XRefPaste102Row" hidden="1">#REF!</definedName>
    <definedName name="XRefPaste103" hidden="1">#REF!</definedName>
    <definedName name="XRefPaste104" hidden="1">#REF!</definedName>
    <definedName name="XRefPaste104Row" hidden="1">#REF!</definedName>
    <definedName name="XRefPaste105" hidden="1">#REF!</definedName>
    <definedName name="XRefPaste107" hidden="1">#REF!</definedName>
    <definedName name="XRefPaste108Row" hidden="1">#REF!</definedName>
    <definedName name="XRefPaste109" hidden="1">#REF!</definedName>
    <definedName name="XRefPaste10Row" hidden="1">#REF!</definedName>
    <definedName name="XRefPaste11" hidden="1">#REF!</definedName>
    <definedName name="XRefPaste111" hidden="1">#REF!</definedName>
    <definedName name="XRefPaste112" hidden="1">#REF!</definedName>
    <definedName name="XRefPaste113" hidden="1">#REF!</definedName>
    <definedName name="XRefPaste115" hidden="1">#REF!</definedName>
    <definedName name="XRefPaste117" hidden="1">#REF!</definedName>
    <definedName name="XRefPaste11Row" hidden="1">#REF!</definedName>
    <definedName name="XRefPaste12" hidden="1">#REF!</definedName>
    <definedName name="XRefPaste123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Row" hidden="1">#REF!</definedName>
    <definedName name="XRefPaste32Row" hidden="1">#REF!</definedName>
    <definedName name="XRefPaste33" hidden="1">#REF!</definedName>
    <definedName name="XRefPaste33Row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Row" hidden="1">#REF!</definedName>
    <definedName name="XRefPaste46Row" hidden="1">#REF!</definedName>
    <definedName name="XRefPaste47" hidden="1">#REF!</definedName>
    <definedName name="XRefPaste47Row" hidden="1">#REF!</definedName>
    <definedName name="XRefPaste48Row" hidden="1">#REF!</definedName>
    <definedName name="XRefPaste49Row" hidden="1">#REF!</definedName>
    <definedName name="XRefPaste4Row" hidden="1">#REF!</definedName>
    <definedName name="XRefPaste5" hidden="1">#REF!</definedName>
    <definedName name="XRefPaste50Row" hidden="1">#REF!</definedName>
    <definedName name="XRefPaste53Row" hidden="1">#REF!</definedName>
    <definedName name="XRefPaste55" hidden="1">#REF!</definedName>
    <definedName name="XRefPaste56" hidden="1">#REF!</definedName>
    <definedName name="XRefPaste57" hidden="1">#REF!</definedName>
    <definedName name="XRefPaste58" hidden="1">#REF!</definedName>
    <definedName name="XRefPaste59" hidden="1">#REF!</definedName>
    <definedName name="XRefPaste5Row" hidden="1">#REF!</definedName>
    <definedName name="XRefPaste6" hidden="1">#REF!</definedName>
    <definedName name="XRefPaste60" hidden="1">#REF!</definedName>
    <definedName name="XRefPaste61" hidden="1">#REF!</definedName>
    <definedName name="XRefPaste62" hidden="1">#REF!</definedName>
    <definedName name="XRefPaste63" hidden="1">#REF!</definedName>
    <definedName name="XRefPaste64" hidden="1">#REF!</definedName>
    <definedName name="XRefPaste65" hidden="1">#REF!</definedName>
    <definedName name="XRefPaste66" hidden="1">#REF!</definedName>
    <definedName name="XRefPaste67" hidden="1">#REF!</definedName>
    <definedName name="XRefPaste68" hidden="1">#REF!</definedName>
    <definedName name="XRefPaste69" hidden="1">#REF!</definedName>
    <definedName name="XRefPaste6Row" hidden="1">#REF!</definedName>
    <definedName name="XRefPaste7" hidden="1">#REF!</definedName>
    <definedName name="XRefPaste70" hidden="1">#REF!</definedName>
    <definedName name="XRefPaste71" hidden="1">#REF!</definedName>
    <definedName name="XRefPaste72" hidden="1">#REF!</definedName>
    <definedName name="XRefPaste73" hidden="1">#REF!</definedName>
    <definedName name="XRefPaste73Row" hidden="1">#REF!</definedName>
    <definedName name="XRefPaste74" hidden="1">#REF!</definedName>
    <definedName name="XRefPaste75" hidden="1">#REF!</definedName>
    <definedName name="XRefPaste76" hidden="1">#REF!</definedName>
    <definedName name="XRefPaste76Row" hidden="1">#REF!</definedName>
    <definedName name="XRefPaste77" hidden="1">#REF!</definedName>
    <definedName name="XRefPaste78" hidden="1">#REF!</definedName>
    <definedName name="XRefPaste79" hidden="1">#REF!</definedName>
    <definedName name="XRefPaste7Row" hidden="1">#REF!</definedName>
    <definedName name="XRefPaste8" hidden="1">#REF!</definedName>
    <definedName name="XRefPaste81" hidden="1">#REF!</definedName>
    <definedName name="XRefPaste82" hidden="1">#REF!</definedName>
    <definedName name="XRefPaste82Row" hidden="1">#REF!</definedName>
    <definedName name="XRefPaste83" hidden="1">#REF!</definedName>
    <definedName name="XRefPaste84" hidden="1">#REF!</definedName>
    <definedName name="XRefPaste84Row" hidden="1">#REF!</definedName>
    <definedName name="XRefPaste88" hidden="1">#REF!</definedName>
    <definedName name="XRefPaste88Row" hidden="1">#REF!</definedName>
    <definedName name="XRefPaste8Row" hidden="1">#REF!</definedName>
    <definedName name="XRefPaste9" hidden="1">#REF!</definedName>
    <definedName name="XRefPaste90" hidden="1">#REF!</definedName>
    <definedName name="XRefPaste90Row" hidden="1">#REF!</definedName>
    <definedName name="XRefPaste92" hidden="1">#REF!</definedName>
    <definedName name="XRefPaste94" hidden="1">#REF!</definedName>
    <definedName name="XRefPaste96" hidden="1">#REF!</definedName>
    <definedName name="XRefPaste98" hidden="1">#REF!</definedName>
    <definedName name="XRefPaste99" hidden="1">#REF!</definedName>
    <definedName name="XRefPaste9Row" hidden="1">#REF!</definedName>
    <definedName name="XRefPasteRangeCount">1</definedName>
    <definedName name="xx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xx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XXX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XXX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zero">0</definedName>
    <definedName name="zSwitch_AllAdj">#REF!</definedName>
    <definedName name="zSwitch_Equity">#REF!</definedName>
    <definedName name="zzz" localSheetId="10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  <definedName name="zzz" hidden="1">{"Bus_Dev",#N/A,FALSE,"Data";"CSBU_Centre",#N/A,FALSE,"Data";"Distribution",#N/A,FALSE,"Data";"Dublin",#N/A,FALSE,"Data";"Mid_West",#N/A,FALSE,"Data";"NER",#N/A,FALSE,"Data";"Northern",#N/A,FALSE,"Data";"SER",#N/A,FALSE,"Data";"Southern",#N/A,FALSE,"Data";"Supply",#N/A,FALSE,"Data";"Total_Database",#N/A,FALSE,"Data";"Total_sum",#N/A,FALSE,"Dat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22" i="22" l="1"/>
  <c r="R222" i="22"/>
  <c r="Q222" i="22"/>
  <c r="P222" i="22"/>
  <c r="O222" i="22"/>
  <c r="S221" i="22"/>
  <c r="R221" i="22"/>
  <c r="Q221" i="22"/>
  <c r="P221" i="22"/>
  <c r="O221" i="22"/>
  <c r="S220" i="22"/>
  <c r="R220" i="22"/>
  <c r="Q220" i="22"/>
  <c r="P220" i="22"/>
  <c r="O220" i="22"/>
  <c r="S219" i="22"/>
  <c r="R219" i="22"/>
  <c r="Q219" i="22"/>
  <c r="P219" i="22"/>
  <c r="O219" i="22"/>
  <c r="S218" i="22"/>
  <c r="R218" i="22"/>
  <c r="Q218" i="22"/>
  <c r="P218" i="22"/>
  <c r="O218" i="22"/>
  <c r="S204" i="22"/>
  <c r="R204" i="22"/>
  <c r="Q204" i="22"/>
  <c r="P204" i="22"/>
  <c r="O204" i="22"/>
  <c r="S203" i="22"/>
  <c r="R203" i="22"/>
  <c r="Q203" i="22"/>
  <c r="P203" i="22"/>
  <c r="O203" i="22"/>
  <c r="S202" i="22"/>
  <c r="R202" i="22"/>
  <c r="Q202" i="22"/>
  <c r="P202" i="22"/>
  <c r="O202" i="22"/>
  <c r="S201" i="22"/>
  <c r="R201" i="22"/>
  <c r="Q201" i="22"/>
  <c r="P201" i="22"/>
  <c r="O201" i="22"/>
  <c r="S200" i="22"/>
  <c r="R200" i="22"/>
  <c r="Q200" i="22"/>
  <c r="P200" i="22"/>
  <c r="O200" i="22"/>
  <c r="S186" i="22"/>
  <c r="R186" i="22"/>
  <c r="Q186" i="22"/>
  <c r="P186" i="22"/>
  <c r="O186" i="22"/>
  <c r="S185" i="22"/>
  <c r="R185" i="22"/>
  <c r="Q185" i="22"/>
  <c r="P185" i="22"/>
  <c r="O185" i="22"/>
  <c r="S184" i="22"/>
  <c r="R184" i="22"/>
  <c r="Q184" i="22"/>
  <c r="P184" i="22"/>
  <c r="O184" i="22"/>
  <c r="S183" i="22"/>
  <c r="R183" i="22"/>
  <c r="Q183" i="22"/>
  <c r="P183" i="22"/>
  <c r="O183" i="22"/>
  <c r="S182" i="22"/>
  <c r="R182" i="22"/>
  <c r="Q182" i="22"/>
  <c r="P182" i="22"/>
  <c r="O182" i="22"/>
  <c r="S168" i="22"/>
  <c r="R168" i="22"/>
  <c r="Q168" i="22"/>
  <c r="P168" i="22"/>
  <c r="O168" i="22"/>
  <c r="S167" i="22"/>
  <c r="R167" i="22"/>
  <c r="Q167" i="22"/>
  <c r="P167" i="22"/>
  <c r="O167" i="22"/>
  <c r="S166" i="22"/>
  <c r="R166" i="22"/>
  <c r="Q166" i="22"/>
  <c r="P166" i="22"/>
  <c r="O166" i="22"/>
  <c r="S165" i="22"/>
  <c r="R165" i="22"/>
  <c r="Q165" i="22"/>
  <c r="P165" i="22"/>
  <c r="O165" i="22"/>
  <c r="S164" i="22"/>
  <c r="R164" i="22"/>
  <c r="Q164" i="22"/>
  <c r="P164" i="22"/>
  <c r="O164" i="22"/>
  <c r="S149" i="22"/>
  <c r="R149" i="22"/>
  <c r="Q149" i="22"/>
  <c r="P149" i="22"/>
  <c r="O149" i="22"/>
  <c r="S148" i="22"/>
  <c r="R148" i="22"/>
  <c r="Q148" i="22"/>
  <c r="P148" i="22"/>
  <c r="O148" i="22"/>
  <c r="S147" i="22"/>
  <c r="R147" i="22"/>
  <c r="Q147" i="22"/>
  <c r="P147" i="22"/>
  <c r="O147" i="22"/>
  <c r="S146" i="22"/>
  <c r="R146" i="22"/>
  <c r="Q146" i="22"/>
  <c r="P146" i="22"/>
  <c r="O146" i="22"/>
  <c r="S145" i="22"/>
  <c r="R145" i="22"/>
  <c r="Q145" i="22"/>
  <c r="P145" i="22"/>
  <c r="O145" i="22"/>
  <c r="S129" i="22"/>
  <c r="R129" i="22"/>
  <c r="Q129" i="22"/>
  <c r="P129" i="22"/>
  <c r="O129" i="22"/>
  <c r="S128" i="22"/>
  <c r="R128" i="22"/>
  <c r="Q128" i="22"/>
  <c r="P128" i="22"/>
  <c r="O128" i="22"/>
  <c r="S127" i="22"/>
  <c r="R127" i="22"/>
  <c r="Q127" i="22"/>
  <c r="P127" i="22"/>
  <c r="O127" i="22"/>
  <c r="S126" i="22"/>
  <c r="R126" i="22"/>
  <c r="Q126" i="22"/>
  <c r="P126" i="22"/>
  <c r="O126" i="22"/>
  <c r="S125" i="22"/>
  <c r="R125" i="22"/>
  <c r="Q125" i="22"/>
  <c r="P125" i="22"/>
  <c r="O125" i="22"/>
  <c r="S109" i="22"/>
  <c r="R109" i="22"/>
  <c r="Q109" i="22"/>
  <c r="P109" i="22"/>
  <c r="O109" i="22"/>
  <c r="S108" i="22"/>
  <c r="R108" i="22"/>
  <c r="Q108" i="22"/>
  <c r="P108" i="22"/>
  <c r="O108" i="22"/>
  <c r="S107" i="22"/>
  <c r="R107" i="22"/>
  <c r="Q107" i="22"/>
  <c r="P107" i="22"/>
  <c r="O107" i="22"/>
  <c r="S106" i="22"/>
  <c r="R106" i="22"/>
  <c r="Q106" i="22"/>
  <c r="P106" i="22"/>
  <c r="O106" i="22"/>
  <c r="S105" i="22"/>
  <c r="R105" i="22"/>
  <c r="Q105" i="22"/>
  <c r="P105" i="22"/>
  <c r="O105" i="22"/>
  <c r="S87" i="22"/>
  <c r="R87" i="22"/>
  <c r="Q87" i="22"/>
  <c r="P87" i="22"/>
  <c r="O87" i="22"/>
  <c r="S86" i="22"/>
  <c r="R86" i="22"/>
  <c r="Q86" i="22"/>
  <c r="P86" i="22"/>
  <c r="O86" i="22"/>
  <c r="S85" i="22"/>
  <c r="R85" i="22"/>
  <c r="Q85" i="22"/>
  <c r="P85" i="22"/>
  <c r="O85" i="22"/>
  <c r="S84" i="22"/>
  <c r="R84" i="22"/>
  <c r="Q84" i="22"/>
  <c r="P84" i="22"/>
  <c r="O84" i="22"/>
  <c r="S83" i="22"/>
  <c r="R83" i="22"/>
  <c r="Q83" i="22"/>
  <c r="P83" i="22"/>
  <c r="O83" i="22"/>
  <c r="S82" i="22"/>
  <c r="R82" i="22"/>
  <c r="Q82" i="22"/>
  <c r="P82" i="22"/>
  <c r="O82" i="22"/>
  <c r="S63" i="22"/>
  <c r="R63" i="22"/>
  <c r="Q63" i="22"/>
  <c r="P63" i="22"/>
  <c r="O63" i="22"/>
  <c r="S62" i="22"/>
  <c r="R62" i="22"/>
  <c r="Q62" i="22"/>
  <c r="P62" i="22"/>
  <c r="O62" i="22"/>
  <c r="S61" i="22"/>
  <c r="R61" i="22"/>
  <c r="Q61" i="22"/>
  <c r="P61" i="22"/>
  <c r="O61" i="22"/>
  <c r="S60" i="22"/>
  <c r="R60" i="22"/>
  <c r="Q60" i="22"/>
  <c r="P60" i="22"/>
  <c r="O60" i="22"/>
  <c r="S59" i="22"/>
  <c r="R59" i="22"/>
  <c r="Q59" i="22"/>
  <c r="P59" i="22"/>
  <c r="O59" i="22"/>
  <c r="S43" i="22"/>
  <c r="R43" i="22"/>
  <c r="Q43" i="22"/>
  <c r="P43" i="22"/>
  <c r="O43" i="22"/>
  <c r="S42" i="22"/>
  <c r="R42" i="22"/>
  <c r="Q42" i="22"/>
  <c r="P42" i="22"/>
  <c r="O42" i="22"/>
  <c r="S41" i="22"/>
  <c r="R41" i="22"/>
  <c r="Q41" i="22"/>
  <c r="P41" i="22"/>
  <c r="O41" i="22"/>
  <c r="S40" i="22"/>
  <c r="R40" i="22"/>
  <c r="Q40" i="22"/>
  <c r="P40" i="22"/>
  <c r="O40" i="22"/>
  <c r="S39" i="22"/>
  <c r="R39" i="22"/>
  <c r="Q39" i="22"/>
  <c r="P39" i="22"/>
  <c r="O39" i="22"/>
  <c r="S15" i="22"/>
  <c r="R15" i="22"/>
  <c r="Q15" i="22"/>
  <c r="P15" i="22"/>
  <c r="O15" i="22"/>
  <c r="F698" i="33"/>
  <c r="F695" i="33"/>
  <c r="P692" i="33"/>
  <c r="O689" i="33"/>
  <c r="M689" i="33"/>
  <c r="R689" i="33"/>
  <c r="W532" i="33"/>
  <c r="U532" i="33"/>
  <c r="S532" i="33"/>
  <c r="Q532" i="33"/>
  <c r="O532" i="33"/>
  <c r="M532" i="33"/>
  <c r="K532" i="33"/>
  <c r="T532" i="33"/>
  <c r="W492" i="33"/>
  <c r="U492" i="33"/>
  <c r="S492" i="33"/>
  <c r="Q492" i="33"/>
  <c r="O492" i="33"/>
  <c r="M492" i="33"/>
  <c r="K492" i="33"/>
  <c r="X492" i="33"/>
  <c r="V492" i="33"/>
  <c r="X445" i="33"/>
  <c r="V445" i="33"/>
  <c r="T445" i="33"/>
  <c r="R445" i="33"/>
  <c r="P445" i="33"/>
  <c r="N445" i="33"/>
  <c r="L445" i="33"/>
  <c r="J445" i="33"/>
  <c r="W444" i="33"/>
  <c r="U444" i="33"/>
  <c r="S444" i="33"/>
  <c r="Q444" i="33"/>
  <c r="O444" i="33"/>
  <c r="M444" i="33"/>
  <c r="K444" i="33"/>
  <c r="X443" i="33"/>
  <c r="V443" i="33"/>
  <c r="T443" i="33"/>
  <c r="R443" i="33"/>
  <c r="P443" i="33"/>
  <c r="N443" i="33"/>
  <c r="L443" i="33"/>
  <c r="J443" i="33"/>
  <c r="W442" i="33"/>
  <c r="U442" i="33"/>
  <c r="S442" i="33"/>
  <c r="Q442" i="33"/>
  <c r="O442" i="33"/>
  <c r="M442" i="33"/>
  <c r="K442" i="33"/>
  <c r="X441" i="33"/>
  <c r="V441" i="33"/>
  <c r="T441" i="33"/>
  <c r="R441" i="33"/>
  <c r="P441" i="33"/>
  <c r="N441" i="33"/>
  <c r="L441" i="33"/>
  <c r="J441" i="33"/>
  <c r="W440" i="33"/>
  <c r="U440" i="33"/>
  <c r="S440" i="33"/>
  <c r="Q440" i="33"/>
  <c r="O440" i="33"/>
  <c r="M440" i="33"/>
  <c r="K440" i="33"/>
  <c r="X438" i="33"/>
  <c r="V438" i="33"/>
  <c r="T438" i="33"/>
  <c r="R438" i="33"/>
  <c r="P438" i="33"/>
  <c r="N438" i="33"/>
  <c r="L438" i="33"/>
  <c r="J438" i="33"/>
  <c r="W437" i="33"/>
  <c r="U437" i="33"/>
  <c r="S437" i="33"/>
  <c r="Q437" i="33"/>
  <c r="O437" i="33"/>
  <c r="M437" i="33"/>
  <c r="K437" i="33"/>
  <c r="X436" i="33"/>
  <c r="V436" i="33"/>
  <c r="T436" i="33"/>
  <c r="R436" i="33"/>
  <c r="P436" i="33"/>
  <c r="N436" i="33"/>
  <c r="L436" i="33"/>
  <c r="J436" i="33"/>
  <c r="W435" i="33"/>
  <c r="U435" i="33"/>
  <c r="S435" i="33"/>
  <c r="Q435" i="33"/>
  <c r="O435" i="33"/>
  <c r="M435" i="33"/>
  <c r="K435" i="33"/>
  <c r="X434" i="33"/>
  <c r="V434" i="33"/>
  <c r="T434" i="33"/>
  <c r="R434" i="33"/>
  <c r="P434" i="33"/>
  <c r="N434" i="33"/>
  <c r="L434" i="33"/>
  <c r="J434" i="33"/>
  <c r="W433" i="33"/>
  <c r="U433" i="33"/>
  <c r="S433" i="33"/>
  <c r="Q433" i="33"/>
  <c r="O433" i="33"/>
  <c r="M433" i="33"/>
  <c r="K433" i="33"/>
  <c r="X431" i="33"/>
  <c r="V431" i="33"/>
  <c r="T431" i="33"/>
  <c r="R431" i="33"/>
  <c r="P431" i="33"/>
  <c r="N431" i="33"/>
  <c r="L431" i="33"/>
  <c r="J431" i="33"/>
  <c r="W430" i="33"/>
  <c r="U430" i="33"/>
  <c r="S430" i="33"/>
  <c r="Q430" i="33"/>
  <c r="O430" i="33"/>
  <c r="M430" i="33"/>
  <c r="K430" i="33"/>
  <c r="X429" i="33"/>
  <c r="V429" i="33"/>
  <c r="T429" i="33"/>
  <c r="R429" i="33"/>
  <c r="P429" i="33"/>
  <c r="N429" i="33"/>
  <c r="L429" i="33"/>
  <c r="J429" i="33"/>
  <c r="W428" i="33"/>
  <c r="U428" i="33"/>
  <c r="S428" i="33"/>
  <c r="Q428" i="33"/>
  <c r="O428" i="33"/>
  <c r="M428" i="33"/>
  <c r="K428" i="33"/>
  <c r="X427" i="33"/>
  <c r="V427" i="33"/>
  <c r="T427" i="33"/>
  <c r="R427" i="33"/>
  <c r="P427" i="33"/>
  <c r="N427" i="33"/>
  <c r="L427" i="33"/>
  <c r="J427" i="33"/>
  <c r="W426" i="33"/>
  <c r="U426" i="33"/>
  <c r="S426" i="33"/>
  <c r="Q426" i="33"/>
  <c r="O426" i="33"/>
  <c r="M426" i="33"/>
  <c r="K426" i="33"/>
  <c r="X410" i="33"/>
  <c r="V410" i="33"/>
  <c r="T410" i="33"/>
  <c r="R410" i="33"/>
  <c r="Q410" i="33"/>
  <c r="P410" i="33"/>
  <c r="N410" i="33"/>
  <c r="L410" i="33"/>
  <c r="J410" i="33"/>
  <c r="X409" i="33"/>
  <c r="W409" i="33"/>
  <c r="U409" i="33"/>
  <c r="S409" i="33"/>
  <c r="Q409" i="33"/>
  <c r="P409" i="33"/>
  <c r="O409" i="33"/>
  <c r="M409" i="33"/>
  <c r="L409" i="33"/>
  <c r="K409" i="33"/>
  <c r="J409" i="33"/>
  <c r="X408" i="33"/>
  <c r="W408" i="33"/>
  <c r="V408" i="33"/>
  <c r="U408" i="33"/>
  <c r="T408" i="33"/>
  <c r="S408" i="33"/>
  <c r="R408" i="33"/>
  <c r="Q408" i="33"/>
  <c r="P408" i="33"/>
  <c r="O408" i="33"/>
  <c r="N408" i="33"/>
  <c r="M408" i="33"/>
  <c r="L408" i="33"/>
  <c r="K408" i="33"/>
  <c r="J408" i="33"/>
  <c r="X407" i="33"/>
  <c r="W407" i="33"/>
  <c r="V407" i="33"/>
  <c r="U407" i="33"/>
  <c r="T407" i="33"/>
  <c r="S407" i="33"/>
  <c r="R407" i="33"/>
  <c r="Q407" i="33"/>
  <c r="P407" i="33"/>
  <c r="O407" i="33"/>
  <c r="N407" i="33"/>
  <c r="M407" i="33"/>
  <c r="L407" i="33"/>
  <c r="K407" i="33"/>
  <c r="J407" i="33"/>
  <c r="X406" i="33"/>
  <c r="W406" i="33"/>
  <c r="V406" i="33"/>
  <c r="U406" i="33"/>
  <c r="T406" i="33"/>
  <c r="S406" i="33"/>
  <c r="R406" i="33"/>
  <c r="Q406" i="33"/>
  <c r="P406" i="33"/>
  <c r="O406" i="33"/>
  <c r="N406" i="33"/>
  <c r="M406" i="33"/>
  <c r="L406" i="33"/>
  <c r="K406" i="33"/>
  <c r="J406" i="33"/>
  <c r="X405" i="33"/>
  <c r="W405" i="33"/>
  <c r="V405" i="33"/>
  <c r="U405" i="33"/>
  <c r="T405" i="33"/>
  <c r="S405" i="33"/>
  <c r="R405" i="33"/>
  <c r="Q405" i="33"/>
  <c r="P405" i="33"/>
  <c r="O405" i="33"/>
  <c r="N405" i="33"/>
  <c r="M405" i="33"/>
  <c r="L405" i="33"/>
  <c r="K405" i="33"/>
  <c r="J405" i="33"/>
  <c r="X403" i="33"/>
  <c r="W403" i="33"/>
  <c r="V403" i="33"/>
  <c r="U403" i="33"/>
  <c r="T403" i="33"/>
  <c r="S403" i="33"/>
  <c r="R403" i="33"/>
  <c r="Q403" i="33"/>
  <c r="P403" i="33"/>
  <c r="O403" i="33"/>
  <c r="N403" i="33"/>
  <c r="M403" i="33"/>
  <c r="L403" i="33"/>
  <c r="K403" i="33"/>
  <c r="J403" i="33"/>
  <c r="X402" i="33"/>
  <c r="W402" i="33"/>
  <c r="V402" i="33"/>
  <c r="U402" i="33"/>
  <c r="T402" i="33"/>
  <c r="S402" i="33"/>
  <c r="R402" i="33"/>
  <c r="Q402" i="33"/>
  <c r="P402" i="33"/>
  <c r="O402" i="33"/>
  <c r="N402" i="33"/>
  <c r="M402" i="33"/>
  <c r="L402" i="33"/>
  <c r="K402" i="33"/>
  <c r="J402" i="33"/>
  <c r="X401" i="33"/>
  <c r="W401" i="33"/>
  <c r="V401" i="33"/>
  <c r="U401" i="33"/>
  <c r="T401" i="33"/>
  <c r="S401" i="33"/>
  <c r="R401" i="33"/>
  <c r="Q401" i="33"/>
  <c r="P401" i="33"/>
  <c r="O401" i="33"/>
  <c r="N401" i="33"/>
  <c r="M401" i="33"/>
  <c r="L401" i="33"/>
  <c r="K401" i="33"/>
  <c r="J401" i="33"/>
  <c r="X400" i="33"/>
  <c r="W400" i="33"/>
  <c r="V400" i="33"/>
  <c r="U400" i="33"/>
  <c r="T400" i="33"/>
  <c r="S400" i="33"/>
  <c r="R400" i="33"/>
  <c r="Q400" i="33"/>
  <c r="P400" i="33"/>
  <c r="O400" i="33"/>
  <c r="N400" i="33"/>
  <c r="M400" i="33"/>
  <c r="L400" i="33"/>
  <c r="K400" i="33"/>
  <c r="J400" i="33"/>
  <c r="X399" i="33"/>
  <c r="W399" i="33"/>
  <c r="V399" i="33"/>
  <c r="U399" i="33"/>
  <c r="T399" i="33"/>
  <c r="S399" i="33"/>
  <c r="R399" i="33"/>
  <c r="Q399" i="33"/>
  <c r="P399" i="33"/>
  <c r="O399" i="33"/>
  <c r="N399" i="33"/>
  <c r="M399" i="33"/>
  <c r="L399" i="33"/>
  <c r="K399" i="33"/>
  <c r="J399" i="33"/>
  <c r="X398" i="33"/>
  <c r="W398" i="33"/>
  <c r="V398" i="33"/>
  <c r="U398" i="33"/>
  <c r="T398" i="33"/>
  <c r="S398" i="33"/>
  <c r="R398" i="33"/>
  <c r="Q398" i="33"/>
  <c r="P398" i="33"/>
  <c r="O398" i="33"/>
  <c r="N398" i="33"/>
  <c r="M398" i="33"/>
  <c r="L398" i="33"/>
  <c r="K398" i="33"/>
  <c r="J398" i="33"/>
  <c r="X382" i="33"/>
  <c r="W382" i="33"/>
  <c r="V382" i="33"/>
  <c r="U382" i="33"/>
  <c r="T382" i="33"/>
  <c r="S382" i="33"/>
  <c r="R382" i="33"/>
  <c r="Q382" i="33"/>
  <c r="P382" i="33"/>
  <c r="O382" i="33"/>
  <c r="N382" i="33"/>
  <c r="M382" i="33"/>
  <c r="L382" i="33"/>
  <c r="K382" i="33"/>
  <c r="J382" i="33"/>
  <c r="X381" i="33"/>
  <c r="W381" i="33"/>
  <c r="V381" i="33"/>
  <c r="U381" i="33"/>
  <c r="T381" i="33"/>
  <c r="S381" i="33"/>
  <c r="R381" i="33"/>
  <c r="Q381" i="33"/>
  <c r="P381" i="33"/>
  <c r="O381" i="33"/>
  <c r="N381" i="33"/>
  <c r="M381" i="33"/>
  <c r="L381" i="33"/>
  <c r="K381" i="33"/>
  <c r="J381" i="33"/>
  <c r="X380" i="33"/>
  <c r="W380" i="33"/>
  <c r="V380" i="33"/>
  <c r="U380" i="33"/>
  <c r="T380" i="33"/>
  <c r="S380" i="33"/>
  <c r="R380" i="33"/>
  <c r="Q380" i="33"/>
  <c r="P380" i="33"/>
  <c r="O380" i="33"/>
  <c r="N380" i="33"/>
  <c r="M380" i="33"/>
  <c r="L380" i="33"/>
  <c r="K380" i="33"/>
  <c r="J380" i="33"/>
  <c r="X379" i="33"/>
  <c r="W379" i="33"/>
  <c r="V379" i="33"/>
  <c r="U379" i="33"/>
  <c r="T379" i="33"/>
  <c r="S379" i="33"/>
  <c r="R379" i="33"/>
  <c r="Q379" i="33"/>
  <c r="P379" i="33"/>
  <c r="O379" i="33"/>
  <c r="N379" i="33"/>
  <c r="M379" i="33"/>
  <c r="L379" i="33"/>
  <c r="K379" i="33"/>
  <c r="J379" i="33"/>
  <c r="X378" i="33"/>
  <c r="W378" i="33"/>
  <c r="V378" i="33"/>
  <c r="U378" i="33"/>
  <c r="T378" i="33"/>
  <c r="S378" i="33"/>
  <c r="R378" i="33"/>
  <c r="Q378" i="33"/>
  <c r="P378" i="33"/>
  <c r="O378" i="33"/>
  <c r="N378" i="33"/>
  <c r="M378" i="33"/>
  <c r="L378" i="33"/>
  <c r="K378" i="33"/>
  <c r="J378" i="33"/>
  <c r="X377" i="33"/>
  <c r="W377" i="33"/>
  <c r="V377" i="33"/>
  <c r="U377" i="33"/>
  <c r="T377" i="33"/>
  <c r="S377" i="33"/>
  <c r="R377" i="33"/>
  <c r="Q377" i="33"/>
  <c r="P377" i="33"/>
  <c r="O377" i="33"/>
  <c r="N377" i="33"/>
  <c r="M377" i="33"/>
  <c r="L377" i="33"/>
  <c r="K377" i="33"/>
  <c r="J377" i="33"/>
  <c r="X375" i="33"/>
  <c r="W375" i="33"/>
  <c r="V375" i="33"/>
  <c r="U375" i="33"/>
  <c r="T375" i="33"/>
  <c r="S375" i="33"/>
  <c r="R375" i="33"/>
  <c r="Q375" i="33"/>
  <c r="P375" i="33"/>
  <c r="O375" i="33"/>
  <c r="N375" i="33"/>
  <c r="M375" i="33"/>
  <c r="L375" i="33"/>
  <c r="K375" i="33"/>
  <c r="J375" i="33"/>
  <c r="X374" i="33"/>
  <c r="W374" i="33"/>
  <c r="V374" i="33"/>
  <c r="U374" i="33"/>
  <c r="T374" i="33"/>
  <c r="S374" i="33"/>
  <c r="R374" i="33"/>
  <c r="Q374" i="33"/>
  <c r="P374" i="33"/>
  <c r="O374" i="33"/>
  <c r="N374" i="33"/>
  <c r="M374" i="33"/>
  <c r="L374" i="33"/>
  <c r="K374" i="33"/>
  <c r="J374" i="33"/>
  <c r="X373" i="33"/>
  <c r="W373" i="33"/>
  <c r="V373" i="33"/>
  <c r="U373" i="33"/>
  <c r="T373" i="33"/>
  <c r="S373" i="33"/>
  <c r="R373" i="33"/>
  <c r="Q373" i="33"/>
  <c r="P373" i="33"/>
  <c r="O373" i="33"/>
  <c r="N373" i="33"/>
  <c r="M373" i="33"/>
  <c r="L373" i="33"/>
  <c r="K373" i="33"/>
  <c r="J373" i="33"/>
  <c r="X372" i="33"/>
  <c r="W372" i="33"/>
  <c r="V372" i="33"/>
  <c r="U372" i="33"/>
  <c r="T372" i="33"/>
  <c r="S372" i="33"/>
  <c r="R372" i="33"/>
  <c r="Q372" i="33"/>
  <c r="P372" i="33"/>
  <c r="O372" i="33"/>
  <c r="N372" i="33"/>
  <c r="M372" i="33"/>
  <c r="L372" i="33"/>
  <c r="K372" i="33"/>
  <c r="J372" i="33"/>
  <c r="X371" i="33"/>
  <c r="W371" i="33"/>
  <c r="V371" i="33"/>
  <c r="U371" i="33"/>
  <c r="T371" i="33"/>
  <c r="S371" i="33"/>
  <c r="R371" i="33"/>
  <c r="Q371" i="33"/>
  <c r="P371" i="33"/>
  <c r="O371" i="33"/>
  <c r="N371" i="33"/>
  <c r="M371" i="33"/>
  <c r="L371" i="33"/>
  <c r="K371" i="33"/>
  <c r="J371" i="33"/>
  <c r="X370" i="33"/>
  <c r="W370" i="33"/>
  <c r="V370" i="33"/>
  <c r="U370" i="33"/>
  <c r="T370" i="33"/>
  <c r="S370" i="33"/>
  <c r="R370" i="33"/>
  <c r="Q370" i="33"/>
  <c r="P370" i="33"/>
  <c r="O370" i="33"/>
  <c r="N370" i="33"/>
  <c r="M370" i="33"/>
  <c r="L370" i="33"/>
  <c r="K370" i="33"/>
  <c r="J370" i="33"/>
  <c r="M692" i="33"/>
  <c r="A1" i="33"/>
  <c r="S254" i="22"/>
  <c r="R254" i="22"/>
  <c r="Q254" i="22"/>
  <c r="P254" i="22"/>
  <c r="O254" i="22"/>
  <c r="S253" i="22"/>
  <c r="R253" i="22"/>
  <c r="Q253" i="22"/>
  <c r="P253" i="22"/>
  <c r="O253" i="22"/>
  <c r="S252" i="22"/>
  <c r="R252" i="22"/>
  <c r="Q252" i="22"/>
  <c r="P252" i="22"/>
  <c r="O252" i="22"/>
  <c r="S251" i="22"/>
  <c r="R251" i="22"/>
  <c r="Q251" i="22"/>
  <c r="P251" i="22"/>
  <c r="O251" i="22"/>
  <c r="S256" i="22"/>
  <c r="R256" i="22"/>
  <c r="Q256" i="22"/>
  <c r="P256" i="22"/>
  <c r="O256" i="22"/>
  <c r="S255" i="22"/>
  <c r="R255" i="22"/>
  <c r="Q255" i="22"/>
  <c r="P255" i="22"/>
  <c r="O255" i="22"/>
  <c r="I4470" i="32"/>
  <c r="H4470" i="32"/>
  <c r="G4470" i="32"/>
  <c r="F4470" i="32"/>
  <c r="E4470" i="32"/>
  <c r="I4460" i="32"/>
  <c r="G4460" i="32"/>
  <c r="F4460" i="32"/>
  <c r="E4460" i="32"/>
  <c r="I4459" i="32"/>
  <c r="G4459" i="32"/>
  <c r="F4459" i="32"/>
  <c r="E4459" i="32"/>
  <c r="I4458" i="32"/>
  <c r="G4458" i="32"/>
  <c r="F4458" i="32"/>
  <c r="E4458" i="32"/>
  <c r="I4457" i="32"/>
  <c r="G4457" i="32"/>
  <c r="F4457" i="32"/>
  <c r="E4457" i="32"/>
  <c r="I4456" i="32"/>
  <c r="G4456" i="32"/>
  <c r="F4456" i="32"/>
  <c r="E4456" i="32"/>
  <c r="I4455" i="32"/>
  <c r="G4455" i="32"/>
  <c r="F4455" i="32"/>
  <c r="E4455" i="32"/>
  <c r="I4454" i="32"/>
  <c r="G4454" i="32"/>
  <c r="F4454" i="32"/>
  <c r="E4454" i="32"/>
  <c r="I4453" i="32"/>
  <c r="G4453" i="32"/>
  <c r="F4453" i="32"/>
  <c r="E4453" i="32"/>
  <c r="I4452" i="32"/>
  <c r="G4452" i="32"/>
  <c r="F4452" i="32"/>
  <c r="E4452" i="32"/>
  <c r="I4451" i="32"/>
  <c r="G4451" i="32"/>
  <c r="F4451" i="32"/>
  <c r="E4451" i="32"/>
  <c r="I4450" i="32"/>
  <c r="G4450" i="32"/>
  <c r="F4450" i="32"/>
  <c r="E4450" i="32"/>
  <c r="I4449" i="32"/>
  <c r="G4449" i="32"/>
  <c r="F4449" i="32"/>
  <c r="E4449" i="32"/>
  <c r="I4448" i="32"/>
  <c r="G4448" i="32"/>
  <c r="F4448" i="32"/>
  <c r="E4448" i="32"/>
  <c r="I4447" i="32"/>
  <c r="G4447" i="32"/>
  <c r="F4447" i="32"/>
  <c r="E4447" i="32"/>
  <c r="I4446" i="32"/>
  <c r="G4446" i="32"/>
  <c r="F4446" i="32"/>
  <c r="E4446" i="32"/>
  <c r="I4445" i="32"/>
  <c r="G4445" i="32"/>
  <c r="F4445" i="32"/>
  <c r="E4445" i="32"/>
  <c r="I4444" i="32"/>
  <c r="G4444" i="32"/>
  <c r="F4444" i="32"/>
  <c r="E4444" i="32"/>
  <c r="I4443" i="32"/>
  <c r="G4443" i="32"/>
  <c r="F4443" i="32"/>
  <c r="E4443" i="32"/>
  <c r="I4442" i="32"/>
  <c r="G4442" i="32"/>
  <c r="F4442" i="32"/>
  <c r="E4442" i="32"/>
  <c r="I4441" i="32"/>
  <c r="G4441" i="32"/>
  <c r="F4441" i="32"/>
  <c r="E4441" i="32"/>
  <c r="I4440" i="32"/>
  <c r="G4440" i="32"/>
  <c r="F4440" i="32"/>
  <c r="E4440" i="32"/>
  <c r="I4439" i="32"/>
  <c r="G4439" i="32"/>
  <c r="F4439" i="32"/>
  <c r="E4439" i="32"/>
  <c r="I4438" i="32"/>
  <c r="G4438" i="32"/>
  <c r="F4438" i="32"/>
  <c r="E4438" i="32"/>
  <c r="I4437" i="32"/>
  <c r="G4437" i="32"/>
  <c r="F4437" i="32"/>
  <c r="E4437" i="32"/>
  <c r="I4436" i="32"/>
  <c r="G4436" i="32"/>
  <c r="F4436" i="32"/>
  <c r="E4436" i="32"/>
  <c r="I4435" i="32"/>
  <c r="G4435" i="32"/>
  <c r="F4435" i="32"/>
  <c r="E4435" i="32"/>
  <c r="I4434" i="32"/>
  <c r="G4434" i="32"/>
  <c r="F4434" i="32"/>
  <c r="E4434" i="32"/>
  <c r="I4433" i="32"/>
  <c r="G4433" i="32"/>
  <c r="F4433" i="32"/>
  <c r="E4433" i="32"/>
  <c r="I4432" i="32"/>
  <c r="G4432" i="32"/>
  <c r="F4432" i="32"/>
  <c r="E4432" i="32"/>
  <c r="I4431" i="32"/>
  <c r="G4431" i="32"/>
  <c r="F4431" i="32"/>
  <c r="E4431" i="32"/>
  <c r="I4430" i="32"/>
  <c r="G4430" i="32"/>
  <c r="F4430" i="32"/>
  <c r="E4430" i="32"/>
  <c r="I4429" i="32"/>
  <c r="G4429" i="32"/>
  <c r="F4429" i="32"/>
  <c r="E4429" i="32"/>
  <c r="I4428" i="32"/>
  <c r="G4428" i="32"/>
  <c r="F4428" i="32"/>
  <c r="E4428" i="32"/>
  <c r="I4427" i="32"/>
  <c r="G4427" i="32"/>
  <c r="F4427" i="32"/>
  <c r="E4427" i="32"/>
  <c r="I4426" i="32"/>
  <c r="G4426" i="32"/>
  <c r="F4426" i="32"/>
  <c r="E4426" i="32"/>
  <c r="I4425" i="32"/>
  <c r="G4425" i="32"/>
  <c r="F4425" i="32"/>
  <c r="E4425" i="32"/>
  <c r="W4419" i="32"/>
  <c r="S4419" i="32"/>
  <c r="O4419" i="32"/>
  <c r="K4419" i="32"/>
  <c r="Q4419" i="32"/>
  <c r="U4411" i="32"/>
  <c r="Q4411" i="32"/>
  <c r="M4411" i="32"/>
  <c r="W4411" i="32"/>
  <c r="F4403" i="32"/>
  <c r="W4395" i="32"/>
  <c r="U4395" i="32"/>
  <c r="S4395" i="32"/>
  <c r="Q4395" i="32"/>
  <c r="O4395" i="32"/>
  <c r="M4395" i="32"/>
  <c r="K4395" i="32"/>
  <c r="V4395" i="32"/>
  <c r="R4395" i="32"/>
  <c r="N4395" i="32"/>
  <c r="J4395" i="32"/>
  <c r="X4395" i="32"/>
  <c r="F4387" i="32"/>
  <c r="X4379" i="32"/>
  <c r="V4379" i="32"/>
  <c r="U4379" i="32"/>
  <c r="T4379" i="32"/>
  <c r="R4379" i="32"/>
  <c r="Q4379" i="32"/>
  <c r="P4379" i="32"/>
  <c r="N4379" i="32"/>
  <c r="M4379" i="32"/>
  <c r="L4379" i="32"/>
  <c r="J4379" i="32"/>
  <c r="S4379" i="32"/>
  <c r="U4371" i="32"/>
  <c r="V4363" i="32"/>
  <c r="S4363" i="32"/>
  <c r="R4363" i="32"/>
  <c r="N4363" i="32"/>
  <c r="K4363" i="32"/>
  <c r="J4363" i="32"/>
  <c r="T4363" i="32"/>
  <c r="X4355" i="32"/>
  <c r="T4355" i="32"/>
  <c r="P4355" i="32"/>
  <c r="L4355" i="32"/>
  <c r="W4354" i="32"/>
  <c r="S4354" i="32"/>
  <c r="O4354" i="32"/>
  <c r="K4354" i="32"/>
  <c r="R4353" i="32"/>
  <c r="N4353" i="32"/>
  <c r="J4353" i="32"/>
  <c r="V4353" i="32"/>
  <c r="R4355" i="32"/>
  <c r="V4339" i="32"/>
  <c r="V4331" i="32"/>
  <c r="R4331" i="32"/>
  <c r="N4331" i="32"/>
  <c r="J4331" i="32"/>
  <c r="T4331" i="32"/>
  <c r="U4323" i="32"/>
  <c r="Q4323" i="32"/>
  <c r="M4323" i="32"/>
  <c r="S4323" i="32"/>
  <c r="F4313" i="32"/>
  <c r="F4305" i="32"/>
  <c r="F4297" i="32"/>
  <c r="O4289" i="32"/>
  <c r="K4289" i="32"/>
  <c r="W4289" i="32"/>
  <c r="F4281" i="32"/>
  <c r="W4271" i="32"/>
  <c r="S4271" i="32"/>
  <c r="O4271" i="32"/>
  <c r="K4271" i="32"/>
  <c r="U4271" i="32"/>
  <c r="F4261" i="32"/>
  <c r="F4253" i="32"/>
  <c r="F4245" i="32"/>
  <c r="F4237" i="32"/>
  <c r="W4227" i="32"/>
  <c r="V4217" i="32"/>
  <c r="P4217" i="32"/>
  <c r="L4217" i="32"/>
  <c r="J4217" i="32"/>
  <c r="U4217" i="32"/>
  <c r="Q4217" i="32"/>
  <c r="T4217" i="32"/>
  <c r="F4209" i="32"/>
  <c r="F4201" i="32"/>
  <c r="F4193" i="32"/>
  <c r="Q4183" i="32"/>
  <c r="P4155" i="32"/>
  <c r="R4125" i="32"/>
  <c r="X4109" i="32"/>
  <c r="V4109" i="32"/>
  <c r="U4109" i="32"/>
  <c r="T4109" i="32"/>
  <c r="R4109" i="32"/>
  <c r="Q4109" i="32"/>
  <c r="P4109" i="32"/>
  <c r="N4109" i="32"/>
  <c r="M4109" i="32"/>
  <c r="L4109" i="32"/>
  <c r="J4109" i="32"/>
  <c r="S4109" i="32"/>
  <c r="V4108" i="32"/>
  <c r="V4107" i="32"/>
  <c r="W4090" i="32"/>
  <c r="V4090" i="32"/>
  <c r="U4090" i="32"/>
  <c r="S4090" i="32"/>
  <c r="R4090" i="32"/>
  <c r="Q4090" i="32"/>
  <c r="O4090" i="32"/>
  <c r="N4090" i="32"/>
  <c r="M4090" i="32"/>
  <c r="K4090" i="32"/>
  <c r="J4090" i="32"/>
  <c r="S4091" i="32"/>
  <c r="X4090" i="32"/>
  <c r="S4089" i="32"/>
  <c r="W4069" i="32"/>
  <c r="V4069" i="32"/>
  <c r="S4069" i="32"/>
  <c r="O4069" i="32"/>
  <c r="N4069" i="32"/>
  <c r="K4069" i="32"/>
  <c r="R4069" i="32"/>
  <c r="J4069" i="32"/>
  <c r="X4069" i="32"/>
  <c r="V4061" i="32"/>
  <c r="J4053" i="32"/>
  <c r="T4053" i="32"/>
  <c r="F4045" i="32"/>
  <c r="X4037" i="32"/>
  <c r="F4029" i="32"/>
  <c r="W4021" i="32"/>
  <c r="S4021" i="32"/>
  <c r="O4021" i="32"/>
  <c r="K4021" i="32"/>
  <c r="W4020" i="32"/>
  <c r="S4020" i="32"/>
  <c r="O4020" i="32"/>
  <c r="K4020" i="32"/>
  <c r="W4018" i="32"/>
  <c r="S4018" i="32"/>
  <c r="O4018" i="32"/>
  <c r="K4018" i="32"/>
  <c r="W4017" i="32"/>
  <c r="S4017" i="32"/>
  <c r="O4017" i="32"/>
  <c r="K4017" i="32"/>
  <c r="W4016" i="32"/>
  <c r="S4016" i="32"/>
  <c r="O4016" i="32"/>
  <c r="K4016" i="32"/>
  <c r="X4021" i="32"/>
  <c r="V4021" i="32"/>
  <c r="T4021" i="32"/>
  <c r="R4021" i="32"/>
  <c r="P4021" i="32"/>
  <c r="N4021" i="32"/>
  <c r="L4021" i="32"/>
  <c r="J4021" i="32"/>
  <c r="V4020" i="32"/>
  <c r="U4020" i="32"/>
  <c r="R4020" i="32"/>
  <c r="Q4020" i="32"/>
  <c r="N4020" i="32"/>
  <c r="M4020" i="32"/>
  <c r="J4020" i="32"/>
  <c r="X4019" i="32"/>
  <c r="V4019" i="32"/>
  <c r="U4019" i="32"/>
  <c r="T4019" i="32"/>
  <c r="R4019" i="32"/>
  <c r="Q4019" i="32"/>
  <c r="P4019" i="32"/>
  <c r="N4019" i="32"/>
  <c r="M4019" i="32"/>
  <c r="L4019" i="32"/>
  <c r="J4019" i="32"/>
  <c r="X4018" i="32"/>
  <c r="U4018" i="32"/>
  <c r="T4018" i="32"/>
  <c r="Q4018" i="32"/>
  <c r="P4018" i="32"/>
  <c r="M4018" i="32"/>
  <c r="L4018" i="32"/>
  <c r="X4017" i="32"/>
  <c r="V4017" i="32"/>
  <c r="T4017" i="32"/>
  <c r="R4017" i="32"/>
  <c r="P4017" i="32"/>
  <c r="N4017" i="32"/>
  <c r="L4017" i="32"/>
  <c r="J4017" i="32"/>
  <c r="V4016" i="32"/>
  <c r="U4016" i="32"/>
  <c r="R4016" i="32"/>
  <c r="Q4016" i="32"/>
  <c r="N4016" i="32"/>
  <c r="M4016" i="32"/>
  <c r="J4016" i="32"/>
  <c r="Q4021" i="32"/>
  <c r="Q3993" i="32"/>
  <c r="X3965" i="32"/>
  <c r="V3965" i="32"/>
  <c r="U3965" i="32"/>
  <c r="T3965" i="32"/>
  <c r="R3965" i="32"/>
  <c r="Q3965" i="32"/>
  <c r="P3965" i="32"/>
  <c r="N3965" i="32"/>
  <c r="M3965" i="32"/>
  <c r="L3965" i="32"/>
  <c r="J3965" i="32"/>
  <c r="X3964" i="32"/>
  <c r="V3964" i="32"/>
  <c r="U3964" i="32"/>
  <c r="T3964" i="32"/>
  <c r="R3964" i="32"/>
  <c r="Q3964" i="32"/>
  <c r="P3964" i="32"/>
  <c r="N3964" i="32"/>
  <c r="M3964" i="32"/>
  <c r="L3964" i="32"/>
  <c r="J3964" i="32"/>
  <c r="X3963" i="32"/>
  <c r="V3963" i="32"/>
  <c r="U3963" i="32"/>
  <c r="T3963" i="32"/>
  <c r="R3963" i="32"/>
  <c r="Q3963" i="32"/>
  <c r="P3963" i="32"/>
  <c r="N3963" i="32"/>
  <c r="M3963" i="32"/>
  <c r="L3963" i="32"/>
  <c r="J3963" i="32"/>
  <c r="X3962" i="32"/>
  <c r="V3962" i="32"/>
  <c r="U3962" i="32"/>
  <c r="T3962" i="32"/>
  <c r="R3962" i="32"/>
  <c r="Q3962" i="32"/>
  <c r="P3962" i="32"/>
  <c r="N3962" i="32"/>
  <c r="M3962" i="32"/>
  <c r="L3962" i="32"/>
  <c r="J3962" i="32"/>
  <c r="X3961" i="32"/>
  <c r="V3961" i="32"/>
  <c r="U3961" i="32"/>
  <c r="T3961" i="32"/>
  <c r="R3961" i="32"/>
  <c r="Q3961" i="32"/>
  <c r="P3961" i="32"/>
  <c r="N3961" i="32"/>
  <c r="M3961" i="32"/>
  <c r="L3961" i="32"/>
  <c r="J3961" i="32"/>
  <c r="X3960" i="32"/>
  <c r="V3960" i="32"/>
  <c r="U3960" i="32"/>
  <c r="T3960" i="32"/>
  <c r="R3960" i="32"/>
  <c r="Q3960" i="32"/>
  <c r="P3960" i="32"/>
  <c r="N3960" i="32"/>
  <c r="M3960" i="32"/>
  <c r="L3960" i="32"/>
  <c r="J3960" i="32"/>
  <c r="S3965" i="32"/>
  <c r="T3937" i="32"/>
  <c r="S3937" i="32"/>
  <c r="L3937" i="32"/>
  <c r="K3937" i="32"/>
  <c r="X3937" i="32"/>
  <c r="W3927" i="32"/>
  <c r="S3927" i="32"/>
  <c r="R3927" i="32"/>
  <c r="O3927" i="32"/>
  <c r="K3927" i="32"/>
  <c r="J3927" i="32"/>
  <c r="V3919" i="32"/>
  <c r="U3919" i="32"/>
  <c r="N3919" i="32"/>
  <c r="M3919" i="32"/>
  <c r="R3919" i="32"/>
  <c r="Q3919" i="32"/>
  <c r="J3919" i="32"/>
  <c r="W3919" i="32"/>
  <c r="N3911" i="32"/>
  <c r="M3911" i="32"/>
  <c r="X3911" i="32"/>
  <c r="V3911" i="32"/>
  <c r="U3911" i="32"/>
  <c r="T3911" i="32"/>
  <c r="R3911" i="32"/>
  <c r="Q3911" i="32"/>
  <c r="P3911" i="32"/>
  <c r="L3911" i="32"/>
  <c r="J3911" i="32"/>
  <c r="S3911" i="32"/>
  <c r="U3903" i="32"/>
  <c r="V3895" i="32"/>
  <c r="P3895" i="32"/>
  <c r="K3895" i="32"/>
  <c r="T3895" i="32"/>
  <c r="F3887" i="32"/>
  <c r="T3877" i="32"/>
  <c r="P3877" i="32"/>
  <c r="O3877" i="32"/>
  <c r="K3877" i="32"/>
  <c r="J3877" i="32"/>
  <c r="V3877" i="32"/>
  <c r="S3877" i="32"/>
  <c r="W3869" i="32"/>
  <c r="S3869" i="32"/>
  <c r="R3869" i="32"/>
  <c r="O3869" i="32"/>
  <c r="N3869" i="32"/>
  <c r="M3869" i="32"/>
  <c r="U3869" i="32"/>
  <c r="J3869" i="32"/>
  <c r="V3861" i="32"/>
  <c r="R3861" i="32"/>
  <c r="Q3861" i="32"/>
  <c r="N3861" i="32"/>
  <c r="M3861" i="32"/>
  <c r="X3861" i="32"/>
  <c r="U3861" i="32"/>
  <c r="T3861" i="32"/>
  <c r="P3861" i="32"/>
  <c r="L3861" i="32"/>
  <c r="J3861" i="32"/>
  <c r="S3861" i="32"/>
  <c r="U3853" i="32"/>
  <c r="P3845" i="32"/>
  <c r="K3845" i="32"/>
  <c r="V3845" i="32"/>
  <c r="T3845" i="32"/>
  <c r="W3837" i="32"/>
  <c r="S3837" i="32"/>
  <c r="O3837" i="32"/>
  <c r="N3837" i="32"/>
  <c r="U3837" i="32"/>
  <c r="R3837" i="32"/>
  <c r="M3837" i="32"/>
  <c r="J3837" i="32"/>
  <c r="Q3837" i="32"/>
  <c r="X3829" i="32"/>
  <c r="T3829" i="32"/>
  <c r="P3829" i="32"/>
  <c r="L3829" i="32"/>
  <c r="U3829" i="32"/>
  <c r="F3819" i="32"/>
  <c r="F3811" i="32"/>
  <c r="F3801" i="32"/>
  <c r="W3791" i="32"/>
  <c r="V3791" i="32"/>
  <c r="S3791" i="32"/>
  <c r="R3791" i="32"/>
  <c r="O3791" i="32"/>
  <c r="N3791" i="32"/>
  <c r="K3791" i="32"/>
  <c r="J3791" i="32"/>
  <c r="U3791" i="32"/>
  <c r="Q3791" i="32"/>
  <c r="M3791" i="32"/>
  <c r="X3791" i="32"/>
  <c r="X3783" i="32"/>
  <c r="T3783" i="32"/>
  <c r="P3783" i="32"/>
  <c r="L3783" i="32"/>
  <c r="Q3783" i="32"/>
  <c r="X3773" i="32"/>
  <c r="V3765" i="32"/>
  <c r="R3765" i="32"/>
  <c r="N3765" i="32"/>
  <c r="J3765" i="32"/>
  <c r="W3765" i="32"/>
  <c r="X3755" i="32"/>
  <c r="V3755" i="32"/>
  <c r="U3755" i="32"/>
  <c r="T3755" i="32"/>
  <c r="R3755" i="32"/>
  <c r="Q3755" i="32"/>
  <c r="P3755" i="32"/>
  <c r="N3755" i="32"/>
  <c r="M3755" i="32"/>
  <c r="L3755" i="32"/>
  <c r="J3755" i="32"/>
  <c r="S3755" i="32"/>
  <c r="X3747" i="32"/>
  <c r="T3747" i="32"/>
  <c r="P3747" i="32"/>
  <c r="L3747" i="32"/>
  <c r="U3747" i="32"/>
  <c r="T3739" i="32"/>
  <c r="V3731" i="32"/>
  <c r="R3731" i="32"/>
  <c r="N3731" i="32"/>
  <c r="J3731" i="32"/>
  <c r="S3731" i="32"/>
  <c r="X3723" i="32"/>
  <c r="V3723" i="32"/>
  <c r="U3723" i="32"/>
  <c r="T3723" i="32"/>
  <c r="R3723" i="32"/>
  <c r="Q3723" i="32"/>
  <c r="P3723" i="32"/>
  <c r="N3723" i="32"/>
  <c r="M3723" i="32"/>
  <c r="L3723" i="32"/>
  <c r="J3723" i="32"/>
  <c r="W3723" i="32"/>
  <c r="X3715" i="32"/>
  <c r="T3715" i="32"/>
  <c r="P3715" i="32"/>
  <c r="L3715" i="32"/>
  <c r="Q3715" i="32"/>
  <c r="W3705" i="32"/>
  <c r="S3705" i="32"/>
  <c r="O3705" i="32"/>
  <c r="K3705" i="32"/>
  <c r="X3705" i="32"/>
  <c r="Q3697" i="32"/>
  <c r="M3697" i="32"/>
  <c r="V3697" i="32"/>
  <c r="T3689" i="32"/>
  <c r="M3681" i="32"/>
  <c r="Q3681" i="32"/>
  <c r="R3681" i="32"/>
  <c r="X3673" i="32"/>
  <c r="V3665" i="32"/>
  <c r="X3651" i="32"/>
  <c r="W3651" i="32"/>
  <c r="V3651" i="32"/>
  <c r="T3651" i="32"/>
  <c r="S3651" i="32"/>
  <c r="R3651" i="32"/>
  <c r="P3651" i="32"/>
  <c r="O3651" i="32"/>
  <c r="N3651" i="32"/>
  <c r="L3651" i="32"/>
  <c r="K3651" i="32"/>
  <c r="J3651" i="32"/>
  <c r="T3653" i="32"/>
  <c r="T3652" i="32"/>
  <c r="Q3651" i="32"/>
  <c r="T3650" i="32"/>
  <c r="T3649" i="32"/>
  <c r="T3648" i="32"/>
  <c r="X3620" i="32"/>
  <c r="V3620" i="32"/>
  <c r="U3620" i="32"/>
  <c r="T3620" i="32"/>
  <c r="R3620" i="32"/>
  <c r="Q3620" i="32"/>
  <c r="P3620" i="32"/>
  <c r="N3620" i="32"/>
  <c r="M3620" i="32"/>
  <c r="L3620" i="32"/>
  <c r="J3620" i="32"/>
  <c r="X3619" i="32"/>
  <c r="V3619" i="32"/>
  <c r="U3619" i="32"/>
  <c r="T3619" i="32"/>
  <c r="R3619" i="32"/>
  <c r="Q3619" i="32"/>
  <c r="P3619" i="32"/>
  <c r="N3619" i="32"/>
  <c r="M3619" i="32"/>
  <c r="L3619" i="32"/>
  <c r="J3619" i="32"/>
  <c r="X3618" i="32"/>
  <c r="V3618" i="32"/>
  <c r="U3618" i="32"/>
  <c r="T3618" i="32"/>
  <c r="R3618" i="32"/>
  <c r="Q3618" i="32"/>
  <c r="P3618" i="32"/>
  <c r="N3618" i="32"/>
  <c r="M3618" i="32"/>
  <c r="L3618" i="32"/>
  <c r="J3618" i="32"/>
  <c r="X3617" i="32"/>
  <c r="V3617" i="32"/>
  <c r="U3617" i="32"/>
  <c r="T3617" i="32"/>
  <c r="R3617" i="32"/>
  <c r="Q3617" i="32"/>
  <c r="P3617" i="32"/>
  <c r="N3617" i="32"/>
  <c r="M3617" i="32"/>
  <c r="L3617" i="32"/>
  <c r="J3617" i="32"/>
  <c r="X3616" i="32"/>
  <c r="V3616" i="32"/>
  <c r="U3616" i="32"/>
  <c r="T3616" i="32"/>
  <c r="R3616" i="32"/>
  <c r="Q3616" i="32"/>
  <c r="P3616" i="32"/>
  <c r="N3616" i="32"/>
  <c r="M3616" i="32"/>
  <c r="L3616" i="32"/>
  <c r="J3616" i="32"/>
  <c r="X3615" i="32"/>
  <c r="V3615" i="32"/>
  <c r="U3615" i="32"/>
  <c r="T3615" i="32"/>
  <c r="R3615" i="32"/>
  <c r="Q3615" i="32"/>
  <c r="P3615" i="32"/>
  <c r="N3615" i="32"/>
  <c r="M3615" i="32"/>
  <c r="L3615" i="32"/>
  <c r="J3615" i="32"/>
  <c r="S3620" i="32"/>
  <c r="S3562" i="32"/>
  <c r="K3562" i="32"/>
  <c r="S3561" i="32"/>
  <c r="K3561" i="32"/>
  <c r="S3560" i="32"/>
  <c r="O3560" i="32"/>
  <c r="N3560" i="32"/>
  <c r="K3560" i="32"/>
  <c r="S3559" i="32"/>
  <c r="O3559" i="32"/>
  <c r="N3559" i="32"/>
  <c r="K3559" i="32"/>
  <c r="S3558" i="32"/>
  <c r="O3558" i="32"/>
  <c r="N3558" i="32"/>
  <c r="K3558" i="32"/>
  <c r="S3557" i="32"/>
  <c r="O3557" i="32"/>
  <c r="N3557" i="32"/>
  <c r="K3557" i="32"/>
  <c r="X3562" i="32"/>
  <c r="T3562" i="32"/>
  <c r="P3562" i="32"/>
  <c r="L3562" i="32"/>
  <c r="X3561" i="32"/>
  <c r="T3561" i="32"/>
  <c r="P3561" i="32"/>
  <c r="L3561" i="32"/>
  <c r="X3560" i="32"/>
  <c r="V3560" i="32"/>
  <c r="T3560" i="32"/>
  <c r="P3560" i="32"/>
  <c r="J3560" i="32"/>
  <c r="X3559" i="32"/>
  <c r="V3559" i="32"/>
  <c r="T3559" i="32"/>
  <c r="P3559" i="32"/>
  <c r="J3559" i="32"/>
  <c r="X3558" i="32"/>
  <c r="V3558" i="32"/>
  <c r="T3558" i="32"/>
  <c r="P3558" i="32"/>
  <c r="J3558" i="32"/>
  <c r="X3557" i="32"/>
  <c r="V3557" i="32"/>
  <c r="T3557" i="32"/>
  <c r="P3557" i="32"/>
  <c r="J3557" i="32"/>
  <c r="F3532" i="32"/>
  <c r="F3503" i="32"/>
  <c r="F3506" i="32"/>
  <c r="F3504" i="32"/>
  <c r="F3502" i="32"/>
  <c r="F3475" i="32"/>
  <c r="F3472" i="32"/>
  <c r="F3476" i="32"/>
  <c r="V3448" i="32"/>
  <c r="F3439" i="32"/>
  <c r="F3437" i="32"/>
  <c r="F3438" i="32"/>
  <c r="Q3411" i="32"/>
  <c r="I3411" i="32"/>
  <c r="H3411" i="32"/>
  <c r="G3411" i="32"/>
  <c r="F3411" i="32"/>
  <c r="E3411" i="32"/>
  <c r="G3410" i="32"/>
  <c r="E3410" i="32"/>
  <c r="W3406" i="32"/>
  <c r="W3411" i="32" s="1"/>
  <c r="U3406" i="32"/>
  <c r="U3411" i="32" s="1"/>
  <c r="T3406" i="32"/>
  <c r="T3411" i="32" s="1"/>
  <c r="Q3406" i="32"/>
  <c r="O3406" i="32"/>
  <c r="O3411" i="32" s="1"/>
  <c r="K3406" i="32"/>
  <c r="K3411" i="32" s="1"/>
  <c r="P3406" i="32"/>
  <c r="P3411" i="32" s="1"/>
  <c r="L3406" i="32"/>
  <c r="L3411" i="32" s="1"/>
  <c r="F3398" i="32"/>
  <c r="F3410" i="32" s="1"/>
  <c r="V3390" i="32"/>
  <c r="V4470" i="32" s="1"/>
  <c r="V4472" i="32" s="1"/>
  <c r="F3382" i="32"/>
  <c r="F3372" i="32"/>
  <c r="F3371" i="32"/>
  <c r="F3367" i="32"/>
  <c r="V3344" i="32"/>
  <c r="R3344" i="32"/>
  <c r="N3344" i="32"/>
  <c r="J3344" i="32"/>
  <c r="V3343" i="32"/>
  <c r="R3343" i="32"/>
  <c r="N3343" i="32"/>
  <c r="J3343" i="32"/>
  <c r="V3342" i="32"/>
  <c r="R3342" i="32"/>
  <c r="N3342" i="32"/>
  <c r="J3342" i="32"/>
  <c r="V3341" i="32"/>
  <c r="R3341" i="32"/>
  <c r="N3341" i="32"/>
  <c r="J3341" i="32"/>
  <c r="V3340" i="32"/>
  <c r="R3340" i="32"/>
  <c r="N3340" i="32"/>
  <c r="J3340" i="32"/>
  <c r="V3339" i="32"/>
  <c r="R3339" i="32"/>
  <c r="N3339" i="32"/>
  <c r="J3339" i="32"/>
  <c r="X3344" i="32"/>
  <c r="S3312" i="32"/>
  <c r="G3283" i="32"/>
  <c r="F3283" i="32"/>
  <c r="E3283" i="32"/>
  <c r="G3282" i="32"/>
  <c r="F3282" i="32"/>
  <c r="E3282" i="32"/>
  <c r="G3281" i="32"/>
  <c r="E3281" i="32"/>
  <c r="G3276" i="32"/>
  <c r="E3276" i="32"/>
  <c r="G3275" i="32"/>
  <c r="E3275" i="32"/>
  <c r="G3274" i="32"/>
  <c r="E3274" i="32"/>
  <c r="G3273" i="32"/>
  <c r="E3273" i="32"/>
  <c r="G3272" i="32"/>
  <c r="E3272" i="32"/>
  <c r="G3271" i="32"/>
  <c r="E3271" i="32"/>
  <c r="F3263" i="32"/>
  <c r="F3272" i="32" s="1"/>
  <c r="F3266" i="32"/>
  <c r="F3275" i="32" s="1"/>
  <c r="F3264" i="32"/>
  <c r="F3273" i="32" s="1"/>
  <c r="F3262" i="32"/>
  <c r="F3271" i="32" s="1"/>
  <c r="V3237" i="32"/>
  <c r="R3237" i="32"/>
  <c r="N3237" i="32"/>
  <c r="J3237" i="32"/>
  <c r="W3236" i="32"/>
  <c r="U3236" i="32"/>
  <c r="S3236" i="32"/>
  <c r="Q3236" i="32"/>
  <c r="O3236" i="32"/>
  <c r="M3236" i="32"/>
  <c r="K3236" i="32"/>
  <c r="W3234" i="32"/>
  <c r="U3234" i="32"/>
  <c r="S3234" i="32"/>
  <c r="Q3234" i="32"/>
  <c r="O3234" i="32"/>
  <c r="M3234" i="32"/>
  <c r="K3234" i="32"/>
  <c r="V3233" i="32"/>
  <c r="R3233" i="32"/>
  <c r="N3233" i="32"/>
  <c r="J3233" i="32"/>
  <c r="W3232" i="32"/>
  <c r="U3232" i="32"/>
  <c r="S3232" i="32"/>
  <c r="Q3232" i="32"/>
  <c r="O3232" i="32"/>
  <c r="M3232" i="32"/>
  <c r="K3232" i="32"/>
  <c r="X3237" i="32"/>
  <c r="T3237" i="32"/>
  <c r="P3237" i="32"/>
  <c r="L3237" i="32"/>
  <c r="X3235" i="32"/>
  <c r="V3235" i="32"/>
  <c r="T3235" i="32"/>
  <c r="R3235" i="32"/>
  <c r="P3235" i="32"/>
  <c r="N3235" i="32"/>
  <c r="L3235" i="32"/>
  <c r="J3235" i="32"/>
  <c r="X3233" i="32"/>
  <c r="T3233" i="32"/>
  <c r="P3233" i="32"/>
  <c r="L3233" i="32"/>
  <c r="S3237" i="32"/>
  <c r="G3202" i="32"/>
  <c r="E3202" i="32"/>
  <c r="G3201" i="32"/>
  <c r="E3201" i="32"/>
  <c r="G3200" i="32"/>
  <c r="E3200" i="32"/>
  <c r="G3199" i="32"/>
  <c r="E3199" i="32"/>
  <c r="G3198" i="32"/>
  <c r="E3198" i="32"/>
  <c r="G3197" i="32"/>
  <c r="E3197" i="32"/>
  <c r="X3175" i="32"/>
  <c r="T3175" i="32"/>
  <c r="P3175" i="32"/>
  <c r="L3175" i="32"/>
  <c r="W3174" i="32"/>
  <c r="S3174" i="32"/>
  <c r="O3174" i="32"/>
  <c r="K3174" i="32"/>
  <c r="U3172" i="32"/>
  <c r="Q3172" i="32"/>
  <c r="M3172" i="32"/>
  <c r="X3171" i="32"/>
  <c r="T3171" i="32"/>
  <c r="P3171" i="32"/>
  <c r="L3171" i="32"/>
  <c r="W3170" i="32"/>
  <c r="U3170" i="32"/>
  <c r="S3170" i="32"/>
  <c r="O3170" i="32"/>
  <c r="M3170" i="32"/>
  <c r="K3170" i="32"/>
  <c r="V3173" i="32"/>
  <c r="R3173" i="32"/>
  <c r="N3173" i="32"/>
  <c r="J3173" i="32"/>
  <c r="F3115" i="32"/>
  <c r="F3111" i="32"/>
  <c r="F3112" i="32"/>
  <c r="F3113" i="32"/>
  <c r="S3087" i="32"/>
  <c r="O3087" i="32"/>
  <c r="R3086" i="32"/>
  <c r="N3086" i="32"/>
  <c r="P3084" i="32"/>
  <c r="L3084" i="32"/>
  <c r="O3083" i="32"/>
  <c r="K3083" i="32"/>
  <c r="N3082" i="32"/>
  <c r="J3082" i="32"/>
  <c r="Q3085" i="32"/>
  <c r="M3085" i="32"/>
  <c r="K3087" i="32"/>
  <c r="N3059" i="32"/>
  <c r="W3031" i="32"/>
  <c r="V3031" i="32"/>
  <c r="S3031" i="32"/>
  <c r="R3031" i="32"/>
  <c r="O3031" i="32"/>
  <c r="N3031" i="32"/>
  <c r="K3031" i="32"/>
  <c r="J3031" i="32"/>
  <c r="X3031" i="32"/>
  <c r="F3023" i="32"/>
  <c r="F3015" i="32"/>
  <c r="F3003" i="32"/>
  <c r="F3004" i="32"/>
  <c r="F3000" i="32"/>
  <c r="F3005" i="32"/>
  <c r="F3002" i="32"/>
  <c r="F3001" i="32"/>
  <c r="V2972" i="32"/>
  <c r="F2962" i="32"/>
  <c r="F2954" i="32"/>
  <c r="F2946" i="32"/>
  <c r="F2938" i="32"/>
  <c r="F2930" i="32"/>
  <c r="F2922" i="32"/>
  <c r="F2914" i="32"/>
  <c r="F2906" i="32"/>
  <c r="F2898" i="32"/>
  <c r="F2890" i="32"/>
  <c r="F2882" i="32"/>
  <c r="F2874" i="32"/>
  <c r="W2864" i="32"/>
  <c r="V2864" i="32"/>
  <c r="S2864" i="32"/>
  <c r="R2864" i="32"/>
  <c r="O2864" i="32"/>
  <c r="N2864" i="32"/>
  <c r="K2864" i="32"/>
  <c r="J2864" i="32"/>
  <c r="X2864" i="32"/>
  <c r="V2856" i="32"/>
  <c r="W2848" i="32"/>
  <c r="V2848" i="32"/>
  <c r="S2848" i="32"/>
  <c r="R2848" i="32"/>
  <c r="O2848" i="32"/>
  <c r="N2848" i="32"/>
  <c r="K2848" i="32"/>
  <c r="J2848" i="32"/>
  <c r="T2848" i="32"/>
  <c r="R2840" i="32"/>
  <c r="W2832" i="32"/>
  <c r="V2832" i="32"/>
  <c r="S2832" i="32"/>
  <c r="R2832" i="32"/>
  <c r="O2832" i="32"/>
  <c r="N2832" i="32"/>
  <c r="K2832" i="32"/>
  <c r="J2832" i="32"/>
  <c r="X2832" i="32"/>
  <c r="V2824" i="32"/>
  <c r="W2816" i="32"/>
  <c r="V2816" i="32"/>
  <c r="S2816" i="32"/>
  <c r="R2816" i="32"/>
  <c r="O2816" i="32"/>
  <c r="N2816" i="32"/>
  <c r="K2816" i="32"/>
  <c r="J2816" i="32"/>
  <c r="T2816" i="32"/>
  <c r="R2808" i="32"/>
  <c r="W2800" i="32"/>
  <c r="V2800" i="32"/>
  <c r="S2800" i="32"/>
  <c r="R2800" i="32"/>
  <c r="O2800" i="32"/>
  <c r="N2800" i="32"/>
  <c r="K2800" i="32"/>
  <c r="J2800" i="32"/>
  <c r="X2800" i="32"/>
  <c r="V2792" i="32"/>
  <c r="W2784" i="32"/>
  <c r="V2784" i="32"/>
  <c r="S2784" i="32"/>
  <c r="R2784" i="32"/>
  <c r="O2784" i="32"/>
  <c r="N2784" i="32"/>
  <c r="K2784" i="32"/>
  <c r="J2784" i="32"/>
  <c r="T2784" i="32"/>
  <c r="R2776" i="32"/>
  <c r="W2768" i="32"/>
  <c r="V2768" i="32"/>
  <c r="S2768" i="32"/>
  <c r="R2768" i="32"/>
  <c r="O2768" i="32"/>
  <c r="N2768" i="32"/>
  <c r="K2768" i="32"/>
  <c r="J2768" i="32"/>
  <c r="X2768" i="32"/>
  <c r="F2760" i="32"/>
  <c r="W2752" i="32"/>
  <c r="V2752" i="32"/>
  <c r="U2752" i="32"/>
  <c r="S2752" i="32"/>
  <c r="R2752" i="32"/>
  <c r="Q2752" i="32"/>
  <c r="O2752" i="32"/>
  <c r="N2752" i="32"/>
  <c r="M2752" i="32"/>
  <c r="K2752" i="32"/>
  <c r="J2752" i="32"/>
  <c r="X2752" i="32"/>
  <c r="F2740" i="32"/>
  <c r="F2736" i="32"/>
  <c r="F2738" i="32"/>
  <c r="F2739" i="32"/>
  <c r="F2735" i="32"/>
  <c r="F2710" i="32"/>
  <c r="F2709" i="32"/>
  <c r="F2712" i="32"/>
  <c r="F2711" i="32"/>
  <c r="F2708" i="32"/>
  <c r="F2707" i="32"/>
  <c r="F2683" i="32"/>
  <c r="F2681" i="32"/>
  <c r="F2656" i="32"/>
  <c r="F2652" i="32"/>
  <c r="F2654" i="32"/>
  <c r="F2628" i="32"/>
  <c r="F2624" i="32"/>
  <c r="F2625" i="32"/>
  <c r="F2627" i="32"/>
  <c r="F2623" i="32"/>
  <c r="V2600" i="32"/>
  <c r="R2600" i="32"/>
  <c r="N2600" i="32"/>
  <c r="J2600" i="32"/>
  <c r="V2599" i="32"/>
  <c r="R2599" i="32"/>
  <c r="N2599" i="32"/>
  <c r="J2599" i="32"/>
  <c r="V2598" i="32"/>
  <c r="R2598" i="32"/>
  <c r="N2598" i="32"/>
  <c r="J2598" i="32"/>
  <c r="V2597" i="32"/>
  <c r="R2597" i="32"/>
  <c r="N2597" i="32"/>
  <c r="J2597" i="32"/>
  <c r="V2596" i="32"/>
  <c r="R2596" i="32"/>
  <c r="N2596" i="32"/>
  <c r="J2596" i="32"/>
  <c r="V2595" i="32"/>
  <c r="R2595" i="32"/>
  <c r="N2595" i="32"/>
  <c r="J2595" i="32"/>
  <c r="T2600" i="32"/>
  <c r="U2570" i="32"/>
  <c r="Q2570" i="32"/>
  <c r="M2570" i="32"/>
  <c r="W2569" i="32"/>
  <c r="V2569" i="32"/>
  <c r="U2569" i="32"/>
  <c r="S2569" i="32"/>
  <c r="R2569" i="32"/>
  <c r="Q2569" i="32"/>
  <c r="O2569" i="32"/>
  <c r="N2569" i="32"/>
  <c r="M2569" i="32"/>
  <c r="K2569" i="32"/>
  <c r="J2569" i="32"/>
  <c r="U2567" i="32"/>
  <c r="Q2567" i="32"/>
  <c r="M2567" i="32"/>
  <c r="U2566" i="32"/>
  <c r="Q2566" i="32"/>
  <c r="M2566" i="32"/>
  <c r="W2565" i="32"/>
  <c r="V2565" i="32"/>
  <c r="U2565" i="32"/>
  <c r="S2565" i="32"/>
  <c r="R2565" i="32"/>
  <c r="Q2565" i="32"/>
  <c r="O2565" i="32"/>
  <c r="N2565" i="32"/>
  <c r="M2565" i="32"/>
  <c r="K2565" i="32"/>
  <c r="J2565" i="32"/>
  <c r="W2570" i="32"/>
  <c r="T2569" i="32"/>
  <c r="W2567" i="32"/>
  <c r="W2566" i="32"/>
  <c r="T2565" i="32"/>
  <c r="O2537" i="32"/>
  <c r="S2507" i="32"/>
  <c r="K2507" i="32"/>
  <c r="T2506" i="32"/>
  <c r="S2506" i="32"/>
  <c r="O2506" i="32"/>
  <c r="N2506" i="32"/>
  <c r="W2505" i="32"/>
  <c r="S2505" i="32"/>
  <c r="R2505" i="32"/>
  <c r="O2505" i="32"/>
  <c r="L2505" i="32"/>
  <c r="K2505" i="32"/>
  <c r="T2504" i="32"/>
  <c r="S2504" i="32"/>
  <c r="O2504" i="32"/>
  <c r="N2504" i="32"/>
  <c r="W2503" i="32"/>
  <c r="S2503" i="32"/>
  <c r="R2503" i="32"/>
  <c r="O2503" i="32"/>
  <c r="L2503" i="32"/>
  <c r="K2503" i="32"/>
  <c r="T2502" i="32"/>
  <c r="S2502" i="32"/>
  <c r="P2502" i="32"/>
  <c r="O2502" i="32"/>
  <c r="K2502" i="32"/>
  <c r="J2502" i="32"/>
  <c r="V2507" i="32"/>
  <c r="R2507" i="32"/>
  <c r="N2507" i="32"/>
  <c r="J2507" i="32"/>
  <c r="V2506" i="32"/>
  <c r="L2506" i="32"/>
  <c r="J2506" i="32"/>
  <c r="V2505" i="32"/>
  <c r="J2505" i="32"/>
  <c r="V2504" i="32"/>
  <c r="L2504" i="32"/>
  <c r="J2504" i="32"/>
  <c r="V2503" i="32"/>
  <c r="J2503" i="32"/>
  <c r="V2502" i="32"/>
  <c r="N2502" i="32"/>
  <c r="I2473" i="32"/>
  <c r="G2473" i="32"/>
  <c r="F2473" i="32"/>
  <c r="E2473" i="32"/>
  <c r="I2472" i="32"/>
  <c r="G2472" i="32"/>
  <c r="F2472" i="32"/>
  <c r="E2472" i="32"/>
  <c r="I2471" i="32"/>
  <c r="G2471" i="32"/>
  <c r="F2471" i="32"/>
  <c r="E2471" i="32"/>
  <c r="I2470" i="32"/>
  <c r="G2470" i="32"/>
  <c r="F2470" i="32"/>
  <c r="E2470" i="32"/>
  <c r="I2469" i="32"/>
  <c r="G2469" i="32"/>
  <c r="F2469" i="32"/>
  <c r="E2469" i="32"/>
  <c r="I2468" i="32"/>
  <c r="G2468" i="32"/>
  <c r="F2468" i="32"/>
  <c r="E2468" i="32"/>
  <c r="I2467" i="32"/>
  <c r="G2467" i="32"/>
  <c r="F2467" i="32"/>
  <c r="E2467" i="32"/>
  <c r="S2466" i="32"/>
  <c r="N2466" i="32"/>
  <c r="I2466" i="32"/>
  <c r="G2466" i="32"/>
  <c r="F2466" i="32"/>
  <c r="E2466" i="32"/>
  <c r="I2465" i="32"/>
  <c r="G2465" i="32"/>
  <c r="F2465" i="32"/>
  <c r="E2465" i="32"/>
  <c r="I2464" i="32"/>
  <c r="G2464" i="32"/>
  <c r="F2464" i="32"/>
  <c r="E2464" i="32"/>
  <c r="I2463" i="32"/>
  <c r="G2463" i="32"/>
  <c r="F2463" i="32"/>
  <c r="E2463" i="32"/>
  <c r="S2462" i="32"/>
  <c r="N2462" i="32"/>
  <c r="I2462" i="32"/>
  <c r="G2462" i="32"/>
  <c r="F2462" i="32"/>
  <c r="E2462" i="32"/>
  <c r="W2458" i="32"/>
  <c r="W2467" i="32" s="1"/>
  <c r="S2458" i="32"/>
  <c r="S2467" i="32" s="1"/>
  <c r="R2458" i="32"/>
  <c r="R2467" i="32" s="1"/>
  <c r="N2458" i="32"/>
  <c r="N2467" i="32" s="1"/>
  <c r="W2457" i="32"/>
  <c r="W2466" i="32" s="1"/>
  <c r="S2457" i="32"/>
  <c r="R2457" i="32"/>
  <c r="R2466" i="32" s="1"/>
  <c r="N2457" i="32"/>
  <c r="W2456" i="32"/>
  <c r="W2465" i="32" s="1"/>
  <c r="S2456" i="32"/>
  <c r="S2465" i="32" s="1"/>
  <c r="R2456" i="32"/>
  <c r="R2465" i="32" s="1"/>
  <c r="N2456" i="32"/>
  <c r="N2465" i="32" s="1"/>
  <c r="W2455" i="32"/>
  <c r="W2464" i="32" s="1"/>
  <c r="S2455" i="32"/>
  <c r="S2464" i="32" s="1"/>
  <c r="R2455" i="32"/>
  <c r="R2464" i="32" s="1"/>
  <c r="N2455" i="32"/>
  <c r="N2464" i="32" s="1"/>
  <c r="W2454" i="32"/>
  <c r="W2463" i="32" s="1"/>
  <c r="S2454" i="32"/>
  <c r="S2463" i="32" s="1"/>
  <c r="R2454" i="32"/>
  <c r="R2463" i="32" s="1"/>
  <c r="N2454" i="32"/>
  <c r="N2463" i="32" s="1"/>
  <c r="W2453" i="32"/>
  <c r="W2462" i="32" s="1"/>
  <c r="S2453" i="32"/>
  <c r="R2453" i="32"/>
  <c r="R2462" i="32" s="1"/>
  <c r="N2453" i="32"/>
  <c r="M2458" i="32"/>
  <c r="M2467" i="32" s="1"/>
  <c r="M2457" i="32"/>
  <c r="M2466" i="32" s="1"/>
  <c r="M2456" i="32"/>
  <c r="M2465" i="32" s="1"/>
  <c r="M2455" i="32"/>
  <c r="M2464" i="32" s="1"/>
  <c r="M2454" i="32"/>
  <c r="M2463" i="32" s="1"/>
  <c r="M2453" i="32"/>
  <c r="M2462" i="32" s="1"/>
  <c r="U2458" i="32"/>
  <c r="U2467" i="32" s="1"/>
  <c r="X2430" i="32"/>
  <c r="X2473" i="32" s="1"/>
  <c r="X2372" i="32"/>
  <c r="V2372" i="32"/>
  <c r="U2372" i="32"/>
  <c r="T2372" i="32"/>
  <c r="R2372" i="32"/>
  <c r="Q2372" i="32"/>
  <c r="P2372" i="32"/>
  <c r="N2372" i="32"/>
  <c r="M2372" i="32"/>
  <c r="L2372" i="32"/>
  <c r="J2372" i="32"/>
  <c r="X2371" i="32"/>
  <c r="V2371" i="32"/>
  <c r="U2371" i="32"/>
  <c r="T2371" i="32"/>
  <c r="R2371" i="32"/>
  <c r="Q2371" i="32"/>
  <c r="P2371" i="32"/>
  <c r="N2371" i="32"/>
  <c r="M2371" i="32"/>
  <c r="L2371" i="32"/>
  <c r="J2371" i="32"/>
  <c r="X2370" i="32"/>
  <c r="V2370" i="32"/>
  <c r="U2370" i="32"/>
  <c r="T2370" i="32"/>
  <c r="R2370" i="32"/>
  <c r="Q2370" i="32"/>
  <c r="P2370" i="32"/>
  <c r="N2370" i="32"/>
  <c r="M2370" i="32"/>
  <c r="L2370" i="32"/>
  <c r="J2370" i="32"/>
  <c r="X2369" i="32"/>
  <c r="V2369" i="32"/>
  <c r="U2369" i="32"/>
  <c r="T2369" i="32"/>
  <c r="R2369" i="32"/>
  <c r="Q2369" i="32"/>
  <c r="P2369" i="32"/>
  <c r="N2369" i="32"/>
  <c r="M2369" i="32"/>
  <c r="L2369" i="32"/>
  <c r="J2369" i="32"/>
  <c r="X2368" i="32"/>
  <c r="V2368" i="32"/>
  <c r="U2368" i="32"/>
  <c r="T2368" i="32"/>
  <c r="R2368" i="32"/>
  <c r="Q2368" i="32"/>
  <c r="P2368" i="32"/>
  <c r="N2368" i="32"/>
  <c r="M2368" i="32"/>
  <c r="L2368" i="32"/>
  <c r="J2368" i="32"/>
  <c r="X2367" i="32"/>
  <c r="V2367" i="32"/>
  <c r="U2367" i="32"/>
  <c r="T2367" i="32"/>
  <c r="R2367" i="32"/>
  <c r="Q2367" i="32"/>
  <c r="P2367" i="32"/>
  <c r="N2367" i="32"/>
  <c r="M2367" i="32"/>
  <c r="L2367" i="32"/>
  <c r="J2367" i="32"/>
  <c r="S2372" i="32"/>
  <c r="Q2344" i="32"/>
  <c r="Q2343" i="32"/>
  <c r="Q2342" i="32"/>
  <c r="K2342" i="32"/>
  <c r="P2341" i="32"/>
  <c r="K2341" i="32"/>
  <c r="U2340" i="32"/>
  <c r="P2340" i="32"/>
  <c r="K2340" i="32"/>
  <c r="P2339" i="32"/>
  <c r="K2339" i="32"/>
  <c r="U2341" i="32"/>
  <c r="U2339" i="32"/>
  <c r="X2344" i="32"/>
  <c r="S2316" i="32"/>
  <c r="O2316" i="32"/>
  <c r="K2316" i="32"/>
  <c r="S2315" i="32"/>
  <c r="O2315" i="32"/>
  <c r="K2315" i="32"/>
  <c r="S2314" i="32"/>
  <c r="O2314" i="32"/>
  <c r="K2314" i="32"/>
  <c r="S2313" i="32"/>
  <c r="O2313" i="32"/>
  <c r="K2313" i="32"/>
  <c r="S2312" i="32"/>
  <c r="O2312" i="32"/>
  <c r="K2312" i="32"/>
  <c r="S2311" i="32"/>
  <c r="O2311" i="32"/>
  <c r="K2311" i="32"/>
  <c r="X2316" i="32"/>
  <c r="V2316" i="32"/>
  <c r="T2316" i="32"/>
  <c r="P2316" i="32"/>
  <c r="N2316" i="32"/>
  <c r="J2316" i="32"/>
  <c r="X2315" i="32"/>
  <c r="V2315" i="32"/>
  <c r="T2315" i="32"/>
  <c r="P2315" i="32"/>
  <c r="N2315" i="32"/>
  <c r="J2315" i="32"/>
  <c r="X2314" i="32"/>
  <c r="V2314" i="32"/>
  <c r="T2314" i="32"/>
  <c r="P2314" i="32"/>
  <c r="N2314" i="32"/>
  <c r="J2314" i="32"/>
  <c r="X2313" i="32"/>
  <c r="V2313" i="32"/>
  <c r="T2313" i="32"/>
  <c r="P2313" i="32"/>
  <c r="N2313" i="32"/>
  <c r="J2313" i="32"/>
  <c r="X2312" i="32"/>
  <c r="V2312" i="32"/>
  <c r="T2312" i="32"/>
  <c r="P2312" i="32"/>
  <c r="N2312" i="32"/>
  <c r="J2312" i="32"/>
  <c r="X2311" i="32"/>
  <c r="V2311" i="32"/>
  <c r="T2311" i="32"/>
  <c r="P2311" i="32"/>
  <c r="N2311" i="32"/>
  <c r="J2311" i="32"/>
  <c r="R2316" i="32"/>
  <c r="U2288" i="32"/>
  <c r="F2256" i="32"/>
  <c r="F2253" i="32"/>
  <c r="F2255" i="32"/>
  <c r="F2254" i="32"/>
  <c r="F2252" i="32"/>
  <c r="F2251" i="32"/>
  <c r="W2228" i="32"/>
  <c r="X2198" i="32"/>
  <c r="V2198" i="32"/>
  <c r="U2198" i="32"/>
  <c r="T2198" i="32"/>
  <c r="R2198" i="32"/>
  <c r="Q2198" i="32"/>
  <c r="P2198" i="32"/>
  <c r="N2198" i="32"/>
  <c r="M2198" i="32"/>
  <c r="L2198" i="32"/>
  <c r="J2198" i="32"/>
  <c r="W2198" i="32"/>
  <c r="Q2190" i="32"/>
  <c r="P2180" i="32"/>
  <c r="X2179" i="32"/>
  <c r="P2179" i="32"/>
  <c r="X2178" i="32"/>
  <c r="P2178" i="32"/>
  <c r="X2177" i="32"/>
  <c r="V2177" i="32"/>
  <c r="T2177" i="32"/>
  <c r="P2177" i="32"/>
  <c r="N2177" i="32"/>
  <c r="L2177" i="32"/>
  <c r="X2182" i="32"/>
  <c r="I2148" i="32"/>
  <c r="G2148" i="32"/>
  <c r="F2148" i="32"/>
  <c r="E2148" i="32"/>
  <c r="I2147" i="32"/>
  <c r="G2147" i="32"/>
  <c r="F2147" i="32"/>
  <c r="E2147" i="32"/>
  <c r="I2146" i="32"/>
  <c r="G2146" i="32"/>
  <c r="F2146" i="32"/>
  <c r="E2146" i="32"/>
  <c r="I2145" i="32"/>
  <c r="G2145" i="32"/>
  <c r="F2145" i="32"/>
  <c r="E2145" i="32"/>
  <c r="I2144" i="32"/>
  <c r="G2144" i="32"/>
  <c r="F2144" i="32"/>
  <c r="E2144" i="32"/>
  <c r="I2143" i="32"/>
  <c r="G2143" i="32"/>
  <c r="F2143" i="32"/>
  <c r="E2143" i="32"/>
  <c r="I2142" i="32"/>
  <c r="G2142" i="32"/>
  <c r="F2142" i="32"/>
  <c r="E2142" i="32"/>
  <c r="I2141" i="32"/>
  <c r="G2141" i="32"/>
  <c r="F2141" i="32"/>
  <c r="E2141" i="32"/>
  <c r="I2140" i="32"/>
  <c r="G2140" i="32"/>
  <c r="F2140" i="32"/>
  <c r="E2140" i="32"/>
  <c r="I2139" i="32"/>
  <c r="G2139" i="32"/>
  <c r="F2139" i="32"/>
  <c r="E2139" i="32"/>
  <c r="I2138" i="32"/>
  <c r="G2138" i="32"/>
  <c r="F2138" i="32"/>
  <c r="E2138" i="32"/>
  <c r="I2137" i="32"/>
  <c r="G2137" i="32"/>
  <c r="F2137" i="32"/>
  <c r="E2137" i="32"/>
  <c r="S2133" i="32"/>
  <c r="S2148" i="32" s="1"/>
  <c r="X2105" i="32"/>
  <c r="X2142" i="32" s="1"/>
  <c r="V2105" i="32"/>
  <c r="V2142" i="32" s="1"/>
  <c r="U2105" i="32"/>
  <c r="U2142" i="32" s="1"/>
  <c r="T2105" i="32"/>
  <c r="T2142" i="32" s="1"/>
  <c r="R2105" i="32"/>
  <c r="R2142" i="32" s="1"/>
  <c r="Q2105" i="32"/>
  <c r="Q2142" i="32" s="1"/>
  <c r="P2105" i="32"/>
  <c r="P2142" i="32" s="1"/>
  <c r="N2105" i="32"/>
  <c r="N2142" i="32" s="1"/>
  <c r="M2105" i="32"/>
  <c r="M2142" i="32" s="1"/>
  <c r="L2105" i="32"/>
  <c r="L2142" i="32" s="1"/>
  <c r="J2105" i="32"/>
  <c r="X2104" i="32"/>
  <c r="X2141" i="32" s="1"/>
  <c r="V2104" i="32"/>
  <c r="V2141" i="32" s="1"/>
  <c r="U2104" i="32"/>
  <c r="U2141" i="32" s="1"/>
  <c r="T2104" i="32"/>
  <c r="T2141" i="32" s="1"/>
  <c r="R2104" i="32"/>
  <c r="R2141" i="32" s="1"/>
  <c r="Q2104" i="32"/>
  <c r="Q2141" i="32" s="1"/>
  <c r="P2104" i="32"/>
  <c r="P2141" i="32" s="1"/>
  <c r="N2104" i="32"/>
  <c r="N2141" i="32" s="1"/>
  <c r="M2104" i="32"/>
  <c r="M2141" i="32" s="1"/>
  <c r="L2104" i="32"/>
  <c r="L2141" i="32" s="1"/>
  <c r="J2104" i="32"/>
  <c r="X2103" i="32"/>
  <c r="X2140" i="32" s="1"/>
  <c r="V2103" i="32"/>
  <c r="V2140" i="32" s="1"/>
  <c r="U2103" i="32"/>
  <c r="U2140" i="32" s="1"/>
  <c r="T2103" i="32"/>
  <c r="T2140" i="32" s="1"/>
  <c r="R2103" i="32"/>
  <c r="R2140" i="32" s="1"/>
  <c r="Q2103" i="32"/>
  <c r="Q2140" i="32" s="1"/>
  <c r="P2103" i="32"/>
  <c r="P2140" i="32" s="1"/>
  <c r="N2103" i="32"/>
  <c r="N2140" i="32" s="1"/>
  <c r="M2103" i="32"/>
  <c r="M2140" i="32" s="1"/>
  <c r="L2103" i="32"/>
  <c r="L2140" i="32" s="1"/>
  <c r="J2103" i="32"/>
  <c r="X2102" i="32"/>
  <c r="X2139" i="32" s="1"/>
  <c r="V2102" i="32"/>
  <c r="V2139" i="32" s="1"/>
  <c r="U2102" i="32"/>
  <c r="U2139" i="32" s="1"/>
  <c r="T2102" i="32"/>
  <c r="T2139" i="32" s="1"/>
  <c r="R2102" i="32"/>
  <c r="R2139" i="32" s="1"/>
  <c r="Q2102" i="32"/>
  <c r="Q2139" i="32" s="1"/>
  <c r="P2102" i="32"/>
  <c r="P2139" i="32" s="1"/>
  <c r="N2102" i="32"/>
  <c r="N2139" i="32" s="1"/>
  <c r="M2102" i="32"/>
  <c r="M2139" i="32" s="1"/>
  <c r="L2102" i="32"/>
  <c r="L2139" i="32" s="1"/>
  <c r="J2102" i="32"/>
  <c r="X2101" i="32"/>
  <c r="X2138" i="32" s="1"/>
  <c r="V2101" i="32"/>
  <c r="V2138" i="32" s="1"/>
  <c r="U2101" i="32"/>
  <c r="U2138" i="32" s="1"/>
  <c r="T2101" i="32"/>
  <c r="T2138" i="32" s="1"/>
  <c r="R2101" i="32"/>
  <c r="R2138" i="32" s="1"/>
  <c r="Q2101" i="32"/>
  <c r="Q2138" i="32" s="1"/>
  <c r="P2101" i="32"/>
  <c r="P2138" i="32" s="1"/>
  <c r="N2101" i="32"/>
  <c r="N2138" i="32" s="1"/>
  <c r="M2101" i="32"/>
  <c r="M2138" i="32" s="1"/>
  <c r="L2101" i="32"/>
  <c r="L2138" i="32" s="1"/>
  <c r="J2101" i="32"/>
  <c r="X2100" i="32"/>
  <c r="X2137" i="32" s="1"/>
  <c r="V2100" i="32"/>
  <c r="V2137" i="32" s="1"/>
  <c r="U2100" i="32"/>
  <c r="U2137" i="32" s="1"/>
  <c r="T2100" i="32"/>
  <c r="T2137" i="32" s="1"/>
  <c r="R2100" i="32"/>
  <c r="R2137" i="32" s="1"/>
  <c r="Q2100" i="32"/>
  <c r="Q2137" i="32" s="1"/>
  <c r="P2100" i="32"/>
  <c r="P2137" i="32" s="1"/>
  <c r="N2100" i="32"/>
  <c r="N2137" i="32" s="1"/>
  <c r="M2100" i="32"/>
  <c r="M2137" i="32" s="1"/>
  <c r="L2100" i="32"/>
  <c r="L2137" i="32" s="1"/>
  <c r="J2100" i="32"/>
  <c r="S2105" i="32"/>
  <c r="S2142" i="32" s="1"/>
  <c r="S2154" i="32" s="1"/>
  <c r="S2077" i="32"/>
  <c r="P2049" i="32"/>
  <c r="K2049" i="32"/>
  <c r="P2048" i="32"/>
  <c r="K2048" i="32"/>
  <c r="P2047" i="32"/>
  <c r="K2047" i="32"/>
  <c r="P2046" i="32"/>
  <c r="K2046" i="32"/>
  <c r="P2045" i="32"/>
  <c r="K2045" i="32"/>
  <c r="P2044" i="32"/>
  <c r="K2044" i="32"/>
  <c r="V2049" i="32"/>
  <c r="V2048" i="32"/>
  <c r="V2047" i="32"/>
  <c r="V2046" i="32"/>
  <c r="V2045" i="32"/>
  <c r="V2044" i="32"/>
  <c r="T2049" i="32"/>
  <c r="W2019" i="32"/>
  <c r="W4460" i="32" s="1"/>
  <c r="S2019" i="32"/>
  <c r="S4460" i="32" s="1"/>
  <c r="O2019" i="32"/>
  <c r="O4460" i="32" s="1"/>
  <c r="N2019" i="32"/>
  <c r="N4460" i="32" s="1"/>
  <c r="W2018" i="32"/>
  <c r="W4459" i="32" s="1"/>
  <c r="S2018" i="32"/>
  <c r="S4459" i="32" s="1"/>
  <c r="O2018" i="32"/>
  <c r="O4459" i="32" s="1"/>
  <c r="N2018" i="32"/>
  <c r="N4459" i="32" s="1"/>
  <c r="W2017" i="32"/>
  <c r="W4458" i="32" s="1"/>
  <c r="S2017" i="32"/>
  <c r="S4458" i="32" s="1"/>
  <c r="O2017" i="32"/>
  <c r="O4458" i="32" s="1"/>
  <c r="N2017" i="32"/>
  <c r="N4458" i="32" s="1"/>
  <c r="W2016" i="32"/>
  <c r="W4457" i="32" s="1"/>
  <c r="S2016" i="32"/>
  <c r="S4457" i="32" s="1"/>
  <c r="O2016" i="32"/>
  <c r="O4457" i="32" s="1"/>
  <c r="N2016" i="32"/>
  <c r="N4457" i="32" s="1"/>
  <c r="W2015" i="32"/>
  <c r="W4456" i="32" s="1"/>
  <c r="S2015" i="32"/>
  <c r="S4456" i="32" s="1"/>
  <c r="O2015" i="32"/>
  <c r="O4456" i="32" s="1"/>
  <c r="N2015" i="32"/>
  <c r="N4456" i="32" s="1"/>
  <c r="W2014" i="32"/>
  <c r="W4455" i="32" s="1"/>
  <c r="S2014" i="32"/>
  <c r="S4455" i="32" s="1"/>
  <c r="O2014" i="32"/>
  <c r="O4455" i="32" s="1"/>
  <c r="N2014" i="32"/>
  <c r="N4455" i="32" s="1"/>
  <c r="U2019" i="32"/>
  <c r="U4460" i="32" s="1"/>
  <c r="M2019" i="32"/>
  <c r="M4460" i="32" s="1"/>
  <c r="J2019" i="32"/>
  <c r="U2018" i="32"/>
  <c r="U4459" i="32" s="1"/>
  <c r="R2018" i="32"/>
  <c r="R4459" i="32" s="1"/>
  <c r="M2018" i="32"/>
  <c r="M4459" i="32" s="1"/>
  <c r="J2018" i="32"/>
  <c r="U2017" i="32"/>
  <c r="U4458" i="32" s="1"/>
  <c r="R2017" i="32"/>
  <c r="R4458" i="32" s="1"/>
  <c r="M2017" i="32"/>
  <c r="M4458" i="32" s="1"/>
  <c r="J2017" i="32"/>
  <c r="U2016" i="32"/>
  <c r="U4457" i="32" s="1"/>
  <c r="R2016" i="32"/>
  <c r="R4457" i="32" s="1"/>
  <c r="M2016" i="32"/>
  <c r="M4457" i="32" s="1"/>
  <c r="J2016" i="32"/>
  <c r="U2015" i="32"/>
  <c r="U4456" i="32" s="1"/>
  <c r="R2015" i="32"/>
  <c r="R4456" i="32" s="1"/>
  <c r="M2015" i="32"/>
  <c r="M4456" i="32" s="1"/>
  <c r="J2015" i="32"/>
  <c r="U2014" i="32"/>
  <c r="U4455" i="32" s="1"/>
  <c r="R2014" i="32"/>
  <c r="R4455" i="32" s="1"/>
  <c r="M2014" i="32"/>
  <c r="M4455" i="32" s="1"/>
  <c r="J2014" i="32"/>
  <c r="R2019" i="32"/>
  <c r="R4460" i="32" s="1"/>
  <c r="R1991" i="32"/>
  <c r="R4454" i="32" s="1"/>
  <c r="M1991" i="32"/>
  <c r="M4454" i="32" s="1"/>
  <c r="X1991" i="32"/>
  <c r="X4454" i="32" s="1"/>
  <c r="T1990" i="32"/>
  <c r="T4453" i="32" s="1"/>
  <c r="P1990" i="32"/>
  <c r="P4453" i="32" s="1"/>
  <c r="L1990" i="32"/>
  <c r="L4453" i="32" s="1"/>
  <c r="X1989" i="32"/>
  <c r="X4452" i="32" s="1"/>
  <c r="T1989" i="32"/>
  <c r="T4452" i="32" s="1"/>
  <c r="P1989" i="32"/>
  <c r="P4452" i="32" s="1"/>
  <c r="L1989" i="32"/>
  <c r="L4452" i="32" s="1"/>
  <c r="X1988" i="32"/>
  <c r="X4451" i="32" s="1"/>
  <c r="T1988" i="32"/>
  <c r="T4451" i="32" s="1"/>
  <c r="P1988" i="32"/>
  <c r="P4451" i="32" s="1"/>
  <c r="L1988" i="32"/>
  <c r="L4451" i="32" s="1"/>
  <c r="X1987" i="32"/>
  <c r="X4450" i="32" s="1"/>
  <c r="T1987" i="32"/>
  <c r="T4450" i="32" s="1"/>
  <c r="P1987" i="32"/>
  <c r="P4450" i="32" s="1"/>
  <c r="L1987" i="32"/>
  <c r="L4450" i="32" s="1"/>
  <c r="X1986" i="32"/>
  <c r="X4449" i="32" s="1"/>
  <c r="T1986" i="32"/>
  <c r="T4449" i="32" s="1"/>
  <c r="P1986" i="32"/>
  <c r="P4449" i="32" s="1"/>
  <c r="L1986" i="32"/>
  <c r="L4449" i="32" s="1"/>
  <c r="P1991" i="32"/>
  <c r="P4454" i="32" s="1"/>
  <c r="T1963" i="32"/>
  <c r="T4448" i="32" s="1"/>
  <c r="V1935" i="32"/>
  <c r="V4442" i="32" s="1"/>
  <c r="R1935" i="32"/>
  <c r="R4442" i="32" s="1"/>
  <c r="N1935" i="32"/>
  <c r="N4442" i="32" s="1"/>
  <c r="J1935" i="32"/>
  <c r="V1934" i="32"/>
  <c r="V4441" i="32" s="1"/>
  <c r="R1934" i="32"/>
  <c r="R4441" i="32" s="1"/>
  <c r="N1934" i="32"/>
  <c r="N4441" i="32" s="1"/>
  <c r="J1934" i="32"/>
  <c r="V1933" i="32"/>
  <c r="V4440" i="32" s="1"/>
  <c r="R1933" i="32"/>
  <c r="R4440" i="32" s="1"/>
  <c r="N1933" i="32"/>
  <c r="N4440" i="32" s="1"/>
  <c r="J1933" i="32"/>
  <c r="V1932" i="32"/>
  <c r="V4439" i="32" s="1"/>
  <c r="R1932" i="32"/>
  <c r="R4439" i="32" s="1"/>
  <c r="N1932" i="32"/>
  <c r="N4439" i="32" s="1"/>
  <c r="J1932" i="32"/>
  <c r="V1931" i="32"/>
  <c r="V4438" i="32" s="1"/>
  <c r="R1931" i="32"/>
  <c r="R4438" i="32" s="1"/>
  <c r="N1931" i="32"/>
  <c r="N4438" i="32" s="1"/>
  <c r="J1931" i="32"/>
  <c r="V1930" i="32"/>
  <c r="V4437" i="32" s="1"/>
  <c r="R1930" i="32"/>
  <c r="R4437" i="32" s="1"/>
  <c r="N1930" i="32"/>
  <c r="N4437" i="32" s="1"/>
  <c r="J1930" i="32"/>
  <c r="W1935" i="32"/>
  <c r="W4442" i="32" s="1"/>
  <c r="X1907" i="32"/>
  <c r="X4436" i="32" s="1"/>
  <c r="V1907" i="32"/>
  <c r="V4436" i="32" s="1"/>
  <c r="U1907" i="32"/>
  <c r="U4436" i="32" s="1"/>
  <c r="R1907" i="32"/>
  <c r="R4436" i="32" s="1"/>
  <c r="Q1907" i="32"/>
  <c r="Q4436" i="32" s="1"/>
  <c r="P1907" i="32"/>
  <c r="P4436" i="32" s="1"/>
  <c r="N1907" i="32"/>
  <c r="N4436" i="32" s="1"/>
  <c r="M1907" i="32"/>
  <c r="M4436" i="32" s="1"/>
  <c r="J1907" i="32"/>
  <c r="X1906" i="32"/>
  <c r="X4435" i="32" s="1"/>
  <c r="V1906" i="32"/>
  <c r="V4435" i="32" s="1"/>
  <c r="U1906" i="32"/>
  <c r="U4435" i="32" s="1"/>
  <c r="R1906" i="32"/>
  <c r="R4435" i="32" s="1"/>
  <c r="Q1906" i="32"/>
  <c r="Q4435" i="32" s="1"/>
  <c r="P1906" i="32"/>
  <c r="P4435" i="32" s="1"/>
  <c r="N1906" i="32"/>
  <c r="N4435" i="32" s="1"/>
  <c r="M1906" i="32"/>
  <c r="M4435" i="32" s="1"/>
  <c r="J1906" i="32"/>
  <c r="X1905" i="32"/>
  <c r="X4434" i="32" s="1"/>
  <c r="V1905" i="32"/>
  <c r="V4434" i="32" s="1"/>
  <c r="U1905" i="32"/>
  <c r="U4434" i="32" s="1"/>
  <c r="R1905" i="32"/>
  <c r="R4434" i="32" s="1"/>
  <c r="Q1905" i="32"/>
  <c r="Q4434" i="32" s="1"/>
  <c r="P1905" i="32"/>
  <c r="P4434" i="32" s="1"/>
  <c r="N1905" i="32"/>
  <c r="N4434" i="32" s="1"/>
  <c r="M1905" i="32"/>
  <c r="M4434" i="32" s="1"/>
  <c r="J1905" i="32"/>
  <c r="X1904" i="32"/>
  <c r="X4433" i="32" s="1"/>
  <c r="V1904" i="32"/>
  <c r="V4433" i="32" s="1"/>
  <c r="U1904" i="32"/>
  <c r="U4433" i="32" s="1"/>
  <c r="R1904" i="32"/>
  <c r="R4433" i="32" s="1"/>
  <c r="Q1904" i="32"/>
  <c r="Q4433" i="32" s="1"/>
  <c r="P1904" i="32"/>
  <c r="P4433" i="32" s="1"/>
  <c r="N1904" i="32"/>
  <c r="N4433" i="32" s="1"/>
  <c r="M1904" i="32"/>
  <c r="M4433" i="32" s="1"/>
  <c r="J1904" i="32"/>
  <c r="X1903" i="32"/>
  <c r="X4432" i="32" s="1"/>
  <c r="V1903" i="32"/>
  <c r="V4432" i="32" s="1"/>
  <c r="U1903" i="32"/>
  <c r="U4432" i="32" s="1"/>
  <c r="R1903" i="32"/>
  <c r="R4432" i="32" s="1"/>
  <c r="Q1903" i="32"/>
  <c r="Q4432" i="32" s="1"/>
  <c r="P1903" i="32"/>
  <c r="P4432" i="32" s="1"/>
  <c r="N1903" i="32"/>
  <c r="N4432" i="32" s="1"/>
  <c r="M1903" i="32"/>
  <c r="M4432" i="32" s="1"/>
  <c r="J1903" i="32"/>
  <c r="X1902" i="32"/>
  <c r="X4431" i="32" s="1"/>
  <c r="V1902" i="32"/>
  <c r="V4431" i="32" s="1"/>
  <c r="U1902" i="32"/>
  <c r="U4431" i="32" s="1"/>
  <c r="R1902" i="32"/>
  <c r="R4431" i="32" s="1"/>
  <c r="Q1902" i="32"/>
  <c r="Q4431" i="32" s="1"/>
  <c r="P1902" i="32"/>
  <c r="P4431" i="32" s="1"/>
  <c r="N1902" i="32"/>
  <c r="N4431" i="32" s="1"/>
  <c r="M1902" i="32"/>
  <c r="M4431" i="32" s="1"/>
  <c r="J1902" i="32"/>
  <c r="W1907" i="32"/>
  <c r="W4436" i="32" s="1"/>
  <c r="X1879" i="32"/>
  <c r="X4430" i="32" s="1"/>
  <c r="T1879" i="32"/>
  <c r="T4430" i="32" s="1"/>
  <c r="P1879" i="32"/>
  <c r="P4430" i="32" s="1"/>
  <c r="L1879" i="32"/>
  <c r="L4430" i="32" s="1"/>
  <c r="X1878" i="32"/>
  <c r="X4429" i="32" s="1"/>
  <c r="T1878" i="32"/>
  <c r="T4429" i="32" s="1"/>
  <c r="P1878" i="32"/>
  <c r="P4429" i="32" s="1"/>
  <c r="L1878" i="32"/>
  <c r="L4429" i="32" s="1"/>
  <c r="X1877" i="32"/>
  <c r="X4428" i="32" s="1"/>
  <c r="T1877" i="32"/>
  <c r="T4428" i="32" s="1"/>
  <c r="P1877" i="32"/>
  <c r="P4428" i="32" s="1"/>
  <c r="L1877" i="32"/>
  <c r="L4428" i="32" s="1"/>
  <c r="X1876" i="32"/>
  <c r="X4427" i="32" s="1"/>
  <c r="T1876" i="32"/>
  <c r="T4427" i="32" s="1"/>
  <c r="P1876" i="32"/>
  <c r="P4427" i="32" s="1"/>
  <c r="L1876" i="32"/>
  <c r="L4427" i="32" s="1"/>
  <c r="X1875" i="32"/>
  <c r="X4426" i="32" s="1"/>
  <c r="T1875" i="32"/>
  <c r="T4426" i="32" s="1"/>
  <c r="P1875" i="32"/>
  <c r="P4426" i="32" s="1"/>
  <c r="L1875" i="32"/>
  <c r="L4426" i="32" s="1"/>
  <c r="X1874" i="32"/>
  <c r="X4425" i="32" s="1"/>
  <c r="T1874" i="32"/>
  <c r="T4425" i="32" s="1"/>
  <c r="P1874" i="32"/>
  <c r="P4425" i="32" s="1"/>
  <c r="L1874" i="32"/>
  <c r="L4425" i="32" s="1"/>
  <c r="U1879" i="32"/>
  <c r="U4430" i="32" s="1"/>
  <c r="I1842" i="32"/>
  <c r="G1842" i="32"/>
  <c r="F1842" i="32"/>
  <c r="E1842" i="32"/>
  <c r="I1841" i="32"/>
  <c r="G1841" i="32"/>
  <c r="F1841" i="32"/>
  <c r="E1841" i="32"/>
  <c r="I1840" i="32"/>
  <c r="G1840" i="32"/>
  <c r="F1840" i="32"/>
  <c r="E1840" i="32"/>
  <c r="I1839" i="32"/>
  <c r="G1839" i="32"/>
  <c r="F1839" i="32"/>
  <c r="E1839" i="32"/>
  <c r="I1838" i="32"/>
  <c r="G1838" i="32"/>
  <c r="F1838" i="32"/>
  <c r="E1838" i="32"/>
  <c r="I1837" i="32"/>
  <c r="G1837" i="32"/>
  <c r="F1837" i="32"/>
  <c r="E1837" i="32"/>
  <c r="F1829" i="32"/>
  <c r="F1830" i="32"/>
  <c r="F1833" i="32"/>
  <c r="F1832" i="32"/>
  <c r="F1831" i="32"/>
  <c r="F1828" i="32"/>
  <c r="V1805" i="32"/>
  <c r="R1805" i="32"/>
  <c r="N1805" i="32"/>
  <c r="J1805" i="32"/>
  <c r="V1804" i="32"/>
  <c r="R1804" i="32"/>
  <c r="N1804" i="32"/>
  <c r="J1804" i="32"/>
  <c r="V1803" i="32"/>
  <c r="R1803" i="32"/>
  <c r="N1803" i="32"/>
  <c r="J1803" i="32"/>
  <c r="V1802" i="32"/>
  <c r="R1802" i="32"/>
  <c r="N1802" i="32"/>
  <c r="J1802" i="32"/>
  <c r="V1801" i="32"/>
  <c r="R1801" i="32"/>
  <c r="N1801" i="32"/>
  <c r="J1801" i="32"/>
  <c r="V1800" i="32"/>
  <c r="R1800" i="32"/>
  <c r="N1800" i="32"/>
  <c r="J1800" i="32"/>
  <c r="S1805" i="32"/>
  <c r="X1777" i="32"/>
  <c r="X1842" i="32" s="1"/>
  <c r="X1849" i="32" s="1"/>
  <c r="V1777" i="32"/>
  <c r="V1842" i="32" s="1"/>
  <c r="V1849" i="32" s="1"/>
  <c r="U1777" i="32"/>
  <c r="U1842" i="32" s="1"/>
  <c r="U1849" i="32" s="1"/>
  <c r="T1777" i="32"/>
  <c r="T1842" i="32" s="1"/>
  <c r="T1849" i="32" s="1"/>
  <c r="R1777" i="32"/>
  <c r="R1842" i="32" s="1"/>
  <c r="R1849" i="32" s="1"/>
  <c r="Q1777" i="32"/>
  <c r="Q1842" i="32" s="1"/>
  <c r="Q1849" i="32" s="1"/>
  <c r="P1777" i="32"/>
  <c r="P1842" i="32" s="1"/>
  <c r="P1849" i="32" s="1"/>
  <c r="N1777" i="32"/>
  <c r="N1842" i="32" s="1"/>
  <c r="N1849" i="32" s="1"/>
  <c r="M1777" i="32"/>
  <c r="M1842" i="32" s="1"/>
  <c r="M1849" i="32" s="1"/>
  <c r="L1777" i="32"/>
  <c r="L1842" i="32" s="1"/>
  <c r="L1849" i="32" s="1"/>
  <c r="J1777" i="32"/>
  <c r="X1776" i="32"/>
  <c r="X1841" i="32" s="1"/>
  <c r="X1848" i="32" s="1"/>
  <c r="V1776" i="32"/>
  <c r="V1841" i="32" s="1"/>
  <c r="V1848" i="32" s="1"/>
  <c r="U1776" i="32"/>
  <c r="U1841" i="32" s="1"/>
  <c r="U1848" i="32" s="1"/>
  <c r="T1776" i="32"/>
  <c r="T1841" i="32" s="1"/>
  <c r="T1848" i="32" s="1"/>
  <c r="R1776" i="32"/>
  <c r="R1841" i="32" s="1"/>
  <c r="R1848" i="32" s="1"/>
  <c r="Q1776" i="32"/>
  <c r="Q1841" i="32" s="1"/>
  <c r="Q1848" i="32" s="1"/>
  <c r="P1776" i="32"/>
  <c r="P1841" i="32" s="1"/>
  <c r="P1848" i="32" s="1"/>
  <c r="N1776" i="32"/>
  <c r="N1841" i="32" s="1"/>
  <c r="N1848" i="32" s="1"/>
  <c r="M1776" i="32"/>
  <c r="M1841" i="32" s="1"/>
  <c r="M1848" i="32" s="1"/>
  <c r="L1776" i="32"/>
  <c r="L1841" i="32" s="1"/>
  <c r="L1848" i="32" s="1"/>
  <c r="J1776" i="32"/>
  <c r="X1775" i="32"/>
  <c r="X1840" i="32" s="1"/>
  <c r="X1847" i="32" s="1"/>
  <c r="V1775" i="32"/>
  <c r="V1840" i="32" s="1"/>
  <c r="V1847" i="32" s="1"/>
  <c r="U1775" i="32"/>
  <c r="U1840" i="32" s="1"/>
  <c r="U1847" i="32" s="1"/>
  <c r="T1775" i="32"/>
  <c r="T1840" i="32" s="1"/>
  <c r="T1847" i="32" s="1"/>
  <c r="R1775" i="32"/>
  <c r="R1840" i="32" s="1"/>
  <c r="R1847" i="32" s="1"/>
  <c r="Q1775" i="32"/>
  <c r="Q1840" i="32" s="1"/>
  <c r="Q1847" i="32" s="1"/>
  <c r="P1775" i="32"/>
  <c r="P1840" i="32" s="1"/>
  <c r="P1847" i="32" s="1"/>
  <c r="N1775" i="32"/>
  <c r="N1840" i="32" s="1"/>
  <c r="N1847" i="32" s="1"/>
  <c r="M1775" i="32"/>
  <c r="M1840" i="32" s="1"/>
  <c r="M1847" i="32" s="1"/>
  <c r="L1775" i="32"/>
  <c r="L1840" i="32" s="1"/>
  <c r="L1847" i="32" s="1"/>
  <c r="J1775" i="32"/>
  <c r="X1774" i="32"/>
  <c r="X1839" i="32" s="1"/>
  <c r="X1846" i="32" s="1"/>
  <c r="V1774" i="32"/>
  <c r="V1839" i="32" s="1"/>
  <c r="V1846" i="32" s="1"/>
  <c r="U1774" i="32"/>
  <c r="U1839" i="32" s="1"/>
  <c r="U1846" i="32" s="1"/>
  <c r="T1774" i="32"/>
  <c r="T1839" i="32" s="1"/>
  <c r="T1846" i="32" s="1"/>
  <c r="R1774" i="32"/>
  <c r="R1839" i="32" s="1"/>
  <c r="R1846" i="32" s="1"/>
  <c r="Q1774" i="32"/>
  <c r="Q1839" i="32" s="1"/>
  <c r="Q1846" i="32" s="1"/>
  <c r="P1774" i="32"/>
  <c r="P1839" i="32" s="1"/>
  <c r="P1846" i="32" s="1"/>
  <c r="N1774" i="32"/>
  <c r="N1839" i="32" s="1"/>
  <c r="N1846" i="32" s="1"/>
  <c r="M1774" i="32"/>
  <c r="M1839" i="32" s="1"/>
  <c r="M1846" i="32" s="1"/>
  <c r="L1774" i="32"/>
  <c r="L1839" i="32" s="1"/>
  <c r="L1846" i="32" s="1"/>
  <c r="J1774" i="32"/>
  <c r="X1773" i="32"/>
  <c r="X1838" i="32" s="1"/>
  <c r="X1845" i="32" s="1"/>
  <c r="V1773" i="32"/>
  <c r="V1838" i="32" s="1"/>
  <c r="V1845" i="32" s="1"/>
  <c r="U1773" i="32"/>
  <c r="U1838" i="32" s="1"/>
  <c r="U1845" i="32" s="1"/>
  <c r="T1773" i="32"/>
  <c r="T1838" i="32" s="1"/>
  <c r="T1845" i="32" s="1"/>
  <c r="R1773" i="32"/>
  <c r="R1838" i="32" s="1"/>
  <c r="R1845" i="32" s="1"/>
  <c r="Q1773" i="32"/>
  <c r="Q1838" i="32" s="1"/>
  <c r="Q1845" i="32" s="1"/>
  <c r="P1773" i="32"/>
  <c r="P1838" i="32" s="1"/>
  <c r="P1845" i="32" s="1"/>
  <c r="N1773" i="32"/>
  <c r="N1838" i="32" s="1"/>
  <c r="N1845" i="32" s="1"/>
  <c r="M1773" i="32"/>
  <c r="M1838" i="32" s="1"/>
  <c r="M1845" i="32" s="1"/>
  <c r="L1773" i="32"/>
  <c r="L1838" i="32" s="1"/>
  <c r="L1845" i="32" s="1"/>
  <c r="J1773" i="32"/>
  <c r="X1772" i="32"/>
  <c r="X1837" i="32" s="1"/>
  <c r="X1844" i="32" s="1"/>
  <c r="V1772" i="32"/>
  <c r="V1837" i="32" s="1"/>
  <c r="V1844" i="32" s="1"/>
  <c r="U1772" i="32"/>
  <c r="U1837" i="32" s="1"/>
  <c r="U1844" i="32" s="1"/>
  <c r="T1772" i="32"/>
  <c r="T1837" i="32" s="1"/>
  <c r="T1844" i="32" s="1"/>
  <c r="R1772" i="32"/>
  <c r="R1837" i="32" s="1"/>
  <c r="R1844" i="32" s="1"/>
  <c r="Q1772" i="32"/>
  <c r="Q1837" i="32" s="1"/>
  <c r="Q1844" i="32" s="1"/>
  <c r="P1772" i="32"/>
  <c r="P1837" i="32" s="1"/>
  <c r="P1844" i="32" s="1"/>
  <c r="N1772" i="32"/>
  <c r="N1837" i="32" s="1"/>
  <c r="N1844" i="32" s="1"/>
  <c r="M1772" i="32"/>
  <c r="M1837" i="32" s="1"/>
  <c r="M1844" i="32" s="1"/>
  <c r="L1772" i="32"/>
  <c r="L1837" i="32" s="1"/>
  <c r="L1844" i="32" s="1"/>
  <c r="J1772" i="32"/>
  <c r="S1777" i="32"/>
  <c r="S1842" i="32" s="1"/>
  <c r="S1849" i="32" s="1"/>
  <c r="X1749" i="32"/>
  <c r="T1749" i="32"/>
  <c r="P1749" i="32"/>
  <c r="L1749" i="32"/>
  <c r="X1748" i="32"/>
  <c r="T1748" i="32"/>
  <c r="P1748" i="32"/>
  <c r="L1748" i="32"/>
  <c r="X1747" i="32"/>
  <c r="T1747" i="32"/>
  <c r="P1747" i="32"/>
  <c r="L1747" i="32"/>
  <c r="X1746" i="32"/>
  <c r="T1746" i="32"/>
  <c r="P1746" i="32"/>
  <c r="L1746" i="32"/>
  <c r="X1745" i="32"/>
  <c r="T1745" i="32"/>
  <c r="P1745" i="32"/>
  <c r="L1745" i="32"/>
  <c r="X1744" i="32"/>
  <c r="T1744" i="32"/>
  <c r="P1744" i="32"/>
  <c r="L1744" i="32"/>
  <c r="Q1749" i="32"/>
  <c r="O1721" i="32"/>
  <c r="W1691" i="32"/>
  <c r="V1691" i="32"/>
  <c r="R1691" i="32"/>
  <c r="J1691" i="32"/>
  <c r="N1691" i="32"/>
  <c r="N1683" i="32"/>
  <c r="L1683" i="32"/>
  <c r="X1683" i="32"/>
  <c r="V1683" i="32"/>
  <c r="U1683" i="32"/>
  <c r="T1683" i="32"/>
  <c r="R1683" i="32"/>
  <c r="Q1683" i="32"/>
  <c r="P1683" i="32"/>
  <c r="M1683" i="32"/>
  <c r="J1683" i="32"/>
  <c r="S1683" i="32"/>
  <c r="S1675" i="32"/>
  <c r="O1675" i="32"/>
  <c r="M1675" i="32"/>
  <c r="K1675" i="32"/>
  <c r="X1675" i="32"/>
  <c r="U1675" i="32"/>
  <c r="T1675" i="32"/>
  <c r="P1675" i="32"/>
  <c r="Q1675" i="32"/>
  <c r="V1665" i="32"/>
  <c r="U1657" i="32"/>
  <c r="Q1657" i="32"/>
  <c r="O1657" i="32"/>
  <c r="J1657" i="32"/>
  <c r="S1657" i="32"/>
  <c r="U1647" i="32"/>
  <c r="T1647" i="32"/>
  <c r="Q1647" i="32"/>
  <c r="P1647" i="32"/>
  <c r="M1647" i="32"/>
  <c r="L1647" i="32"/>
  <c r="W1647" i="32"/>
  <c r="Q1639" i="32"/>
  <c r="F1627" i="32"/>
  <c r="F1626" i="32"/>
  <c r="F1629" i="32"/>
  <c r="F1628" i="32"/>
  <c r="F1625" i="32"/>
  <c r="F1624" i="32"/>
  <c r="F1600" i="32"/>
  <c r="F1573" i="32"/>
  <c r="F1569" i="32"/>
  <c r="F1571" i="32"/>
  <c r="F1545" i="32"/>
  <c r="F1541" i="32"/>
  <c r="F1543" i="32"/>
  <c r="F1544" i="32"/>
  <c r="F1542" i="32"/>
  <c r="F1540" i="32"/>
  <c r="V1517" i="32"/>
  <c r="R1517" i="32"/>
  <c r="N1517" i="32"/>
  <c r="J1517" i="32"/>
  <c r="V1516" i="32"/>
  <c r="R1516" i="32"/>
  <c r="N1516" i="32"/>
  <c r="J1516" i="32"/>
  <c r="V1515" i="32"/>
  <c r="R1515" i="32"/>
  <c r="N1515" i="32"/>
  <c r="J1515" i="32"/>
  <c r="V1514" i="32"/>
  <c r="R1514" i="32"/>
  <c r="N1514" i="32"/>
  <c r="J1514" i="32"/>
  <c r="V1513" i="32"/>
  <c r="R1513" i="32"/>
  <c r="N1513" i="32"/>
  <c r="J1513" i="32"/>
  <c r="V1512" i="32"/>
  <c r="R1512" i="32"/>
  <c r="N1512" i="32"/>
  <c r="J1512" i="32"/>
  <c r="T1517" i="32"/>
  <c r="V1489" i="32"/>
  <c r="U1489" i="32"/>
  <c r="R1489" i="32"/>
  <c r="Q1489" i="32"/>
  <c r="N1489" i="32"/>
  <c r="M1489" i="32"/>
  <c r="J1489" i="32"/>
  <c r="V1488" i="32"/>
  <c r="U1488" i="32"/>
  <c r="R1488" i="32"/>
  <c r="Q1488" i="32"/>
  <c r="N1488" i="32"/>
  <c r="M1488" i="32"/>
  <c r="J1488" i="32"/>
  <c r="V1487" i="32"/>
  <c r="U1487" i="32"/>
  <c r="R1487" i="32"/>
  <c r="Q1487" i="32"/>
  <c r="N1487" i="32"/>
  <c r="M1487" i="32"/>
  <c r="J1487" i="32"/>
  <c r="V1486" i="32"/>
  <c r="U1486" i="32"/>
  <c r="R1486" i="32"/>
  <c r="Q1486" i="32"/>
  <c r="N1486" i="32"/>
  <c r="M1486" i="32"/>
  <c r="J1486" i="32"/>
  <c r="V1485" i="32"/>
  <c r="U1485" i="32"/>
  <c r="R1485" i="32"/>
  <c r="Q1485" i="32"/>
  <c r="N1485" i="32"/>
  <c r="M1485" i="32"/>
  <c r="J1485" i="32"/>
  <c r="V1484" i="32"/>
  <c r="U1484" i="32"/>
  <c r="R1484" i="32"/>
  <c r="Q1484" i="32"/>
  <c r="N1484" i="32"/>
  <c r="M1484" i="32"/>
  <c r="J1484" i="32"/>
  <c r="W1489" i="32"/>
  <c r="X1461" i="32"/>
  <c r="U1461" i="32"/>
  <c r="T1461" i="32"/>
  <c r="Q1461" i="32"/>
  <c r="P1461" i="32"/>
  <c r="M1461" i="32"/>
  <c r="L1461" i="32"/>
  <c r="R1461" i="32"/>
  <c r="Q1453" i="32"/>
  <c r="V1425" i="32"/>
  <c r="R1425" i="32"/>
  <c r="N1425" i="32"/>
  <c r="J1425" i="32"/>
  <c r="V1424" i="32"/>
  <c r="R1424" i="32"/>
  <c r="N1424" i="32"/>
  <c r="J1424" i="32"/>
  <c r="V1423" i="32"/>
  <c r="R1423" i="32"/>
  <c r="N1423" i="32"/>
  <c r="J1423" i="32"/>
  <c r="V1422" i="32"/>
  <c r="R1422" i="32"/>
  <c r="N1422" i="32"/>
  <c r="J1422" i="32"/>
  <c r="V1421" i="32"/>
  <c r="R1421" i="32"/>
  <c r="N1421" i="32"/>
  <c r="J1421" i="32"/>
  <c r="V1420" i="32"/>
  <c r="R1420" i="32"/>
  <c r="N1420" i="32"/>
  <c r="J1420" i="32"/>
  <c r="T1425" i="32"/>
  <c r="F1396" i="32"/>
  <c r="X1369" i="32"/>
  <c r="U1369" i="32"/>
  <c r="T1369" i="32"/>
  <c r="Q1369" i="32"/>
  <c r="P1369" i="32"/>
  <c r="M1369" i="32"/>
  <c r="L1369" i="32"/>
  <c r="V1369" i="32"/>
  <c r="U1359" i="32"/>
  <c r="V1331" i="32"/>
  <c r="R1331" i="32"/>
  <c r="N1331" i="32"/>
  <c r="J1331" i="32"/>
  <c r="U1330" i="32"/>
  <c r="Q1330" i="32"/>
  <c r="M1330" i="32"/>
  <c r="W1328" i="32"/>
  <c r="S1328" i="32"/>
  <c r="O1328" i="32"/>
  <c r="K1328" i="32"/>
  <c r="V1327" i="32"/>
  <c r="R1327" i="32"/>
  <c r="N1327" i="32"/>
  <c r="J1327" i="32"/>
  <c r="U1326" i="32"/>
  <c r="Q1326" i="32"/>
  <c r="M1326" i="32"/>
  <c r="X1329" i="32"/>
  <c r="T1329" i="32"/>
  <c r="P1329" i="32"/>
  <c r="L1329" i="32"/>
  <c r="X1331" i="32"/>
  <c r="W1303" i="32"/>
  <c r="S1303" i="32"/>
  <c r="O1303" i="32"/>
  <c r="K1303" i="32"/>
  <c r="V1302" i="32"/>
  <c r="R1302" i="32"/>
  <c r="N1302" i="32"/>
  <c r="J1302" i="32"/>
  <c r="X1300" i="32"/>
  <c r="T1300" i="32"/>
  <c r="P1300" i="32"/>
  <c r="L1300" i="32"/>
  <c r="W1299" i="32"/>
  <c r="S1299" i="32"/>
  <c r="O1299" i="32"/>
  <c r="K1299" i="32"/>
  <c r="V1298" i="32"/>
  <c r="R1298" i="32"/>
  <c r="N1298" i="32"/>
  <c r="J1298" i="32"/>
  <c r="U1301" i="32"/>
  <c r="Q1301" i="32"/>
  <c r="M1301" i="32"/>
  <c r="U1303" i="32"/>
  <c r="X1275" i="32"/>
  <c r="T1275" i="32"/>
  <c r="P1275" i="32"/>
  <c r="L1275" i="32"/>
  <c r="W1274" i="32"/>
  <c r="S1274" i="32"/>
  <c r="O1274" i="32"/>
  <c r="K1274" i="32"/>
  <c r="U1272" i="32"/>
  <c r="Q1272" i="32"/>
  <c r="M1272" i="32"/>
  <c r="X1271" i="32"/>
  <c r="T1271" i="32"/>
  <c r="P1271" i="32"/>
  <c r="L1271" i="32"/>
  <c r="W1270" i="32"/>
  <c r="S1270" i="32"/>
  <c r="O1270" i="32"/>
  <c r="K1270" i="32"/>
  <c r="V1273" i="32"/>
  <c r="R1273" i="32"/>
  <c r="N1273" i="32"/>
  <c r="J1273" i="32"/>
  <c r="R1275" i="32"/>
  <c r="F1246" i="32"/>
  <c r="X1219" i="32"/>
  <c r="T1219" i="32"/>
  <c r="P1219" i="32"/>
  <c r="L1219" i="32"/>
  <c r="W1218" i="32"/>
  <c r="S1218" i="32"/>
  <c r="O1218" i="32"/>
  <c r="K1218" i="32"/>
  <c r="U1216" i="32"/>
  <c r="Q1216" i="32"/>
  <c r="M1216" i="32"/>
  <c r="X1215" i="32"/>
  <c r="T1215" i="32"/>
  <c r="P1215" i="32"/>
  <c r="L1215" i="32"/>
  <c r="W1214" i="32"/>
  <c r="S1214" i="32"/>
  <c r="O1214" i="32"/>
  <c r="K1214" i="32"/>
  <c r="V1217" i="32"/>
  <c r="R1217" i="32"/>
  <c r="N1217" i="32"/>
  <c r="J1217" i="32"/>
  <c r="V1219" i="32"/>
  <c r="F1186" i="32"/>
  <c r="X1163" i="32"/>
  <c r="T1163" i="32"/>
  <c r="P1163" i="32"/>
  <c r="L1163" i="32"/>
  <c r="W1162" i="32"/>
  <c r="S1162" i="32"/>
  <c r="O1162" i="32"/>
  <c r="K1162" i="32"/>
  <c r="U1160" i="32"/>
  <c r="Q1160" i="32"/>
  <c r="M1160" i="32"/>
  <c r="X1159" i="32"/>
  <c r="T1159" i="32"/>
  <c r="P1159" i="32"/>
  <c r="L1159" i="32"/>
  <c r="W1158" i="32"/>
  <c r="S1158" i="32"/>
  <c r="O1158" i="32"/>
  <c r="K1158" i="32"/>
  <c r="V1161" i="32"/>
  <c r="R1161" i="32"/>
  <c r="N1161" i="32"/>
  <c r="J1161" i="32"/>
  <c r="R1163" i="32"/>
  <c r="F1132" i="32"/>
  <c r="P1107" i="32"/>
  <c r="L1107" i="32"/>
  <c r="W1099" i="32"/>
  <c r="V1099" i="32"/>
  <c r="S1099" i="32"/>
  <c r="R1099" i="32"/>
  <c r="O1099" i="32"/>
  <c r="N1099" i="32"/>
  <c r="K1099" i="32"/>
  <c r="J1099" i="32"/>
  <c r="Q1099" i="32"/>
  <c r="T1099" i="32"/>
  <c r="X1091" i="32"/>
  <c r="P1091" i="32"/>
  <c r="W1083" i="32"/>
  <c r="V1083" i="32"/>
  <c r="S1083" i="32"/>
  <c r="R1083" i="32"/>
  <c r="O1083" i="32"/>
  <c r="N1083" i="32"/>
  <c r="K1083" i="32"/>
  <c r="J1083" i="32"/>
  <c r="U1083" i="32"/>
  <c r="M1083" i="32"/>
  <c r="X1083" i="32"/>
  <c r="P1075" i="32"/>
  <c r="L1075" i="32"/>
  <c r="X1075" i="32"/>
  <c r="V1067" i="32"/>
  <c r="R1067" i="32"/>
  <c r="N1067" i="32"/>
  <c r="J1067" i="32"/>
  <c r="Q1067" i="32"/>
  <c r="T1067" i="32"/>
  <c r="T1059" i="32"/>
  <c r="T1031" i="32"/>
  <c r="P1031" i="32"/>
  <c r="O1031" i="32"/>
  <c r="L1031" i="32"/>
  <c r="K1031" i="32"/>
  <c r="W1030" i="32"/>
  <c r="S1030" i="32"/>
  <c r="O1030" i="32"/>
  <c r="K1030" i="32"/>
  <c r="X1028" i="32"/>
  <c r="T1028" i="32"/>
  <c r="P1028" i="32"/>
  <c r="L1028" i="32"/>
  <c r="X1027" i="32"/>
  <c r="W1027" i="32"/>
  <c r="T1027" i="32"/>
  <c r="S1027" i="32"/>
  <c r="P1027" i="32"/>
  <c r="O1027" i="32"/>
  <c r="L1027" i="32"/>
  <c r="K1027" i="32"/>
  <c r="W1026" i="32"/>
  <c r="S1026" i="32"/>
  <c r="O1026" i="32"/>
  <c r="K1026" i="32"/>
  <c r="U1031" i="32"/>
  <c r="V1030" i="32"/>
  <c r="R1030" i="32"/>
  <c r="N1030" i="32"/>
  <c r="J1030" i="32"/>
  <c r="V1029" i="32"/>
  <c r="U1029" i="32"/>
  <c r="R1029" i="32"/>
  <c r="Q1029" i="32"/>
  <c r="N1029" i="32"/>
  <c r="M1029" i="32"/>
  <c r="J1029" i="32"/>
  <c r="U1028" i="32"/>
  <c r="Q1028" i="32"/>
  <c r="M1028" i="32"/>
  <c r="V1026" i="32"/>
  <c r="R1026" i="32"/>
  <c r="N1026" i="32"/>
  <c r="J1026" i="32"/>
  <c r="R1031" i="32"/>
  <c r="R1003" i="32"/>
  <c r="W975" i="32"/>
  <c r="F945" i="32"/>
  <c r="Q937" i="32"/>
  <c r="F907" i="32"/>
  <c r="F906" i="32"/>
  <c r="F909" i="32"/>
  <c r="F908" i="32"/>
  <c r="F905" i="32"/>
  <c r="F904" i="32"/>
  <c r="F876" i="32"/>
  <c r="F853" i="32"/>
  <c r="F849" i="32"/>
  <c r="F852" i="32"/>
  <c r="F825" i="32"/>
  <c r="V817" i="32"/>
  <c r="F807" i="32"/>
  <c r="F806" i="32"/>
  <c r="F809" i="32"/>
  <c r="F808" i="32"/>
  <c r="F805" i="32"/>
  <c r="F804" i="32"/>
  <c r="U781" i="32"/>
  <c r="Q781" i="32"/>
  <c r="M781" i="32"/>
  <c r="U780" i="32"/>
  <c r="Q780" i="32"/>
  <c r="M780" i="32"/>
  <c r="J780" i="32"/>
  <c r="U779" i="32"/>
  <c r="R779" i="32"/>
  <c r="Q779" i="32"/>
  <c r="M779" i="32"/>
  <c r="J779" i="32"/>
  <c r="U778" i="32"/>
  <c r="R778" i="32"/>
  <c r="Q778" i="32"/>
  <c r="N778" i="32"/>
  <c r="M778" i="32"/>
  <c r="J778" i="32"/>
  <c r="V777" i="32"/>
  <c r="U777" i="32"/>
  <c r="R777" i="32"/>
  <c r="Q777" i="32"/>
  <c r="N777" i="32"/>
  <c r="M777" i="32"/>
  <c r="J777" i="32"/>
  <c r="V776" i="32"/>
  <c r="U776" i="32"/>
  <c r="R776" i="32"/>
  <c r="Q776" i="32"/>
  <c r="N776" i="32"/>
  <c r="M776" i="32"/>
  <c r="J776" i="32"/>
  <c r="S781" i="32"/>
  <c r="X753" i="32"/>
  <c r="V753" i="32"/>
  <c r="U753" i="32"/>
  <c r="T753" i="32"/>
  <c r="R753" i="32"/>
  <c r="Q753" i="32"/>
  <c r="P753" i="32"/>
  <c r="N753" i="32"/>
  <c r="M753" i="32"/>
  <c r="L753" i="32"/>
  <c r="J753" i="32"/>
  <c r="X752" i="32"/>
  <c r="V752" i="32"/>
  <c r="U752" i="32"/>
  <c r="T752" i="32"/>
  <c r="R752" i="32"/>
  <c r="Q752" i="32"/>
  <c r="P752" i="32"/>
  <c r="N752" i="32"/>
  <c r="M752" i="32"/>
  <c r="L752" i="32"/>
  <c r="J752" i="32"/>
  <c r="X751" i="32"/>
  <c r="V751" i="32"/>
  <c r="U751" i="32"/>
  <c r="T751" i="32"/>
  <c r="R751" i="32"/>
  <c r="Q751" i="32"/>
  <c r="P751" i="32"/>
  <c r="N751" i="32"/>
  <c r="M751" i="32"/>
  <c r="L751" i="32"/>
  <c r="J751" i="32"/>
  <c r="X750" i="32"/>
  <c r="V750" i="32"/>
  <c r="U750" i="32"/>
  <c r="T750" i="32"/>
  <c r="R750" i="32"/>
  <c r="Q750" i="32"/>
  <c r="P750" i="32"/>
  <c r="N750" i="32"/>
  <c r="M750" i="32"/>
  <c r="L750" i="32"/>
  <c r="J750" i="32"/>
  <c r="X749" i="32"/>
  <c r="V749" i="32"/>
  <c r="U749" i="32"/>
  <c r="T749" i="32"/>
  <c r="R749" i="32"/>
  <c r="Q749" i="32"/>
  <c r="P749" i="32"/>
  <c r="N749" i="32"/>
  <c r="M749" i="32"/>
  <c r="L749" i="32"/>
  <c r="J749" i="32"/>
  <c r="X748" i="32"/>
  <c r="V748" i="32"/>
  <c r="U748" i="32"/>
  <c r="T748" i="32"/>
  <c r="R748" i="32"/>
  <c r="Q748" i="32"/>
  <c r="P748" i="32"/>
  <c r="N748" i="32"/>
  <c r="M748" i="32"/>
  <c r="L748" i="32"/>
  <c r="J748" i="32"/>
  <c r="S753" i="32"/>
  <c r="Q725" i="32"/>
  <c r="T697" i="32"/>
  <c r="U669" i="32"/>
  <c r="Q669" i="32"/>
  <c r="M669" i="32"/>
  <c r="U668" i="32"/>
  <c r="Q668" i="32"/>
  <c r="M668" i="32"/>
  <c r="U667" i="32"/>
  <c r="Q667" i="32"/>
  <c r="M667" i="32"/>
  <c r="U666" i="32"/>
  <c r="Q666" i="32"/>
  <c r="M666" i="32"/>
  <c r="U665" i="32"/>
  <c r="Q665" i="32"/>
  <c r="M665" i="32"/>
  <c r="U664" i="32"/>
  <c r="Q664" i="32"/>
  <c r="M664" i="32"/>
  <c r="W669" i="32"/>
  <c r="X641" i="32"/>
  <c r="V641" i="32"/>
  <c r="U641" i="32"/>
  <c r="T641" i="32"/>
  <c r="R641" i="32"/>
  <c r="Q641" i="32"/>
  <c r="P641" i="32"/>
  <c r="N641" i="32"/>
  <c r="M641" i="32"/>
  <c r="L641" i="32"/>
  <c r="J641" i="32"/>
  <c r="W641" i="32"/>
  <c r="W631" i="32"/>
  <c r="S631" i="32"/>
  <c r="O631" i="32"/>
  <c r="K631" i="32"/>
  <c r="V630" i="32"/>
  <c r="R630" i="32"/>
  <c r="N630" i="32"/>
  <c r="J630" i="32"/>
  <c r="X628" i="32"/>
  <c r="T628" i="32"/>
  <c r="P628" i="32"/>
  <c r="L628" i="32"/>
  <c r="W627" i="32"/>
  <c r="S627" i="32"/>
  <c r="O627" i="32"/>
  <c r="K627" i="32"/>
  <c r="V626" i="32"/>
  <c r="R626" i="32"/>
  <c r="N626" i="32"/>
  <c r="J626" i="32"/>
  <c r="U629" i="32"/>
  <c r="Q629" i="32"/>
  <c r="M629" i="32"/>
  <c r="Q631" i="32"/>
  <c r="X603" i="32"/>
  <c r="T603" i="32"/>
  <c r="P603" i="32"/>
  <c r="L603" i="32"/>
  <c r="W602" i="32"/>
  <c r="S602" i="32"/>
  <c r="O602" i="32"/>
  <c r="K602" i="32"/>
  <c r="R601" i="32"/>
  <c r="J601" i="32"/>
  <c r="U600" i="32"/>
  <c r="Q600" i="32"/>
  <c r="M600" i="32"/>
  <c r="X599" i="32"/>
  <c r="T599" i="32"/>
  <c r="P599" i="32"/>
  <c r="L599" i="32"/>
  <c r="W598" i="32"/>
  <c r="S598" i="32"/>
  <c r="O598" i="32"/>
  <c r="K598" i="32"/>
  <c r="V601" i="32"/>
  <c r="N601" i="32"/>
  <c r="I567" i="32"/>
  <c r="H567" i="32"/>
  <c r="G567" i="32"/>
  <c r="F567" i="32"/>
  <c r="E567" i="32"/>
  <c r="I566" i="32"/>
  <c r="H566" i="32"/>
  <c r="G566" i="32"/>
  <c r="F566" i="32"/>
  <c r="E566" i="32"/>
  <c r="I565" i="32"/>
  <c r="H565" i="32"/>
  <c r="G565" i="32"/>
  <c r="F565" i="32"/>
  <c r="E565" i="32"/>
  <c r="W564" i="32"/>
  <c r="I564" i="32"/>
  <c r="H564" i="32"/>
  <c r="G564" i="32"/>
  <c r="F564" i="32"/>
  <c r="E564" i="32"/>
  <c r="I563" i="32"/>
  <c r="H563" i="32"/>
  <c r="G563" i="32"/>
  <c r="F563" i="32"/>
  <c r="E563" i="32"/>
  <c r="I562" i="32"/>
  <c r="H562" i="32"/>
  <c r="G562" i="32"/>
  <c r="F562" i="32"/>
  <c r="E562" i="32"/>
  <c r="K561" i="32"/>
  <c r="I561" i="32"/>
  <c r="H561" i="32"/>
  <c r="G561" i="32"/>
  <c r="F561" i="32"/>
  <c r="E561" i="32"/>
  <c r="W560" i="32"/>
  <c r="S560" i="32"/>
  <c r="O560" i="32"/>
  <c r="K560" i="32"/>
  <c r="I560" i="32"/>
  <c r="H560" i="32"/>
  <c r="G560" i="32"/>
  <c r="F560" i="32"/>
  <c r="E560" i="32"/>
  <c r="W559" i="32"/>
  <c r="S559" i="32"/>
  <c r="K559" i="32"/>
  <c r="I559" i="32"/>
  <c r="H559" i="32"/>
  <c r="G559" i="32"/>
  <c r="F559" i="32"/>
  <c r="E559" i="32"/>
  <c r="W558" i="32"/>
  <c r="O558" i="32"/>
  <c r="K558" i="32"/>
  <c r="I558" i="32"/>
  <c r="H558" i="32"/>
  <c r="G558" i="32"/>
  <c r="F558" i="32"/>
  <c r="E558" i="32"/>
  <c r="S557" i="32"/>
  <c r="I557" i="32"/>
  <c r="H557" i="32"/>
  <c r="G557" i="32"/>
  <c r="F557" i="32"/>
  <c r="E557" i="32"/>
  <c r="X556" i="32"/>
  <c r="W556" i="32"/>
  <c r="I556" i="32"/>
  <c r="H556" i="32"/>
  <c r="G556" i="32"/>
  <c r="F556" i="32"/>
  <c r="E556" i="32"/>
  <c r="I555" i="32"/>
  <c r="H555" i="32"/>
  <c r="G555" i="32"/>
  <c r="F555" i="32"/>
  <c r="E555" i="32"/>
  <c r="L554" i="32"/>
  <c r="I554" i="32"/>
  <c r="H554" i="32"/>
  <c r="G554" i="32"/>
  <c r="F554" i="32"/>
  <c r="E554" i="32"/>
  <c r="W553" i="32"/>
  <c r="W571" i="32" s="1"/>
  <c r="I553" i="32"/>
  <c r="H553" i="32"/>
  <c r="G553" i="32"/>
  <c r="F553" i="32"/>
  <c r="E553" i="32"/>
  <c r="T552" i="32"/>
  <c r="I552" i="32"/>
  <c r="H552" i="32"/>
  <c r="G552" i="32"/>
  <c r="F552" i="32"/>
  <c r="E552" i="32"/>
  <c r="K551" i="32"/>
  <c r="I551" i="32"/>
  <c r="H551" i="32"/>
  <c r="G551" i="32"/>
  <c r="F551" i="32"/>
  <c r="E551" i="32"/>
  <c r="I550" i="32"/>
  <c r="H550" i="32"/>
  <c r="G550" i="32"/>
  <c r="F550" i="32"/>
  <c r="E550" i="32"/>
  <c r="L572" i="32"/>
  <c r="W545" i="32"/>
  <c r="W561" i="32" s="1"/>
  <c r="S545" i="32"/>
  <c r="S561" i="32" s="1"/>
  <c r="O545" i="32"/>
  <c r="O561" i="32" s="1"/>
  <c r="K545" i="32"/>
  <c r="W544" i="32"/>
  <c r="U544" i="32"/>
  <c r="U560" i="32" s="1"/>
  <c r="S544" i="32"/>
  <c r="O544" i="32"/>
  <c r="M544" i="32"/>
  <c r="M560" i="32" s="1"/>
  <c r="K544" i="32"/>
  <c r="M543" i="32"/>
  <c r="M559" i="32" s="1"/>
  <c r="X542" i="32"/>
  <c r="X558" i="32" s="1"/>
  <c r="W542" i="32"/>
  <c r="S542" i="32"/>
  <c r="S558" i="32" s="1"/>
  <c r="O542" i="32"/>
  <c r="K542" i="32"/>
  <c r="W541" i="32"/>
  <c r="W557" i="32" s="1"/>
  <c r="S541" i="32"/>
  <c r="O541" i="32"/>
  <c r="O557" i="32" s="1"/>
  <c r="L541" i="32"/>
  <c r="L557" i="32" s="1"/>
  <c r="K541" i="32"/>
  <c r="K557" i="32" s="1"/>
  <c r="W540" i="32"/>
  <c r="S540" i="32"/>
  <c r="S556" i="32" s="1"/>
  <c r="Q540" i="32"/>
  <c r="Q556" i="32" s="1"/>
  <c r="O540" i="32"/>
  <c r="O556" i="32" s="1"/>
  <c r="K540" i="32"/>
  <c r="K556" i="32" s="1"/>
  <c r="X545" i="32"/>
  <c r="X561" i="32" s="1"/>
  <c r="V545" i="32"/>
  <c r="V561" i="32" s="1"/>
  <c r="U545" i="32"/>
  <c r="U561" i="32" s="1"/>
  <c r="T545" i="32"/>
  <c r="T561" i="32" s="1"/>
  <c r="R545" i="32"/>
  <c r="R561" i="32" s="1"/>
  <c r="Q545" i="32"/>
  <c r="Q561" i="32" s="1"/>
  <c r="P545" i="32"/>
  <c r="P561" i="32" s="1"/>
  <c r="N545" i="32"/>
  <c r="N561" i="32" s="1"/>
  <c r="M545" i="32"/>
  <c r="M561" i="32" s="1"/>
  <c r="L545" i="32"/>
  <c r="L561" i="32" s="1"/>
  <c r="J545" i="32"/>
  <c r="J561" i="32" s="1"/>
  <c r="X544" i="32"/>
  <c r="X560" i="32" s="1"/>
  <c r="V544" i="32"/>
  <c r="V560" i="32" s="1"/>
  <c r="T544" i="32"/>
  <c r="T560" i="32" s="1"/>
  <c r="R544" i="32"/>
  <c r="R560" i="32" s="1"/>
  <c r="Q544" i="32"/>
  <c r="Q560" i="32" s="1"/>
  <c r="P544" i="32"/>
  <c r="P560" i="32" s="1"/>
  <c r="N544" i="32"/>
  <c r="N560" i="32" s="1"/>
  <c r="L544" i="32"/>
  <c r="L560" i="32" s="1"/>
  <c r="J544" i="32"/>
  <c r="J560" i="32" s="1"/>
  <c r="X543" i="32"/>
  <c r="X559" i="32" s="1"/>
  <c r="W543" i="32"/>
  <c r="V543" i="32"/>
  <c r="V559" i="32" s="1"/>
  <c r="U543" i="32"/>
  <c r="U559" i="32" s="1"/>
  <c r="T543" i="32"/>
  <c r="T559" i="32" s="1"/>
  <c r="S543" i="32"/>
  <c r="R543" i="32"/>
  <c r="R559" i="32" s="1"/>
  <c r="Q543" i="32"/>
  <c r="Q559" i="32" s="1"/>
  <c r="P543" i="32"/>
  <c r="P559" i="32" s="1"/>
  <c r="O543" i="32"/>
  <c r="O559" i="32" s="1"/>
  <c r="N543" i="32"/>
  <c r="N559" i="32" s="1"/>
  <c r="L543" i="32"/>
  <c r="L559" i="32" s="1"/>
  <c r="K543" i="32"/>
  <c r="J543" i="32"/>
  <c r="J559" i="32" s="1"/>
  <c r="V542" i="32"/>
  <c r="V558" i="32" s="1"/>
  <c r="U542" i="32"/>
  <c r="U558" i="32" s="1"/>
  <c r="T542" i="32"/>
  <c r="T558" i="32" s="1"/>
  <c r="R542" i="32"/>
  <c r="R558" i="32" s="1"/>
  <c r="Q542" i="32"/>
  <c r="Q558" i="32" s="1"/>
  <c r="P542" i="32"/>
  <c r="P558" i="32" s="1"/>
  <c r="N542" i="32"/>
  <c r="N558" i="32" s="1"/>
  <c r="M542" i="32"/>
  <c r="M558" i="32" s="1"/>
  <c r="L542" i="32"/>
  <c r="L558" i="32" s="1"/>
  <c r="J542" i="32"/>
  <c r="J558" i="32" s="1"/>
  <c r="X541" i="32"/>
  <c r="X557" i="32" s="1"/>
  <c r="V541" i="32"/>
  <c r="V557" i="32" s="1"/>
  <c r="U541" i="32"/>
  <c r="U557" i="32" s="1"/>
  <c r="T541" i="32"/>
  <c r="T557" i="32" s="1"/>
  <c r="R541" i="32"/>
  <c r="R557" i="32" s="1"/>
  <c r="Q541" i="32"/>
  <c r="Q557" i="32" s="1"/>
  <c r="P541" i="32"/>
  <c r="P557" i="32" s="1"/>
  <c r="N541" i="32"/>
  <c r="N557" i="32" s="1"/>
  <c r="M541" i="32"/>
  <c r="M557" i="32" s="1"/>
  <c r="J541" i="32"/>
  <c r="J557" i="32" s="1"/>
  <c r="X540" i="32"/>
  <c r="V540" i="32"/>
  <c r="V556" i="32" s="1"/>
  <c r="U540" i="32"/>
  <c r="U556" i="32" s="1"/>
  <c r="T540" i="32"/>
  <c r="T556" i="32" s="1"/>
  <c r="R540" i="32"/>
  <c r="R556" i="32" s="1"/>
  <c r="P540" i="32"/>
  <c r="P556" i="32" s="1"/>
  <c r="N540" i="32"/>
  <c r="N556" i="32" s="1"/>
  <c r="M540" i="32"/>
  <c r="M556" i="32" s="1"/>
  <c r="L540" i="32"/>
  <c r="L556" i="32" s="1"/>
  <c r="J540" i="32"/>
  <c r="J556" i="32" s="1"/>
  <c r="X518" i="32"/>
  <c r="X567" i="32" s="1"/>
  <c r="U518" i="32"/>
  <c r="U567" i="32" s="1"/>
  <c r="T518" i="32"/>
  <c r="T567" i="32" s="1"/>
  <c r="P518" i="32"/>
  <c r="P567" i="32" s="1"/>
  <c r="J518" i="32"/>
  <c r="J567" i="32" s="1"/>
  <c r="X517" i="32"/>
  <c r="X566" i="32" s="1"/>
  <c r="U517" i="32"/>
  <c r="U566" i="32" s="1"/>
  <c r="T517" i="32"/>
  <c r="T566" i="32" s="1"/>
  <c r="S517" i="32"/>
  <c r="S566" i="32" s="1"/>
  <c r="P517" i="32"/>
  <c r="P566" i="32" s="1"/>
  <c r="L517" i="32"/>
  <c r="L566" i="32" s="1"/>
  <c r="J517" i="32"/>
  <c r="J566" i="32" s="1"/>
  <c r="W516" i="32"/>
  <c r="W565" i="32" s="1"/>
  <c r="Q516" i="32"/>
  <c r="Q565" i="32" s="1"/>
  <c r="O516" i="32"/>
  <c r="O565" i="32" s="1"/>
  <c r="X515" i="32"/>
  <c r="X564" i="32" s="1"/>
  <c r="V515" i="32"/>
  <c r="V564" i="32" s="1"/>
  <c r="T515" i="32"/>
  <c r="T564" i="32" s="1"/>
  <c r="R515" i="32"/>
  <c r="R564" i="32" s="1"/>
  <c r="P515" i="32"/>
  <c r="P564" i="32" s="1"/>
  <c r="N515" i="32"/>
  <c r="N564" i="32" s="1"/>
  <c r="L515" i="32"/>
  <c r="L564" i="32" s="1"/>
  <c r="J515" i="32"/>
  <c r="J564" i="32" s="1"/>
  <c r="X514" i="32"/>
  <c r="X563" i="32" s="1"/>
  <c r="W514" i="32"/>
  <c r="W563" i="32" s="1"/>
  <c r="U514" i="32"/>
  <c r="U563" i="32" s="1"/>
  <c r="T514" i="32"/>
  <c r="T563" i="32" s="1"/>
  <c r="Q514" i="32"/>
  <c r="Q563" i="32" s="1"/>
  <c r="P514" i="32"/>
  <c r="P563" i="32" s="1"/>
  <c r="O514" i="32"/>
  <c r="O563" i="32" s="1"/>
  <c r="M514" i="32"/>
  <c r="M563" i="32" s="1"/>
  <c r="L514" i="32"/>
  <c r="L563" i="32" s="1"/>
  <c r="X513" i="32"/>
  <c r="X562" i="32" s="1"/>
  <c r="V513" i="32"/>
  <c r="V562" i="32" s="1"/>
  <c r="T513" i="32"/>
  <c r="T562" i="32" s="1"/>
  <c r="P513" i="32"/>
  <c r="P562" i="32" s="1"/>
  <c r="N513" i="32"/>
  <c r="N562" i="32" s="1"/>
  <c r="L513" i="32"/>
  <c r="L562" i="32" s="1"/>
  <c r="W518" i="32"/>
  <c r="W567" i="32" s="1"/>
  <c r="V518" i="32"/>
  <c r="V567" i="32" s="1"/>
  <c r="S518" i="32"/>
  <c r="S567" i="32" s="1"/>
  <c r="R518" i="32"/>
  <c r="R567" i="32" s="1"/>
  <c r="Q518" i="32"/>
  <c r="Q567" i="32" s="1"/>
  <c r="O518" i="32"/>
  <c r="O567" i="32" s="1"/>
  <c r="N518" i="32"/>
  <c r="N567" i="32" s="1"/>
  <c r="M518" i="32"/>
  <c r="M567" i="32" s="1"/>
  <c r="L518" i="32"/>
  <c r="L567" i="32" s="1"/>
  <c r="K518" i="32"/>
  <c r="K567" i="32" s="1"/>
  <c r="W517" i="32"/>
  <c r="W566" i="32" s="1"/>
  <c r="V517" i="32"/>
  <c r="V566" i="32" s="1"/>
  <c r="R517" i="32"/>
  <c r="R566" i="32" s="1"/>
  <c r="Q517" i="32"/>
  <c r="Q566" i="32" s="1"/>
  <c r="O517" i="32"/>
  <c r="O566" i="32" s="1"/>
  <c r="N517" i="32"/>
  <c r="N566" i="32" s="1"/>
  <c r="M517" i="32"/>
  <c r="M566" i="32" s="1"/>
  <c r="K517" i="32"/>
  <c r="K566" i="32" s="1"/>
  <c r="X516" i="32"/>
  <c r="X565" i="32" s="1"/>
  <c r="V516" i="32"/>
  <c r="V565" i="32" s="1"/>
  <c r="U516" i="32"/>
  <c r="U565" i="32" s="1"/>
  <c r="T516" i="32"/>
  <c r="T565" i="32" s="1"/>
  <c r="S516" i="32"/>
  <c r="S565" i="32" s="1"/>
  <c r="R516" i="32"/>
  <c r="R565" i="32" s="1"/>
  <c r="P516" i="32"/>
  <c r="P565" i="32" s="1"/>
  <c r="N516" i="32"/>
  <c r="N565" i="32" s="1"/>
  <c r="M516" i="32"/>
  <c r="M565" i="32" s="1"/>
  <c r="L516" i="32"/>
  <c r="L565" i="32" s="1"/>
  <c r="K516" i="32"/>
  <c r="K565" i="32" s="1"/>
  <c r="J516" i="32"/>
  <c r="J565" i="32" s="1"/>
  <c r="W515" i="32"/>
  <c r="U515" i="32"/>
  <c r="U564" i="32" s="1"/>
  <c r="S515" i="32"/>
  <c r="S564" i="32" s="1"/>
  <c r="Q515" i="32"/>
  <c r="Q564" i="32" s="1"/>
  <c r="O515" i="32"/>
  <c r="O564" i="32" s="1"/>
  <c r="M515" i="32"/>
  <c r="M564" i="32" s="1"/>
  <c r="K515" i="32"/>
  <c r="K564" i="32" s="1"/>
  <c r="V514" i="32"/>
  <c r="V563" i="32" s="1"/>
  <c r="S514" i="32"/>
  <c r="S563" i="32" s="1"/>
  <c r="R514" i="32"/>
  <c r="R563" i="32" s="1"/>
  <c r="N514" i="32"/>
  <c r="N563" i="32" s="1"/>
  <c r="K514" i="32"/>
  <c r="K563" i="32" s="1"/>
  <c r="J514" i="32"/>
  <c r="J563" i="32" s="1"/>
  <c r="W513" i="32"/>
  <c r="W562" i="32" s="1"/>
  <c r="U513" i="32"/>
  <c r="U562" i="32" s="1"/>
  <c r="S513" i="32"/>
  <c r="S562" i="32" s="1"/>
  <c r="R513" i="32"/>
  <c r="R562" i="32" s="1"/>
  <c r="Q513" i="32"/>
  <c r="Q562" i="32" s="1"/>
  <c r="O513" i="32"/>
  <c r="O562" i="32" s="1"/>
  <c r="M513" i="32"/>
  <c r="M562" i="32" s="1"/>
  <c r="K513" i="32"/>
  <c r="K562" i="32" s="1"/>
  <c r="J513" i="32"/>
  <c r="J562" i="32" s="1"/>
  <c r="V497" i="32"/>
  <c r="V555" i="32" s="1"/>
  <c r="S497" i="32"/>
  <c r="S555" i="32" s="1"/>
  <c r="R497" i="32"/>
  <c r="R555" i="32" s="1"/>
  <c r="N497" i="32"/>
  <c r="N555" i="32" s="1"/>
  <c r="K497" i="32"/>
  <c r="K555" i="32" s="1"/>
  <c r="J497" i="32"/>
  <c r="J555" i="32" s="1"/>
  <c r="V496" i="32"/>
  <c r="V554" i="32" s="1"/>
  <c r="T496" i="32"/>
  <c r="T554" i="32" s="1"/>
  <c r="R496" i="32"/>
  <c r="R554" i="32" s="1"/>
  <c r="N496" i="32"/>
  <c r="N554" i="32" s="1"/>
  <c r="L496" i="32"/>
  <c r="J496" i="32"/>
  <c r="J554" i="32" s="1"/>
  <c r="S495" i="32"/>
  <c r="S553" i="32" s="1"/>
  <c r="Q495" i="32"/>
  <c r="Q553" i="32" s="1"/>
  <c r="K495" i="32"/>
  <c r="K553" i="32" s="1"/>
  <c r="X494" i="32"/>
  <c r="X552" i="32" s="1"/>
  <c r="V494" i="32"/>
  <c r="V552" i="32" s="1"/>
  <c r="T494" i="32"/>
  <c r="R494" i="32"/>
  <c r="R552" i="32" s="1"/>
  <c r="P494" i="32"/>
  <c r="P552" i="32" s="1"/>
  <c r="N494" i="32"/>
  <c r="N552" i="32" s="1"/>
  <c r="L494" i="32"/>
  <c r="L552" i="32" s="1"/>
  <c r="J494" i="32"/>
  <c r="J552" i="32" s="1"/>
  <c r="W493" i="32"/>
  <c r="W551" i="32" s="1"/>
  <c r="V493" i="32"/>
  <c r="V551" i="32" s="1"/>
  <c r="S493" i="32"/>
  <c r="S551" i="32" s="1"/>
  <c r="R493" i="32"/>
  <c r="R551" i="32" s="1"/>
  <c r="Q493" i="32"/>
  <c r="Q551" i="32" s="1"/>
  <c r="O493" i="32"/>
  <c r="O551" i="32" s="1"/>
  <c r="N493" i="32"/>
  <c r="N551" i="32" s="1"/>
  <c r="K493" i="32"/>
  <c r="J493" i="32"/>
  <c r="J551" i="32" s="1"/>
  <c r="X492" i="32"/>
  <c r="X550" i="32" s="1"/>
  <c r="V492" i="32"/>
  <c r="V550" i="32" s="1"/>
  <c r="R492" i="32"/>
  <c r="R550" i="32" s="1"/>
  <c r="P492" i="32"/>
  <c r="P550" i="32" s="1"/>
  <c r="N492" i="32"/>
  <c r="N550" i="32" s="1"/>
  <c r="J492" i="32"/>
  <c r="J550" i="32" s="1"/>
  <c r="X497" i="32"/>
  <c r="X555" i="32" s="1"/>
  <c r="W497" i="32"/>
  <c r="W555" i="32" s="1"/>
  <c r="U497" i="32"/>
  <c r="U555" i="32" s="1"/>
  <c r="T497" i="32"/>
  <c r="T555" i="32" s="1"/>
  <c r="Q497" i="32"/>
  <c r="Q555" i="32" s="1"/>
  <c r="Q573" i="32" s="1"/>
  <c r="P497" i="32"/>
  <c r="P555" i="32" s="1"/>
  <c r="O497" i="32"/>
  <c r="O555" i="32" s="1"/>
  <c r="M497" i="32"/>
  <c r="M555" i="32" s="1"/>
  <c r="L497" i="32"/>
  <c r="L555" i="32" s="1"/>
  <c r="X496" i="32"/>
  <c r="X554" i="32" s="1"/>
  <c r="W496" i="32"/>
  <c r="W554" i="32" s="1"/>
  <c r="U496" i="32"/>
  <c r="U554" i="32" s="1"/>
  <c r="S496" i="32"/>
  <c r="S554" i="32" s="1"/>
  <c r="Q496" i="32"/>
  <c r="Q554" i="32" s="1"/>
  <c r="P496" i="32"/>
  <c r="P554" i="32" s="1"/>
  <c r="O496" i="32"/>
  <c r="O554" i="32" s="1"/>
  <c r="M496" i="32"/>
  <c r="M554" i="32" s="1"/>
  <c r="K496" i="32"/>
  <c r="K554" i="32" s="1"/>
  <c r="X495" i="32"/>
  <c r="X553" i="32" s="1"/>
  <c r="W495" i="32"/>
  <c r="V495" i="32"/>
  <c r="V553" i="32" s="1"/>
  <c r="U495" i="32"/>
  <c r="U553" i="32" s="1"/>
  <c r="T495" i="32"/>
  <c r="T553" i="32" s="1"/>
  <c r="R495" i="32"/>
  <c r="R553" i="32" s="1"/>
  <c r="P495" i="32"/>
  <c r="P553" i="32" s="1"/>
  <c r="O495" i="32"/>
  <c r="O553" i="32" s="1"/>
  <c r="O571" i="32" s="1"/>
  <c r="N495" i="32"/>
  <c r="N553" i="32" s="1"/>
  <c r="M495" i="32"/>
  <c r="M553" i="32" s="1"/>
  <c r="L495" i="32"/>
  <c r="L553" i="32" s="1"/>
  <c r="J495" i="32"/>
  <c r="J553" i="32" s="1"/>
  <c r="W494" i="32"/>
  <c r="W552" i="32" s="1"/>
  <c r="U494" i="32"/>
  <c r="U552" i="32" s="1"/>
  <c r="S494" i="32"/>
  <c r="S552" i="32" s="1"/>
  <c r="Q494" i="32"/>
  <c r="Q552" i="32" s="1"/>
  <c r="O494" i="32"/>
  <c r="O552" i="32" s="1"/>
  <c r="M494" i="32"/>
  <c r="M552" i="32" s="1"/>
  <c r="K494" i="32"/>
  <c r="K552" i="32" s="1"/>
  <c r="X493" i="32"/>
  <c r="X551" i="32" s="1"/>
  <c r="U493" i="32"/>
  <c r="U551" i="32" s="1"/>
  <c r="U569" i="32" s="1"/>
  <c r="T493" i="32"/>
  <c r="T551" i="32" s="1"/>
  <c r="P493" i="32"/>
  <c r="P551" i="32" s="1"/>
  <c r="M493" i="32"/>
  <c r="M551" i="32" s="1"/>
  <c r="M569" i="32" s="1"/>
  <c r="L493" i="32"/>
  <c r="L551" i="32" s="1"/>
  <c r="W492" i="32"/>
  <c r="W550" i="32" s="1"/>
  <c r="U492" i="32"/>
  <c r="U550" i="32" s="1"/>
  <c r="T492" i="32"/>
  <c r="T550" i="32" s="1"/>
  <c r="T568" i="32" s="1"/>
  <c r="S492" i="32"/>
  <c r="S550" i="32" s="1"/>
  <c r="Q492" i="32"/>
  <c r="Q550" i="32" s="1"/>
  <c r="O492" i="32"/>
  <c r="O550" i="32" s="1"/>
  <c r="M492" i="32"/>
  <c r="M550" i="32" s="1"/>
  <c r="L492" i="32"/>
  <c r="L550" i="32" s="1"/>
  <c r="K492" i="32"/>
  <c r="K550" i="32" s="1"/>
  <c r="U472" i="32"/>
  <c r="T471" i="32"/>
  <c r="L471" i="32"/>
  <c r="K470" i="32"/>
  <c r="R469" i="32"/>
  <c r="J469" i="32"/>
  <c r="Q468" i="32"/>
  <c r="P467" i="32"/>
  <c r="R444" i="32"/>
  <c r="J444" i="32"/>
  <c r="U443" i="32"/>
  <c r="S443" i="32"/>
  <c r="Q443" i="32"/>
  <c r="M443" i="32"/>
  <c r="K443" i="32"/>
  <c r="X442" i="32"/>
  <c r="R442" i="32"/>
  <c r="P442" i="32"/>
  <c r="J442" i="32"/>
  <c r="W441" i="32"/>
  <c r="S441" i="32"/>
  <c r="Q441" i="32"/>
  <c r="O441" i="32"/>
  <c r="K441" i="32"/>
  <c r="X440" i="32"/>
  <c r="V440" i="32"/>
  <c r="R440" i="32"/>
  <c r="P440" i="32"/>
  <c r="N440" i="32"/>
  <c r="J440" i="32"/>
  <c r="W439" i="32"/>
  <c r="U439" i="32"/>
  <c r="Q439" i="32"/>
  <c r="O439" i="32"/>
  <c r="M439" i="32"/>
  <c r="V444" i="32"/>
  <c r="T444" i="32"/>
  <c r="N444" i="32"/>
  <c r="L444" i="32"/>
  <c r="T442" i="32"/>
  <c r="L442" i="32"/>
  <c r="U444" i="32"/>
  <c r="W416" i="32"/>
  <c r="O416" i="32"/>
  <c r="X415" i="32"/>
  <c r="V415" i="32"/>
  <c r="R415" i="32"/>
  <c r="P415" i="32"/>
  <c r="N415" i="32"/>
  <c r="J415" i="32"/>
  <c r="W414" i="32"/>
  <c r="U414" i="32"/>
  <c r="O414" i="32"/>
  <c r="M414" i="32"/>
  <c r="X413" i="32"/>
  <c r="V413" i="32"/>
  <c r="T413" i="32"/>
  <c r="P413" i="32"/>
  <c r="N413" i="32"/>
  <c r="L413" i="32"/>
  <c r="W412" i="32"/>
  <c r="U412" i="32"/>
  <c r="S412" i="32"/>
  <c r="O412" i="32"/>
  <c r="M412" i="32"/>
  <c r="K412" i="32"/>
  <c r="V411" i="32"/>
  <c r="T411" i="32"/>
  <c r="R411" i="32"/>
  <c r="N411" i="32"/>
  <c r="L411" i="32"/>
  <c r="J411" i="32"/>
  <c r="S416" i="32"/>
  <c r="Q416" i="32"/>
  <c r="K416" i="32"/>
  <c r="Q414" i="32"/>
  <c r="R416" i="32"/>
  <c r="T386" i="32"/>
  <c r="X386" i="32"/>
  <c r="V386" i="32"/>
  <c r="R386" i="32"/>
  <c r="P386" i="32"/>
  <c r="N386" i="32"/>
  <c r="L386" i="32"/>
  <c r="J386" i="32"/>
  <c r="W386" i="32"/>
  <c r="F373" i="32"/>
  <c r="F374" i="32"/>
  <c r="F375" i="32"/>
  <c r="F371" i="32"/>
  <c r="F344" i="32"/>
  <c r="F343" i="32"/>
  <c r="F348" i="32"/>
  <c r="F346" i="32"/>
  <c r="F345" i="32"/>
  <c r="Q316" i="32"/>
  <c r="S315" i="32"/>
  <c r="Q315" i="32"/>
  <c r="K315" i="32"/>
  <c r="S313" i="32"/>
  <c r="Q313" i="32"/>
  <c r="K313" i="32"/>
  <c r="Q312" i="32"/>
  <c r="S311" i="32"/>
  <c r="Q311" i="32"/>
  <c r="K311" i="32"/>
  <c r="U316" i="32"/>
  <c r="S316" i="32"/>
  <c r="M316" i="32"/>
  <c r="K316" i="32"/>
  <c r="U315" i="32"/>
  <c r="M315" i="32"/>
  <c r="U314" i="32"/>
  <c r="S314" i="32"/>
  <c r="Q314" i="32"/>
  <c r="M314" i="32"/>
  <c r="K314" i="32"/>
  <c r="U313" i="32"/>
  <c r="M313" i="32"/>
  <c r="U312" i="32"/>
  <c r="S312" i="32"/>
  <c r="M312" i="32"/>
  <c r="K312" i="32"/>
  <c r="U311" i="32"/>
  <c r="M311" i="32"/>
  <c r="T316" i="32"/>
  <c r="V287" i="32"/>
  <c r="T287" i="32"/>
  <c r="N287" i="32"/>
  <c r="L287" i="32"/>
  <c r="L286" i="32"/>
  <c r="V285" i="32"/>
  <c r="T285" i="32"/>
  <c r="N285" i="32"/>
  <c r="L285" i="32"/>
  <c r="L284" i="32"/>
  <c r="V283" i="32"/>
  <c r="T283" i="32"/>
  <c r="N283" i="32"/>
  <c r="L283" i="32"/>
  <c r="X288" i="32"/>
  <c r="V288" i="32"/>
  <c r="T288" i="32"/>
  <c r="P288" i="32"/>
  <c r="N288" i="32"/>
  <c r="L288" i="32"/>
  <c r="X287" i="32"/>
  <c r="P287" i="32"/>
  <c r="X286" i="32"/>
  <c r="V286" i="32"/>
  <c r="T286" i="32"/>
  <c r="P286" i="32"/>
  <c r="N286" i="32"/>
  <c r="X285" i="32"/>
  <c r="P285" i="32"/>
  <c r="X284" i="32"/>
  <c r="V284" i="32"/>
  <c r="T284" i="32"/>
  <c r="P284" i="32"/>
  <c r="N284" i="32"/>
  <c r="X283" i="32"/>
  <c r="P283" i="32"/>
  <c r="W288" i="32"/>
  <c r="W260" i="32"/>
  <c r="W256" i="32"/>
  <c r="W257" i="32"/>
  <c r="R232" i="32"/>
  <c r="T231" i="32"/>
  <c r="L231" i="32"/>
  <c r="R230" i="32"/>
  <c r="T229" i="32"/>
  <c r="L229" i="32"/>
  <c r="R228" i="32"/>
  <c r="T227" i="32"/>
  <c r="L227" i="32"/>
  <c r="X232" i="32"/>
  <c r="V232" i="32"/>
  <c r="U232" i="32"/>
  <c r="T232" i="32"/>
  <c r="Q232" i="32"/>
  <c r="P232" i="32"/>
  <c r="N232" i="32"/>
  <c r="M232" i="32"/>
  <c r="L232" i="32"/>
  <c r="J232" i="32"/>
  <c r="X231" i="32"/>
  <c r="V231" i="32"/>
  <c r="U231" i="32"/>
  <c r="R231" i="32"/>
  <c r="Q231" i="32"/>
  <c r="P231" i="32"/>
  <c r="N231" i="32"/>
  <c r="M231" i="32"/>
  <c r="J231" i="32"/>
  <c r="X230" i="32"/>
  <c r="V230" i="32"/>
  <c r="U230" i="32"/>
  <c r="T230" i="32"/>
  <c r="Q230" i="32"/>
  <c r="P230" i="32"/>
  <c r="N230" i="32"/>
  <c r="M230" i="32"/>
  <c r="L230" i="32"/>
  <c r="J230" i="32"/>
  <c r="X229" i="32"/>
  <c r="V229" i="32"/>
  <c r="U229" i="32"/>
  <c r="R229" i="32"/>
  <c r="Q229" i="32"/>
  <c r="P229" i="32"/>
  <c r="N229" i="32"/>
  <c r="M229" i="32"/>
  <c r="J229" i="32"/>
  <c r="X228" i="32"/>
  <c r="V228" i="32"/>
  <c r="U228" i="32"/>
  <c r="T228" i="32"/>
  <c r="Q228" i="32"/>
  <c r="P228" i="32"/>
  <c r="N228" i="32"/>
  <c r="M228" i="32"/>
  <c r="L228" i="32"/>
  <c r="J228" i="32"/>
  <c r="X227" i="32"/>
  <c r="V227" i="32"/>
  <c r="U227" i="32"/>
  <c r="R227" i="32"/>
  <c r="Q227" i="32"/>
  <c r="P227" i="32"/>
  <c r="N227" i="32"/>
  <c r="M227" i="32"/>
  <c r="J227" i="32"/>
  <c r="S232" i="32"/>
  <c r="U204" i="32"/>
  <c r="O204" i="32"/>
  <c r="W203" i="32"/>
  <c r="O203" i="32"/>
  <c r="Q202" i="32"/>
  <c r="M201" i="32"/>
  <c r="U200" i="32"/>
  <c r="O200" i="32"/>
  <c r="W199" i="32"/>
  <c r="O199" i="32"/>
  <c r="U201" i="32"/>
  <c r="L176" i="32"/>
  <c r="T175" i="32"/>
  <c r="R175" i="32"/>
  <c r="L175" i="32"/>
  <c r="J175" i="32"/>
  <c r="P174" i="32"/>
  <c r="X173" i="32"/>
  <c r="R173" i="32"/>
  <c r="J173" i="32"/>
  <c r="L172" i="32"/>
  <c r="T171" i="32"/>
  <c r="R171" i="32"/>
  <c r="L171" i="32"/>
  <c r="J171" i="32"/>
  <c r="X176" i="32"/>
  <c r="T176" i="32"/>
  <c r="R176" i="32"/>
  <c r="P176" i="32"/>
  <c r="J176" i="32"/>
  <c r="X175" i="32"/>
  <c r="P175" i="32"/>
  <c r="X174" i="32"/>
  <c r="T174" i="32"/>
  <c r="R174" i="32"/>
  <c r="L174" i="32"/>
  <c r="J174" i="32"/>
  <c r="T173" i="32"/>
  <c r="P173" i="32"/>
  <c r="L173" i="32"/>
  <c r="X172" i="32"/>
  <c r="T172" i="32"/>
  <c r="R172" i="32"/>
  <c r="P172" i="32"/>
  <c r="J172" i="32"/>
  <c r="X171" i="32"/>
  <c r="P171" i="32"/>
  <c r="S176" i="32"/>
  <c r="W146" i="32"/>
  <c r="S145" i="32"/>
  <c r="M144" i="32"/>
  <c r="W142" i="32"/>
  <c r="S141" i="32"/>
  <c r="W145" i="32"/>
  <c r="T146" i="32"/>
  <c r="U105" i="32"/>
  <c r="Q105" i="32"/>
  <c r="M105" i="32"/>
  <c r="K105" i="32"/>
  <c r="I105" i="32"/>
  <c r="G105" i="32"/>
  <c r="F105" i="32"/>
  <c r="E105" i="32"/>
  <c r="Q104" i="32"/>
  <c r="O104" i="32"/>
  <c r="M104" i="32"/>
  <c r="I104" i="32"/>
  <c r="G104" i="32"/>
  <c r="F104" i="32"/>
  <c r="E104" i="32"/>
  <c r="U103" i="32"/>
  <c r="Q103" i="32"/>
  <c r="M103" i="32"/>
  <c r="I103" i="32"/>
  <c r="G103" i="32"/>
  <c r="F103" i="32"/>
  <c r="E103" i="32"/>
  <c r="Q102" i="32"/>
  <c r="O102" i="32"/>
  <c r="I102" i="32"/>
  <c r="G102" i="32"/>
  <c r="F102" i="32"/>
  <c r="E102" i="32"/>
  <c r="Q101" i="32"/>
  <c r="I101" i="32"/>
  <c r="G101" i="32"/>
  <c r="F101" i="32"/>
  <c r="E101" i="32"/>
  <c r="Q100" i="32"/>
  <c r="O100" i="32"/>
  <c r="I100" i="32"/>
  <c r="G100" i="32"/>
  <c r="F100" i="32"/>
  <c r="E100" i="32"/>
  <c r="O117" i="32"/>
  <c r="S89" i="32"/>
  <c r="S105" i="32" s="1"/>
  <c r="P89" i="32"/>
  <c r="P105" i="32" s="1"/>
  <c r="K89" i="32"/>
  <c r="R88" i="32"/>
  <c r="R104" i="32" s="1"/>
  <c r="O88" i="32"/>
  <c r="S87" i="32"/>
  <c r="S103" i="32" s="1"/>
  <c r="P87" i="32"/>
  <c r="P103" i="32" s="1"/>
  <c r="K87" i="32"/>
  <c r="K103" i="32" s="1"/>
  <c r="R86" i="32"/>
  <c r="R102" i="32" s="1"/>
  <c r="O86" i="32"/>
  <c r="S85" i="32"/>
  <c r="S101" i="32" s="1"/>
  <c r="P85" i="32"/>
  <c r="P101" i="32" s="1"/>
  <c r="K85" i="32"/>
  <c r="K101" i="32" s="1"/>
  <c r="R84" i="32"/>
  <c r="R100" i="32" s="1"/>
  <c r="O84" i="32"/>
  <c r="X89" i="32"/>
  <c r="X105" i="32" s="1"/>
  <c r="W89" i="32"/>
  <c r="W105" i="32" s="1"/>
  <c r="V89" i="32"/>
  <c r="V105" i="32" s="1"/>
  <c r="U89" i="32"/>
  <c r="T89" i="32"/>
  <c r="T105" i="32" s="1"/>
  <c r="R89" i="32"/>
  <c r="R105" i="32" s="1"/>
  <c r="Q89" i="32"/>
  <c r="O89" i="32"/>
  <c r="O105" i="32" s="1"/>
  <c r="N89" i="32"/>
  <c r="N105" i="32" s="1"/>
  <c r="M89" i="32"/>
  <c r="L89" i="32"/>
  <c r="L105" i="32" s="1"/>
  <c r="J89" i="32"/>
  <c r="X88" i="32"/>
  <c r="X104" i="32" s="1"/>
  <c r="W88" i="32"/>
  <c r="W104" i="32" s="1"/>
  <c r="V88" i="32"/>
  <c r="V104" i="32" s="1"/>
  <c r="U88" i="32"/>
  <c r="U104" i="32" s="1"/>
  <c r="T88" i="32"/>
  <c r="T104" i="32" s="1"/>
  <c r="S88" i="32"/>
  <c r="S104" i="32" s="1"/>
  <c r="Q88" i="32"/>
  <c r="P88" i="32"/>
  <c r="P104" i="32" s="1"/>
  <c r="N88" i="32"/>
  <c r="N104" i="32" s="1"/>
  <c r="M88" i="32"/>
  <c r="L88" i="32"/>
  <c r="L104" i="32" s="1"/>
  <c r="K88" i="32"/>
  <c r="K104" i="32" s="1"/>
  <c r="J88" i="32"/>
  <c r="X87" i="32"/>
  <c r="X103" i="32" s="1"/>
  <c r="W87" i="32"/>
  <c r="W103" i="32" s="1"/>
  <c r="V87" i="32"/>
  <c r="V103" i="32" s="1"/>
  <c r="U87" i="32"/>
  <c r="T87" i="32"/>
  <c r="T103" i="32" s="1"/>
  <c r="R87" i="32"/>
  <c r="R103" i="32" s="1"/>
  <c r="Q87" i="32"/>
  <c r="O87" i="32"/>
  <c r="O103" i="32" s="1"/>
  <c r="N87" i="32"/>
  <c r="N103" i="32" s="1"/>
  <c r="M87" i="32"/>
  <c r="L87" i="32"/>
  <c r="L103" i="32" s="1"/>
  <c r="J87" i="32"/>
  <c r="X86" i="32"/>
  <c r="X102" i="32" s="1"/>
  <c r="W86" i="32"/>
  <c r="W102" i="32" s="1"/>
  <c r="V86" i="32"/>
  <c r="V102" i="32" s="1"/>
  <c r="U86" i="32"/>
  <c r="U102" i="32" s="1"/>
  <c r="T86" i="32"/>
  <c r="T102" i="32" s="1"/>
  <c r="S86" i="32"/>
  <c r="S102" i="32" s="1"/>
  <c r="Q86" i="32"/>
  <c r="P86" i="32"/>
  <c r="P102" i="32" s="1"/>
  <c r="N86" i="32"/>
  <c r="N102" i="32" s="1"/>
  <c r="M86" i="32"/>
  <c r="M102" i="32" s="1"/>
  <c r="L86" i="32"/>
  <c r="L102" i="32" s="1"/>
  <c r="K86" i="32"/>
  <c r="K102" i="32" s="1"/>
  <c r="J86" i="32"/>
  <c r="X85" i="32"/>
  <c r="X101" i="32" s="1"/>
  <c r="W85" i="32"/>
  <c r="W101" i="32" s="1"/>
  <c r="V85" i="32"/>
  <c r="V101" i="32" s="1"/>
  <c r="U85" i="32"/>
  <c r="U101" i="32" s="1"/>
  <c r="T85" i="32"/>
  <c r="T101" i="32" s="1"/>
  <c r="R85" i="32"/>
  <c r="R101" i="32" s="1"/>
  <c r="Q85" i="32"/>
  <c r="O85" i="32"/>
  <c r="O101" i="32" s="1"/>
  <c r="N85" i="32"/>
  <c r="N101" i="32" s="1"/>
  <c r="M85" i="32"/>
  <c r="M101" i="32" s="1"/>
  <c r="L85" i="32"/>
  <c r="L101" i="32" s="1"/>
  <c r="J85" i="32"/>
  <c r="X84" i="32"/>
  <c r="X100" i="32" s="1"/>
  <c r="W84" i="32"/>
  <c r="W100" i="32" s="1"/>
  <c r="V84" i="32"/>
  <c r="V100" i="32" s="1"/>
  <c r="U84" i="32"/>
  <c r="U100" i="32" s="1"/>
  <c r="T84" i="32"/>
  <c r="T100" i="32" s="1"/>
  <c r="S84" i="32"/>
  <c r="S100" i="32" s="1"/>
  <c r="Q84" i="32"/>
  <c r="P84" i="32"/>
  <c r="P100" i="32" s="1"/>
  <c r="N84" i="32"/>
  <c r="N100" i="32" s="1"/>
  <c r="M84" i="32"/>
  <c r="M100" i="32" s="1"/>
  <c r="L84" i="32"/>
  <c r="L100" i="32" s="1"/>
  <c r="K84" i="32"/>
  <c r="K100" i="32" s="1"/>
  <c r="J84" i="32"/>
  <c r="V66" i="32"/>
  <c r="W36" i="32"/>
  <c r="U36" i="32"/>
  <c r="S36" i="32"/>
  <c r="R36" i="32"/>
  <c r="Q36" i="32"/>
  <c r="O36" i="32"/>
  <c r="M36" i="32"/>
  <c r="K36" i="32"/>
  <c r="J36" i="32"/>
  <c r="W35" i="32"/>
  <c r="U35" i="32"/>
  <c r="S35" i="32"/>
  <c r="R35" i="32"/>
  <c r="Q35" i="32"/>
  <c r="O35" i="32"/>
  <c r="M35" i="32"/>
  <c r="K35" i="32"/>
  <c r="J35" i="32"/>
  <c r="W34" i="32"/>
  <c r="U34" i="32"/>
  <c r="S34" i="32"/>
  <c r="R34" i="32"/>
  <c r="Q34" i="32"/>
  <c r="O34" i="32"/>
  <c r="M34" i="32"/>
  <c r="K34" i="32"/>
  <c r="J34" i="32"/>
  <c r="W33" i="32"/>
  <c r="U33" i="32"/>
  <c r="S33" i="32"/>
  <c r="R33" i="32"/>
  <c r="Q33" i="32"/>
  <c r="O33" i="32"/>
  <c r="M33" i="32"/>
  <c r="K33" i="32"/>
  <c r="J33" i="32"/>
  <c r="W32" i="32"/>
  <c r="U32" i="32"/>
  <c r="S32" i="32"/>
  <c r="R32" i="32"/>
  <c r="Q32" i="32"/>
  <c r="O32" i="32"/>
  <c r="M32" i="32"/>
  <c r="K32" i="32"/>
  <c r="J32" i="32"/>
  <c r="W31" i="32"/>
  <c r="U31" i="32"/>
  <c r="S31" i="32"/>
  <c r="R31" i="32"/>
  <c r="Q31" i="32"/>
  <c r="O31" i="32"/>
  <c r="M31" i="32"/>
  <c r="K31" i="32"/>
  <c r="J31" i="32"/>
  <c r="X36" i="32"/>
  <c r="A1" i="32"/>
  <c r="S445" i="33" l="1"/>
  <c r="K445" i="33"/>
  <c r="R444" i="33"/>
  <c r="J444" i="33"/>
  <c r="Q443" i="33"/>
  <c r="W441" i="33"/>
  <c r="O441" i="33"/>
  <c r="V440" i="33"/>
  <c r="N440" i="33"/>
  <c r="M438" i="33"/>
  <c r="S436" i="33"/>
  <c r="K436" i="33"/>
  <c r="R435" i="33"/>
  <c r="J435" i="33"/>
  <c r="V430" i="33"/>
  <c r="N430" i="33"/>
  <c r="R426" i="33"/>
  <c r="J426" i="33"/>
  <c r="W434" i="33"/>
  <c r="W443" i="33"/>
  <c r="Q427" i="33"/>
  <c r="Q436" i="33"/>
  <c r="Q445" i="33"/>
  <c r="V409" i="33"/>
  <c r="N409" i="33"/>
  <c r="T409" i="33"/>
  <c r="R409" i="33"/>
  <c r="R428" i="33"/>
  <c r="J428" i="33"/>
  <c r="X428" i="33"/>
  <c r="P428" i="33"/>
  <c r="V428" i="33"/>
  <c r="N428" i="33"/>
  <c r="T428" i="33"/>
  <c r="L428" i="33"/>
  <c r="R437" i="33"/>
  <c r="W410" i="33"/>
  <c r="O410" i="33"/>
  <c r="U410" i="33"/>
  <c r="M410" i="33"/>
  <c r="S410" i="33"/>
  <c r="K410" i="33"/>
  <c r="S429" i="33"/>
  <c r="S438" i="33"/>
  <c r="F512" i="33"/>
  <c r="F232" i="22" s="1"/>
  <c r="U431" i="33"/>
  <c r="U441" i="33"/>
  <c r="V433" i="33"/>
  <c r="N433" i="33"/>
  <c r="T433" i="33"/>
  <c r="L433" i="33"/>
  <c r="R433" i="33"/>
  <c r="J433" i="33"/>
  <c r="X433" i="33"/>
  <c r="P433" i="33"/>
  <c r="V442" i="33"/>
  <c r="Q692" i="33"/>
  <c r="K427" i="33"/>
  <c r="S427" i="33"/>
  <c r="M429" i="33"/>
  <c r="U429" i="33"/>
  <c r="O431" i="33"/>
  <c r="W431" i="33"/>
  <c r="Q434" i="33"/>
  <c r="L437" i="33"/>
  <c r="T437" i="33"/>
  <c r="U438" i="33"/>
  <c r="P442" i="33"/>
  <c r="X442" i="33"/>
  <c r="P492" i="33"/>
  <c r="N532" i="33"/>
  <c r="V532" i="33"/>
  <c r="R692" i="33"/>
  <c r="L426" i="33"/>
  <c r="T426" i="33"/>
  <c r="M427" i="33"/>
  <c r="U427" i="33"/>
  <c r="O429" i="33"/>
  <c r="W429" i="33"/>
  <c r="P430" i="33"/>
  <c r="X430" i="33"/>
  <c r="Q431" i="33"/>
  <c r="K434" i="33"/>
  <c r="S434" i="33"/>
  <c r="L435" i="33"/>
  <c r="T435" i="33"/>
  <c r="M436" i="33"/>
  <c r="U436" i="33"/>
  <c r="N437" i="33"/>
  <c r="V437" i="33"/>
  <c r="O438" i="33"/>
  <c r="W438" i="33"/>
  <c r="P440" i="33"/>
  <c r="X440" i="33"/>
  <c r="Q441" i="33"/>
  <c r="J442" i="33"/>
  <c r="R442" i="33"/>
  <c r="K443" i="33"/>
  <c r="S443" i="33"/>
  <c r="L444" i="33"/>
  <c r="T444" i="33"/>
  <c r="M445" i="33"/>
  <c r="U445" i="33"/>
  <c r="J492" i="33"/>
  <c r="R492" i="33"/>
  <c r="P532" i="33"/>
  <c r="X532" i="33"/>
  <c r="N689" i="33"/>
  <c r="N426" i="33"/>
  <c r="V426" i="33"/>
  <c r="O427" i="33"/>
  <c r="W427" i="33"/>
  <c r="Q429" i="33"/>
  <c r="J430" i="33"/>
  <c r="R430" i="33"/>
  <c r="K431" i="33"/>
  <c r="S431" i="33"/>
  <c r="M434" i="33"/>
  <c r="U434" i="33"/>
  <c r="N435" i="33"/>
  <c r="V435" i="33"/>
  <c r="O436" i="33"/>
  <c r="W436" i="33"/>
  <c r="P437" i="33"/>
  <c r="X437" i="33"/>
  <c r="Q438" i="33"/>
  <c r="J440" i="33"/>
  <c r="R440" i="33"/>
  <c r="K441" i="33"/>
  <c r="S441" i="33"/>
  <c r="L442" i="33"/>
  <c r="T442" i="33"/>
  <c r="M443" i="33"/>
  <c r="U443" i="33"/>
  <c r="N444" i="33"/>
  <c r="V444" i="33"/>
  <c r="O445" i="33"/>
  <c r="W445" i="33"/>
  <c r="L492" i="33"/>
  <c r="T492" i="33"/>
  <c r="J532" i="33"/>
  <c r="R532" i="33"/>
  <c r="P689" i="33"/>
  <c r="N692" i="33"/>
  <c r="Q689" i="33"/>
  <c r="O692" i="33"/>
  <c r="P426" i="33"/>
  <c r="X426" i="33"/>
  <c r="K429" i="33"/>
  <c r="L430" i="33"/>
  <c r="T430" i="33"/>
  <c r="M431" i="33"/>
  <c r="O434" i="33"/>
  <c r="P435" i="33"/>
  <c r="X435" i="33"/>
  <c r="J437" i="33"/>
  <c r="K438" i="33"/>
  <c r="L440" i="33"/>
  <c r="T440" i="33"/>
  <c r="M441" i="33"/>
  <c r="N442" i="33"/>
  <c r="O443" i="33"/>
  <c r="P444" i="33"/>
  <c r="X444" i="33"/>
  <c r="N492" i="33"/>
  <c r="L532" i="33"/>
  <c r="J101" i="32"/>
  <c r="H85" i="32"/>
  <c r="H101" i="32" s="1"/>
  <c r="J103" i="32"/>
  <c r="H87" i="32"/>
  <c r="H103" i="32" s="1"/>
  <c r="J105" i="32"/>
  <c r="H89" i="32"/>
  <c r="H105" i="32" s="1"/>
  <c r="J100" i="32"/>
  <c r="H84" i="32"/>
  <c r="H100" i="32" s="1"/>
  <c r="J102" i="32"/>
  <c r="H86" i="32"/>
  <c r="H102" i="32" s="1"/>
  <c r="J104" i="32"/>
  <c r="H88" i="32"/>
  <c r="H104" i="32" s="1"/>
  <c r="O61" i="32"/>
  <c r="W61" i="32"/>
  <c r="O62" i="32"/>
  <c r="W62" i="32"/>
  <c r="O63" i="32"/>
  <c r="W63" i="32"/>
  <c r="O64" i="32"/>
  <c r="W64" i="32"/>
  <c r="O65" i="32"/>
  <c r="W65" i="32"/>
  <c r="O66" i="32"/>
  <c r="W66" i="32"/>
  <c r="K112" i="32"/>
  <c r="K113" i="32"/>
  <c r="K114" i="32"/>
  <c r="K115" i="32"/>
  <c r="K116" i="32"/>
  <c r="K117" i="32"/>
  <c r="P61" i="32"/>
  <c r="X61" i="32"/>
  <c r="P62" i="32"/>
  <c r="X62" i="32"/>
  <c r="P63" i="32"/>
  <c r="X63" i="32"/>
  <c r="P64" i="32"/>
  <c r="X64" i="32"/>
  <c r="P65" i="32"/>
  <c r="X65" i="32"/>
  <c r="P66" i="32"/>
  <c r="X66" i="32"/>
  <c r="M112" i="32"/>
  <c r="M113" i="32"/>
  <c r="M114" i="32"/>
  <c r="M115" i="32"/>
  <c r="M116" i="32"/>
  <c r="M117" i="32"/>
  <c r="U141" i="32"/>
  <c r="K143" i="32"/>
  <c r="O144" i="32"/>
  <c r="U145" i="32"/>
  <c r="X204" i="32"/>
  <c r="P204" i="32"/>
  <c r="X203" i="32"/>
  <c r="P203" i="32"/>
  <c r="X202" i="32"/>
  <c r="P202" i="32"/>
  <c r="X201" i="32"/>
  <c r="P201" i="32"/>
  <c r="X200" i="32"/>
  <c r="P200" i="32"/>
  <c r="X199" i="32"/>
  <c r="P199" i="32"/>
  <c r="V204" i="32"/>
  <c r="N204" i="32"/>
  <c r="V203" i="32"/>
  <c r="N203" i="32"/>
  <c r="V202" i="32"/>
  <c r="N202" i="32"/>
  <c r="V201" i="32"/>
  <c r="N201" i="32"/>
  <c r="V200" i="32"/>
  <c r="N200" i="32"/>
  <c r="V199" i="32"/>
  <c r="N199" i="32"/>
  <c r="T204" i="32"/>
  <c r="L204" i="32"/>
  <c r="T203" i="32"/>
  <c r="L203" i="32"/>
  <c r="T202" i="32"/>
  <c r="L202" i="32"/>
  <c r="T201" i="32"/>
  <c r="L201" i="32"/>
  <c r="T200" i="32"/>
  <c r="L200" i="32"/>
  <c r="T199" i="32"/>
  <c r="L199" i="32"/>
  <c r="S204" i="32"/>
  <c r="K204" i="32"/>
  <c r="S203" i="32"/>
  <c r="K203" i="32"/>
  <c r="S202" i="32"/>
  <c r="K202" i="32"/>
  <c r="S201" i="32"/>
  <c r="K201" i="32"/>
  <c r="S200" i="32"/>
  <c r="K200" i="32"/>
  <c r="S199" i="32"/>
  <c r="K199" i="32"/>
  <c r="R204" i="32"/>
  <c r="J204" i="32"/>
  <c r="R203" i="32"/>
  <c r="J203" i="32"/>
  <c r="R202" i="32"/>
  <c r="J202" i="32"/>
  <c r="R201" i="32"/>
  <c r="J201" i="32"/>
  <c r="R200" i="32"/>
  <c r="J200" i="32"/>
  <c r="R199" i="32"/>
  <c r="J199" i="32"/>
  <c r="O201" i="32"/>
  <c r="U202" i="32"/>
  <c r="O257" i="32"/>
  <c r="Q472" i="32"/>
  <c r="X471" i="32"/>
  <c r="P471" i="32"/>
  <c r="W470" i="32"/>
  <c r="O470" i="32"/>
  <c r="V469" i="32"/>
  <c r="N469" i="32"/>
  <c r="U468" i="32"/>
  <c r="M468" i="32"/>
  <c r="T467" i="32"/>
  <c r="L467" i="32"/>
  <c r="X472" i="32"/>
  <c r="P472" i="32"/>
  <c r="W471" i="32"/>
  <c r="O471" i="32"/>
  <c r="V470" i="32"/>
  <c r="N470" i="32"/>
  <c r="U469" i="32"/>
  <c r="M469" i="32"/>
  <c r="T468" i="32"/>
  <c r="L468" i="32"/>
  <c r="S467" i="32"/>
  <c r="K467" i="32"/>
  <c r="W472" i="32"/>
  <c r="O472" i="32"/>
  <c r="V471" i="32"/>
  <c r="N471" i="32"/>
  <c r="U470" i="32"/>
  <c r="M470" i="32"/>
  <c r="T469" i="32"/>
  <c r="L469" i="32"/>
  <c r="S468" i="32"/>
  <c r="K468" i="32"/>
  <c r="R467" i="32"/>
  <c r="J467" i="32"/>
  <c r="V472" i="32"/>
  <c r="N472" i="32"/>
  <c r="U471" i="32"/>
  <c r="M471" i="32"/>
  <c r="T470" i="32"/>
  <c r="L470" i="32"/>
  <c r="S469" i="32"/>
  <c r="K469" i="32"/>
  <c r="R468" i="32"/>
  <c r="J468" i="32"/>
  <c r="Q467" i="32"/>
  <c r="T472" i="32"/>
  <c r="L472" i="32"/>
  <c r="S471" i="32"/>
  <c r="K471" i="32"/>
  <c r="R470" i="32"/>
  <c r="J470" i="32"/>
  <c r="Q469" i="32"/>
  <c r="X468" i="32"/>
  <c r="P468" i="32"/>
  <c r="W467" i="32"/>
  <c r="O467" i="32"/>
  <c r="S472" i="32"/>
  <c r="K472" i="32"/>
  <c r="R471" i="32"/>
  <c r="J471" i="32"/>
  <c r="Q470" i="32"/>
  <c r="X469" i="32"/>
  <c r="P469" i="32"/>
  <c r="W468" i="32"/>
  <c r="O468" i="32"/>
  <c r="V467" i="32"/>
  <c r="N467" i="32"/>
  <c r="R472" i="32"/>
  <c r="J472" i="32"/>
  <c r="Q471" i="32"/>
  <c r="X470" i="32"/>
  <c r="P470" i="32"/>
  <c r="W469" i="32"/>
  <c r="O469" i="32"/>
  <c r="V468" i="32"/>
  <c r="N468" i="32"/>
  <c r="U467" i="32"/>
  <c r="M467" i="32"/>
  <c r="S470" i="32"/>
  <c r="L31" i="32"/>
  <c r="H31" i="32" s="1"/>
  <c r="T31" i="32"/>
  <c r="L32" i="32"/>
  <c r="T32" i="32"/>
  <c r="L33" i="32"/>
  <c r="H33" i="32" s="1"/>
  <c r="T33" i="32"/>
  <c r="L34" i="32"/>
  <c r="T34" i="32"/>
  <c r="L35" i="32"/>
  <c r="H35" i="32" s="1"/>
  <c r="T35" i="32"/>
  <c r="L36" i="32"/>
  <c r="T36" i="32"/>
  <c r="Q61" i="32"/>
  <c r="Q62" i="32"/>
  <c r="Q63" i="32"/>
  <c r="Q64" i="32"/>
  <c r="Q65" i="32"/>
  <c r="Q66" i="32"/>
  <c r="O112" i="32"/>
  <c r="O113" i="32"/>
  <c r="O114" i="32"/>
  <c r="O115" i="32"/>
  <c r="O116" i="32"/>
  <c r="W141" i="32"/>
  <c r="M143" i="32"/>
  <c r="S144" i="32"/>
  <c r="M200" i="32"/>
  <c r="Q201" i="32"/>
  <c r="W202" i="32"/>
  <c r="M204" i="32"/>
  <c r="J61" i="32"/>
  <c r="R61" i="32"/>
  <c r="J62" i="32"/>
  <c r="R62" i="32"/>
  <c r="J63" i="32"/>
  <c r="R63" i="32"/>
  <c r="J64" i="32"/>
  <c r="R64" i="32"/>
  <c r="J65" i="32"/>
  <c r="R65" i="32"/>
  <c r="J66" i="32"/>
  <c r="R66" i="32"/>
  <c r="T117" i="32"/>
  <c r="L117" i="32"/>
  <c r="T116" i="32"/>
  <c r="L116" i="32"/>
  <c r="T115" i="32"/>
  <c r="L115" i="32"/>
  <c r="T114" i="32"/>
  <c r="L114" i="32"/>
  <c r="T113" i="32"/>
  <c r="L113" i="32"/>
  <c r="T112" i="32"/>
  <c r="L112" i="32"/>
  <c r="R117" i="32"/>
  <c r="J117" i="32"/>
  <c r="R116" i="32"/>
  <c r="J116" i="32"/>
  <c r="R115" i="32"/>
  <c r="J115" i="32"/>
  <c r="R114" i="32"/>
  <c r="J114" i="32"/>
  <c r="R113" i="32"/>
  <c r="J113" i="32"/>
  <c r="R112" i="32"/>
  <c r="J112" i="32"/>
  <c r="X117" i="32"/>
  <c r="P117" i="32"/>
  <c r="X116" i="32"/>
  <c r="P116" i="32"/>
  <c r="X115" i="32"/>
  <c r="P115" i="32"/>
  <c r="X114" i="32"/>
  <c r="P114" i="32"/>
  <c r="X113" i="32"/>
  <c r="P113" i="32"/>
  <c r="X112" i="32"/>
  <c r="P112" i="32"/>
  <c r="V117" i="32"/>
  <c r="N117" i="32"/>
  <c r="V116" i="32"/>
  <c r="N116" i="32"/>
  <c r="V115" i="32"/>
  <c r="N115" i="32"/>
  <c r="V114" i="32"/>
  <c r="N114" i="32"/>
  <c r="V113" i="32"/>
  <c r="N113" i="32"/>
  <c r="V112" i="32"/>
  <c r="N112" i="32"/>
  <c r="Q112" i="32"/>
  <c r="Q113" i="32"/>
  <c r="Q114" i="32"/>
  <c r="Q115" i="32"/>
  <c r="Q116" i="32"/>
  <c r="Q117" i="32"/>
  <c r="V146" i="32"/>
  <c r="N146" i="32"/>
  <c r="V145" i="32"/>
  <c r="N145" i="32"/>
  <c r="V144" i="32"/>
  <c r="N144" i="32"/>
  <c r="V143" i="32"/>
  <c r="N143" i="32"/>
  <c r="V142" i="32"/>
  <c r="N142" i="32"/>
  <c r="V141" i="32"/>
  <c r="N141" i="32"/>
  <c r="R146" i="32"/>
  <c r="J146" i="32"/>
  <c r="R145" i="32"/>
  <c r="J145" i="32"/>
  <c r="R144" i="32"/>
  <c r="J144" i="32"/>
  <c r="R143" i="32"/>
  <c r="J143" i="32"/>
  <c r="R142" i="32"/>
  <c r="J142" i="32"/>
  <c r="R141" i="32"/>
  <c r="J141" i="32"/>
  <c r="Q146" i="32"/>
  <c r="Q145" i="32"/>
  <c r="Q144" i="32"/>
  <c r="Q143" i="32"/>
  <c r="Q142" i="32"/>
  <c r="Q141" i="32"/>
  <c r="K142" i="32"/>
  <c r="O143" i="32"/>
  <c r="U144" i="32"/>
  <c r="K146" i="32"/>
  <c r="S260" i="32"/>
  <c r="K260" i="32"/>
  <c r="S259" i="32"/>
  <c r="K259" i="32"/>
  <c r="S258" i="32"/>
  <c r="K258" i="32"/>
  <c r="S257" i="32"/>
  <c r="K257" i="32"/>
  <c r="S256" i="32"/>
  <c r="K256" i="32"/>
  <c r="S255" i="32"/>
  <c r="K255" i="32"/>
  <c r="R260" i="32"/>
  <c r="J260" i="32"/>
  <c r="R259" i="32"/>
  <c r="J259" i="32"/>
  <c r="R258" i="32"/>
  <c r="J258" i="32"/>
  <c r="R257" i="32"/>
  <c r="J257" i="32"/>
  <c r="R256" i="32"/>
  <c r="J256" i="32"/>
  <c r="R255" i="32"/>
  <c r="J255" i="32"/>
  <c r="Q260" i="32"/>
  <c r="Q259" i="32"/>
  <c r="Q258" i="32"/>
  <c r="Q257" i="32"/>
  <c r="Q256" i="32"/>
  <c r="Q255" i="32"/>
  <c r="X260" i="32"/>
  <c r="P260" i="32"/>
  <c r="X259" i="32"/>
  <c r="P259" i="32"/>
  <c r="X258" i="32"/>
  <c r="P258" i="32"/>
  <c r="X257" i="32"/>
  <c r="P257" i="32"/>
  <c r="X256" i="32"/>
  <c r="P256" i="32"/>
  <c r="X255" i="32"/>
  <c r="P255" i="32"/>
  <c r="V260" i="32"/>
  <c r="N260" i="32"/>
  <c r="V259" i="32"/>
  <c r="N259" i="32"/>
  <c r="V258" i="32"/>
  <c r="N258" i="32"/>
  <c r="V257" i="32"/>
  <c r="N257" i="32"/>
  <c r="V256" i="32"/>
  <c r="N256" i="32"/>
  <c r="V255" i="32"/>
  <c r="N255" i="32"/>
  <c r="U260" i="32"/>
  <c r="M260" i="32"/>
  <c r="U259" i="32"/>
  <c r="M259" i="32"/>
  <c r="U258" i="32"/>
  <c r="M258" i="32"/>
  <c r="U257" i="32"/>
  <c r="M257" i="32"/>
  <c r="U256" i="32"/>
  <c r="M256" i="32"/>
  <c r="U255" i="32"/>
  <c r="M255" i="32"/>
  <c r="T260" i="32"/>
  <c r="L260" i="32"/>
  <c r="T259" i="32"/>
  <c r="L259" i="32"/>
  <c r="T258" i="32"/>
  <c r="L258" i="32"/>
  <c r="T257" i="32"/>
  <c r="L257" i="32"/>
  <c r="T256" i="32"/>
  <c r="L256" i="32"/>
  <c r="T255" i="32"/>
  <c r="L255" i="32"/>
  <c r="O258" i="32"/>
  <c r="N31" i="32"/>
  <c r="V31" i="32"/>
  <c r="N32" i="32"/>
  <c r="H32" i="32" s="1"/>
  <c r="V32" i="32"/>
  <c r="N33" i="32"/>
  <c r="V33" i="32"/>
  <c r="N34" i="32"/>
  <c r="H34" i="32" s="1"/>
  <c r="V34" i="32"/>
  <c r="N35" i="32"/>
  <c r="V35" i="32"/>
  <c r="N36" i="32"/>
  <c r="H36" i="32" s="1"/>
  <c r="V36" i="32"/>
  <c r="K61" i="32"/>
  <c r="S61" i="32"/>
  <c r="K62" i="32"/>
  <c r="S62" i="32"/>
  <c r="K63" i="32"/>
  <c r="S63" i="32"/>
  <c r="K64" i="32"/>
  <c r="S64" i="32"/>
  <c r="K65" i="32"/>
  <c r="S65" i="32"/>
  <c r="K66" i="32"/>
  <c r="S66" i="32"/>
  <c r="S112" i="32"/>
  <c r="S113" i="32"/>
  <c r="S114" i="32"/>
  <c r="S115" i="32"/>
  <c r="S116" i="32"/>
  <c r="S117" i="32"/>
  <c r="M142" i="32"/>
  <c r="S143" i="32"/>
  <c r="W144" i="32"/>
  <c r="M146" i="32"/>
  <c r="M199" i="32"/>
  <c r="Q200" i="32"/>
  <c r="W201" i="32"/>
  <c r="M203" i="32"/>
  <c r="Q204" i="32"/>
  <c r="W258" i="32"/>
  <c r="X467" i="32"/>
  <c r="M472" i="32"/>
  <c r="L61" i="32"/>
  <c r="T61" i="32"/>
  <c r="L62" i="32"/>
  <c r="T62" i="32"/>
  <c r="L63" i="32"/>
  <c r="T63" i="32"/>
  <c r="L64" i="32"/>
  <c r="T64" i="32"/>
  <c r="L65" i="32"/>
  <c r="T65" i="32"/>
  <c r="L66" i="32"/>
  <c r="T66" i="32"/>
  <c r="U112" i="32"/>
  <c r="U113" i="32"/>
  <c r="U114" i="32"/>
  <c r="U115" i="32"/>
  <c r="U116" i="32"/>
  <c r="U117" i="32"/>
  <c r="K141" i="32"/>
  <c r="O142" i="32"/>
  <c r="U143" i="32"/>
  <c r="K145" i="32"/>
  <c r="O146" i="32"/>
  <c r="O255" i="32"/>
  <c r="O259" i="32"/>
  <c r="P31" i="32"/>
  <c r="X31" i="32"/>
  <c r="P32" i="32"/>
  <c r="X32" i="32"/>
  <c r="P33" i="32"/>
  <c r="X33" i="32"/>
  <c r="P34" i="32"/>
  <c r="X34" i="32"/>
  <c r="P35" i="32"/>
  <c r="X35" i="32"/>
  <c r="P36" i="32"/>
  <c r="M61" i="32"/>
  <c r="U61" i="32"/>
  <c r="M62" i="32"/>
  <c r="U62" i="32"/>
  <c r="M63" i="32"/>
  <c r="U63" i="32"/>
  <c r="M64" i="32"/>
  <c r="U64" i="32"/>
  <c r="M65" i="32"/>
  <c r="U65" i="32"/>
  <c r="M66" i="32"/>
  <c r="U66" i="32"/>
  <c r="W112" i="32"/>
  <c r="W113" i="32"/>
  <c r="W114" i="32"/>
  <c r="W115" i="32"/>
  <c r="W116" i="32"/>
  <c r="W117" i="32"/>
  <c r="M141" i="32"/>
  <c r="S142" i="32"/>
  <c r="W143" i="32"/>
  <c r="M145" i="32"/>
  <c r="S146" i="32"/>
  <c r="Q199" i="32"/>
  <c r="W200" i="32"/>
  <c r="M202" i="32"/>
  <c r="Q203" i="32"/>
  <c r="W204" i="32"/>
  <c r="W255" i="32"/>
  <c r="W259" i="32"/>
  <c r="N61" i="32"/>
  <c r="V61" i="32"/>
  <c r="N62" i="32"/>
  <c r="V62" i="32"/>
  <c r="N63" i="32"/>
  <c r="V63" i="32"/>
  <c r="N64" i="32"/>
  <c r="V64" i="32"/>
  <c r="N65" i="32"/>
  <c r="V65" i="32"/>
  <c r="N66" i="32"/>
  <c r="O141" i="32"/>
  <c r="U142" i="32"/>
  <c r="K144" i="32"/>
  <c r="O145" i="32"/>
  <c r="U146" i="32"/>
  <c r="U199" i="32"/>
  <c r="O202" i="32"/>
  <c r="U203" i="32"/>
  <c r="O256" i="32"/>
  <c r="O260" i="32"/>
  <c r="P141" i="32"/>
  <c r="X141" i="32"/>
  <c r="P142" i="32"/>
  <c r="X142" i="32"/>
  <c r="P143" i="32"/>
  <c r="X143" i="32"/>
  <c r="P144" i="32"/>
  <c r="X144" i="32"/>
  <c r="P145" i="32"/>
  <c r="X145" i="32"/>
  <c r="P146" i="32"/>
  <c r="X146" i="32"/>
  <c r="M171" i="32"/>
  <c r="U171" i="32"/>
  <c r="M172" i="32"/>
  <c r="U172" i="32"/>
  <c r="M173" i="32"/>
  <c r="U173" i="32"/>
  <c r="M174" i="32"/>
  <c r="U174" i="32"/>
  <c r="M175" i="32"/>
  <c r="U175" i="32"/>
  <c r="M176" i="32"/>
  <c r="U176" i="32"/>
  <c r="O227" i="32"/>
  <c r="W227" i="32"/>
  <c r="O228" i="32"/>
  <c r="W228" i="32"/>
  <c r="O229" i="32"/>
  <c r="W229" i="32"/>
  <c r="O230" i="32"/>
  <c r="W230" i="32"/>
  <c r="O231" i="32"/>
  <c r="W231" i="32"/>
  <c r="O232" i="32"/>
  <c r="W232" i="32"/>
  <c r="Q283" i="32"/>
  <c r="Q284" i="32"/>
  <c r="Q285" i="32"/>
  <c r="Q286" i="32"/>
  <c r="Q287" i="32"/>
  <c r="Q288" i="32"/>
  <c r="N311" i="32"/>
  <c r="V311" i="32"/>
  <c r="N312" i="32"/>
  <c r="V312" i="32"/>
  <c r="N313" i="32"/>
  <c r="V313" i="32"/>
  <c r="N314" i="32"/>
  <c r="V314" i="32"/>
  <c r="N315" i="32"/>
  <c r="V315" i="32"/>
  <c r="N316" i="32"/>
  <c r="V316" i="32"/>
  <c r="F347" i="32"/>
  <c r="F376" i="32"/>
  <c r="Q386" i="32"/>
  <c r="O411" i="32"/>
  <c r="W411" i="32"/>
  <c r="P412" i="32"/>
  <c r="X412" i="32"/>
  <c r="Q413" i="32"/>
  <c r="J414" i="32"/>
  <c r="R414" i="32"/>
  <c r="K415" i="32"/>
  <c r="S415" i="32"/>
  <c r="L416" i="32"/>
  <c r="T416" i="32"/>
  <c r="J439" i="32"/>
  <c r="R439" i="32"/>
  <c r="K440" i="32"/>
  <c r="S440" i="32"/>
  <c r="L441" i="32"/>
  <c r="T441" i="32"/>
  <c r="M442" i="32"/>
  <c r="U442" i="32"/>
  <c r="N443" i="32"/>
  <c r="V443" i="32"/>
  <c r="O444" i="32"/>
  <c r="W444" i="32"/>
  <c r="P568" i="32"/>
  <c r="R570" i="32"/>
  <c r="T572" i="32"/>
  <c r="N171" i="32"/>
  <c r="V171" i="32"/>
  <c r="N172" i="32"/>
  <c r="V172" i="32"/>
  <c r="N173" i="32"/>
  <c r="V173" i="32"/>
  <c r="N174" i="32"/>
  <c r="V174" i="32"/>
  <c r="N175" i="32"/>
  <c r="V175" i="32"/>
  <c r="N176" i="32"/>
  <c r="V176" i="32"/>
  <c r="J283" i="32"/>
  <c r="R283" i="32"/>
  <c r="J284" i="32"/>
  <c r="R284" i="32"/>
  <c r="J285" i="32"/>
  <c r="R285" i="32"/>
  <c r="J286" i="32"/>
  <c r="R286" i="32"/>
  <c r="J287" i="32"/>
  <c r="R287" i="32"/>
  <c r="J288" i="32"/>
  <c r="R288" i="32"/>
  <c r="O311" i="32"/>
  <c r="W311" i="32"/>
  <c r="O312" i="32"/>
  <c r="W312" i="32"/>
  <c r="O313" i="32"/>
  <c r="W313" i="32"/>
  <c r="O314" i="32"/>
  <c r="W314" i="32"/>
  <c r="O315" i="32"/>
  <c r="W315" i="32"/>
  <c r="O316" i="32"/>
  <c r="W316" i="32"/>
  <c r="P411" i="32"/>
  <c r="X411" i="32"/>
  <c r="Q412" i="32"/>
  <c r="J413" i="32"/>
  <c r="R413" i="32"/>
  <c r="K414" i="32"/>
  <c r="S414" i="32"/>
  <c r="L415" i="32"/>
  <c r="T415" i="32"/>
  <c r="M416" i="32"/>
  <c r="U416" i="32"/>
  <c r="K439" i="32"/>
  <c r="S439" i="32"/>
  <c r="L440" i="32"/>
  <c r="T440" i="32"/>
  <c r="M441" i="32"/>
  <c r="U441" i="32"/>
  <c r="N442" i="32"/>
  <c r="V442" i="32"/>
  <c r="O443" i="32"/>
  <c r="W443" i="32"/>
  <c r="P444" i="32"/>
  <c r="X444" i="32"/>
  <c r="V570" i="32"/>
  <c r="X572" i="32"/>
  <c r="O171" i="32"/>
  <c r="W171" i="32"/>
  <c r="O172" i="32"/>
  <c r="W172" i="32"/>
  <c r="O173" i="32"/>
  <c r="W173" i="32"/>
  <c r="O174" i="32"/>
  <c r="W174" i="32"/>
  <c r="O175" i="32"/>
  <c r="W175" i="32"/>
  <c r="O176" i="32"/>
  <c r="W176" i="32"/>
  <c r="K283" i="32"/>
  <c r="S283" i="32"/>
  <c r="K284" i="32"/>
  <c r="S284" i="32"/>
  <c r="K285" i="32"/>
  <c r="S285" i="32"/>
  <c r="K286" i="32"/>
  <c r="S286" i="32"/>
  <c r="K287" i="32"/>
  <c r="S287" i="32"/>
  <c r="K288" i="32"/>
  <c r="S288" i="32"/>
  <c r="P311" i="32"/>
  <c r="X311" i="32"/>
  <c r="P312" i="32"/>
  <c r="X312" i="32"/>
  <c r="P313" i="32"/>
  <c r="X313" i="32"/>
  <c r="P314" i="32"/>
  <c r="X314" i="32"/>
  <c r="P315" i="32"/>
  <c r="X315" i="32"/>
  <c r="P316" i="32"/>
  <c r="X316" i="32"/>
  <c r="K386" i="32"/>
  <c r="H386" i="32" s="1"/>
  <c r="S386" i="32"/>
  <c r="Q411" i="32"/>
  <c r="J412" i="32"/>
  <c r="R412" i="32"/>
  <c r="K413" i="32"/>
  <c r="S413" i="32"/>
  <c r="L414" i="32"/>
  <c r="T414" i="32"/>
  <c r="M415" i="32"/>
  <c r="U415" i="32"/>
  <c r="N416" i="32"/>
  <c r="V416" i="32"/>
  <c r="L439" i="32"/>
  <c r="T439" i="32"/>
  <c r="M440" i="32"/>
  <c r="U440" i="32"/>
  <c r="N441" i="32"/>
  <c r="V441" i="32"/>
  <c r="O442" i="32"/>
  <c r="W442" i="32"/>
  <c r="P443" i="32"/>
  <c r="X443" i="32"/>
  <c r="Q444" i="32"/>
  <c r="X568" i="32"/>
  <c r="K571" i="32"/>
  <c r="M573" i="32"/>
  <c r="L141" i="32"/>
  <c r="T141" i="32"/>
  <c r="L142" i="32"/>
  <c r="T142" i="32"/>
  <c r="L143" i="32"/>
  <c r="T143" i="32"/>
  <c r="L144" i="32"/>
  <c r="T144" i="32"/>
  <c r="L145" i="32"/>
  <c r="T145" i="32"/>
  <c r="L146" i="32"/>
  <c r="Q171" i="32"/>
  <c r="Q172" i="32"/>
  <c r="Q173" i="32"/>
  <c r="Q174" i="32"/>
  <c r="Q175" i="32"/>
  <c r="Q176" i="32"/>
  <c r="K227" i="32"/>
  <c r="H227" i="32" s="1"/>
  <c r="S227" i="32"/>
  <c r="K228" i="32"/>
  <c r="H228" i="32" s="1"/>
  <c r="S228" i="32"/>
  <c r="K229" i="32"/>
  <c r="H229" i="32" s="1"/>
  <c r="S229" i="32"/>
  <c r="K230" i="32"/>
  <c r="H230" i="32" s="1"/>
  <c r="S230" i="32"/>
  <c r="K231" i="32"/>
  <c r="H231" i="32" s="1"/>
  <c r="S231" i="32"/>
  <c r="K232" i="32"/>
  <c r="H232" i="32" s="1"/>
  <c r="M283" i="32"/>
  <c r="U283" i="32"/>
  <c r="M284" i="32"/>
  <c r="U284" i="32"/>
  <c r="M285" i="32"/>
  <c r="U285" i="32"/>
  <c r="M286" i="32"/>
  <c r="U286" i="32"/>
  <c r="M287" i="32"/>
  <c r="U287" i="32"/>
  <c r="M288" i="32"/>
  <c r="U288" i="32"/>
  <c r="J311" i="32"/>
  <c r="R311" i="32"/>
  <c r="J312" i="32"/>
  <c r="R312" i="32"/>
  <c r="J313" i="32"/>
  <c r="H313" i="32" s="1"/>
  <c r="R313" i="32"/>
  <c r="J314" i="32"/>
  <c r="R314" i="32"/>
  <c r="J315" i="32"/>
  <c r="R315" i="32"/>
  <c r="J316" i="32"/>
  <c r="R316" i="32"/>
  <c r="F372" i="32"/>
  <c r="M386" i="32"/>
  <c r="U386" i="32"/>
  <c r="K411" i="32"/>
  <c r="S411" i="32"/>
  <c r="L412" i="32"/>
  <c r="T412" i="32"/>
  <c r="M413" i="32"/>
  <c r="U413" i="32"/>
  <c r="N414" i="32"/>
  <c r="V414" i="32"/>
  <c r="O415" i="32"/>
  <c r="W415" i="32"/>
  <c r="P416" i="32"/>
  <c r="X416" i="32"/>
  <c r="N439" i="32"/>
  <c r="V439" i="32"/>
  <c r="O440" i="32"/>
  <c r="W440" i="32"/>
  <c r="P441" i="32"/>
  <c r="X441" i="32"/>
  <c r="Q442" i="32"/>
  <c r="J443" i="32"/>
  <c r="R443" i="32"/>
  <c r="K444" i="32"/>
  <c r="S444" i="32"/>
  <c r="Q569" i="32"/>
  <c r="S571" i="32"/>
  <c r="U573" i="32"/>
  <c r="K171" i="32"/>
  <c r="H171" i="32" s="1"/>
  <c r="S171" i="32"/>
  <c r="K172" i="32"/>
  <c r="H172" i="32" s="1"/>
  <c r="S172" i="32"/>
  <c r="K173" i="32"/>
  <c r="H173" i="32" s="1"/>
  <c r="S173" i="32"/>
  <c r="K174" i="32"/>
  <c r="H174" i="32" s="1"/>
  <c r="S174" i="32"/>
  <c r="K175" i="32"/>
  <c r="H175" i="32" s="1"/>
  <c r="S175" i="32"/>
  <c r="K176" i="32"/>
  <c r="H176" i="32" s="1"/>
  <c r="O283" i="32"/>
  <c r="W283" i="32"/>
  <c r="O284" i="32"/>
  <c r="W284" i="32"/>
  <c r="O285" i="32"/>
  <c r="W285" i="32"/>
  <c r="O286" i="32"/>
  <c r="W286" i="32"/>
  <c r="O287" i="32"/>
  <c r="W287" i="32"/>
  <c r="O288" i="32"/>
  <c r="L311" i="32"/>
  <c r="T311" i="32"/>
  <c r="L312" i="32"/>
  <c r="T312" i="32"/>
  <c r="L313" i="32"/>
  <c r="T313" i="32"/>
  <c r="L314" i="32"/>
  <c r="T314" i="32"/>
  <c r="L315" i="32"/>
  <c r="T315" i="32"/>
  <c r="L316" i="32"/>
  <c r="O386" i="32"/>
  <c r="M411" i="32"/>
  <c r="U411" i="32"/>
  <c r="N412" i="32"/>
  <c r="V412" i="32"/>
  <c r="O413" i="32"/>
  <c r="W413" i="32"/>
  <c r="P414" i="32"/>
  <c r="X414" i="32"/>
  <c r="Q415" i="32"/>
  <c r="J416" i="32"/>
  <c r="P439" i="32"/>
  <c r="X439" i="32"/>
  <c r="Q440" i="32"/>
  <c r="J441" i="32"/>
  <c r="R441" i="32"/>
  <c r="K442" i="32"/>
  <c r="S442" i="32"/>
  <c r="L443" i="32"/>
  <c r="T443" i="32"/>
  <c r="M444" i="32"/>
  <c r="J570" i="32"/>
  <c r="V603" i="32"/>
  <c r="S573" i="32"/>
  <c r="K573" i="32"/>
  <c r="R572" i="32"/>
  <c r="J572" i="32"/>
  <c r="Q571" i="32"/>
  <c r="X570" i="32"/>
  <c r="P570" i="32"/>
  <c r="W569" i="32"/>
  <c r="O569" i="32"/>
  <c r="V568" i="32"/>
  <c r="N568" i="32"/>
  <c r="R573" i="32"/>
  <c r="J573" i="32"/>
  <c r="Q572" i="32"/>
  <c r="X571" i="32"/>
  <c r="P571" i="32"/>
  <c r="W570" i="32"/>
  <c r="O570" i="32"/>
  <c r="V569" i="32"/>
  <c r="N569" i="32"/>
  <c r="U568" i="32"/>
  <c r="M568" i="32"/>
  <c r="X573" i="32"/>
  <c r="P573" i="32"/>
  <c r="W572" i="32"/>
  <c r="O572" i="32"/>
  <c r="V571" i="32"/>
  <c r="N571" i="32"/>
  <c r="U570" i="32"/>
  <c r="M570" i="32"/>
  <c r="T569" i="32"/>
  <c r="L569" i="32"/>
  <c r="S568" i="32"/>
  <c r="K568" i="32"/>
  <c r="W573" i="32"/>
  <c r="O573" i="32"/>
  <c r="V572" i="32"/>
  <c r="N572" i="32"/>
  <c r="U571" i="32"/>
  <c r="M571" i="32"/>
  <c r="T570" i="32"/>
  <c r="L570" i="32"/>
  <c r="S569" i="32"/>
  <c r="K569" i="32"/>
  <c r="R568" i="32"/>
  <c r="J568" i="32"/>
  <c r="V573" i="32"/>
  <c r="N573" i="32"/>
  <c r="U572" i="32"/>
  <c r="M572" i="32"/>
  <c r="T571" i="32"/>
  <c r="L571" i="32"/>
  <c r="S570" i="32"/>
  <c r="K570" i="32"/>
  <c r="R569" i="32"/>
  <c r="J569" i="32"/>
  <c r="Q568" i="32"/>
  <c r="T573" i="32"/>
  <c r="L573" i="32"/>
  <c r="S572" i="32"/>
  <c r="K572" i="32"/>
  <c r="R571" i="32"/>
  <c r="J571" i="32"/>
  <c r="Q570" i="32"/>
  <c r="X569" i="32"/>
  <c r="P569" i="32"/>
  <c r="W568" i="32"/>
  <c r="O568" i="32"/>
  <c r="L568" i="32"/>
  <c r="N570" i="32"/>
  <c r="P572" i="32"/>
  <c r="J598" i="32"/>
  <c r="R598" i="32"/>
  <c r="K599" i="32"/>
  <c r="S599" i="32"/>
  <c r="L600" i="32"/>
  <c r="T600" i="32"/>
  <c r="M601" i="32"/>
  <c r="U601" i="32"/>
  <c r="N602" i="32"/>
  <c r="V602" i="32"/>
  <c r="O603" i="32"/>
  <c r="W603" i="32"/>
  <c r="M626" i="32"/>
  <c r="U626" i="32"/>
  <c r="N627" i="32"/>
  <c r="V627" i="32"/>
  <c r="O628" i="32"/>
  <c r="W628" i="32"/>
  <c r="P629" i="32"/>
  <c r="X629" i="32"/>
  <c r="Q630" i="32"/>
  <c r="J631" i="32"/>
  <c r="R631" i="32"/>
  <c r="K641" i="32"/>
  <c r="H641" i="32" s="1"/>
  <c r="S641" i="32"/>
  <c r="P664" i="32"/>
  <c r="X664" i="32"/>
  <c r="P665" i="32"/>
  <c r="X665" i="32"/>
  <c r="P666" i="32"/>
  <c r="X666" i="32"/>
  <c r="P667" i="32"/>
  <c r="X667" i="32"/>
  <c r="P668" i="32"/>
  <c r="X668" i="32"/>
  <c r="P669" i="32"/>
  <c r="X669" i="32"/>
  <c r="M692" i="32"/>
  <c r="U692" i="32"/>
  <c r="M693" i="32"/>
  <c r="U693" i="32"/>
  <c r="M694" i="32"/>
  <c r="U694" i="32"/>
  <c r="M695" i="32"/>
  <c r="U695" i="32"/>
  <c r="M696" i="32"/>
  <c r="U696" i="32"/>
  <c r="M697" i="32"/>
  <c r="U697" i="32"/>
  <c r="J720" i="32"/>
  <c r="R720" i="32"/>
  <c r="J721" i="32"/>
  <c r="R721" i="32"/>
  <c r="J722" i="32"/>
  <c r="R722" i="32"/>
  <c r="J723" i="32"/>
  <c r="R723" i="32"/>
  <c r="J724" i="32"/>
  <c r="R724" i="32"/>
  <c r="J725" i="32"/>
  <c r="R725" i="32"/>
  <c r="O748" i="32"/>
  <c r="W748" i="32"/>
  <c r="O749" i="32"/>
  <c r="W749" i="32"/>
  <c r="O750" i="32"/>
  <c r="W750" i="32"/>
  <c r="O751" i="32"/>
  <c r="W751" i="32"/>
  <c r="O752" i="32"/>
  <c r="W752" i="32"/>
  <c r="O753" i="32"/>
  <c r="W753" i="32"/>
  <c r="L776" i="32"/>
  <c r="T776" i="32"/>
  <c r="L777" i="32"/>
  <c r="T777" i="32"/>
  <c r="L778" i="32"/>
  <c r="T778" i="32"/>
  <c r="L779" i="32"/>
  <c r="T779" i="32"/>
  <c r="L780" i="32"/>
  <c r="T780" i="32"/>
  <c r="L781" i="32"/>
  <c r="T781" i="32"/>
  <c r="O817" i="32"/>
  <c r="W817" i="32"/>
  <c r="F848" i="32"/>
  <c r="F877" i="32"/>
  <c r="J932" i="32"/>
  <c r="R932" i="32"/>
  <c r="J933" i="32"/>
  <c r="R933" i="32"/>
  <c r="J934" i="32"/>
  <c r="R934" i="32"/>
  <c r="J935" i="32"/>
  <c r="R935" i="32"/>
  <c r="J936" i="32"/>
  <c r="R936" i="32"/>
  <c r="J937" i="32"/>
  <c r="R937" i="32"/>
  <c r="K970" i="32"/>
  <c r="S970" i="32"/>
  <c r="L971" i="32"/>
  <c r="T971" i="32"/>
  <c r="M972" i="32"/>
  <c r="U972" i="32"/>
  <c r="N973" i="32"/>
  <c r="V973" i="32"/>
  <c r="O974" i="32"/>
  <c r="W974" i="32"/>
  <c r="P975" i="32"/>
  <c r="X975" i="32"/>
  <c r="N998" i="32"/>
  <c r="V998" i="32"/>
  <c r="O999" i="32"/>
  <c r="W999" i="32"/>
  <c r="P1000" i="32"/>
  <c r="X1000" i="32"/>
  <c r="Q1001" i="32"/>
  <c r="J1002" i="32"/>
  <c r="R1002" i="32"/>
  <c r="K1003" i="32"/>
  <c r="S1003" i="32"/>
  <c r="Q1026" i="32"/>
  <c r="J1027" i="32"/>
  <c r="R1027" i="32"/>
  <c r="K1028" i="32"/>
  <c r="S1028" i="32"/>
  <c r="L1029" i="32"/>
  <c r="T1029" i="32"/>
  <c r="M1030" i="32"/>
  <c r="U1030" i="32"/>
  <c r="N1031" i="32"/>
  <c r="X1031" i="32"/>
  <c r="L1055" i="32"/>
  <c r="N1057" i="32"/>
  <c r="P1059" i="32"/>
  <c r="N692" i="32"/>
  <c r="V692" i="32"/>
  <c r="N693" i="32"/>
  <c r="V693" i="32"/>
  <c r="N694" i="32"/>
  <c r="V694" i="32"/>
  <c r="N695" i="32"/>
  <c r="V695" i="32"/>
  <c r="N696" i="32"/>
  <c r="V696" i="32"/>
  <c r="N697" i="32"/>
  <c r="V697" i="32"/>
  <c r="K720" i="32"/>
  <c r="S720" i="32"/>
  <c r="K721" i="32"/>
  <c r="S721" i="32"/>
  <c r="K722" i="32"/>
  <c r="S722" i="32"/>
  <c r="K723" i="32"/>
  <c r="S723" i="32"/>
  <c r="K724" i="32"/>
  <c r="S724" i="32"/>
  <c r="K725" i="32"/>
  <c r="S725" i="32"/>
  <c r="P817" i="32"/>
  <c r="X817" i="32"/>
  <c r="F878" i="32"/>
  <c r="K932" i="32"/>
  <c r="S932" i="32"/>
  <c r="K933" i="32"/>
  <c r="S933" i="32"/>
  <c r="K934" i="32"/>
  <c r="S934" i="32"/>
  <c r="K935" i="32"/>
  <c r="S935" i="32"/>
  <c r="K936" i="32"/>
  <c r="S936" i="32"/>
  <c r="K937" i="32"/>
  <c r="S937" i="32"/>
  <c r="L970" i="32"/>
  <c r="T970" i="32"/>
  <c r="M971" i="32"/>
  <c r="U971" i="32"/>
  <c r="N972" i="32"/>
  <c r="V972" i="32"/>
  <c r="O973" i="32"/>
  <c r="W973" i="32"/>
  <c r="P974" i="32"/>
  <c r="X974" i="32"/>
  <c r="Q975" i="32"/>
  <c r="O998" i="32"/>
  <c r="W998" i="32"/>
  <c r="P999" i="32"/>
  <c r="X999" i="32"/>
  <c r="Q1000" i="32"/>
  <c r="J1001" i="32"/>
  <c r="R1001" i="32"/>
  <c r="K1002" i="32"/>
  <c r="S1002" i="32"/>
  <c r="L1003" i="32"/>
  <c r="T1003" i="32"/>
  <c r="P1055" i="32"/>
  <c r="R1057" i="32"/>
  <c r="R1091" i="32"/>
  <c r="J1091" i="32"/>
  <c r="Q1091" i="32"/>
  <c r="W1091" i="32"/>
  <c r="O1091" i="32"/>
  <c r="V1091" i="32"/>
  <c r="N1091" i="32"/>
  <c r="U1091" i="32"/>
  <c r="M1091" i="32"/>
  <c r="S1091" i="32"/>
  <c r="K1091" i="32"/>
  <c r="T1091" i="32"/>
  <c r="L598" i="32"/>
  <c r="T598" i="32"/>
  <c r="M599" i="32"/>
  <c r="U599" i="32"/>
  <c r="N600" i="32"/>
  <c r="V600" i="32"/>
  <c r="O601" i="32"/>
  <c r="W601" i="32"/>
  <c r="P602" i="32"/>
  <c r="X602" i="32"/>
  <c r="Q603" i="32"/>
  <c r="O626" i="32"/>
  <c r="W626" i="32"/>
  <c r="P627" i="32"/>
  <c r="X627" i="32"/>
  <c r="Q628" i="32"/>
  <c r="J629" i="32"/>
  <c r="R629" i="32"/>
  <c r="K630" i="32"/>
  <c r="S630" i="32"/>
  <c r="L631" i="32"/>
  <c r="T631" i="32"/>
  <c r="J664" i="32"/>
  <c r="R664" i="32"/>
  <c r="J665" i="32"/>
  <c r="R665" i="32"/>
  <c r="J666" i="32"/>
  <c r="R666" i="32"/>
  <c r="J667" i="32"/>
  <c r="R667" i="32"/>
  <c r="J668" i="32"/>
  <c r="R668" i="32"/>
  <c r="J669" i="32"/>
  <c r="R669" i="32"/>
  <c r="O692" i="32"/>
  <c r="W692" i="32"/>
  <c r="O693" i="32"/>
  <c r="W693" i="32"/>
  <c r="O694" i="32"/>
  <c r="W694" i="32"/>
  <c r="O695" i="32"/>
  <c r="W695" i="32"/>
  <c r="O696" i="32"/>
  <c r="W696" i="32"/>
  <c r="O697" i="32"/>
  <c r="W697" i="32"/>
  <c r="L720" i="32"/>
  <c r="T720" i="32"/>
  <c r="L721" i="32"/>
  <c r="T721" i="32"/>
  <c r="L722" i="32"/>
  <c r="T722" i="32"/>
  <c r="L723" i="32"/>
  <c r="T723" i="32"/>
  <c r="L724" i="32"/>
  <c r="T724" i="32"/>
  <c r="L725" i="32"/>
  <c r="T725" i="32"/>
  <c r="V778" i="32"/>
  <c r="N779" i="32"/>
  <c r="V779" i="32"/>
  <c r="N780" i="32"/>
  <c r="V780" i="32"/>
  <c r="N781" i="32"/>
  <c r="V781" i="32"/>
  <c r="Q817" i="32"/>
  <c r="F850" i="32"/>
  <c r="F879" i="32"/>
  <c r="L932" i="32"/>
  <c r="T932" i="32"/>
  <c r="L933" i="32"/>
  <c r="T933" i="32"/>
  <c r="L934" i="32"/>
  <c r="T934" i="32"/>
  <c r="L935" i="32"/>
  <c r="T935" i="32"/>
  <c r="L936" i="32"/>
  <c r="T936" i="32"/>
  <c r="L937" i="32"/>
  <c r="T937" i="32"/>
  <c r="M970" i="32"/>
  <c r="U970" i="32"/>
  <c r="N971" i="32"/>
  <c r="V971" i="32"/>
  <c r="O972" i="32"/>
  <c r="W972" i="32"/>
  <c r="P973" i="32"/>
  <c r="X973" i="32"/>
  <c r="Q974" i="32"/>
  <c r="J975" i="32"/>
  <c r="R975" i="32"/>
  <c r="P998" i="32"/>
  <c r="X998" i="32"/>
  <c r="Q999" i="32"/>
  <c r="J1000" i="32"/>
  <c r="R1000" i="32"/>
  <c r="K1001" i="32"/>
  <c r="S1001" i="32"/>
  <c r="L1002" i="32"/>
  <c r="T1002" i="32"/>
  <c r="M1003" i="32"/>
  <c r="U1003" i="32"/>
  <c r="R1059" i="32"/>
  <c r="J1059" i="32"/>
  <c r="Q1058" i="32"/>
  <c r="X1057" i="32"/>
  <c r="P1057" i="32"/>
  <c r="W1056" i="32"/>
  <c r="O1056" i="32"/>
  <c r="V1055" i="32"/>
  <c r="N1055" i="32"/>
  <c r="U1054" i="32"/>
  <c r="M1054" i="32"/>
  <c r="Q1059" i="32"/>
  <c r="X1058" i="32"/>
  <c r="P1058" i="32"/>
  <c r="W1057" i="32"/>
  <c r="O1057" i="32"/>
  <c r="V1056" i="32"/>
  <c r="N1056" i="32"/>
  <c r="U1055" i="32"/>
  <c r="M1055" i="32"/>
  <c r="T1054" i="32"/>
  <c r="L1054" i="32"/>
  <c r="W1059" i="32"/>
  <c r="O1059" i="32"/>
  <c r="V1058" i="32"/>
  <c r="N1058" i="32"/>
  <c r="U1057" i="32"/>
  <c r="M1057" i="32"/>
  <c r="T1056" i="32"/>
  <c r="L1056" i="32"/>
  <c r="S1055" i="32"/>
  <c r="K1055" i="32"/>
  <c r="R1054" i="32"/>
  <c r="J1054" i="32"/>
  <c r="V1059" i="32"/>
  <c r="N1059" i="32"/>
  <c r="U1058" i="32"/>
  <c r="M1058" i="32"/>
  <c r="T1057" i="32"/>
  <c r="L1057" i="32"/>
  <c r="S1056" i="32"/>
  <c r="K1056" i="32"/>
  <c r="R1055" i="32"/>
  <c r="J1055" i="32"/>
  <c r="Q1054" i="32"/>
  <c r="U1059" i="32"/>
  <c r="M1059" i="32"/>
  <c r="T1058" i="32"/>
  <c r="L1058" i="32"/>
  <c r="S1057" i="32"/>
  <c r="K1057" i="32"/>
  <c r="R1056" i="32"/>
  <c r="J1056" i="32"/>
  <c r="Q1055" i="32"/>
  <c r="X1054" i="32"/>
  <c r="P1054" i="32"/>
  <c r="S1059" i="32"/>
  <c r="K1059" i="32"/>
  <c r="R1058" i="32"/>
  <c r="J1058" i="32"/>
  <c r="Q1057" i="32"/>
  <c r="X1056" i="32"/>
  <c r="P1056" i="32"/>
  <c r="W1055" i="32"/>
  <c r="O1055" i="32"/>
  <c r="V1054" i="32"/>
  <c r="N1054" i="32"/>
  <c r="T1055" i="32"/>
  <c r="V1057" i="32"/>
  <c r="X1059" i="32"/>
  <c r="M598" i="32"/>
  <c r="U598" i="32"/>
  <c r="N599" i="32"/>
  <c r="V599" i="32"/>
  <c r="O600" i="32"/>
  <c r="W600" i="32"/>
  <c r="P601" i="32"/>
  <c r="X601" i="32"/>
  <c r="Q602" i="32"/>
  <c r="J603" i="32"/>
  <c r="R603" i="32"/>
  <c r="P626" i="32"/>
  <c r="X626" i="32"/>
  <c r="Q627" i="32"/>
  <c r="J628" i="32"/>
  <c r="R628" i="32"/>
  <c r="K629" i="32"/>
  <c r="S629" i="32"/>
  <c r="L630" i="32"/>
  <c r="T630" i="32"/>
  <c r="M631" i="32"/>
  <c r="U631" i="32"/>
  <c r="K664" i="32"/>
  <c r="S664" i="32"/>
  <c r="K665" i="32"/>
  <c r="S665" i="32"/>
  <c r="K666" i="32"/>
  <c r="S666" i="32"/>
  <c r="K667" i="32"/>
  <c r="S667" i="32"/>
  <c r="K668" i="32"/>
  <c r="S668" i="32"/>
  <c r="K669" i="32"/>
  <c r="S669" i="32"/>
  <c r="P692" i="32"/>
  <c r="X692" i="32"/>
  <c r="P693" i="32"/>
  <c r="X693" i="32"/>
  <c r="P694" i="32"/>
  <c r="X694" i="32"/>
  <c r="P695" i="32"/>
  <c r="X695" i="32"/>
  <c r="P696" i="32"/>
  <c r="X696" i="32"/>
  <c r="P697" i="32"/>
  <c r="X697" i="32"/>
  <c r="M720" i="32"/>
  <c r="U720" i="32"/>
  <c r="M721" i="32"/>
  <c r="U721" i="32"/>
  <c r="M722" i="32"/>
  <c r="U722" i="32"/>
  <c r="M723" i="32"/>
  <c r="U723" i="32"/>
  <c r="M724" i="32"/>
  <c r="U724" i="32"/>
  <c r="M725" i="32"/>
  <c r="U725" i="32"/>
  <c r="O776" i="32"/>
  <c r="W776" i="32"/>
  <c r="O777" i="32"/>
  <c r="W777" i="32"/>
  <c r="O778" i="32"/>
  <c r="W778" i="32"/>
  <c r="O779" i="32"/>
  <c r="W779" i="32"/>
  <c r="O780" i="32"/>
  <c r="W780" i="32"/>
  <c r="O781" i="32"/>
  <c r="W781" i="32"/>
  <c r="J817" i="32"/>
  <c r="R817" i="32"/>
  <c r="F851" i="32"/>
  <c r="F880" i="32"/>
  <c r="M932" i="32"/>
  <c r="U932" i="32"/>
  <c r="M933" i="32"/>
  <c r="U933" i="32"/>
  <c r="M934" i="32"/>
  <c r="U934" i="32"/>
  <c r="M935" i="32"/>
  <c r="U935" i="32"/>
  <c r="M936" i="32"/>
  <c r="U936" i="32"/>
  <c r="M937" i="32"/>
  <c r="U937" i="32"/>
  <c r="N970" i="32"/>
  <c r="V970" i="32"/>
  <c r="O971" i="32"/>
  <c r="W971" i="32"/>
  <c r="P972" i="32"/>
  <c r="X972" i="32"/>
  <c r="Q973" i="32"/>
  <c r="J974" i="32"/>
  <c r="R974" i="32"/>
  <c r="K975" i="32"/>
  <c r="S975" i="32"/>
  <c r="Q998" i="32"/>
  <c r="J999" i="32"/>
  <c r="R999" i="32"/>
  <c r="K1000" i="32"/>
  <c r="S1000" i="32"/>
  <c r="L1001" i="32"/>
  <c r="T1001" i="32"/>
  <c r="M1002" i="32"/>
  <c r="U1002" i="32"/>
  <c r="N1003" i="32"/>
  <c r="V1003" i="32"/>
  <c r="L1026" i="32"/>
  <c r="T1026" i="32"/>
  <c r="M1027" i="32"/>
  <c r="U1027" i="32"/>
  <c r="N1028" i="32"/>
  <c r="V1028" i="32"/>
  <c r="O1029" i="32"/>
  <c r="W1029" i="32"/>
  <c r="P1030" i="32"/>
  <c r="X1030" i="32"/>
  <c r="Q1031" i="32"/>
  <c r="X1055" i="32"/>
  <c r="K1058" i="32"/>
  <c r="V1107" i="32"/>
  <c r="N1107" i="32"/>
  <c r="U1107" i="32"/>
  <c r="M1107" i="32"/>
  <c r="S1107" i="32"/>
  <c r="K1107" i="32"/>
  <c r="R1107" i="32"/>
  <c r="J1107" i="32"/>
  <c r="Q1107" i="32"/>
  <c r="W1107" i="32"/>
  <c r="O1107" i="32"/>
  <c r="T1107" i="32"/>
  <c r="N598" i="32"/>
  <c r="V598" i="32"/>
  <c r="O599" i="32"/>
  <c r="W599" i="32"/>
  <c r="P600" i="32"/>
  <c r="X600" i="32"/>
  <c r="Q601" i="32"/>
  <c r="J602" i="32"/>
  <c r="R602" i="32"/>
  <c r="K603" i="32"/>
  <c r="S603" i="32"/>
  <c r="Q626" i="32"/>
  <c r="J627" i="32"/>
  <c r="R627" i="32"/>
  <c r="K628" i="32"/>
  <c r="S628" i="32"/>
  <c r="L629" i="32"/>
  <c r="T629" i="32"/>
  <c r="M630" i="32"/>
  <c r="U630" i="32"/>
  <c r="N631" i="32"/>
  <c r="V631" i="32"/>
  <c r="O641" i="32"/>
  <c r="L664" i="32"/>
  <c r="T664" i="32"/>
  <c r="L665" i="32"/>
  <c r="T665" i="32"/>
  <c r="L666" i="32"/>
  <c r="T666" i="32"/>
  <c r="L667" i="32"/>
  <c r="T667" i="32"/>
  <c r="L668" i="32"/>
  <c r="T668" i="32"/>
  <c r="L669" i="32"/>
  <c r="T669" i="32"/>
  <c r="Q692" i="32"/>
  <c r="Q693" i="32"/>
  <c r="Q694" i="32"/>
  <c r="Q695" i="32"/>
  <c r="Q696" i="32"/>
  <c r="Q697" i="32"/>
  <c r="N720" i="32"/>
  <c r="V720" i="32"/>
  <c r="N721" i="32"/>
  <c r="V721" i="32"/>
  <c r="N722" i="32"/>
  <c r="V722" i="32"/>
  <c r="N723" i="32"/>
  <c r="V723" i="32"/>
  <c r="N724" i="32"/>
  <c r="V724" i="32"/>
  <c r="N725" i="32"/>
  <c r="V725" i="32"/>
  <c r="K748" i="32"/>
  <c r="H748" i="32" s="1"/>
  <c r="S748" i="32"/>
  <c r="K749" i="32"/>
  <c r="H749" i="32" s="1"/>
  <c r="S749" i="32"/>
  <c r="K750" i="32"/>
  <c r="H750" i="32" s="1"/>
  <c r="S750" i="32"/>
  <c r="K751" i="32"/>
  <c r="H751" i="32" s="1"/>
  <c r="S751" i="32"/>
  <c r="K752" i="32"/>
  <c r="H752" i="32" s="1"/>
  <c r="S752" i="32"/>
  <c r="K753" i="32"/>
  <c r="H753" i="32" s="1"/>
  <c r="P776" i="32"/>
  <c r="X776" i="32"/>
  <c r="P777" i="32"/>
  <c r="X777" i="32"/>
  <c r="P778" i="32"/>
  <c r="X778" i="32"/>
  <c r="P779" i="32"/>
  <c r="X779" i="32"/>
  <c r="P780" i="32"/>
  <c r="X780" i="32"/>
  <c r="P781" i="32"/>
  <c r="X781" i="32"/>
  <c r="K817" i="32"/>
  <c r="S817" i="32"/>
  <c r="F881" i="32"/>
  <c r="N932" i="32"/>
  <c r="V932" i="32"/>
  <c r="N933" i="32"/>
  <c r="V933" i="32"/>
  <c r="N934" i="32"/>
  <c r="V934" i="32"/>
  <c r="N935" i="32"/>
  <c r="V935" i="32"/>
  <c r="N936" i="32"/>
  <c r="V936" i="32"/>
  <c r="N937" i="32"/>
  <c r="V937" i="32"/>
  <c r="O970" i="32"/>
  <c r="W970" i="32"/>
  <c r="P971" i="32"/>
  <c r="X971" i="32"/>
  <c r="Q972" i="32"/>
  <c r="J973" i="32"/>
  <c r="R973" i="32"/>
  <c r="K974" i="32"/>
  <c r="S974" i="32"/>
  <c r="L975" i="32"/>
  <c r="T975" i="32"/>
  <c r="J998" i="32"/>
  <c r="R998" i="32"/>
  <c r="K999" i="32"/>
  <c r="S999" i="32"/>
  <c r="L1000" i="32"/>
  <c r="T1000" i="32"/>
  <c r="M1001" i="32"/>
  <c r="U1001" i="32"/>
  <c r="N1002" i="32"/>
  <c r="V1002" i="32"/>
  <c r="O1003" i="32"/>
  <c r="W1003" i="32"/>
  <c r="M1026" i="32"/>
  <c r="U1026" i="32"/>
  <c r="N1027" i="32"/>
  <c r="V1027" i="32"/>
  <c r="O1028" i="32"/>
  <c r="W1028" i="32"/>
  <c r="P1029" i="32"/>
  <c r="X1029" i="32"/>
  <c r="Q1030" i="32"/>
  <c r="J1031" i="32"/>
  <c r="K1054" i="32"/>
  <c r="M1056" i="32"/>
  <c r="O1058" i="32"/>
  <c r="X1107" i="32"/>
  <c r="F1134" i="32"/>
  <c r="F1133" i="32"/>
  <c r="F1131" i="32"/>
  <c r="F1130" i="32"/>
  <c r="F1135" i="32"/>
  <c r="J692" i="32"/>
  <c r="R692" i="32"/>
  <c r="J693" i="32"/>
  <c r="H693" i="32" s="1"/>
  <c r="R693" i="32"/>
  <c r="J694" i="32"/>
  <c r="R694" i="32"/>
  <c r="J695" i="32"/>
  <c r="R695" i="32"/>
  <c r="J696" i="32"/>
  <c r="R696" i="32"/>
  <c r="J697" i="32"/>
  <c r="H697" i="32" s="1"/>
  <c r="R697" i="32"/>
  <c r="O720" i="32"/>
  <c r="W720" i="32"/>
  <c r="O721" i="32"/>
  <c r="W721" i="32"/>
  <c r="O722" i="32"/>
  <c r="W722" i="32"/>
  <c r="O723" i="32"/>
  <c r="W723" i="32"/>
  <c r="O724" i="32"/>
  <c r="W724" i="32"/>
  <c r="O725" i="32"/>
  <c r="W725" i="32"/>
  <c r="L817" i="32"/>
  <c r="T817" i="32"/>
  <c r="O932" i="32"/>
  <c r="W932" i="32"/>
  <c r="O933" i="32"/>
  <c r="W933" i="32"/>
  <c r="O934" i="32"/>
  <c r="W934" i="32"/>
  <c r="O935" i="32"/>
  <c r="W935" i="32"/>
  <c r="O936" i="32"/>
  <c r="W936" i="32"/>
  <c r="O937" i="32"/>
  <c r="W937" i="32"/>
  <c r="P970" i="32"/>
  <c r="X970" i="32"/>
  <c r="Q971" i="32"/>
  <c r="J972" i="32"/>
  <c r="R972" i="32"/>
  <c r="K973" i="32"/>
  <c r="S973" i="32"/>
  <c r="L974" i="32"/>
  <c r="T974" i="32"/>
  <c r="M975" i="32"/>
  <c r="U975" i="32"/>
  <c r="K998" i="32"/>
  <c r="S998" i="32"/>
  <c r="L999" i="32"/>
  <c r="T999" i="32"/>
  <c r="M1000" i="32"/>
  <c r="U1000" i="32"/>
  <c r="N1001" i="32"/>
  <c r="V1001" i="32"/>
  <c r="O1002" i="32"/>
  <c r="W1002" i="32"/>
  <c r="P1003" i="32"/>
  <c r="X1003" i="32"/>
  <c r="O1054" i="32"/>
  <c r="Q1056" i="32"/>
  <c r="S1058" i="32"/>
  <c r="P598" i="32"/>
  <c r="X598" i="32"/>
  <c r="Q599" i="32"/>
  <c r="J600" i="32"/>
  <c r="R600" i="32"/>
  <c r="K601" i="32"/>
  <c r="S601" i="32"/>
  <c r="L602" i="32"/>
  <c r="T602" i="32"/>
  <c r="M603" i="32"/>
  <c r="U603" i="32"/>
  <c r="K626" i="32"/>
  <c r="S626" i="32"/>
  <c r="L627" i="32"/>
  <c r="T627" i="32"/>
  <c r="M628" i="32"/>
  <c r="U628" i="32"/>
  <c r="N629" i="32"/>
  <c r="V629" i="32"/>
  <c r="O630" i="32"/>
  <c r="W630" i="32"/>
  <c r="P631" i="32"/>
  <c r="X631" i="32"/>
  <c r="N664" i="32"/>
  <c r="V664" i="32"/>
  <c r="N665" i="32"/>
  <c r="V665" i="32"/>
  <c r="N666" i="32"/>
  <c r="V666" i="32"/>
  <c r="N667" i="32"/>
  <c r="V667" i="32"/>
  <c r="N668" i="32"/>
  <c r="V668" i="32"/>
  <c r="N669" i="32"/>
  <c r="V669" i="32"/>
  <c r="K692" i="32"/>
  <c r="S692" i="32"/>
  <c r="K693" i="32"/>
  <c r="S693" i="32"/>
  <c r="K694" i="32"/>
  <c r="S694" i="32"/>
  <c r="K695" i="32"/>
  <c r="S695" i="32"/>
  <c r="K696" i="32"/>
  <c r="S696" i="32"/>
  <c r="K697" i="32"/>
  <c r="S697" i="32"/>
  <c r="P720" i="32"/>
  <c r="X720" i="32"/>
  <c r="P721" i="32"/>
  <c r="X721" i="32"/>
  <c r="P722" i="32"/>
  <c r="X722" i="32"/>
  <c r="P723" i="32"/>
  <c r="X723" i="32"/>
  <c r="P724" i="32"/>
  <c r="X724" i="32"/>
  <c r="P725" i="32"/>
  <c r="X725" i="32"/>
  <c r="R780" i="32"/>
  <c r="J781" i="32"/>
  <c r="R781" i="32"/>
  <c r="M817" i="32"/>
  <c r="U817" i="32"/>
  <c r="P932" i="32"/>
  <c r="X932" i="32"/>
  <c r="P933" i="32"/>
  <c r="X933" i="32"/>
  <c r="P934" i="32"/>
  <c r="X934" i="32"/>
  <c r="P935" i="32"/>
  <c r="X935" i="32"/>
  <c r="P936" i="32"/>
  <c r="X936" i="32"/>
  <c r="P937" i="32"/>
  <c r="X937" i="32"/>
  <c r="Q970" i="32"/>
  <c r="J971" i="32"/>
  <c r="R971" i="32"/>
  <c r="K972" i="32"/>
  <c r="S972" i="32"/>
  <c r="L973" i="32"/>
  <c r="T973" i="32"/>
  <c r="M974" i="32"/>
  <c r="U974" i="32"/>
  <c r="N975" i="32"/>
  <c r="V975" i="32"/>
  <c r="L998" i="32"/>
  <c r="T998" i="32"/>
  <c r="M999" i="32"/>
  <c r="U999" i="32"/>
  <c r="N1000" i="32"/>
  <c r="V1000" i="32"/>
  <c r="O1001" i="32"/>
  <c r="W1001" i="32"/>
  <c r="P1002" i="32"/>
  <c r="X1002" i="32"/>
  <c r="Q1003" i="32"/>
  <c r="S1054" i="32"/>
  <c r="U1056" i="32"/>
  <c r="W1058" i="32"/>
  <c r="Q598" i="32"/>
  <c r="J599" i="32"/>
  <c r="R599" i="32"/>
  <c r="K600" i="32"/>
  <c r="S600" i="32"/>
  <c r="L601" i="32"/>
  <c r="T601" i="32"/>
  <c r="M602" i="32"/>
  <c r="U602" i="32"/>
  <c r="N603" i="32"/>
  <c r="L626" i="32"/>
  <c r="T626" i="32"/>
  <c r="M627" i="32"/>
  <c r="U627" i="32"/>
  <c r="N628" i="32"/>
  <c r="V628" i="32"/>
  <c r="O629" i="32"/>
  <c r="W629" i="32"/>
  <c r="P630" i="32"/>
  <c r="X630" i="32"/>
  <c r="O664" i="32"/>
  <c r="W664" i="32"/>
  <c r="O665" i="32"/>
  <c r="W665" i="32"/>
  <c r="O666" i="32"/>
  <c r="W666" i="32"/>
  <c r="O667" i="32"/>
  <c r="W667" i="32"/>
  <c r="O668" i="32"/>
  <c r="W668" i="32"/>
  <c r="O669" i="32"/>
  <c r="L692" i="32"/>
  <c r="T692" i="32"/>
  <c r="L693" i="32"/>
  <c r="T693" i="32"/>
  <c r="L694" i="32"/>
  <c r="T694" i="32"/>
  <c r="L695" i="32"/>
  <c r="T695" i="32"/>
  <c r="L696" i="32"/>
  <c r="T696" i="32"/>
  <c r="L697" i="32"/>
  <c r="Q720" i="32"/>
  <c r="Q721" i="32"/>
  <c r="Q722" i="32"/>
  <c r="Q723" i="32"/>
  <c r="Q724" i="32"/>
  <c r="K776" i="32"/>
  <c r="H776" i="32" s="1"/>
  <c r="S776" i="32"/>
  <c r="K777" i="32"/>
  <c r="H777" i="32" s="1"/>
  <c r="S777" i="32"/>
  <c r="K778" i="32"/>
  <c r="H778" i="32" s="1"/>
  <c r="S778" i="32"/>
  <c r="K779" i="32"/>
  <c r="H779" i="32" s="1"/>
  <c r="S779" i="32"/>
  <c r="K780" i="32"/>
  <c r="H780" i="32" s="1"/>
  <c r="S780" i="32"/>
  <c r="K781" i="32"/>
  <c r="N817" i="32"/>
  <c r="Q932" i="32"/>
  <c r="Q933" i="32"/>
  <c r="Q934" i="32"/>
  <c r="Q935" i="32"/>
  <c r="Q936" i="32"/>
  <c r="J970" i="32"/>
  <c r="R970" i="32"/>
  <c r="K971" i="32"/>
  <c r="S971" i="32"/>
  <c r="L972" i="32"/>
  <c r="T972" i="32"/>
  <c r="M973" i="32"/>
  <c r="U973" i="32"/>
  <c r="N974" i="32"/>
  <c r="V974" i="32"/>
  <c r="O975" i="32"/>
  <c r="M998" i="32"/>
  <c r="U998" i="32"/>
  <c r="N999" i="32"/>
  <c r="V999" i="32"/>
  <c r="O1000" i="32"/>
  <c r="W1000" i="32"/>
  <c r="P1001" i="32"/>
  <c r="X1001" i="32"/>
  <c r="Q1002" i="32"/>
  <c r="J1003" i="32"/>
  <c r="W1031" i="32"/>
  <c r="S1031" i="32"/>
  <c r="P1026" i="32"/>
  <c r="X1026" i="32"/>
  <c r="Q1027" i="32"/>
  <c r="J1028" i="32"/>
  <c r="R1028" i="32"/>
  <c r="K1029" i="32"/>
  <c r="S1029" i="32"/>
  <c r="L1030" i="32"/>
  <c r="T1030" i="32"/>
  <c r="M1031" i="32"/>
  <c r="V1031" i="32"/>
  <c r="W1054" i="32"/>
  <c r="J1057" i="32"/>
  <c r="L1059" i="32"/>
  <c r="V1075" i="32"/>
  <c r="N1075" i="32"/>
  <c r="U1075" i="32"/>
  <c r="M1075" i="32"/>
  <c r="S1075" i="32"/>
  <c r="K1075" i="32"/>
  <c r="R1075" i="32"/>
  <c r="J1075" i="32"/>
  <c r="Q1075" i="32"/>
  <c r="W1075" i="32"/>
  <c r="O1075" i="32"/>
  <c r="T1075" i="32"/>
  <c r="L1091" i="32"/>
  <c r="M1067" i="32"/>
  <c r="U1067" i="32"/>
  <c r="Q1083" i="32"/>
  <c r="M1099" i="32"/>
  <c r="U1099" i="32"/>
  <c r="N1158" i="32"/>
  <c r="V1158" i="32"/>
  <c r="O1159" i="32"/>
  <c r="W1159" i="32"/>
  <c r="P1160" i="32"/>
  <c r="X1160" i="32"/>
  <c r="Q1161" i="32"/>
  <c r="J1162" i="32"/>
  <c r="R1162" i="32"/>
  <c r="K1163" i="32"/>
  <c r="S1163" i="32"/>
  <c r="F1187" i="32"/>
  <c r="J1214" i="32"/>
  <c r="R1214" i="32"/>
  <c r="K1215" i="32"/>
  <c r="S1215" i="32"/>
  <c r="L1216" i="32"/>
  <c r="T1216" i="32"/>
  <c r="M1217" i="32"/>
  <c r="U1217" i="32"/>
  <c r="N1218" i="32"/>
  <c r="V1218" i="32"/>
  <c r="O1219" i="32"/>
  <c r="W1219" i="32"/>
  <c r="F1247" i="32"/>
  <c r="N1270" i="32"/>
  <c r="V1270" i="32"/>
  <c r="O1271" i="32"/>
  <c r="W1271" i="32"/>
  <c r="P1272" i="32"/>
  <c r="X1272" i="32"/>
  <c r="Q1273" i="32"/>
  <c r="J1274" i="32"/>
  <c r="R1274" i="32"/>
  <c r="K1275" i="32"/>
  <c r="S1275" i="32"/>
  <c r="Q1298" i="32"/>
  <c r="J1299" i="32"/>
  <c r="R1299" i="32"/>
  <c r="K1300" i="32"/>
  <c r="S1300" i="32"/>
  <c r="L1301" i="32"/>
  <c r="T1301" i="32"/>
  <c r="M1302" i="32"/>
  <c r="U1302" i="32"/>
  <c r="N1303" i="32"/>
  <c r="V1303" i="32"/>
  <c r="L1326" i="32"/>
  <c r="T1326" i="32"/>
  <c r="M1327" i="32"/>
  <c r="U1327" i="32"/>
  <c r="N1328" i="32"/>
  <c r="V1328" i="32"/>
  <c r="O1329" i="32"/>
  <c r="W1329" i="32"/>
  <c r="P1330" i="32"/>
  <c r="X1330" i="32"/>
  <c r="Q1331" i="32"/>
  <c r="N1354" i="32"/>
  <c r="V1354" i="32"/>
  <c r="N1355" i="32"/>
  <c r="V1355" i="32"/>
  <c r="N1356" i="32"/>
  <c r="V1356" i="32"/>
  <c r="N1357" i="32"/>
  <c r="V1357" i="32"/>
  <c r="N1358" i="32"/>
  <c r="V1358" i="32"/>
  <c r="N1359" i="32"/>
  <c r="V1359" i="32"/>
  <c r="O1369" i="32"/>
  <c r="W1369" i="32"/>
  <c r="F1397" i="32"/>
  <c r="M1420" i="32"/>
  <c r="U1420" i="32"/>
  <c r="M1421" i="32"/>
  <c r="U1421" i="32"/>
  <c r="M1422" i="32"/>
  <c r="U1422" i="32"/>
  <c r="M1423" i="32"/>
  <c r="U1423" i="32"/>
  <c r="M1424" i="32"/>
  <c r="U1424" i="32"/>
  <c r="M1425" i="32"/>
  <c r="U1425" i="32"/>
  <c r="J1448" i="32"/>
  <c r="R1448" i="32"/>
  <c r="J1449" i="32"/>
  <c r="R1449" i="32"/>
  <c r="J1450" i="32"/>
  <c r="R1450" i="32"/>
  <c r="J1451" i="32"/>
  <c r="R1451" i="32"/>
  <c r="J1452" i="32"/>
  <c r="R1452" i="32"/>
  <c r="J1453" i="32"/>
  <c r="R1453" i="32"/>
  <c r="K1461" i="32"/>
  <c r="S1461" i="32"/>
  <c r="P1484" i="32"/>
  <c r="X1484" i="32"/>
  <c r="P1485" i="32"/>
  <c r="X1485" i="32"/>
  <c r="P1486" i="32"/>
  <c r="X1486" i="32"/>
  <c r="P1487" i="32"/>
  <c r="X1487" i="32"/>
  <c r="P1488" i="32"/>
  <c r="X1488" i="32"/>
  <c r="P1489" i="32"/>
  <c r="X1489" i="32"/>
  <c r="M1512" i="32"/>
  <c r="U1512" i="32"/>
  <c r="M1513" i="32"/>
  <c r="U1513" i="32"/>
  <c r="M1514" i="32"/>
  <c r="U1514" i="32"/>
  <c r="M1515" i="32"/>
  <c r="U1515" i="32"/>
  <c r="M1516" i="32"/>
  <c r="U1516" i="32"/>
  <c r="M1517" i="32"/>
  <c r="U1517" i="32"/>
  <c r="F1572" i="32"/>
  <c r="F1601" i="32"/>
  <c r="J1639" i="32"/>
  <c r="R1639" i="32"/>
  <c r="K1647" i="32"/>
  <c r="S1647" i="32"/>
  <c r="N1657" i="32"/>
  <c r="K1665" i="32"/>
  <c r="U1691" i="32"/>
  <c r="M1691" i="32"/>
  <c r="T1691" i="32"/>
  <c r="L1691" i="32"/>
  <c r="S1691" i="32"/>
  <c r="K1691" i="32"/>
  <c r="Q1691" i="32"/>
  <c r="X1691" i="32"/>
  <c r="P1691" i="32"/>
  <c r="O1691" i="32"/>
  <c r="O1716" i="32"/>
  <c r="O1718" i="32"/>
  <c r="O1720" i="32"/>
  <c r="J4438" i="32"/>
  <c r="J4440" i="32"/>
  <c r="J4442" i="32"/>
  <c r="F1188" i="32"/>
  <c r="O1354" i="32"/>
  <c r="W1354" i="32"/>
  <c r="O1355" i="32"/>
  <c r="W1355" i="32"/>
  <c r="O1356" i="32"/>
  <c r="W1356" i="32"/>
  <c r="O1357" i="32"/>
  <c r="W1357" i="32"/>
  <c r="O1358" i="32"/>
  <c r="W1358" i="32"/>
  <c r="O1359" i="32"/>
  <c r="W1359" i="32"/>
  <c r="K1448" i="32"/>
  <c r="S1448" i="32"/>
  <c r="K1449" i="32"/>
  <c r="S1449" i="32"/>
  <c r="K1450" i="32"/>
  <c r="S1450" i="32"/>
  <c r="K1451" i="32"/>
  <c r="S1451" i="32"/>
  <c r="K1452" i="32"/>
  <c r="S1452" i="32"/>
  <c r="K1453" i="32"/>
  <c r="S1453" i="32"/>
  <c r="K1639" i="32"/>
  <c r="S1639" i="32"/>
  <c r="Q1665" i="32"/>
  <c r="U1665" i="32"/>
  <c r="M1665" i="32"/>
  <c r="L1665" i="32"/>
  <c r="W1665" i="32"/>
  <c r="S1716" i="32"/>
  <c r="S1718" i="32"/>
  <c r="S1720" i="32"/>
  <c r="J4431" i="32"/>
  <c r="J4433" i="32"/>
  <c r="J4435" i="32"/>
  <c r="O1067" i="32"/>
  <c r="W1067" i="32"/>
  <c r="P1158" i="32"/>
  <c r="X1158" i="32"/>
  <c r="Q1159" i="32"/>
  <c r="J1160" i="32"/>
  <c r="R1160" i="32"/>
  <c r="K1161" i="32"/>
  <c r="S1161" i="32"/>
  <c r="L1162" i="32"/>
  <c r="T1162" i="32"/>
  <c r="M1163" i="32"/>
  <c r="U1163" i="32"/>
  <c r="F1189" i="32"/>
  <c r="L1214" i="32"/>
  <c r="T1214" i="32"/>
  <c r="M1215" i="32"/>
  <c r="U1215" i="32"/>
  <c r="N1216" i="32"/>
  <c r="V1216" i="32"/>
  <c r="O1217" i="32"/>
  <c r="W1217" i="32"/>
  <c r="P1218" i="32"/>
  <c r="X1218" i="32"/>
  <c r="Q1219" i="32"/>
  <c r="P1270" i="32"/>
  <c r="X1270" i="32"/>
  <c r="Q1271" i="32"/>
  <c r="J1272" i="32"/>
  <c r="R1272" i="32"/>
  <c r="K1273" i="32"/>
  <c r="S1273" i="32"/>
  <c r="L1274" i="32"/>
  <c r="T1274" i="32"/>
  <c r="M1275" i="32"/>
  <c r="U1275" i="32"/>
  <c r="K1298" i="32"/>
  <c r="S1298" i="32"/>
  <c r="L1299" i="32"/>
  <c r="T1299" i="32"/>
  <c r="M1300" i="32"/>
  <c r="U1300" i="32"/>
  <c r="N1301" i="32"/>
  <c r="V1301" i="32"/>
  <c r="O1302" i="32"/>
  <c r="W1302" i="32"/>
  <c r="P1303" i="32"/>
  <c r="X1303" i="32"/>
  <c r="N1326" i="32"/>
  <c r="V1326" i="32"/>
  <c r="O1327" i="32"/>
  <c r="W1327" i="32"/>
  <c r="P1328" i="32"/>
  <c r="X1328" i="32"/>
  <c r="Q1329" i="32"/>
  <c r="J1330" i="32"/>
  <c r="R1330" i="32"/>
  <c r="K1331" i="32"/>
  <c r="S1331" i="32"/>
  <c r="P1354" i="32"/>
  <c r="X1354" i="32"/>
  <c r="P1355" i="32"/>
  <c r="X1355" i="32"/>
  <c r="P1356" i="32"/>
  <c r="X1356" i="32"/>
  <c r="P1357" i="32"/>
  <c r="X1357" i="32"/>
  <c r="P1358" i="32"/>
  <c r="X1358" i="32"/>
  <c r="P1359" i="32"/>
  <c r="X1359" i="32"/>
  <c r="O1420" i="32"/>
  <c r="W1420" i="32"/>
  <c r="O1421" i="32"/>
  <c r="W1421" i="32"/>
  <c r="O1422" i="32"/>
  <c r="W1422" i="32"/>
  <c r="O1423" i="32"/>
  <c r="W1423" i="32"/>
  <c r="O1424" i="32"/>
  <c r="W1424" i="32"/>
  <c r="O1425" i="32"/>
  <c r="W1425" i="32"/>
  <c r="L1448" i="32"/>
  <c r="T1448" i="32"/>
  <c r="L1449" i="32"/>
  <c r="T1449" i="32"/>
  <c r="L1450" i="32"/>
  <c r="T1450" i="32"/>
  <c r="L1451" i="32"/>
  <c r="T1451" i="32"/>
  <c r="L1452" i="32"/>
  <c r="T1452" i="32"/>
  <c r="L1453" i="32"/>
  <c r="T1453" i="32"/>
  <c r="O1512" i="32"/>
  <c r="W1512" i="32"/>
  <c r="O1513" i="32"/>
  <c r="W1513" i="32"/>
  <c r="O1514" i="32"/>
  <c r="W1514" i="32"/>
  <c r="O1515" i="32"/>
  <c r="W1515" i="32"/>
  <c r="O1516" i="32"/>
  <c r="W1516" i="32"/>
  <c r="O1517" i="32"/>
  <c r="W1517" i="32"/>
  <c r="L1639" i="32"/>
  <c r="T1639" i="32"/>
  <c r="N1665" i="32"/>
  <c r="X1665" i="32"/>
  <c r="W1716" i="32"/>
  <c r="W1718" i="32"/>
  <c r="W1720" i="32"/>
  <c r="J1837" i="32"/>
  <c r="J1844" i="32" s="1"/>
  <c r="J1839" i="32"/>
  <c r="J1846" i="32" s="1"/>
  <c r="J1841" i="32"/>
  <c r="J1848" i="32" s="1"/>
  <c r="P1067" i="32"/>
  <c r="X1067" i="32"/>
  <c r="L1083" i="32"/>
  <c r="T1083" i="32"/>
  <c r="P1099" i="32"/>
  <c r="X1099" i="32"/>
  <c r="Q1158" i="32"/>
  <c r="J1159" i="32"/>
  <c r="R1159" i="32"/>
  <c r="K1160" i="32"/>
  <c r="S1160" i="32"/>
  <c r="L1161" i="32"/>
  <c r="T1161" i="32"/>
  <c r="M1162" i="32"/>
  <c r="U1162" i="32"/>
  <c r="N1163" i="32"/>
  <c r="V1163" i="32"/>
  <c r="F1190" i="32"/>
  <c r="M1214" i="32"/>
  <c r="U1214" i="32"/>
  <c r="N1215" i="32"/>
  <c r="V1215" i="32"/>
  <c r="O1216" i="32"/>
  <c r="W1216" i="32"/>
  <c r="P1217" i="32"/>
  <c r="X1217" i="32"/>
  <c r="Q1218" i="32"/>
  <c r="J1219" i="32"/>
  <c r="R1219" i="32"/>
  <c r="F1242" i="32"/>
  <c r="Q1270" i="32"/>
  <c r="J1271" i="32"/>
  <c r="R1271" i="32"/>
  <c r="K1272" i="32"/>
  <c r="S1272" i="32"/>
  <c r="L1273" i="32"/>
  <c r="T1273" i="32"/>
  <c r="M1274" i="32"/>
  <c r="U1274" i="32"/>
  <c r="N1275" i="32"/>
  <c r="V1275" i="32"/>
  <c r="L1298" i="32"/>
  <c r="T1298" i="32"/>
  <c r="M1299" i="32"/>
  <c r="U1299" i="32"/>
  <c r="N1300" i="32"/>
  <c r="V1300" i="32"/>
  <c r="O1301" i="32"/>
  <c r="W1301" i="32"/>
  <c r="P1302" i="32"/>
  <c r="X1302" i="32"/>
  <c r="Q1303" i="32"/>
  <c r="O1326" i="32"/>
  <c r="W1326" i="32"/>
  <c r="P1327" i="32"/>
  <c r="X1327" i="32"/>
  <c r="Q1328" i="32"/>
  <c r="J1329" i="32"/>
  <c r="R1329" i="32"/>
  <c r="K1330" i="32"/>
  <c r="S1330" i="32"/>
  <c r="L1331" i="32"/>
  <c r="T1331" i="32"/>
  <c r="Q1354" i="32"/>
  <c r="Q1355" i="32"/>
  <c r="Q1356" i="32"/>
  <c r="Q1357" i="32"/>
  <c r="Q1358" i="32"/>
  <c r="Q1359" i="32"/>
  <c r="J1369" i="32"/>
  <c r="R1369" i="32"/>
  <c r="F1392" i="32"/>
  <c r="P1420" i="32"/>
  <c r="X1420" i="32"/>
  <c r="P1421" i="32"/>
  <c r="X1421" i="32"/>
  <c r="P1422" i="32"/>
  <c r="X1422" i="32"/>
  <c r="P1423" i="32"/>
  <c r="X1423" i="32"/>
  <c r="P1424" i="32"/>
  <c r="X1424" i="32"/>
  <c r="P1425" i="32"/>
  <c r="X1425" i="32"/>
  <c r="M1448" i="32"/>
  <c r="U1448" i="32"/>
  <c r="M1449" i="32"/>
  <c r="U1449" i="32"/>
  <c r="M1450" i="32"/>
  <c r="U1450" i="32"/>
  <c r="M1451" i="32"/>
  <c r="U1451" i="32"/>
  <c r="M1452" i="32"/>
  <c r="U1452" i="32"/>
  <c r="M1453" i="32"/>
  <c r="U1453" i="32"/>
  <c r="N1461" i="32"/>
  <c r="V1461" i="32"/>
  <c r="K1484" i="32"/>
  <c r="H1484" i="32" s="1"/>
  <c r="S1484" i="32"/>
  <c r="K1485" i="32"/>
  <c r="H1485" i="32" s="1"/>
  <c r="S1485" i="32"/>
  <c r="K1486" i="32"/>
  <c r="H1486" i="32" s="1"/>
  <c r="S1486" i="32"/>
  <c r="K1487" i="32"/>
  <c r="H1487" i="32" s="1"/>
  <c r="S1487" i="32"/>
  <c r="K1488" i="32"/>
  <c r="H1488" i="32" s="1"/>
  <c r="S1488" i="32"/>
  <c r="K1489" i="32"/>
  <c r="H1489" i="32" s="1"/>
  <c r="S1489" i="32"/>
  <c r="P1512" i="32"/>
  <c r="X1512" i="32"/>
  <c r="P1513" i="32"/>
  <c r="X1513" i="32"/>
  <c r="P1514" i="32"/>
  <c r="X1514" i="32"/>
  <c r="P1515" i="32"/>
  <c r="X1515" i="32"/>
  <c r="P1516" i="32"/>
  <c r="X1516" i="32"/>
  <c r="P1517" i="32"/>
  <c r="X1517" i="32"/>
  <c r="F1596" i="32"/>
  <c r="M1639" i="32"/>
  <c r="U1639" i="32"/>
  <c r="N1647" i="32"/>
  <c r="V1647" i="32"/>
  <c r="R1657" i="32"/>
  <c r="O1665" i="32"/>
  <c r="K1717" i="32"/>
  <c r="K1719" i="32"/>
  <c r="K1721" i="32"/>
  <c r="J4456" i="32"/>
  <c r="J4458" i="32"/>
  <c r="J4460" i="32"/>
  <c r="J1158" i="32"/>
  <c r="R1158" i="32"/>
  <c r="K1159" i="32"/>
  <c r="S1159" i="32"/>
  <c r="L1160" i="32"/>
  <c r="T1160" i="32"/>
  <c r="M1161" i="32"/>
  <c r="U1161" i="32"/>
  <c r="N1162" i="32"/>
  <c r="V1162" i="32"/>
  <c r="O1163" i="32"/>
  <c r="W1163" i="32"/>
  <c r="F1191" i="32"/>
  <c r="N1214" i="32"/>
  <c r="V1214" i="32"/>
  <c r="O1215" i="32"/>
  <c r="W1215" i="32"/>
  <c r="P1216" i="32"/>
  <c r="X1216" i="32"/>
  <c r="Q1217" i="32"/>
  <c r="J1218" i="32"/>
  <c r="R1218" i="32"/>
  <c r="K1219" i="32"/>
  <c r="S1219" i="32"/>
  <c r="F1243" i="32"/>
  <c r="J1270" i="32"/>
  <c r="R1270" i="32"/>
  <c r="K1271" i="32"/>
  <c r="S1271" i="32"/>
  <c r="L1272" i="32"/>
  <c r="T1272" i="32"/>
  <c r="M1273" i="32"/>
  <c r="U1273" i="32"/>
  <c r="N1274" i="32"/>
  <c r="V1274" i="32"/>
  <c r="O1275" i="32"/>
  <c r="W1275" i="32"/>
  <c r="M1298" i="32"/>
  <c r="U1298" i="32"/>
  <c r="N1299" i="32"/>
  <c r="V1299" i="32"/>
  <c r="O1300" i="32"/>
  <c r="W1300" i="32"/>
  <c r="P1301" i="32"/>
  <c r="X1301" i="32"/>
  <c r="Q1302" i="32"/>
  <c r="J1303" i="32"/>
  <c r="R1303" i="32"/>
  <c r="P1326" i="32"/>
  <c r="X1326" i="32"/>
  <c r="Q1327" i="32"/>
  <c r="J1328" i="32"/>
  <c r="R1328" i="32"/>
  <c r="K1329" i="32"/>
  <c r="S1329" i="32"/>
  <c r="L1330" i="32"/>
  <c r="T1330" i="32"/>
  <c r="M1331" i="32"/>
  <c r="U1331" i="32"/>
  <c r="J1354" i="32"/>
  <c r="R1354" i="32"/>
  <c r="J1355" i="32"/>
  <c r="R1355" i="32"/>
  <c r="J1356" i="32"/>
  <c r="R1356" i="32"/>
  <c r="J1357" i="32"/>
  <c r="R1357" i="32"/>
  <c r="J1358" i="32"/>
  <c r="R1358" i="32"/>
  <c r="J1359" i="32"/>
  <c r="R1359" i="32"/>
  <c r="K1369" i="32"/>
  <c r="S1369" i="32"/>
  <c r="F1393" i="32"/>
  <c r="Q1420" i="32"/>
  <c r="Q1421" i="32"/>
  <c r="Q1422" i="32"/>
  <c r="Q1423" i="32"/>
  <c r="Q1424" i="32"/>
  <c r="Q1425" i="32"/>
  <c r="N1448" i="32"/>
  <c r="V1448" i="32"/>
  <c r="N1449" i="32"/>
  <c r="V1449" i="32"/>
  <c r="N1450" i="32"/>
  <c r="V1450" i="32"/>
  <c r="N1451" i="32"/>
  <c r="V1451" i="32"/>
  <c r="N1452" i="32"/>
  <c r="V1452" i="32"/>
  <c r="N1453" i="32"/>
  <c r="V1453" i="32"/>
  <c r="O1461" i="32"/>
  <c r="W1461" i="32"/>
  <c r="L1484" i="32"/>
  <c r="T1484" i="32"/>
  <c r="L1485" i="32"/>
  <c r="T1485" i="32"/>
  <c r="L1486" i="32"/>
  <c r="T1486" i="32"/>
  <c r="L1487" i="32"/>
  <c r="T1487" i="32"/>
  <c r="L1488" i="32"/>
  <c r="T1488" i="32"/>
  <c r="L1489" i="32"/>
  <c r="T1489" i="32"/>
  <c r="Q1512" i="32"/>
  <c r="Q1513" i="32"/>
  <c r="Q1514" i="32"/>
  <c r="Q1515" i="32"/>
  <c r="Q1516" i="32"/>
  <c r="Q1517" i="32"/>
  <c r="F1568" i="32"/>
  <c r="F1597" i="32"/>
  <c r="N1639" i="32"/>
  <c r="V1639" i="32"/>
  <c r="O1647" i="32"/>
  <c r="X1647" i="32"/>
  <c r="P1665" i="32"/>
  <c r="R1675" i="32"/>
  <c r="J1675" i="32"/>
  <c r="V1675" i="32"/>
  <c r="N1675" i="32"/>
  <c r="L1675" i="32"/>
  <c r="W1675" i="32"/>
  <c r="O1717" i="32"/>
  <c r="O1719" i="32"/>
  <c r="J4437" i="32"/>
  <c r="J4439" i="32"/>
  <c r="J4441" i="32"/>
  <c r="F1244" i="32"/>
  <c r="K1354" i="32"/>
  <c r="S1354" i="32"/>
  <c r="K1355" i="32"/>
  <c r="S1355" i="32"/>
  <c r="K1356" i="32"/>
  <c r="S1356" i="32"/>
  <c r="K1357" i="32"/>
  <c r="S1357" i="32"/>
  <c r="K1358" i="32"/>
  <c r="S1358" i="32"/>
  <c r="K1359" i="32"/>
  <c r="S1359" i="32"/>
  <c r="F1394" i="32"/>
  <c r="O1448" i="32"/>
  <c r="W1448" i="32"/>
  <c r="O1449" i="32"/>
  <c r="W1449" i="32"/>
  <c r="O1450" i="32"/>
  <c r="W1450" i="32"/>
  <c r="O1451" i="32"/>
  <c r="W1451" i="32"/>
  <c r="O1452" i="32"/>
  <c r="W1452" i="32"/>
  <c r="O1453" i="32"/>
  <c r="W1453" i="32"/>
  <c r="F1598" i="32"/>
  <c r="O1639" i="32"/>
  <c r="W1639" i="32"/>
  <c r="R1665" i="32"/>
  <c r="T1721" i="32"/>
  <c r="L1721" i="32"/>
  <c r="T1720" i="32"/>
  <c r="L1720" i="32"/>
  <c r="T1719" i="32"/>
  <c r="L1719" i="32"/>
  <c r="T1718" i="32"/>
  <c r="L1718" i="32"/>
  <c r="T1717" i="32"/>
  <c r="L1717" i="32"/>
  <c r="T1716" i="32"/>
  <c r="L1716" i="32"/>
  <c r="R1721" i="32"/>
  <c r="J1721" i="32"/>
  <c r="R1720" i="32"/>
  <c r="J1720" i="32"/>
  <c r="R1719" i="32"/>
  <c r="J1719" i="32"/>
  <c r="R1718" i="32"/>
  <c r="J1718" i="32"/>
  <c r="R1717" i="32"/>
  <c r="J1717" i="32"/>
  <c r="R1716" i="32"/>
  <c r="J1716" i="32"/>
  <c r="Q1721" i="32"/>
  <c r="Q1720" i="32"/>
  <c r="Q1719" i="32"/>
  <c r="Q1718" i="32"/>
  <c r="Q1717" i="32"/>
  <c r="Q1716" i="32"/>
  <c r="X1721" i="32"/>
  <c r="P1721" i="32"/>
  <c r="X1720" i="32"/>
  <c r="P1720" i="32"/>
  <c r="X1719" i="32"/>
  <c r="P1719" i="32"/>
  <c r="X1718" i="32"/>
  <c r="P1718" i="32"/>
  <c r="X1717" i="32"/>
  <c r="P1717" i="32"/>
  <c r="X1716" i="32"/>
  <c r="P1716" i="32"/>
  <c r="V1721" i="32"/>
  <c r="N1721" i="32"/>
  <c r="V1720" i="32"/>
  <c r="N1720" i="32"/>
  <c r="V1719" i="32"/>
  <c r="N1719" i="32"/>
  <c r="V1718" i="32"/>
  <c r="N1718" i="32"/>
  <c r="V1717" i="32"/>
  <c r="N1717" i="32"/>
  <c r="V1716" i="32"/>
  <c r="N1716" i="32"/>
  <c r="U1721" i="32"/>
  <c r="M1721" i="32"/>
  <c r="U1720" i="32"/>
  <c r="M1720" i="32"/>
  <c r="U1719" i="32"/>
  <c r="M1719" i="32"/>
  <c r="U1718" i="32"/>
  <c r="M1718" i="32"/>
  <c r="U1717" i="32"/>
  <c r="M1717" i="32"/>
  <c r="U1716" i="32"/>
  <c r="M1716" i="32"/>
  <c r="S1717" i="32"/>
  <c r="S1719" i="32"/>
  <c r="S1721" i="32"/>
  <c r="J4432" i="32"/>
  <c r="J4434" i="32"/>
  <c r="J4436" i="32"/>
  <c r="K1067" i="32"/>
  <c r="S1067" i="32"/>
  <c r="L1158" i="32"/>
  <c r="T1158" i="32"/>
  <c r="M1159" i="32"/>
  <c r="U1159" i="32"/>
  <c r="N1160" i="32"/>
  <c r="V1160" i="32"/>
  <c r="O1161" i="32"/>
  <c r="W1161" i="32"/>
  <c r="P1162" i="32"/>
  <c r="X1162" i="32"/>
  <c r="Q1163" i="32"/>
  <c r="P1214" i="32"/>
  <c r="X1214" i="32"/>
  <c r="Q1215" i="32"/>
  <c r="J1216" i="32"/>
  <c r="R1216" i="32"/>
  <c r="K1217" i="32"/>
  <c r="S1217" i="32"/>
  <c r="L1218" i="32"/>
  <c r="T1218" i="32"/>
  <c r="M1219" i="32"/>
  <c r="U1219" i="32"/>
  <c r="F1245" i="32"/>
  <c r="L1270" i="32"/>
  <c r="T1270" i="32"/>
  <c r="M1271" i="32"/>
  <c r="U1271" i="32"/>
  <c r="N1272" i="32"/>
  <c r="V1272" i="32"/>
  <c r="O1273" i="32"/>
  <c r="W1273" i="32"/>
  <c r="P1274" i="32"/>
  <c r="X1274" i="32"/>
  <c r="Q1275" i="32"/>
  <c r="O1298" i="32"/>
  <c r="W1298" i="32"/>
  <c r="P1299" i="32"/>
  <c r="X1299" i="32"/>
  <c r="Q1300" i="32"/>
  <c r="J1301" i="32"/>
  <c r="R1301" i="32"/>
  <c r="K1302" i="32"/>
  <c r="S1302" i="32"/>
  <c r="L1303" i="32"/>
  <c r="T1303" i="32"/>
  <c r="J1326" i="32"/>
  <c r="R1326" i="32"/>
  <c r="K1327" i="32"/>
  <c r="S1327" i="32"/>
  <c r="L1328" i="32"/>
  <c r="T1328" i="32"/>
  <c r="M1329" i="32"/>
  <c r="U1329" i="32"/>
  <c r="N1330" i="32"/>
  <c r="V1330" i="32"/>
  <c r="O1331" i="32"/>
  <c r="W1331" i="32"/>
  <c r="L1354" i="32"/>
  <c r="T1354" i="32"/>
  <c r="L1355" i="32"/>
  <c r="T1355" i="32"/>
  <c r="L1356" i="32"/>
  <c r="T1356" i="32"/>
  <c r="L1357" i="32"/>
  <c r="T1357" i="32"/>
  <c r="L1358" i="32"/>
  <c r="T1358" i="32"/>
  <c r="L1359" i="32"/>
  <c r="T1359" i="32"/>
  <c r="F1395" i="32"/>
  <c r="K1420" i="32"/>
  <c r="H1420" i="32" s="1"/>
  <c r="S1420" i="32"/>
  <c r="K1421" i="32"/>
  <c r="H1421" i="32" s="1"/>
  <c r="S1421" i="32"/>
  <c r="K1422" i="32"/>
  <c r="H1422" i="32" s="1"/>
  <c r="S1422" i="32"/>
  <c r="K1423" i="32"/>
  <c r="H1423" i="32" s="1"/>
  <c r="S1423" i="32"/>
  <c r="K1424" i="32"/>
  <c r="H1424" i="32" s="1"/>
  <c r="S1424" i="32"/>
  <c r="K1425" i="32"/>
  <c r="H1425" i="32" s="1"/>
  <c r="S1425" i="32"/>
  <c r="P1448" i="32"/>
  <c r="X1448" i="32"/>
  <c r="P1449" i="32"/>
  <c r="X1449" i="32"/>
  <c r="P1450" i="32"/>
  <c r="X1450" i="32"/>
  <c r="P1451" i="32"/>
  <c r="X1451" i="32"/>
  <c r="P1452" i="32"/>
  <c r="X1452" i="32"/>
  <c r="P1453" i="32"/>
  <c r="X1453" i="32"/>
  <c r="K1512" i="32"/>
  <c r="H1512" i="32" s="1"/>
  <c r="S1512" i="32"/>
  <c r="K1513" i="32"/>
  <c r="H1513" i="32" s="1"/>
  <c r="S1513" i="32"/>
  <c r="K1514" i="32"/>
  <c r="H1514" i="32" s="1"/>
  <c r="S1514" i="32"/>
  <c r="K1515" i="32"/>
  <c r="H1515" i="32" s="1"/>
  <c r="S1515" i="32"/>
  <c r="K1516" i="32"/>
  <c r="H1516" i="32" s="1"/>
  <c r="S1516" i="32"/>
  <c r="K1517" i="32"/>
  <c r="H1517" i="32" s="1"/>
  <c r="S1517" i="32"/>
  <c r="F1570" i="32"/>
  <c r="F1599" i="32"/>
  <c r="P1639" i="32"/>
  <c r="X1639" i="32"/>
  <c r="X1657" i="32"/>
  <c r="P1657" i="32"/>
  <c r="T1657" i="32"/>
  <c r="L1657" i="32"/>
  <c r="K1657" i="32"/>
  <c r="H1657" i="32" s="1"/>
  <c r="V1657" i="32"/>
  <c r="S1665" i="32"/>
  <c r="H1691" i="32"/>
  <c r="W1717" i="32"/>
  <c r="W1719" i="32"/>
  <c r="W1721" i="32"/>
  <c r="J1838" i="32"/>
  <c r="J1845" i="32" s="1"/>
  <c r="J1840" i="32"/>
  <c r="J1847" i="32" s="1"/>
  <c r="J1842" i="32"/>
  <c r="J1849" i="32" s="1"/>
  <c r="L1067" i="32"/>
  <c r="P1083" i="32"/>
  <c r="L1099" i="32"/>
  <c r="M1158" i="32"/>
  <c r="U1158" i="32"/>
  <c r="N1159" i="32"/>
  <c r="V1159" i="32"/>
  <c r="O1160" i="32"/>
  <c r="W1160" i="32"/>
  <c r="P1161" i="32"/>
  <c r="X1161" i="32"/>
  <c r="Q1162" i="32"/>
  <c r="J1163" i="32"/>
  <c r="Q1214" i="32"/>
  <c r="J1215" i="32"/>
  <c r="R1215" i="32"/>
  <c r="K1216" i="32"/>
  <c r="S1216" i="32"/>
  <c r="L1217" i="32"/>
  <c r="T1217" i="32"/>
  <c r="M1218" i="32"/>
  <c r="U1218" i="32"/>
  <c r="N1219" i="32"/>
  <c r="M1270" i="32"/>
  <c r="U1270" i="32"/>
  <c r="N1271" i="32"/>
  <c r="V1271" i="32"/>
  <c r="O1272" i="32"/>
  <c r="W1272" i="32"/>
  <c r="P1273" i="32"/>
  <c r="X1273" i="32"/>
  <c r="Q1274" i="32"/>
  <c r="J1275" i="32"/>
  <c r="P1298" i="32"/>
  <c r="X1298" i="32"/>
  <c r="Q1299" i="32"/>
  <c r="J1300" i="32"/>
  <c r="R1300" i="32"/>
  <c r="K1301" i="32"/>
  <c r="S1301" i="32"/>
  <c r="L1302" i="32"/>
  <c r="T1302" i="32"/>
  <c r="M1303" i="32"/>
  <c r="K1326" i="32"/>
  <c r="S1326" i="32"/>
  <c r="L1327" i="32"/>
  <c r="T1327" i="32"/>
  <c r="M1328" i="32"/>
  <c r="U1328" i="32"/>
  <c r="N1329" i="32"/>
  <c r="V1329" i="32"/>
  <c r="O1330" i="32"/>
  <c r="W1330" i="32"/>
  <c r="P1331" i="32"/>
  <c r="M1354" i="32"/>
  <c r="U1354" i="32"/>
  <c r="M1355" i="32"/>
  <c r="U1355" i="32"/>
  <c r="M1356" i="32"/>
  <c r="U1356" i="32"/>
  <c r="M1357" i="32"/>
  <c r="U1357" i="32"/>
  <c r="M1358" i="32"/>
  <c r="U1358" i="32"/>
  <c r="M1359" i="32"/>
  <c r="N1369" i="32"/>
  <c r="L1420" i="32"/>
  <c r="T1420" i="32"/>
  <c r="L1421" i="32"/>
  <c r="T1421" i="32"/>
  <c r="L1422" i="32"/>
  <c r="T1422" i="32"/>
  <c r="L1423" i="32"/>
  <c r="T1423" i="32"/>
  <c r="L1424" i="32"/>
  <c r="T1424" i="32"/>
  <c r="L1425" i="32"/>
  <c r="Q1448" i="32"/>
  <c r="Q1449" i="32"/>
  <c r="Q1450" i="32"/>
  <c r="Q1451" i="32"/>
  <c r="Q1452" i="32"/>
  <c r="J1461" i="32"/>
  <c r="H1461" i="32" s="1"/>
  <c r="O1484" i="32"/>
  <c r="W1484" i="32"/>
  <c r="O1485" i="32"/>
  <c r="W1485" i="32"/>
  <c r="O1486" i="32"/>
  <c r="W1486" i="32"/>
  <c r="O1487" i="32"/>
  <c r="W1487" i="32"/>
  <c r="O1488" i="32"/>
  <c r="W1488" i="32"/>
  <c r="O1489" i="32"/>
  <c r="L1512" i="32"/>
  <c r="T1512" i="32"/>
  <c r="L1513" i="32"/>
  <c r="T1513" i="32"/>
  <c r="L1514" i="32"/>
  <c r="T1514" i="32"/>
  <c r="L1515" i="32"/>
  <c r="T1515" i="32"/>
  <c r="L1516" i="32"/>
  <c r="T1516" i="32"/>
  <c r="L1517" i="32"/>
  <c r="J1647" i="32"/>
  <c r="R1647" i="32"/>
  <c r="M1657" i="32"/>
  <c r="W1657" i="32"/>
  <c r="J1665" i="32"/>
  <c r="H1665" i="32" s="1"/>
  <c r="T1665" i="32"/>
  <c r="K1716" i="32"/>
  <c r="K1718" i="32"/>
  <c r="K1720" i="32"/>
  <c r="J4455" i="32"/>
  <c r="J4457" i="32"/>
  <c r="J4459" i="32"/>
  <c r="O1683" i="32"/>
  <c r="W1683" i="32"/>
  <c r="J1744" i="32"/>
  <c r="R1744" i="32"/>
  <c r="J1745" i="32"/>
  <c r="R1745" i="32"/>
  <c r="J1746" i="32"/>
  <c r="R1746" i="32"/>
  <c r="J1747" i="32"/>
  <c r="R1747" i="32"/>
  <c r="J1748" i="32"/>
  <c r="R1748" i="32"/>
  <c r="J1749" i="32"/>
  <c r="R1749" i="32"/>
  <c r="O1772" i="32"/>
  <c r="O1837" i="32" s="1"/>
  <c r="O1844" i="32" s="1"/>
  <c r="W1772" i="32"/>
  <c r="W1837" i="32" s="1"/>
  <c r="W1844" i="32" s="1"/>
  <c r="O1773" i="32"/>
  <c r="O1838" i="32" s="1"/>
  <c r="O1845" i="32" s="1"/>
  <c r="W1773" i="32"/>
  <c r="W1838" i="32" s="1"/>
  <c r="W1845" i="32" s="1"/>
  <c r="O1774" i="32"/>
  <c r="O1839" i="32" s="1"/>
  <c r="O1846" i="32" s="1"/>
  <c r="W1774" i="32"/>
  <c r="W1839" i="32" s="1"/>
  <c r="W1846" i="32" s="1"/>
  <c r="O1775" i="32"/>
  <c r="O1840" i="32" s="1"/>
  <c r="O1847" i="32" s="1"/>
  <c r="W1775" i="32"/>
  <c r="W1840" i="32" s="1"/>
  <c r="W1847" i="32" s="1"/>
  <c r="O1776" i="32"/>
  <c r="O1841" i="32" s="1"/>
  <c r="O1848" i="32" s="1"/>
  <c r="W1776" i="32"/>
  <c r="W1841" i="32" s="1"/>
  <c r="W1848" i="32" s="1"/>
  <c r="O1777" i="32"/>
  <c r="O1842" i="32" s="1"/>
  <c r="O1849" i="32" s="1"/>
  <c r="W1777" i="32"/>
  <c r="W1842" i="32" s="1"/>
  <c r="W1849" i="32" s="1"/>
  <c r="L1800" i="32"/>
  <c r="T1800" i="32"/>
  <c r="L1801" i="32"/>
  <c r="T1801" i="32"/>
  <c r="L1802" i="32"/>
  <c r="T1802" i="32"/>
  <c r="L1803" i="32"/>
  <c r="T1803" i="32"/>
  <c r="L1804" i="32"/>
  <c r="T1804" i="32"/>
  <c r="L1805" i="32"/>
  <c r="T1805" i="32"/>
  <c r="N1874" i="32"/>
  <c r="N4425" i="32" s="1"/>
  <c r="V1874" i="32"/>
  <c r="V4425" i="32" s="1"/>
  <c r="N1875" i="32"/>
  <c r="N4426" i="32" s="1"/>
  <c r="V1875" i="32"/>
  <c r="V4426" i="32" s="1"/>
  <c r="N1876" i="32"/>
  <c r="N4427" i="32" s="1"/>
  <c r="V1876" i="32"/>
  <c r="V4427" i="32" s="1"/>
  <c r="N1877" i="32"/>
  <c r="N4428" i="32" s="1"/>
  <c r="V1877" i="32"/>
  <c r="V4428" i="32" s="1"/>
  <c r="N1878" i="32"/>
  <c r="N4429" i="32" s="1"/>
  <c r="V1878" i="32"/>
  <c r="V4429" i="32" s="1"/>
  <c r="N1879" i="32"/>
  <c r="N4430" i="32" s="1"/>
  <c r="V1879" i="32"/>
  <c r="V4430" i="32" s="1"/>
  <c r="K1902" i="32"/>
  <c r="K4431" i="32" s="1"/>
  <c r="S1902" i="32"/>
  <c r="S4431" i="32" s="1"/>
  <c r="K1903" i="32"/>
  <c r="K4432" i="32" s="1"/>
  <c r="S1903" i="32"/>
  <c r="S4432" i="32" s="1"/>
  <c r="K1904" i="32"/>
  <c r="K4433" i="32" s="1"/>
  <c r="S1904" i="32"/>
  <c r="S4433" i="32" s="1"/>
  <c r="K1905" i="32"/>
  <c r="K4434" i="32" s="1"/>
  <c r="S1905" i="32"/>
  <c r="S4434" i="32" s="1"/>
  <c r="K1906" i="32"/>
  <c r="K4435" i="32" s="1"/>
  <c r="S1906" i="32"/>
  <c r="S4435" i="32" s="1"/>
  <c r="K1907" i="32"/>
  <c r="K4436" i="32" s="1"/>
  <c r="S1907" i="32"/>
  <c r="S4436" i="32" s="1"/>
  <c r="P1930" i="32"/>
  <c r="P4437" i="32" s="1"/>
  <c r="P4461" i="32" s="1"/>
  <c r="X1930" i="32"/>
  <c r="X4437" i="32" s="1"/>
  <c r="X4461" i="32" s="1"/>
  <c r="P1931" i="32"/>
  <c r="P4438" i="32" s="1"/>
  <c r="P4462" i="32" s="1"/>
  <c r="X1931" i="32"/>
  <c r="X4438" i="32" s="1"/>
  <c r="X4462" i="32" s="1"/>
  <c r="P1932" i="32"/>
  <c r="P4439" i="32" s="1"/>
  <c r="X1932" i="32"/>
  <c r="X4439" i="32" s="1"/>
  <c r="X4463" i="32" s="1"/>
  <c r="P1933" i="32"/>
  <c r="P4440" i="32" s="1"/>
  <c r="P4464" i="32" s="1"/>
  <c r="X1933" i="32"/>
  <c r="X4440" i="32" s="1"/>
  <c r="X4464" i="32" s="1"/>
  <c r="P1934" i="32"/>
  <c r="P4441" i="32" s="1"/>
  <c r="P4465" i="32" s="1"/>
  <c r="X1934" i="32"/>
  <c r="X4441" i="32" s="1"/>
  <c r="X4465" i="32" s="1"/>
  <c r="P1935" i="32"/>
  <c r="P4442" i="32" s="1"/>
  <c r="P4466" i="32" s="1"/>
  <c r="X1935" i="32"/>
  <c r="X4442" i="32" s="1"/>
  <c r="X4466" i="32" s="1"/>
  <c r="M1958" i="32"/>
  <c r="M4443" i="32" s="1"/>
  <c r="U1958" i="32"/>
  <c r="U4443" i="32" s="1"/>
  <c r="M1959" i="32"/>
  <c r="M4444" i="32" s="1"/>
  <c r="U1959" i="32"/>
  <c r="U4444" i="32" s="1"/>
  <c r="M1960" i="32"/>
  <c r="M4445" i="32" s="1"/>
  <c r="U1960" i="32"/>
  <c r="U4445" i="32" s="1"/>
  <c r="M1961" i="32"/>
  <c r="M4446" i="32" s="1"/>
  <c r="U1961" i="32"/>
  <c r="U4446" i="32" s="1"/>
  <c r="M1962" i="32"/>
  <c r="M4447" i="32" s="1"/>
  <c r="U1962" i="32"/>
  <c r="U4447" i="32" s="1"/>
  <c r="M1963" i="32"/>
  <c r="M4448" i="32" s="1"/>
  <c r="U1963" i="32"/>
  <c r="U4448" i="32" s="1"/>
  <c r="J1986" i="32"/>
  <c r="R1986" i="32"/>
  <c r="R4449" i="32" s="1"/>
  <c r="J1987" i="32"/>
  <c r="R1987" i="32"/>
  <c r="R4450" i="32" s="1"/>
  <c r="J1988" i="32"/>
  <c r="R1988" i="32"/>
  <c r="R4451" i="32" s="1"/>
  <c r="J1989" i="32"/>
  <c r="R1989" i="32"/>
  <c r="R4452" i="32" s="1"/>
  <c r="J1990" i="32"/>
  <c r="R1990" i="32"/>
  <c r="R4453" i="32" s="1"/>
  <c r="K1991" i="32"/>
  <c r="K4454" i="32" s="1"/>
  <c r="U1991" i="32"/>
  <c r="U4454" i="32" s="1"/>
  <c r="K2014" i="32"/>
  <c r="K4455" i="32" s="1"/>
  <c r="V2014" i="32"/>
  <c r="V4455" i="32" s="1"/>
  <c r="Q2015" i="32"/>
  <c r="Q4456" i="32" s="1"/>
  <c r="K2016" i="32"/>
  <c r="K4457" i="32" s="1"/>
  <c r="V2016" i="32"/>
  <c r="V4457" i="32" s="1"/>
  <c r="Q2017" i="32"/>
  <c r="Q4458" i="32" s="1"/>
  <c r="K2018" i="32"/>
  <c r="K4459" i="32" s="1"/>
  <c r="V2018" i="32"/>
  <c r="V4459" i="32" s="1"/>
  <c r="Q2019" i="32"/>
  <c r="Q4460" i="32" s="1"/>
  <c r="S2044" i="32"/>
  <c r="N2045" i="32"/>
  <c r="X2045" i="32"/>
  <c r="S2046" i="32"/>
  <c r="N2047" i="32"/>
  <c r="X2047" i="32"/>
  <c r="S2048" i="32"/>
  <c r="N2049" i="32"/>
  <c r="X2049" i="32"/>
  <c r="Q2072" i="32"/>
  <c r="Q2073" i="32"/>
  <c r="Q2074" i="32"/>
  <c r="Q2075" i="32"/>
  <c r="Q2076" i="32"/>
  <c r="Q2077" i="32"/>
  <c r="J2138" i="32"/>
  <c r="J2140" i="32"/>
  <c r="J2142" i="32"/>
  <c r="K1744" i="32"/>
  <c r="S1744" i="32"/>
  <c r="K1745" i="32"/>
  <c r="S1745" i="32"/>
  <c r="K1746" i="32"/>
  <c r="S1746" i="32"/>
  <c r="K1747" i="32"/>
  <c r="S1747" i="32"/>
  <c r="K1748" i="32"/>
  <c r="S1748" i="32"/>
  <c r="K1749" i="32"/>
  <c r="S1749" i="32"/>
  <c r="M1800" i="32"/>
  <c r="U1800" i="32"/>
  <c r="M1801" i="32"/>
  <c r="U1801" i="32"/>
  <c r="M1802" i="32"/>
  <c r="U1802" i="32"/>
  <c r="M1803" i="32"/>
  <c r="U1803" i="32"/>
  <c r="M1804" i="32"/>
  <c r="U1804" i="32"/>
  <c r="M1805" i="32"/>
  <c r="U1805" i="32"/>
  <c r="O1874" i="32"/>
  <c r="O4425" i="32" s="1"/>
  <c r="W1874" i="32"/>
  <c r="W4425" i="32" s="1"/>
  <c r="O1875" i="32"/>
  <c r="O4426" i="32" s="1"/>
  <c r="W1875" i="32"/>
  <c r="W4426" i="32" s="1"/>
  <c r="O1876" i="32"/>
  <c r="O4427" i="32" s="1"/>
  <c r="W1876" i="32"/>
  <c r="W4427" i="32" s="1"/>
  <c r="O1877" i="32"/>
  <c r="O4428" i="32" s="1"/>
  <c r="W1877" i="32"/>
  <c r="W4428" i="32" s="1"/>
  <c r="O1878" i="32"/>
  <c r="O4429" i="32" s="1"/>
  <c r="W1878" i="32"/>
  <c r="W4429" i="32" s="1"/>
  <c r="O1879" i="32"/>
  <c r="O4430" i="32" s="1"/>
  <c r="W1879" i="32"/>
  <c r="W4430" i="32" s="1"/>
  <c r="L1902" i="32"/>
  <c r="L4431" i="32" s="1"/>
  <c r="L4461" i="32" s="1"/>
  <c r="T1902" i="32"/>
  <c r="T4431" i="32" s="1"/>
  <c r="T4461" i="32" s="1"/>
  <c r="L1903" i="32"/>
  <c r="L4432" i="32" s="1"/>
  <c r="L4462" i="32" s="1"/>
  <c r="T1903" i="32"/>
  <c r="T4432" i="32" s="1"/>
  <c r="T4462" i="32" s="1"/>
  <c r="L1904" i="32"/>
  <c r="L4433" i="32" s="1"/>
  <c r="L4463" i="32" s="1"/>
  <c r="T1904" i="32"/>
  <c r="T4433" i="32" s="1"/>
  <c r="T4463" i="32" s="1"/>
  <c r="L1905" i="32"/>
  <c r="L4434" i="32" s="1"/>
  <c r="L4464" i="32" s="1"/>
  <c r="T1905" i="32"/>
  <c r="T4434" i="32" s="1"/>
  <c r="T4464" i="32" s="1"/>
  <c r="L1906" i="32"/>
  <c r="L4435" i="32" s="1"/>
  <c r="L4465" i="32" s="1"/>
  <c r="T1906" i="32"/>
  <c r="T4435" i="32" s="1"/>
  <c r="T4465" i="32" s="1"/>
  <c r="L1907" i="32"/>
  <c r="L4436" i="32" s="1"/>
  <c r="L4466" i="32" s="1"/>
  <c r="T1907" i="32"/>
  <c r="T4436" i="32" s="1"/>
  <c r="T4466" i="32" s="1"/>
  <c r="Q1930" i="32"/>
  <c r="Q4437" i="32" s="1"/>
  <c r="Q1931" i="32"/>
  <c r="Q4438" i="32" s="1"/>
  <c r="Q1932" i="32"/>
  <c r="Q4439" i="32" s="1"/>
  <c r="Q1933" i="32"/>
  <c r="Q4440" i="32" s="1"/>
  <c r="Q1934" i="32"/>
  <c r="Q4441" i="32" s="1"/>
  <c r="Q1935" i="32"/>
  <c r="Q4442" i="32" s="1"/>
  <c r="N1958" i="32"/>
  <c r="N4443" i="32" s="1"/>
  <c r="V1958" i="32"/>
  <c r="V4443" i="32" s="1"/>
  <c r="N1959" i="32"/>
  <c r="N4444" i="32" s="1"/>
  <c r="V1959" i="32"/>
  <c r="V4444" i="32" s="1"/>
  <c r="N1960" i="32"/>
  <c r="N4445" i="32" s="1"/>
  <c r="V1960" i="32"/>
  <c r="V4445" i="32" s="1"/>
  <c r="N1961" i="32"/>
  <c r="N4446" i="32" s="1"/>
  <c r="V1961" i="32"/>
  <c r="V4446" i="32" s="1"/>
  <c r="N1962" i="32"/>
  <c r="N4447" i="32" s="1"/>
  <c r="V1962" i="32"/>
  <c r="V4447" i="32" s="1"/>
  <c r="N1963" i="32"/>
  <c r="N4448" i="32" s="1"/>
  <c r="V1963" i="32"/>
  <c r="V4448" i="32" s="1"/>
  <c r="K1986" i="32"/>
  <c r="K4449" i="32" s="1"/>
  <c r="S1986" i="32"/>
  <c r="S4449" i="32" s="1"/>
  <c r="K1987" i="32"/>
  <c r="K4450" i="32" s="1"/>
  <c r="S1987" i="32"/>
  <c r="S4450" i="32" s="1"/>
  <c r="K1988" i="32"/>
  <c r="K4451" i="32" s="1"/>
  <c r="S1988" i="32"/>
  <c r="S4451" i="32" s="1"/>
  <c r="K1989" i="32"/>
  <c r="K4452" i="32" s="1"/>
  <c r="S1989" i="32"/>
  <c r="S4452" i="32" s="1"/>
  <c r="K1990" i="32"/>
  <c r="K4453" i="32" s="1"/>
  <c r="S1990" i="32"/>
  <c r="S4453" i="32" s="1"/>
  <c r="L1991" i="32"/>
  <c r="L4454" i="32" s="1"/>
  <c r="V1991" i="32"/>
  <c r="V4454" i="32" s="1"/>
  <c r="J2044" i="32"/>
  <c r="T2044" i="32"/>
  <c r="O2045" i="32"/>
  <c r="J2046" i="32"/>
  <c r="T2046" i="32"/>
  <c r="O2047" i="32"/>
  <c r="J2048" i="32"/>
  <c r="T2048" i="32"/>
  <c r="O2049" i="32"/>
  <c r="S2072" i="32"/>
  <c r="S2073" i="32"/>
  <c r="S2074" i="32"/>
  <c r="S2075" i="32"/>
  <c r="S2076" i="32"/>
  <c r="O1958" i="32"/>
  <c r="O4443" i="32" s="1"/>
  <c r="W1958" i="32"/>
  <c r="W4443" i="32" s="1"/>
  <c r="O1959" i="32"/>
  <c r="O4444" i="32" s="1"/>
  <c r="W1959" i="32"/>
  <c r="W4444" i="32" s="1"/>
  <c r="O1960" i="32"/>
  <c r="O4445" i="32" s="1"/>
  <c r="W1960" i="32"/>
  <c r="W4445" i="32" s="1"/>
  <c r="O1961" i="32"/>
  <c r="O4446" i="32" s="1"/>
  <c r="W1961" i="32"/>
  <c r="W4446" i="32" s="1"/>
  <c r="O1962" i="32"/>
  <c r="O4447" i="32" s="1"/>
  <c r="W1962" i="32"/>
  <c r="W4447" i="32" s="1"/>
  <c r="O1963" i="32"/>
  <c r="O4448" i="32" s="1"/>
  <c r="W1963" i="32"/>
  <c r="W4448" i="32" s="1"/>
  <c r="X2077" i="32"/>
  <c r="P2077" i="32"/>
  <c r="X2076" i="32"/>
  <c r="P2076" i="32"/>
  <c r="X2075" i="32"/>
  <c r="P2075" i="32"/>
  <c r="X2074" i="32"/>
  <c r="P2074" i="32"/>
  <c r="X2073" i="32"/>
  <c r="P2073" i="32"/>
  <c r="X2072" i="32"/>
  <c r="P2072" i="32"/>
  <c r="V2077" i="32"/>
  <c r="N2077" i="32"/>
  <c r="V2076" i="32"/>
  <c r="N2076" i="32"/>
  <c r="V2075" i="32"/>
  <c r="N2075" i="32"/>
  <c r="V2074" i="32"/>
  <c r="N2074" i="32"/>
  <c r="V2073" i="32"/>
  <c r="N2073" i="32"/>
  <c r="V2072" i="32"/>
  <c r="N2072" i="32"/>
  <c r="T2077" i="32"/>
  <c r="L2077" i="32"/>
  <c r="T2076" i="32"/>
  <c r="L2076" i="32"/>
  <c r="T2075" i="32"/>
  <c r="L2075" i="32"/>
  <c r="T2074" i="32"/>
  <c r="L2074" i="32"/>
  <c r="T2073" i="32"/>
  <c r="L2073" i="32"/>
  <c r="T2072" i="32"/>
  <c r="L2072" i="32"/>
  <c r="R2077" i="32"/>
  <c r="J2077" i="32"/>
  <c r="R2076" i="32"/>
  <c r="J2076" i="32"/>
  <c r="R2075" i="32"/>
  <c r="J2075" i="32"/>
  <c r="R2074" i="32"/>
  <c r="J2074" i="32"/>
  <c r="R2073" i="32"/>
  <c r="J2073" i="32"/>
  <c r="R2072" i="32"/>
  <c r="J2072" i="32"/>
  <c r="U2072" i="32"/>
  <c r="U2073" i="32"/>
  <c r="U2074" i="32"/>
  <c r="U2075" i="32"/>
  <c r="U2076" i="32"/>
  <c r="U2077" i="32"/>
  <c r="M1744" i="32"/>
  <c r="U1744" i="32"/>
  <c r="M1745" i="32"/>
  <c r="U1745" i="32"/>
  <c r="M1746" i="32"/>
  <c r="U1746" i="32"/>
  <c r="M1747" i="32"/>
  <c r="U1747" i="32"/>
  <c r="M1748" i="32"/>
  <c r="U1748" i="32"/>
  <c r="M1749" i="32"/>
  <c r="U1749" i="32"/>
  <c r="O1800" i="32"/>
  <c r="W1800" i="32"/>
  <c r="O1801" i="32"/>
  <c r="W1801" i="32"/>
  <c r="O1802" i="32"/>
  <c r="W1802" i="32"/>
  <c r="O1803" i="32"/>
  <c r="W1803" i="32"/>
  <c r="O1804" i="32"/>
  <c r="W1804" i="32"/>
  <c r="O1805" i="32"/>
  <c r="W1805" i="32"/>
  <c r="Q1874" i="32"/>
  <c r="Q4425" i="32" s="1"/>
  <c r="Q1875" i="32"/>
  <c r="Q4426" i="32" s="1"/>
  <c r="Q1876" i="32"/>
  <c r="Q4427" i="32" s="1"/>
  <c r="Q1877" i="32"/>
  <c r="Q4428" i="32" s="1"/>
  <c r="Q1878" i="32"/>
  <c r="Q4429" i="32" s="1"/>
  <c r="Q1879" i="32"/>
  <c r="Q4430" i="32" s="1"/>
  <c r="K1930" i="32"/>
  <c r="K4437" i="32" s="1"/>
  <c r="S1930" i="32"/>
  <c r="S4437" i="32" s="1"/>
  <c r="K1931" i="32"/>
  <c r="K4438" i="32" s="1"/>
  <c r="S1931" i="32"/>
  <c r="S4438" i="32" s="1"/>
  <c r="K1932" i="32"/>
  <c r="K4439" i="32" s="1"/>
  <c r="S1932" i="32"/>
  <c r="S4439" i="32" s="1"/>
  <c r="K1933" i="32"/>
  <c r="K4440" i="32" s="1"/>
  <c r="S1933" i="32"/>
  <c r="S4440" i="32" s="1"/>
  <c r="K1934" i="32"/>
  <c r="K4441" i="32" s="1"/>
  <c r="S1934" i="32"/>
  <c r="S4441" i="32" s="1"/>
  <c r="K1935" i="32"/>
  <c r="K4442" i="32" s="1"/>
  <c r="S1935" i="32"/>
  <c r="S4442" i="32" s="1"/>
  <c r="P1958" i="32"/>
  <c r="P4443" i="32" s="1"/>
  <c r="X1958" i="32"/>
  <c r="X4443" i="32" s="1"/>
  <c r="P1959" i="32"/>
  <c r="P4444" i="32" s="1"/>
  <c r="X1959" i="32"/>
  <c r="X4444" i="32" s="1"/>
  <c r="P1960" i="32"/>
  <c r="P4445" i="32" s="1"/>
  <c r="P4463" i="32" s="1"/>
  <c r="X1960" i="32"/>
  <c r="X4445" i="32" s="1"/>
  <c r="P1961" i="32"/>
  <c r="P4446" i="32" s="1"/>
  <c r="X1961" i="32"/>
  <c r="X4446" i="32" s="1"/>
  <c r="P1962" i="32"/>
  <c r="P4447" i="32" s="1"/>
  <c r="X1962" i="32"/>
  <c r="X4447" i="32" s="1"/>
  <c r="P1963" i="32"/>
  <c r="P4448" i="32" s="1"/>
  <c r="X1963" i="32"/>
  <c r="X4448" i="32" s="1"/>
  <c r="M1986" i="32"/>
  <c r="M4449" i="32" s="1"/>
  <c r="U1986" i="32"/>
  <c r="U4449" i="32" s="1"/>
  <c r="M1987" i="32"/>
  <c r="M4450" i="32" s="1"/>
  <c r="U1987" i="32"/>
  <c r="U4450" i="32" s="1"/>
  <c r="M1988" i="32"/>
  <c r="M4451" i="32" s="1"/>
  <c r="U1988" i="32"/>
  <c r="U4451" i="32" s="1"/>
  <c r="M1989" i="32"/>
  <c r="M4452" i="32" s="1"/>
  <c r="U1989" i="32"/>
  <c r="U4452" i="32" s="1"/>
  <c r="M1990" i="32"/>
  <c r="M4453" i="32" s="1"/>
  <c r="U1990" i="32"/>
  <c r="U4453" i="32" s="1"/>
  <c r="N1991" i="32"/>
  <c r="N4454" i="32" s="1"/>
  <c r="L2044" i="32"/>
  <c r="W2044" i="32"/>
  <c r="R2045" i="32"/>
  <c r="L2046" i="32"/>
  <c r="W2046" i="32"/>
  <c r="R2047" i="32"/>
  <c r="L2048" i="32"/>
  <c r="W2048" i="32"/>
  <c r="R2049" i="32"/>
  <c r="W2072" i="32"/>
  <c r="W2073" i="32"/>
  <c r="W2074" i="32"/>
  <c r="W2075" i="32"/>
  <c r="W2076" i="32"/>
  <c r="W2077" i="32"/>
  <c r="K1683" i="32"/>
  <c r="H1683" i="32" s="1"/>
  <c r="N1744" i="32"/>
  <c r="V1744" i="32"/>
  <c r="N1745" i="32"/>
  <c r="V1745" i="32"/>
  <c r="N1746" i="32"/>
  <c r="V1746" i="32"/>
  <c r="N1747" i="32"/>
  <c r="V1747" i="32"/>
  <c r="N1748" i="32"/>
  <c r="V1748" i="32"/>
  <c r="N1749" i="32"/>
  <c r="V1749" i="32"/>
  <c r="K1772" i="32"/>
  <c r="K1837" i="32" s="1"/>
  <c r="K1844" i="32" s="1"/>
  <c r="S1772" i="32"/>
  <c r="S1837" i="32" s="1"/>
  <c r="S1844" i="32" s="1"/>
  <c r="K1773" i="32"/>
  <c r="K1838" i="32" s="1"/>
  <c r="K1845" i="32" s="1"/>
  <c r="S1773" i="32"/>
  <c r="S1838" i="32" s="1"/>
  <c r="S1845" i="32" s="1"/>
  <c r="K1774" i="32"/>
  <c r="K1839" i="32" s="1"/>
  <c r="K1846" i="32" s="1"/>
  <c r="S1774" i="32"/>
  <c r="S1839" i="32" s="1"/>
  <c r="S1846" i="32" s="1"/>
  <c r="K1775" i="32"/>
  <c r="K1840" i="32" s="1"/>
  <c r="K1847" i="32" s="1"/>
  <c r="S1775" i="32"/>
  <c r="S1840" i="32" s="1"/>
  <c r="S1847" i="32" s="1"/>
  <c r="K1776" i="32"/>
  <c r="K1841" i="32" s="1"/>
  <c r="K1848" i="32" s="1"/>
  <c r="S1776" i="32"/>
  <c r="S1841" i="32" s="1"/>
  <c r="S1848" i="32" s="1"/>
  <c r="K1777" i="32"/>
  <c r="K1842" i="32" s="1"/>
  <c r="K1849" i="32" s="1"/>
  <c r="P1800" i="32"/>
  <c r="X1800" i="32"/>
  <c r="P1801" i="32"/>
  <c r="X1801" i="32"/>
  <c r="P1802" i="32"/>
  <c r="X1802" i="32"/>
  <c r="P1803" i="32"/>
  <c r="X1803" i="32"/>
  <c r="P1804" i="32"/>
  <c r="X1804" i="32"/>
  <c r="P1805" i="32"/>
  <c r="X1805" i="32"/>
  <c r="J1874" i="32"/>
  <c r="R1874" i="32"/>
  <c r="R4425" i="32" s="1"/>
  <c r="J1875" i="32"/>
  <c r="R1875" i="32"/>
  <c r="R4426" i="32" s="1"/>
  <c r="R4462" i="32" s="1"/>
  <c r="J1876" i="32"/>
  <c r="R1876" i="32"/>
  <c r="R4427" i="32" s="1"/>
  <c r="J1877" i="32"/>
  <c r="R1877" i="32"/>
  <c r="R4428" i="32" s="1"/>
  <c r="J1878" i="32"/>
  <c r="R1878" i="32"/>
  <c r="R4429" i="32" s="1"/>
  <c r="J1879" i="32"/>
  <c r="R1879" i="32"/>
  <c r="R4430" i="32" s="1"/>
  <c r="R4466" i="32" s="1"/>
  <c r="O1902" i="32"/>
  <c r="O4431" i="32" s="1"/>
  <c r="W1902" i="32"/>
  <c r="W4431" i="32" s="1"/>
  <c r="O1903" i="32"/>
  <c r="O4432" i="32" s="1"/>
  <c r="W1903" i="32"/>
  <c r="W4432" i="32" s="1"/>
  <c r="O1904" i="32"/>
  <c r="O4433" i="32" s="1"/>
  <c r="W1904" i="32"/>
  <c r="W4433" i="32" s="1"/>
  <c r="O1905" i="32"/>
  <c r="O4434" i="32" s="1"/>
  <c r="W1905" i="32"/>
  <c r="W4434" i="32" s="1"/>
  <c r="O1906" i="32"/>
  <c r="O4435" i="32" s="1"/>
  <c r="W1906" i="32"/>
  <c r="W4435" i="32" s="1"/>
  <c r="O1907" i="32"/>
  <c r="O4436" i="32" s="1"/>
  <c r="L1930" i="32"/>
  <c r="L4437" i="32" s="1"/>
  <c r="T1930" i="32"/>
  <c r="T4437" i="32" s="1"/>
  <c r="L1931" i="32"/>
  <c r="L4438" i="32" s="1"/>
  <c r="T1931" i="32"/>
  <c r="T4438" i="32" s="1"/>
  <c r="L1932" i="32"/>
  <c r="L4439" i="32" s="1"/>
  <c r="T1932" i="32"/>
  <c r="T4439" i="32" s="1"/>
  <c r="L1933" i="32"/>
  <c r="L4440" i="32" s="1"/>
  <c r="T1933" i="32"/>
  <c r="T4440" i="32" s="1"/>
  <c r="L1934" i="32"/>
  <c r="L4441" i="32" s="1"/>
  <c r="T1934" i="32"/>
  <c r="T4441" i="32" s="1"/>
  <c r="L1935" i="32"/>
  <c r="L4442" i="32" s="1"/>
  <c r="T1935" i="32"/>
  <c r="T4442" i="32" s="1"/>
  <c r="Q1958" i="32"/>
  <c r="Q4443" i="32" s="1"/>
  <c r="Q1959" i="32"/>
  <c r="Q4444" i="32" s="1"/>
  <c r="Q1960" i="32"/>
  <c r="Q4445" i="32" s="1"/>
  <c r="Q1961" i="32"/>
  <c r="Q4446" i="32" s="1"/>
  <c r="Q1962" i="32"/>
  <c r="Q4447" i="32" s="1"/>
  <c r="Q1963" i="32"/>
  <c r="Q4448" i="32" s="1"/>
  <c r="N1986" i="32"/>
  <c r="N4449" i="32" s="1"/>
  <c r="V1986" i="32"/>
  <c r="V4449" i="32" s="1"/>
  <c r="N1987" i="32"/>
  <c r="N4450" i="32" s="1"/>
  <c r="V1987" i="32"/>
  <c r="V4450" i="32" s="1"/>
  <c r="N1988" i="32"/>
  <c r="N4451" i="32" s="1"/>
  <c r="V1988" i="32"/>
  <c r="V4451" i="32" s="1"/>
  <c r="N1989" i="32"/>
  <c r="N4452" i="32" s="1"/>
  <c r="V1989" i="32"/>
  <c r="V4452" i="32" s="1"/>
  <c r="N1990" i="32"/>
  <c r="N4453" i="32" s="1"/>
  <c r="V1990" i="32"/>
  <c r="V4453" i="32" s="1"/>
  <c r="T2019" i="32"/>
  <c r="T4460" i="32" s="1"/>
  <c r="L2019" i="32"/>
  <c r="L4460" i="32" s="1"/>
  <c r="T2018" i="32"/>
  <c r="T4459" i="32" s="1"/>
  <c r="L2018" i="32"/>
  <c r="L4459" i="32" s="1"/>
  <c r="T2017" i="32"/>
  <c r="T4458" i="32" s="1"/>
  <c r="L2017" i="32"/>
  <c r="L4458" i="32" s="1"/>
  <c r="T2016" i="32"/>
  <c r="T4457" i="32" s="1"/>
  <c r="L2016" i="32"/>
  <c r="L4457" i="32" s="1"/>
  <c r="T2015" i="32"/>
  <c r="T4456" i="32" s="1"/>
  <c r="L2015" i="32"/>
  <c r="L4456" i="32" s="1"/>
  <c r="T2014" i="32"/>
  <c r="T4455" i="32" s="1"/>
  <c r="L2014" i="32"/>
  <c r="L4455" i="32" s="1"/>
  <c r="X2019" i="32"/>
  <c r="X4460" i="32" s="1"/>
  <c r="P2019" i="32"/>
  <c r="P4460" i="32" s="1"/>
  <c r="X2018" i="32"/>
  <c r="X4459" i="32" s="1"/>
  <c r="P2018" i="32"/>
  <c r="P4459" i="32" s="1"/>
  <c r="X2017" i="32"/>
  <c r="X4458" i="32" s="1"/>
  <c r="P2017" i="32"/>
  <c r="P4458" i="32" s="1"/>
  <c r="X2016" i="32"/>
  <c r="X4457" i="32" s="1"/>
  <c r="P2016" i="32"/>
  <c r="P4457" i="32" s="1"/>
  <c r="X2015" i="32"/>
  <c r="X4456" i="32" s="1"/>
  <c r="P2015" i="32"/>
  <c r="P4456" i="32" s="1"/>
  <c r="X2014" i="32"/>
  <c r="X4455" i="32" s="1"/>
  <c r="P2014" i="32"/>
  <c r="P4455" i="32" s="1"/>
  <c r="Q2014" i="32"/>
  <c r="Q4455" i="32" s="1"/>
  <c r="K2015" i="32"/>
  <c r="K4456" i="32" s="1"/>
  <c r="V2015" i="32"/>
  <c r="V4456" i="32" s="1"/>
  <c r="Q2016" i="32"/>
  <c r="Q4457" i="32" s="1"/>
  <c r="K2017" i="32"/>
  <c r="K4458" i="32" s="1"/>
  <c r="V2017" i="32"/>
  <c r="V4458" i="32" s="1"/>
  <c r="Q2018" i="32"/>
  <c r="Q4459" i="32" s="1"/>
  <c r="K2019" i="32"/>
  <c r="K4460" i="32" s="1"/>
  <c r="V2019" i="32"/>
  <c r="V4460" i="32" s="1"/>
  <c r="N2044" i="32"/>
  <c r="X2044" i="32"/>
  <c r="S2045" i="32"/>
  <c r="N2046" i="32"/>
  <c r="X2046" i="32"/>
  <c r="S2047" i="32"/>
  <c r="N2048" i="32"/>
  <c r="X2048" i="32"/>
  <c r="S2049" i="32"/>
  <c r="J2137" i="32"/>
  <c r="N2150" i="32"/>
  <c r="J2139" i="32"/>
  <c r="V2152" i="32"/>
  <c r="J2141" i="32"/>
  <c r="O1744" i="32"/>
  <c r="W1744" i="32"/>
  <c r="O1745" i="32"/>
  <c r="W1745" i="32"/>
  <c r="O1746" i="32"/>
  <c r="W1746" i="32"/>
  <c r="O1747" i="32"/>
  <c r="W1747" i="32"/>
  <c r="O1748" i="32"/>
  <c r="W1748" i="32"/>
  <c r="O1749" i="32"/>
  <c r="W1749" i="32"/>
  <c r="Q1800" i="32"/>
  <c r="Q1801" i="32"/>
  <c r="Q1802" i="32"/>
  <c r="Q1803" i="32"/>
  <c r="Q1804" i="32"/>
  <c r="Q1805" i="32"/>
  <c r="K1874" i="32"/>
  <c r="K4425" i="32" s="1"/>
  <c r="S1874" i="32"/>
  <c r="S4425" i="32" s="1"/>
  <c r="S4461" i="32" s="1"/>
  <c r="K1875" i="32"/>
  <c r="K4426" i="32" s="1"/>
  <c r="S1875" i="32"/>
  <c r="S4426" i="32" s="1"/>
  <c r="K1876" i="32"/>
  <c r="K4427" i="32" s="1"/>
  <c r="K4463" i="32" s="1"/>
  <c r="S1876" i="32"/>
  <c r="S4427" i="32" s="1"/>
  <c r="K1877" i="32"/>
  <c r="K4428" i="32" s="1"/>
  <c r="S1877" i="32"/>
  <c r="S4428" i="32" s="1"/>
  <c r="S4464" i="32" s="1"/>
  <c r="K1878" i="32"/>
  <c r="K4429" i="32" s="1"/>
  <c r="S1878" i="32"/>
  <c r="S4429" i="32" s="1"/>
  <c r="S4465" i="32" s="1"/>
  <c r="K1879" i="32"/>
  <c r="K4430" i="32" s="1"/>
  <c r="S1879" i="32"/>
  <c r="S4430" i="32" s="1"/>
  <c r="M1930" i="32"/>
  <c r="M4437" i="32" s="1"/>
  <c r="U1930" i="32"/>
  <c r="U4437" i="32" s="1"/>
  <c r="M1931" i="32"/>
  <c r="M4438" i="32" s="1"/>
  <c r="U1931" i="32"/>
  <c r="U4438" i="32" s="1"/>
  <c r="M1932" i="32"/>
  <c r="M4439" i="32" s="1"/>
  <c r="U1932" i="32"/>
  <c r="U4439" i="32" s="1"/>
  <c r="M1933" i="32"/>
  <c r="M4440" i="32" s="1"/>
  <c r="U1933" i="32"/>
  <c r="U4440" i="32" s="1"/>
  <c r="M1934" i="32"/>
  <c r="M4441" i="32" s="1"/>
  <c r="U1934" i="32"/>
  <c r="U4441" i="32" s="1"/>
  <c r="M1935" i="32"/>
  <c r="M4442" i="32" s="1"/>
  <c r="U1935" i="32"/>
  <c r="U4442" i="32" s="1"/>
  <c r="U4466" i="32" s="1"/>
  <c r="J1958" i="32"/>
  <c r="R1958" i="32"/>
  <c r="R4443" i="32" s="1"/>
  <c r="J1959" i="32"/>
  <c r="R1959" i="32"/>
  <c r="R4444" i="32" s="1"/>
  <c r="J1960" i="32"/>
  <c r="R1960" i="32"/>
  <c r="R4445" i="32" s="1"/>
  <c r="J1961" i="32"/>
  <c r="R1961" i="32"/>
  <c r="R4446" i="32" s="1"/>
  <c r="J1962" i="32"/>
  <c r="R1962" i="32"/>
  <c r="R4447" i="32" s="1"/>
  <c r="J1963" i="32"/>
  <c r="R1963" i="32"/>
  <c r="R4448" i="32" s="1"/>
  <c r="W1991" i="32"/>
  <c r="W4454" i="32" s="1"/>
  <c r="O1991" i="32"/>
  <c r="O4454" i="32" s="1"/>
  <c r="W1990" i="32"/>
  <c r="W4453" i="32" s="1"/>
  <c r="S1991" i="32"/>
  <c r="S4454" i="32" s="1"/>
  <c r="O1986" i="32"/>
  <c r="O4449" i="32" s="1"/>
  <c r="W1986" i="32"/>
  <c r="W4449" i="32" s="1"/>
  <c r="O1987" i="32"/>
  <c r="O4450" i="32" s="1"/>
  <c r="W1987" i="32"/>
  <c r="W4450" i="32" s="1"/>
  <c r="O1988" i="32"/>
  <c r="O4451" i="32" s="1"/>
  <c r="W1988" i="32"/>
  <c r="W4451" i="32" s="1"/>
  <c r="O1989" i="32"/>
  <c r="O4452" i="32" s="1"/>
  <c r="W1989" i="32"/>
  <c r="W4452" i="32" s="1"/>
  <c r="O1990" i="32"/>
  <c r="O4453" i="32" s="1"/>
  <c r="X1990" i="32"/>
  <c r="X4453" i="32" s="1"/>
  <c r="Q1991" i="32"/>
  <c r="Q4454" i="32" s="1"/>
  <c r="O2044" i="32"/>
  <c r="J2045" i="32"/>
  <c r="T2045" i="32"/>
  <c r="O2046" i="32"/>
  <c r="J2047" i="32"/>
  <c r="T2047" i="32"/>
  <c r="O2048" i="32"/>
  <c r="J2049" i="32"/>
  <c r="K2072" i="32"/>
  <c r="K2073" i="32"/>
  <c r="K2074" i="32"/>
  <c r="K2075" i="32"/>
  <c r="K2076" i="32"/>
  <c r="K2077" i="32"/>
  <c r="K1958" i="32"/>
  <c r="K4443" i="32" s="1"/>
  <c r="S1958" i="32"/>
  <c r="S4443" i="32" s="1"/>
  <c r="K1959" i="32"/>
  <c r="K4444" i="32" s="1"/>
  <c r="S1959" i="32"/>
  <c r="S4444" i="32" s="1"/>
  <c r="K1960" i="32"/>
  <c r="K4445" i="32" s="1"/>
  <c r="S1960" i="32"/>
  <c r="S4445" i="32" s="1"/>
  <c r="K1961" i="32"/>
  <c r="K4446" i="32" s="1"/>
  <c r="S1961" i="32"/>
  <c r="S4446" i="32" s="1"/>
  <c r="K1962" i="32"/>
  <c r="K4447" i="32" s="1"/>
  <c r="S1962" i="32"/>
  <c r="S4447" i="32" s="1"/>
  <c r="K1963" i="32"/>
  <c r="K4448" i="32" s="1"/>
  <c r="S1963" i="32"/>
  <c r="S4448" i="32" s="1"/>
  <c r="M2072" i="32"/>
  <c r="M2073" i="32"/>
  <c r="M2074" i="32"/>
  <c r="M2075" i="32"/>
  <c r="M2076" i="32"/>
  <c r="M2077" i="32"/>
  <c r="Q1744" i="32"/>
  <c r="Q1745" i="32"/>
  <c r="Q1746" i="32"/>
  <c r="Q1747" i="32"/>
  <c r="Q1748" i="32"/>
  <c r="K1800" i="32"/>
  <c r="H1800" i="32" s="1"/>
  <c r="S1800" i="32"/>
  <c r="K1801" i="32"/>
  <c r="H1801" i="32" s="1"/>
  <c r="S1801" i="32"/>
  <c r="K1802" i="32"/>
  <c r="H1802" i="32" s="1"/>
  <c r="S1802" i="32"/>
  <c r="K1803" i="32"/>
  <c r="H1803" i="32" s="1"/>
  <c r="S1803" i="32"/>
  <c r="K1804" i="32"/>
  <c r="H1804" i="32" s="1"/>
  <c r="S1804" i="32"/>
  <c r="K1805" i="32"/>
  <c r="H1805" i="32" s="1"/>
  <c r="M1874" i="32"/>
  <c r="M4425" i="32" s="1"/>
  <c r="U1874" i="32"/>
  <c r="U4425" i="32" s="1"/>
  <c r="U4461" i="32" s="1"/>
  <c r="M1875" i="32"/>
  <c r="M4426" i="32" s="1"/>
  <c r="M4462" i="32" s="1"/>
  <c r="U1875" i="32"/>
  <c r="U4426" i="32" s="1"/>
  <c r="M1876" i="32"/>
  <c r="M4427" i="32" s="1"/>
  <c r="U1876" i="32"/>
  <c r="U4427" i="32" s="1"/>
  <c r="U4463" i="32" s="1"/>
  <c r="M1877" i="32"/>
  <c r="M4428" i="32" s="1"/>
  <c r="M4464" i="32" s="1"/>
  <c r="U1877" i="32"/>
  <c r="U4428" i="32" s="1"/>
  <c r="U4464" i="32" s="1"/>
  <c r="M1878" i="32"/>
  <c r="M4429" i="32" s="1"/>
  <c r="U1878" i="32"/>
  <c r="U4429" i="32" s="1"/>
  <c r="U4465" i="32" s="1"/>
  <c r="M1879" i="32"/>
  <c r="M4430" i="32" s="1"/>
  <c r="M4466" i="32" s="1"/>
  <c r="O1930" i="32"/>
  <c r="O4437" i="32" s="1"/>
  <c r="W1930" i="32"/>
  <c r="W4437" i="32" s="1"/>
  <c r="O1931" i="32"/>
  <c r="O4438" i="32" s="1"/>
  <c r="W1931" i="32"/>
  <c r="W4438" i="32" s="1"/>
  <c r="O1932" i="32"/>
  <c r="O4439" i="32" s="1"/>
  <c r="W1932" i="32"/>
  <c r="W4439" i="32" s="1"/>
  <c r="O1933" i="32"/>
  <c r="O4440" i="32" s="1"/>
  <c r="W1933" i="32"/>
  <c r="W4440" i="32" s="1"/>
  <c r="O1934" i="32"/>
  <c r="O4441" i="32" s="1"/>
  <c r="W1934" i="32"/>
  <c r="W4441" i="32" s="1"/>
  <c r="O1935" i="32"/>
  <c r="O4442" i="32" s="1"/>
  <c r="L1958" i="32"/>
  <c r="L4443" i="32" s="1"/>
  <c r="T1958" i="32"/>
  <c r="T4443" i="32" s="1"/>
  <c r="L1959" i="32"/>
  <c r="L4444" i="32" s="1"/>
  <c r="T1959" i="32"/>
  <c r="T4444" i="32" s="1"/>
  <c r="L1960" i="32"/>
  <c r="L4445" i="32" s="1"/>
  <c r="T1960" i="32"/>
  <c r="T4445" i="32" s="1"/>
  <c r="L1961" i="32"/>
  <c r="L4446" i="32" s="1"/>
  <c r="T1961" i="32"/>
  <c r="T4446" i="32" s="1"/>
  <c r="L1962" i="32"/>
  <c r="L4447" i="32" s="1"/>
  <c r="T1962" i="32"/>
  <c r="T4447" i="32" s="1"/>
  <c r="L1963" i="32"/>
  <c r="L4448" i="32" s="1"/>
  <c r="Q1986" i="32"/>
  <c r="Q4449" i="32" s="1"/>
  <c r="Q1987" i="32"/>
  <c r="Q4450" i="32" s="1"/>
  <c r="Q1988" i="32"/>
  <c r="Q4451" i="32" s="1"/>
  <c r="Q1989" i="32"/>
  <c r="Q4452" i="32" s="1"/>
  <c r="Q1990" i="32"/>
  <c r="Q4453" i="32" s="1"/>
  <c r="J1991" i="32"/>
  <c r="T1991" i="32"/>
  <c r="T4454" i="32" s="1"/>
  <c r="Q2049" i="32"/>
  <c r="Q2048" i="32"/>
  <c r="Q2047" i="32"/>
  <c r="Q2046" i="32"/>
  <c r="Q2045" i="32"/>
  <c r="Q2044" i="32"/>
  <c r="U2049" i="32"/>
  <c r="M2049" i="32"/>
  <c r="U2048" i="32"/>
  <c r="M2048" i="32"/>
  <c r="U2047" i="32"/>
  <c r="M2047" i="32"/>
  <c r="U2046" i="32"/>
  <c r="M2046" i="32"/>
  <c r="U2045" i="32"/>
  <c r="M2045" i="32"/>
  <c r="U2044" i="32"/>
  <c r="M2044" i="32"/>
  <c r="R2044" i="32"/>
  <c r="L2045" i="32"/>
  <c r="W2045" i="32"/>
  <c r="R2046" i="32"/>
  <c r="L2047" i="32"/>
  <c r="W2047" i="32"/>
  <c r="R2048" i="32"/>
  <c r="L2049" i="32"/>
  <c r="W2049" i="32"/>
  <c r="O2072" i="32"/>
  <c r="O2073" i="32"/>
  <c r="O2074" i="32"/>
  <c r="O2075" i="32"/>
  <c r="O2076" i="32"/>
  <c r="O2077" i="32"/>
  <c r="U2149" i="32"/>
  <c r="U2151" i="32"/>
  <c r="M2153" i="32"/>
  <c r="O2100" i="32"/>
  <c r="O2137" i="32" s="1"/>
  <c r="O2149" i="32" s="1"/>
  <c r="W2100" i="32"/>
  <c r="W2137" i="32" s="1"/>
  <c r="O2101" i="32"/>
  <c r="O2138" i="32" s="1"/>
  <c r="W2101" i="32"/>
  <c r="W2138" i="32" s="1"/>
  <c r="O2102" i="32"/>
  <c r="O2139" i="32" s="1"/>
  <c r="W2102" i="32"/>
  <c r="W2139" i="32" s="1"/>
  <c r="O2103" i="32"/>
  <c r="O2140" i="32" s="1"/>
  <c r="W2103" i="32"/>
  <c r="W2140" i="32" s="1"/>
  <c r="O2104" i="32"/>
  <c r="O2141" i="32" s="1"/>
  <c r="O2153" i="32" s="1"/>
  <c r="W2104" i="32"/>
  <c r="W2141" i="32" s="1"/>
  <c r="O2105" i="32"/>
  <c r="O2142" i="32" s="1"/>
  <c r="W2105" i="32"/>
  <c r="W2142" i="32" s="1"/>
  <c r="L2128" i="32"/>
  <c r="L2143" i="32" s="1"/>
  <c r="L2149" i="32" s="1"/>
  <c r="T2128" i="32"/>
  <c r="T2143" i="32" s="1"/>
  <c r="T2149" i="32" s="1"/>
  <c r="L2129" i="32"/>
  <c r="L2144" i="32" s="1"/>
  <c r="L2150" i="32" s="1"/>
  <c r="T2129" i="32"/>
  <c r="T2144" i="32" s="1"/>
  <c r="T2150" i="32" s="1"/>
  <c r="L2130" i="32"/>
  <c r="L2145" i="32" s="1"/>
  <c r="L2151" i="32" s="1"/>
  <c r="T2130" i="32"/>
  <c r="T2145" i="32" s="1"/>
  <c r="T2151" i="32" s="1"/>
  <c r="L2131" i="32"/>
  <c r="L2146" i="32" s="1"/>
  <c r="L2152" i="32" s="1"/>
  <c r="T2131" i="32"/>
  <c r="T2146" i="32" s="1"/>
  <c r="T2152" i="32" s="1"/>
  <c r="L2132" i="32"/>
  <c r="L2147" i="32" s="1"/>
  <c r="L2153" i="32" s="1"/>
  <c r="T2132" i="32"/>
  <c r="T2147" i="32" s="1"/>
  <c r="T2153" i="32" s="1"/>
  <c r="L2133" i="32"/>
  <c r="L2148" i="32" s="1"/>
  <c r="L2154" i="32" s="1"/>
  <c r="T2133" i="32"/>
  <c r="T2148" i="32" s="1"/>
  <c r="T2154" i="32" s="1"/>
  <c r="Q2177" i="32"/>
  <c r="Q2178" i="32"/>
  <c r="Q2179" i="32"/>
  <c r="Q2180" i="32"/>
  <c r="Q2181" i="32"/>
  <c r="Q2182" i="32"/>
  <c r="J2190" i="32"/>
  <c r="R2190" i="32"/>
  <c r="K2198" i="32"/>
  <c r="H2198" i="32" s="1"/>
  <c r="S2198" i="32"/>
  <c r="P2223" i="32"/>
  <c r="X2223" i="32"/>
  <c r="P2224" i="32"/>
  <c r="X2224" i="32"/>
  <c r="P2225" i="32"/>
  <c r="X2225" i="32"/>
  <c r="P2226" i="32"/>
  <c r="X2226" i="32"/>
  <c r="P2227" i="32"/>
  <c r="X2227" i="32"/>
  <c r="P2228" i="32"/>
  <c r="X2228" i="32"/>
  <c r="N2283" i="32"/>
  <c r="V2283" i="32"/>
  <c r="N2284" i="32"/>
  <c r="V2284" i="32"/>
  <c r="N2285" i="32"/>
  <c r="V2285" i="32"/>
  <c r="N2286" i="32"/>
  <c r="V2286" i="32"/>
  <c r="N2287" i="32"/>
  <c r="V2287" i="32"/>
  <c r="N2288" i="32"/>
  <c r="V2288" i="32"/>
  <c r="L2311" i="32"/>
  <c r="H2311" i="32" s="1"/>
  <c r="W2311" i="32"/>
  <c r="R2312" i="32"/>
  <c r="L2313" i="32"/>
  <c r="H2313" i="32" s="1"/>
  <c r="W2313" i="32"/>
  <c r="R2314" i="32"/>
  <c r="L2315" i="32"/>
  <c r="H2315" i="32" s="1"/>
  <c r="W2315" i="32"/>
  <c r="S2339" i="32"/>
  <c r="M2340" i="32"/>
  <c r="X2340" i="32"/>
  <c r="S2341" i="32"/>
  <c r="M2342" i="32"/>
  <c r="M2343" i="32"/>
  <c r="M2344" i="32"/>
  <c r="M2128" i="32"/>
  <c r="M2143" i="32" s="1"/>
  <c r="M2149" i="32" s="1"/>
  <c r="U2128" i="32"/>
  <c r="U2143" i="32" s="1"/>
  <c r="M2129" i="32"/>
  <c r="M2144" i="32" s="1"/>
  <c r="M2150" i="32" s="1"/>
  <c r="U2129" i="32"/>
  <c r="U2144" i="32" s="1"/>
  <c r="U2150" i="32" s="1"/>
  <c r="M2130" i="32"/>
  <c r="M2145" i="32" s="1"/>
  <c r="M2151" i="32" s="1"/>
  <c r="U2130" i="32"/>
  <c r="U2145" i="32" s="1"/>
  <c r="M2131" i="32"/>
  <c r="M2146" i="32" s="1"/>
  <c r="M2152" i="32" s="1"/>
  <c r="U2131" i="32"/>
  <c r="U2146" i="32" s="1"/>
  <c r="U2152" i="32" s="1"/>
  <c r="M2132" i="32"/>
  <c r="M2147" i="32" s="1"/>
  <c r="U2132" i="32"/>
  <c r="U2147" i="32" s="1"/>
  <c r="U2153" i="32" s="1"/>
  <c r="M2133" i="32"/>
  <c r="M2148" i="32" s="1"/>
  <c r="M2154" i="32" s="1"/>
  <c r="U2133" i="32"/>
  <c r="U2148" i="32" s="1"/>
  <c r="U2154" i="32" s="1"/>
  <c r="J2177" i="32"/>
  <c r="R2177" i="32"/>
  <c r="J2178" i="32"/>
  <c r="R2178" i="32"/>
  <c r="J2179" i="32"/>
  <c r="R2179" i="32"/>
  <c r="J2180" i="32"/>
  <c r="R2180" i="32"/>
  <c r="J2181" i="32"/>
  <c r="R2181" i="32"/>
  <c r="J2182" i="32"/>
  <c r="R2182" i="32"/>
  <c r="K2190" i="32"/>
  <c r="S2190" i="32"/>
  <c r="Q2223" i="32"/>
  <c r="Q2224" i="32"/>
  <c r="Q2225" i="32"/>
  <c r="Q2226" i="32"/>
  <c r="Q2227" i="32"/>
  <c r="Q2228" i="32"/>
  <c r="O2283" i="32"/>
  <c r="W2283" i="32"/>
  <c r="O2284" i="32"/>
  <c r="W2284" i="32"/>
  <c r="O2285" i="32"/>
  <c r="W2285" i="32"/>
  <c r="O2286" i="32"/>
  <c r="W2286" i="32"/>
  <c r="O2287" i="32"/>
  <c r="W2287" i="32"/>
  <c r="O2288" i="32"/>
  <c r="W2288" i="32"/>
  <c r="T2339" i="32"/>
  <c r="O2340" i="32"/>
  <c r="T2341" i="32"/>
  <c r="P2342" i="32"/>
  <c r="P2343" i="32"/>
  <c r="P2344" i="32"/>
  <c r="N2128" i="32"/>
  <c r="N2143" i="32" s="1"/>
  <c r="N2149" i="32" s="1"/>
  <c r="V2128" i="32"/>
  <c r="V2143" i="32" s="1"/>
  <c r="V2149" i="32" s="1"/>
  <c r="N2129" i="32"/>
  <c r="N2144" i="32" s="1"/>
  <c r="V2129" i="32"/>
  <c r="V2144" i="32" s="1"/>
  <c r="V2150" i="32" s="1"/>
  <c r="N2130" i="32"/>
  <c r="N2145" i="32" s="1"/>
  <c r="N2151" i="32" s="1"/>
  <c r="V2130" i="32"/>
  <c r="V2145" i="32" s="1"/>
  <c r="V2151" i="32" s="1"/>
  <c r="N2131" i="32"/>
  <c r="N2146" i="32" s="1"/>
  <c r="N2152" i="32" s="1"/>
  <c r="V2131" i="32"/>
  <c r="V2146" i="32" s="1"/>
  <c r="N2132" i="32"/>
  <c r="N2147" i="32" s="1"/>
  <c r="N2153" i="32" s="1"/>
  <c r="V2132" i="32"/>
  <c r="V2147" i="32" s="1"/>
  <c r="V2153" i="32" s="1"/>
  <c r="N2133" i="32"/>
  <c r="N2148" i="32" s="1"/>
  <c r="N2154" i="32" s="1"/>
  <c r="V2133" i="32"/>
  <c r="V2148" i="32" s="1"/>
  <c r="V2154" i="32" s="1"/>
  <c r="K2177" i="32"/>
  <c r="S2177" i="32"/>
  <c r="K2178" i="32"/>
  <c r="S2178" i="32"/>
  <c r="K2179" i="32"/>
  <c r="S2179" i="32"/>
  <c r="K2180" i="32"/>
  <c r="S2180" i="32"/>
  <c r="K2181" i="32"/>
  <c r="S2181" i="32"/>
  <c r="K2182" i="32"/>
  <c r="S2182" i="32"/>
  <c r="L2190" i="32"/>
  <c r="T2190" i="32"/>
  <c r="J2223" i="32"/>
  <c r="R2223" i="32"/>
  <c r="J2224" i="32"/>
  <c r="R2224" i="32"/>
  <c r="J2225" i="32"/>
  <c r="R2225" i="32"/>
  <c r="J2226" i="32"/>
  <c r="R2226" i="32"/>
  <c r="J2227" i="32"/>
  <c r="R2227" i="32"/>
  <c r="J2228" i="32"/>
  <c r="R2228" i="32"/>
  <c r="P2283" i="32"/>
  <c r="X2283" i="32"/>
  <c r="P2284" i="32"/>
  <c r="X2284" i="32"/>
  <c r="P2285" i="32"/>
  <c r="X2285" i="32"/>
  <c r="P2286" i="32"/>
  <c r="X2286" i="32"/>
  <c r="P2287" i="32"/>
  <c r="X2287" i="32"/>
  <c r="P2288" i="32"/>
  <c r="X2288" i="32"/>
  <c r="S2400" i="32"/>
  <c r="K2400" i="32"/>
  <c r="S2399" i="32"/>
  <c r="K2399" i="32"/>
  <c r="S2398" i="32"/>
  <c r="K2398" i="32"/>
  <c r="S2397" i="32"/>
  <c r="K2397" i="32"/>
  <c r="S2396" i="32"/>
  <c r="K2396" i="32"/>
  <c r="S2395" i="32"/>
  <c r="K2395" i="32"/>
  <c r="R2400" i="32"/>
  <c r="J2400" i="32"/>
  <c r="R2399" i="32"/>
  <c r="J2399" i="32"/>
  <c r="R2398" i="32"/>
  <c r="J2398" i="32"/>
  <c r="R2397" i="32"/>
  <c r="J2397" i="32"/>
  <c r="R2396" i="32"/>
  <c r="J2396" i="32"/>
  <c r="R2395" i="32"/>
  <c r="J2395" i="32"/>
  <c r="Q2400" i="32"/>
  <c r="Q2399" i="32"/>
  <c r="Q2398" i="32"/>
  <c r="Q2397" i="32"/>
  <c r="Q2396" i="32"/>
  <c r="Q2395" i="32"/>
  <c r="X2400" i="32"/>
  <c r="P2400" i="32"/>
  <c r="X2399" i="32"/>
  <c r="P2399" i="32"/>
  <c r="X2398" i="32"/>
  <c r="P2398" i="32"/>
  <c r="X2397" i="32"/>
  <c r="P2397" i="32"/>
  <c r="X2396" i="32"/>
  <c r="P2396" i="32"/>
  <c r="X2395" i="32"/>
  <c r="P2395" i="32"/>
  <c r="W2400" i="32"/>
  <c r="O2400" i="32"/>
  <c r="W2399" i="32"/>
  <c r="O2399" i="32"/>
  <c r="W2398" i="32"/>
  <c r="O2398" i="32"/>
  <c r="W2397" i="32"/>
  <c r="O2397" i="32"/>
  <c r="W2396" i="32"/>
  <c r="O2396" i="32"/>
  <c r="W2395" i="32"/>
  <c r="O2395" i="32"/>
  <c r="V2400" i="32"/>
  <c r="N2400" i="32"/>
  <c r="V2399" i="32"/>
  <c r="N2399" i="32"/>
  <c r="V2398" i="32"/>
  <c r="N2398" i="32"/>
  <c r="V2397" i="32"/>
  <c r="N2397" i="32"/>
  <c r="V2396" i="32"/>
  <c r="N2396" i="32"/>
  <c r="V2395" i="32"/>
  <c r="N2395" i="32"/>
  <c r="U2400" i="32"/>
  <c r="M2400" i="32"/>
  <c r="U2399" i="32"/>
  <c r="M2399" i="32"/>
  <c r="U2398" i="32"/>
  <c r="M2398" i="32"/>
  <c r="U2397" i="32"/>
  <c r="M2397" i="32"/>
  <c r="U2396" i="32"/>
  <c r="M2396" i="32"/>
  <c r="U2395" i="32"/>
  <c r="M2395" i="32"/>
  <c r="T2400" i="32"/>
  <c r="L2400" i="32"/>
  <c r="T2399" i="32"/>
  <c r="L2399" i="32"/>
  <c r="T2398" i="32"/>
  <c r="L2398" i="32"/>
  <c r="T2397" i="32"/>
  <c r="L2397" i="32"/>
  <c r="T2396" i="32"/>
  <c r="L2396" i="32"/>
  <c r="T2395" i="32"/>
  <c r="L2395" i="32"/>
  <c r="O2128" i="32"/>
  <c r="O2143" i="32" s="1"/>
  <c r="W2128" i="32"/>
  <c r="W2143" i="32" s="1"/>
  <c r="O2129" i="32"/>
  <c r="O2144" i="32" s="1"/>
  <c r="W2129" i="32"/>
  <c r="W2144" i="32" s="1"/>
  <c r="O2130" i="32"/>
  <c r="O2145" i="32" s="1"/>
  <c r="W2130" i="32"/>
  <c r="W2145" i="32" s="1"/>
  <c r="O2131" i="32"/>
  <c r="O2146" i="32" s="1"/>
  <c r="W2131" i="32"/>
  <c r="W2146" i="32" s="1"/>
  <c r="O2132" i="32"/>
  <c r="O2147" i="32" s="1"/>
  <c r="W2132" i="32"/>
  <c r="W2147" i="32" s="1"/>
  <c r="O2133" i="32"/>
  <c r="O2148" i="32" s="1"/>
  <c r="W2133" i="32"/>
  <c r="W2148" i="32" s="1"/>
  <c r="L2178" i="32"/>
  <c r="T2178" i="32"/>
  <c r="L2179" i="32"/>
  <c r="T2179" i="32"/>
  <c r="L2180" i="32"/>
  <c r="T2180" i="32"/>
  <c r="L2181" i="32"/>
  <c r="T2181" i="32"/>
  <c r="L2182" i="32"/>
  <c r="T2182" i="32"/>
  <c r="M2190" i="32"/>
  <c r="U2190" i="32"/>
  <c r="K2223" i="32"/>
  <c r="S2223" i="32"/>
  <c r="K2224" i="32"/>
  <c r="S2224" i="32"/>
  <c r="K2225" i="32"/>
  <c r="S2225" i="32"/>
  <c r="K2226" i="32"/>
  <c r="S2226" i="32"/>
  <c r="K2227" i="32"/>
  <c r="S2227" i="32"/>
  <c r="K2228" i="32"/>
  <c r="S2228" i="32"/>
  <c r="Q2283" i="32"/>
  <c r="Q2284" i="32"/>
  <c r="Q2285" i="32"/>
  <c r="Q2286" i="32"/>
  <c r="Q2287" i="32"/>
  <c r="Q2288" i="32"/>
  <c r="L2339" i="32"/>
  <c r="W2339" i="32"/>
  <c r="Q2340" i="32"/>
  <c r="L2341" i="32"/>
  <c r="W2341" i="32"/>
  <c r="T2342" i="32"/>
  <c r="T2343" i="32"/>
  <c r="T2344" i="32"/>
  <c r="R2476" i="32"/>
  <c r="K2100" i="32"/>
  <c r="K2137" i="32" s="1"/>
  <c r="S2100" i="32"/>
  <c r="S2137" i="32" s="1"/>
  <c r="S2149" i="32" s="1"/>
  <c r="K2101" i="32"/>
  <c r="K2138" i="32" s="1"/>
  <c r="S2101" i="32"/>
  <c r="S2138" i="32" s="1"/>
  <c r="K2102" i="32"/>
  <c r="K2139" i="32" s="1"/>
  <c r="K2151" i="32" s="1"/>
  <c r="S2102" i="32"/>
  <c r="S2139" i="32" s="1"/>
  <c r="K2103" i="32"/>
  <c r="K2140" i="32" s="1"/>
  <c r="K2152" i="32" s="1"/>
  <c r="S2103" i="32"/>
  <c r="S2140" i="32" s="1"/>
  <c r="K2104" i="32"/>
  <c r="K2141" i="32" s="1"/>
  <c r="S2104" i="32"/>
  <c r="S2141" i="32" s="1"/>
  <c r="S2153" i="32" s="1"/>
  <c r="K2105" i="32"/>
  <c r="K2142" i="32" s="1"/>
  <c r="P2128" i="32"/>
  <c r="P2143" i="32" s="1"/>
  <c r="P2149" i="32" s="1"/>
  <c r="X2128" i="32"/>
  <c r="X2143" i="32" s="1"/>
  <c r="X2149" i="32" s="1"/>
  <c r="P2129" i="32"/>
  <c r="P2144" i="32" s="1"/>
  <c r="P2150" i="32" s="1"/>
  <c r="X2129" i="32"/>
  <c r="X2144" i="32" s="1"/>
  <c r="X2150" i="32" s="1"/>
  <c r="P2130" i="32"/>
  <c r="P2145" i="32" s="1"/>
  <c r="P2151" i="32" s="1"/>
  <c r="X2130" i="32"/>
  <c r="X2145" i="32" s="1"/>
  <c r="X2151" i="32" s="1"/>
  <c r="P2131" i="32"/>
  <c r="P2146" i="32" s="1"/>
  <c r="P2152" i="32" s="1"/>
  <c r="X2131" i="32"/>
  <c r="X2146" i="32" s="1"/>
  <c r="X2152" i="32" s="1"/>
  <c r="P2132" i="32"/>
  <c r="P2147" i="32" s="1"/>
  <c r="P2153" i="32" s="1"/>
  <c r="X2132" i="32"/>
  <c r="X2147" i="32" s="1"/>
  <c r="X2153" i="32" s="1"/>
  <c r="P2133" i="32"/>
  <c r="P2148" i="32" s="1"/>
  <c r="P2154" i="32" s="1"/>
  <c r="X2133" i="32"/>
  <c r="X2148" i="32" s="1"/>
  <c r="X2154" i="32" s="1"/>
  <c r="M2177" i="32"/>
  <c r="U2177" i="32"/>
  <c r="M2178" i="32"/>
  <c r="U2178" i="32"/>
  <c r="M2179" i="32"/>
  <c r="U2179" i="32"/>
  <c r="M2180" i="32"/>
  <c r="U2180" i="32"/>
  <c r="M2181" i="32"/>
  <c r="U2181" i="32"/>
  <c r="M2182" i="32"/>
  <c r="U2182" i="32"/>
  <c r="N2190" i="32"/>
  <c r="V2190" i="32"/>
  <c r="O2198" i="32"/>
  <c r="L2223" i="32"/>
  <c r="T2223" i="32"/>
  <c r="L2224" i="32"/>
  <c r="T2224" i="32"/>
  <c r="L2225" i="32"/>
  <c r="T2225" i="32"/>
  <c r="L2226" i="32"/>
  <c r="T2226" i="32"/>
  <c r="L2227" i="32"/>
  <c r="T2227" i="32"/>
  <c r="L2228" i="32"/>
  <c r="T2228" i="32"/>
  <c r="J2283" i="32"/>
  <c r="R2283" i="32"/>
  <c r="J2284" i="32"/>
  <c r="R2284" i="32"/>
  <c r="J2285" i="32"/>
  <c r="R2285" i="32"/>
  <c r="J2286" i="32"/>
  <c r="R2286" i="32"/>
  <c r="J2287" i="32"/>
  <c r="R2287" i="32"/>
  <c r="J2288" i="32"/>
  <c r="R2288" i="32"/>
  <c r="Q2316" i="32"/>
  <c r="Q2315" i="32"/>
  <c r="Q2314" i="32"/>
  <c r="Q2313" i="32"/>
  <c r="Q2312" i="32"/>
  <c r="Q2311" i="32"/>
  <c r="U2316" i="32"/>
  <c r="M2316" i="32"/>
  <c r="U2315" i="32"/>
  <c r="M2315" i="32"/>
  <c r="U2314" i="32"/>
  <c r="M2314" i="32"/>
  <c r="U2313" i="32"/>
  <c r="M2313" i="32"/>
  <c r="U2312" i="32"/>
  <c r="M2312" i="32"/>
  <c r="U2311" i="32"/>
  <c r="M2311" i="32"/>
  <c r="R2311" i="32"/>
  <c r="L2312" i="32"/>
  <c r="H2312" i="32" s="1"/>
  <c r="W2312" i="32"/>
  <c r="R2313" i="32"/>
  <c r="L2314" i="32"/>
  <c r="H2314" i="32" s="1"/>
  <c r="W2314" i="32"/>
  <c r="R2315" i="32"/>
  <c r="L2316" i="32"/>
  <c r="H2316" i="32" s="1"/>
  <c r="W2316" i="32"/>
  <c r="M2339" i="32"/>
  <c r="X2339" i="32"/>
  <c r="S2340" i="32"/>
  <c r="M2341" i="32"/>
  <c r="X2341" i="32"/>
  <c r="U2342" i="32"/>
  <c r="U2343" i="32"/>
  <c r="U2344" i="32"/>
  <c r="Q2128" i="32"/>
  <c r="Q2143" i="32" s="1"/>
  <c r="Q2149" i="32" s="1"/>
  <c r="Q2129" i="32"/>
  <c r="Q2144" i="32" s="1"/>
  <c r="Q2150" i="32" s="1"/>
  <c r="Q2130" i="32"/>
  <c r="Q2145" i="32" s="1"/>
  <c r="Q2151" i="32" s="1"/>
  <c r="Q2131" i="32"/>
  <c r="Q2146" i="32" s="1"/>
  <c r="Q2152" i="32" s="1"/>
  <c r="Q2132" i="32"/>
  <c r="Q2147" i="32" s="1"/>
  <c r="Q2153" i="32" s="1"/>
  <c r="Q2133" i="32"/>
  <c r="Q2148" i="32" s="1"/>
  <c r="Q2154" i="32" s="1"/>
  <c r="N2178" i="32"/>
  <c r="V2178" i="32"/>
  <c r="N2179" i="32"/>
  <c r="V2179" i="32"/>
  <c r="N2180" i="32"/>
  <c r="V2180" i="32"/>
  <c r="N2181" i="32"/>
  <c r="V2181" i="32"/>
  <c r="N2182" i="32"/>
  <c r="V2182" i="32"/>
  <c r="O2190" i="32"/>
  <c r="W2190" i="32"/>
  <c r="M2223" i="32"/>
  <c r="U2223" i="32"/>
  <c r="M2224" i="32"/>
  <c r="U2224" i="32"/>
  <c r="M2225" i="32"/>
  <c r="U2225" i="32"/>
  <c r="M2226" i="32"/>
  <c r="U2226" i="32"/>
  <c r="M2227" i="32"/>
  <c r="U2227" i="32"/>
  <c r="M2228" i="32"/>
  <c r="U2228" i="32"/>
  <c r="K2283" i="32"/>
  <c r="S2283" i="32"/>
  <c r="K2284" i="32"/>
  <c r="S2284" i="32"/>
  <c r="K2285" i="32"/>
  <c r="S2285" i="32"/>
  <c r="K2286" i="32"/>
  <c r="S2286" i="32"/>
  <c r="K2287" i="32"/>
  <c r="S2287" i="32"/>
  <c r="K2288" i="32"/>
  <c r="S2288" i="32"/>
  <c r="O2339" i="32"/>
  <c r="T2340" i="32"/>
  <c r="O2341" i="32"/>
  <c r="X2342" i="32"/>
  <c r="X2343" i="32"/>
  <c r="J2128" i="32"/>
  <c r="R2128" i="32"/>
  <c r="R2143" i="32" s="1"/>
  <c r="R2149" i="32" s="1"/>
  <c r="J2129" i="32"/>
  <c r="R2129" i="32"/>
  <c r="R2144" i="32" s="1"/>
  <c r="R2150" i="32" s="1"/>
  <c r="J2130" i="32"/>
  <c r="R2130" i="32"/>
  <c r="R2145" i="32" s="1"/>
  <c r="R2151" i="32" s="1"/>
  <c r="J2131" i="32"/>
  <c r="R2131" i="32"/>
  <c r="R2146" i="32" s="1"/>
  <c r="R2152" i="32" s="1"/>
  <c r="J2132" i="32"/>
  <c r="R2132" i="32"/>
  <c r="R2147" i="32" s="1"/>
  <c r="R2153" i="32" s="1"/>
  <c r="J2133" i="32"/>
  <c r="R2133" i="32"/>
  <c r="R2148" i="32" s="1"/>
  <c r="R2154" i="32" s="1"/>
  <c r="O2177" i="32"/>
  <c r="W2177" i="32"/>
  <c r="O2178" i="32"/>
  <c r="W2178" i="32"/>
  <c r="O2179" i="32"/>
  <c r="W2179" i="32"/>
  <c r="O2180" i="32"/>
  <c r="W2180" i="32"/>
  <c r="O2181" i="32"/>
  <c r="W2181" i="32"/>
  <c r="O2182" i="32"/>
  <c r="W2182" i="32"/>
  <c r="P2190" i="32"/>
  <c r="X2190" i="32"/>
  <c r="N2223" i="32"/>
  <c r="V2223" i="32"/>
  <c r="N2224" i="32"/>
  <c r="V2224" i="32"/>
  <c r="N2225" i="32"/>
  <c r="V2225" i="32"/>
  <c r="N2226" i="32"/>
  <c r="V2226" i="32"/>
  <c r="N2227" i="32"/>
  <c r="V2227" i="32"/>
  <c r="N2228" i="32"/>
  <c r="V2228" i="32"/>
  <c r="L2283" i="32"/>
  <c r="T2283" i="32"/>
  <c r="L2284" i="32"/>
  <c r="T2284" i="32"/>
  <c r="L2285" i="32"/>
  <c r="T2285" i="32"/>
  <c r="L2286" i="32"/>
  <c r="T2286" i="32"/>
  <c r="L2287" i="32"/>
  <c r="T2287" i="32"/>
  <c r="L2288" i="32"/>
  <c r="T2288" i="32"/>
  <c r="M2475" i="32"/>
  <c r="K2128" i="32"/>
  <c r="K2143" i="32" s="1"/>
  <c r="S2128" i="32"/>
  <c r="S2143" i="32" s="1"/>
  <c r="K2129" i="32"/>
  <c r="K2144" i="32" s="1"/>
  <c r="S2129" i="32"/>
  <c r="S2144" i="32" s="1"/>
  <c r="K2130" i="32"/>
  <c r="K2145" i="32" s="1"/>
  <c r="S2130" i="32"/>
  <c r="S2145" i="32" s="1"/>
  <c r="K2131" i="32"/>
  <c r="K2146" i="32" s="1"/>
  <c r="S2131" i="32"/>
  <c r="S2146" i="32" s="1"/>
  <c r="K2132" i="32"/>
  <c r="K2147" i="32" s="1"/>
  <c r="S2132" i="32"/>
  <c r="S2147" i="32" s="1"/>
  <c r="K2133" i="32"/>
  <c r="K2148" i="32" s="1"/>
  <c r="X2180" i="32"/>
  <c r="P2181" i="32"/>
  <c r="X2181" i="32"/>
  <c r="P2182" i="32"/>
  <c r="O2223" i="32"/>
  <c r="W2223" i="32"/>
  <c r="O2224" i="32"/>
  <c r="W2224" i="32"/>
  <c r="O2225" i="32"/>
  <c r="W2225" i="32"/>
  <c r="O2226" i="32"/>
  <c r="W2226" i="32"/>
  <c r="O2227" i="32"/>
  <c r="W2227" i="32"/>
  <c r="O2228" i="32"/>
  <c r="M2283" i="32"/>
  <c r="U2283" i="32"/>
  <c r="M2284" i="32"/>
  <c r="U2284" i="32"/>
  <c r="M2285" i="32"/>
  <c r="U2285" i="32"/>
  <c r="M2286" i="32"/>
  <c r="U2286" i="32"/>
  <c r="M2287" i="32"/>
  <c r="U2287" i="32"/>
  <c r="M2288" i="32"/>
  <c r="W2344" i="32"/>
  <c r="O2344" i="32"/>
  <c r="W2343" i="32"/>
  <c r="O2343" i="32"/>
  <c r="W2342" i="32"/>
  <c r="O2342" i="32"/>
  <c r="V2344" i="32"/>
  <c r="N2344" i="32"/>
  <c r="V2343" i="32"/>
  <c r="N2343" i="32"/>
  <c r="V2342" i="32"/>
  <c r="N2342" i="32"/>
  <c r="V2341" i="32"/>
  <c r="N2341" i="32"/>
  <c r="V2340" i="32"/>
  <c r="N2340" i="32"/>
  <c r="V2339" i="32"/>
  <c r="N2339" i="32"/>
  <c r="S2344" i="32"/>
  <c r="K2344" i="32"/>
  <c r="S2343" i="32"/>
  <c r="K2343" i="32"/>
  <c r="S2342" i="32"/>
  <c r="R2344" i="32"/>
  <c r="J2344" i="32"/>
  <c r="H2344" i="32" s="1"/>
  <c r="R2343" i="32"/>
  <c r="J2343" i="32"/>
  <c r="R2342" i="32"/>
  <c r="J2342" i="32"/>
  <c r="R2341" i="32"/>
  <c r="J2341" i="32"/>
  <c r="R2340" i="32"/>
  <c r="J2340" i="32"/>
  <c r="H2340" i="32" s="1"/>
  <c r="R2339" i="32"/>
  <c r="J2339" i="32"/>
  <c r="H2339" i="32" s="1"/>
  <c r="Q2339" i="32"/>
  <c r="L2340" i="32"/>
  <c r="W2340" i="32"/>
  <c r="Q2341" i="32"/>
  <c r="L2342" i="32"/>
  <c r="L2343" i="32"/>
  <c r="L2344" i="32"/>
  <c r="R2475" i="32"/>
  <c r="O2367" i="32"/>
  <c r="W2367" i="32"/>
  <c r="O2368" i="32"/>
  <c r="W2368" i="32"/>
  <c r="O2369" i="32"/>
  <c r="W2369" i="32"/>
  <c r="O2370" i="32"/>
  <c r="W2370" i="32"/>
  <c r="O2371" i="32"/>
  <c r="W2371" i="32"/>
  <c r="O2372" i="32"/>
  <c r="W2372" i="32"/>
  <c r="Q2425" i="32"/>
  <c r="Q2468" i="32" s="1"/>
  <c r="Q2426" i="32"/>
  <c r="Q2469" i="32" s="1"/>
  <c r="Q2427" i="32"/>
  <c r="Q2470" i="32" s="1"/>
  <c r="Q2428" i="32"/>
  <c r="Q2471" i="32" s="1"/>
  <c r="Q2429" i="32"/>
  <c r="Q2472" i="32" s="1"/>
  <c r="Q2430" i="32"/>
  <c r="Q2473" i="32" s="1"/>
  <c r="O2453" i="32"/>
  <c r="O2462" i="32" s="1"/>
  <c r="O2474" i="32" s="1"/>
  <c r="J2454" i="32"/>
  <c r="U2454" i="32"/>
  <c r="U2463" i="32" s="1"/>
  <c r="O2455" i="32"/>
  <c r="O2464" i="32" s="1"/>
  <c r="J2456" i="32"/>
  <c r="U2456" i="32"/>
  <c r="U2465" i="32" s="1"/>
  <c r="U2477" i="32" s="1"/>
  <c r="O2457" i="32"/>
  <c r="O2466" i="32" s="1"/>
  <c r="J2458" i="32"/>
  <c r="T2507" i="32"/>
  <c r="L2507" i="32"/>
  <c r="H2507" i="32" s="1"/>
  <c r="Q2507" i="32"/>
  <c r="Q2506" i="32"/>
  <c r="Q2505" i="32"/>
  <c r="Q2504" i="32"/>
  <c r="Q2503" i="32"/>
  <c r="Q2502" i="32"/>
  <c r="X2507" i="32"/>
  <c r="P2507" i="32"/>
  <c r="X2506" i="32"/>
  <c r="P2506" i="32"/>
  <c r="X2505" i="32"/>
  <c r="P2505" i="32"/>
  <c r="X2504" i="32"/>
  <c r="P2504" i="32"/>
  <c r="X2503" i="32"/>
  <c r="P2503" i="32"/>
  <c r="X2502" i="32"/>
  <c r="U2507" i="32"/>
  <c r="M2507" i="32"/>
  <c r="U2506" i="32"/>
  <c r="M2506" i="32"/>
  <c r="U2505" i="32"/>
  <c r="M2505" i="32"/>
  <c r="H2505" i="32" s="1"/>
  <c r="U2504" i="32"/>
  <c r="M2504" i="32"/>
  <c r="U2503" i="32"/>
  <c r="M2503" i="32"/>
  <c r="H2503" i="32" s="1"/>
  <c r="U2502" i="32"/>
  <c r="M2502" i="32"/>
  <c r="R2502" i="32"/>
  <c r="N2503" i="32"/>
  <c r="K2504" i="32"/>
  <c r="H2504" i="32" s="1"/>
  <c r="W2504" i="32"/>
  <c r="T2505" i="32"/>
  <c r="R2506" i="32"/>
  <c r="O2507" i="32"/>
  <c r="K2532" i="32"/>
  <c r="K2534" i="32"/>
  <c r="K2536" i="32"/>
  <c r="J2425" i="32"/>
  <c r="R2425" i="32"/>
  <c r="R2468" i="32" s="1"/>
  <c r="R2474" i="32" s="1"/>
  <c r="J2426" i="32"/>
  <c r="R2426" i="32"/>
  <c r="R2469" i="32" s="1"/>
  <c r="J2427" i="32"/>
  <c r="R2427" i="32"/>
  <c r="R2470" i="32" s="1"/>
  <c r="J2428" i="32"/>
  <c r="R2428" i="32"/>
  <c r="R2471" i="32" s="1"/>
  <c r="R2477" i="32" s="1"/>
  <c r="J2429" i="32"/>
  <c r="R2429" i="32"/>
  <c r="R2472" i="32" s="1"/>
  <c r="R2478" i="32" s="1"/>
  <c r="J2430" i="32"/>
  <c r="R2430" i="32"/>
  <c r="R2473" i="32" s="1"/>
  <c r="R2479" i="32" s="1"/>
  <c r="T2458" i="32"/>
  <c r="T2467" i="32" s="1"/>
  <c r="T2479" i="32" s="1"/>
  <c r="L2458" i="32"/>
  <c r="L2467" i="32" s="1"/>
  <c r="T2457" i="32"/>
  <c r="T2466" i="32" s="1"/>
  <c r="L2457" i="32"/>
  <c r="L2466" i="32" s="1"/>
  <c r="L2478" i="32" s="1"/>
  <c r="T2456" i="32"/>
  <c r="T2465" i="32" s="1"/>
  <c r="L2456" i="32"/>
  <c r="L2465" i="32" s="1"/>
  <c r="L2477" i="32" s="1"/>
  <c r="T2455" i="32"/>
  <c r="T2464" i="32" s="1"/>
  <c r="L2455" i="32"/>
  <c r="L2464" i="32" s="1"/>
  <c r="T2454" i="32"/>
  <c r="T2463" i="32" s="1"/>
  <c r="T2475" i="32" s="1"/>
  <c r="L2454" i="32"/>
  <c r="L2463" i="32" s="1"/>
  <c r="T2453" i="32"/>
  <c r="T2462" i="32" s="1"/>
  <c r="L2453" i="32"/>
  <c r="L2462" i="32" s="1"/>
  <c r="L2474" i="32" s="1"/>
  <c r="X2458" i="32"/>
  <c r="X2467" i="32" s="1"/>
  <c r="X2479" i="32" s="1"/>
  <c r="P2458" i="32"/>
  <c r="P2467" i="32" s="1"/>
  <c r="X2457" i="32"/>
  <c r="X2466" i="32" s="1"/>
  <c r="P2457" i="32"/>
  <c r="P2466" i="32" s="1"/>
  <c r="X2456" i="32"/>
  <c r="X2465" i="32" s="1"/>
  <c r="X2477" i="32" s="1"/>
  <c r="P2456" i="32"/>
  <c r="P2465" i="32" s="1"/>
  <c r="X2455" i="32"/>
  <c r="X2464" i="32" s="1"/>
  <c r="P2455" i="32"/>
  <c r="P2464" i="32" s="1"/>
  <c r="P2476" i="32" s="1"/>
  <c r="X2454" i="32"/>
  <c r="X2463" i="32" s="1"/>
  <c r="X2475" i="32" s="1"/>
  <c r="P2454" i="32"/>
  <c r="P2463" i="32" s="1"/>
  <c r="X2453" i="32"/>
  <c r="X2462" i="32" s="1"/>
  <c r="P2453" i="32"/>
  <c r="P2462" i="32" s="1"/>
  <c r="Q2453" i="32"/>
  <c r="Q2462" i="32" s="1"/>
  <c r="K2454" i="32"/>
  <c r="K2463" i="32" s="1"/>
  <c r="V2454" i="32"/>
  <c r="V2463" i="32" s="1"/>
  <c r="Q2455" i="32"/>
  <c r="Q2464" i="32" s="1"/>
  <c r="Q2476" i="32" s="1"/>
  <c r="K2456" i="32"/>
  <c r="K2465" i="32" s="1"/>
  <c r="K2477" i="32" s="1"/>
  <c r="V2456" i="32"/>
  <c r="V2465" i="32" s="1"/>
  <c r="V2477" i="32" s="1"/>
  <c r="Q2457" i="32"/>
  <c r="Q2466" i="32" s="1"/>
  <c r="Q2478" i="32" s="1"/>
  <c r="K2458" i="32"/>
  <c r="K2467" i="32" s="1"/>
  <c r="V2458" i="32"/>
  <c r="V2467" i="32" s="1"/>
  <c r="O2532" i="32"/>
  <c r="O2534" i="32"/>
  <c r="O2536" i="32"/>
  <c r="K2425" i="32"/>
  <c r="K2468" i="32" s="1"/>
  <c r="S2425" i="32"/>
  <c r="S2468" i="32" s="1"/>
  <c r="S2474" i="32" s="1"/>
  <c r="K2426" i="32"/>
  <c r="K2469" i="32" s="1"/>
  <c r="S2426" i="32"/>
  <c r="S2469" i="32" s="1"/>
  <c r="S2475" i="32" s="1"/>
  <c r="K2427" i="32"/>
  <c r="K2470" i="32" s="1"/>
  <c r="S2427" i="32"/>
  <c r="S2470" i="32" s="1"/>
  <c r="S2476" i="32" s="1"/>
  <c r="K2428" i="32"/>
  <c r="K2471" i="32" s="1"/>
  <c r="S2428" i="32"/>
  <c r="S2471" i="32" s="1"/>
  <c r="S2477" i="32" s="1"/>
  <c r="K2429" i="32"/>
  <c r="K2472" i="32" s="1"/>
  <c r="S2429" i="32"/>
  <c r="S2472" i="32" s="1"/>
  <c r="S2478" i="32" s="1"/>
  <c r="K2430" i="32"/>
  <c r="K2473" i="32" s="1"/>
  <c r="S2430" i="32"/>
  <c r="S2473" i="32" s="1"/>
  <c r="S2479" i="32" s="1"/>
  <c r="S2532" i="32"/>
  <c r="S2534" i="32"/>
  <c r="S2536" i="32"/>
  <c r="W2568" i="32"/>
  <c r="O2568" i="32"/>
  <c r="V2568" i="32"/>
  <c r="N2568" i="32"/>
  <c r="U2568" i="32"/>
  <c r="M2568" i="32"/>
  <c r="T2568" i="32"/>
  <c r="L2568" i="32"/>
  <c r="S2568" i="32"/>
  <c r="K2568" i="32"/>
  <c r="R2568" i="32"/>
  <c r="J2568" i="32"/>
  <c r="Q2568" i="32"/>
  <c r="X2568" i="32"/>
  <c r="P2568" i="32"/>
  <c r="L2425" i="32"/>
  <c r="L2468" i="32" s="1"/>
  <c r="T2425" i="32"/>
  <c r="T2468" i="32" s="1"/>
  <c r="L2426" i="32"/>
  <c r="L2469" i="32" s="1"/>
  <c r="T2426" i="32"/>
  <c r="T2469" i="32" s="1"/>
  <c r="L2427" i="32"/>
  <c r="L2470" i="32" s="1"/>
  <c r="T2427" i="32"/>
  <c r="T2470" i="32" s="1"/>
  <c r="L2428" i="32"/>
  <c r="L2471" i="32" s="1"/>
  <c r="T2428" i="32"/>
  <c r="T2471" i="32" s="1"/>
  <c r="L2429" i="32"/>
  <c r="L2472" i="32" s="1"/>
  <c r="T2429" i="32"/>
  <c r="T2472" i="32" s="1"/>
  <c r="L2430" i="32"/>
  <c r="L2473" i="32" s="1"/>
  <c r="T2430" i="32"/>
  <c r="T2473" i="32" s="1"/>
  <c r="W2532" i="32"/>
  <c r="W2534" i="32"/>
  <c r="W2536" i="32"/>
  <c r="K2367" i="32"/>
  <c r="H2367" i="32" s="1"/>
  <c r="S2367" i="32"/>
  <c r="K2368" i="32"/>
  <c r="H2368" i="32" s="1"/>
  <c r="S2368" i="32"/>
  <c r="K2369" i="32"/>
  <c r="H2369" i="32" s="1"/>
  <c r="S2369" i="32"/>
  <c r="K2370" i="32"/>
  <c r="H2370" i="32" s="1"/>
  <c r="S2370" i="32"/>
  <c r="K2371" i="32"/>
  <c r="H2371" i="32" s="1"/>
  <c r="S2371" i="32"/>
  <c r="K2372" i="32"/>
  <c r="H2372" i="32" s="1"/>
  <c r="M2425" i="32"/>
  <c r="M2468" i="32" s="1"/>
  <c r="M2474" i="32" s="1"/>
  <c r="U2425" i="32"/>
  <c r="U2468" i="32" s="1"/>
  <c r="M2426" i="32"/>
  <c r="M2469" i="32" s="1"/>
  <c r="U2426" i="32"/>
  <c r="U2469" i="32" s="1"/>
  <c r="M2427" i="32"/>
  <c r="M2470" i="32" s="1"/>
  <c r="M2476" i="32" s="1"/>
  <c r="U2427" i="32"/>
  <c r="U2470" i="32" s="1"/>
  <c r="M2428" i="32"/>
  <c r="M2471" i="32" s="1"/>
  <c r="M2477" i="32" s="1"/>
  <c r="U2428" i="32"/>
  <c r="U2471" i="32" s="1"/>
  <c r="M2429" i="32"/>
  <c r="M2472" i="32" s="1"/>
  <c r="M2478" i="32" s="1"/>
  <c r="U2429" i="32"/>
  <c r="U2472" i="32" s="1"/>
  <c r="M2430" i="32"/>
  <c r="M2473" i="32" s="1"/>
  <c r="M2479" i="32" s="1"/>
  <c r="U2430" i="32"/>
  <c r="U2473" i="32" s="1"/>
  <c r="U2479" i="32" s="1"/>
  <c r="J2453" i="32"/>
  <c r="U2453" i="32"/>
  <c r="U2462" i="32" s="1"/>
  <c r="U2474" i="32" s="1"/>
  <c r="O2454" i="32"/>
  <c r="O2463" i="32" s="1"/>
  <c r="J2455" i="32"/>
  <c r="U2455" i="32"/>
  <c r="U2464" i="32" s="1"/>
  <c r="O2456" i="32"/>
  <c r="O2465" i="32" s="1"/>
  <c r="J2457" i="32"/>
  <c r="U2457" i="32"/>
  <c r="U2466" i="32" s="1"/>
  <c r="U2478" i="32" s="1"/>
  <c r="O2458" i="32"/>
  <c r="O2467" i="32" s="1"/>
  <c r="O2479" i="32" s="1"/>
  <c r="L2502" i="32"/>
  <c r="H2502" i="32" s="1"/>
  <c r="W2502" i="32"/>
  <c r="T2503" i="32"/>
  <c r="R2504" i="32"/>
  <c r="N2505" i="32"/>
  <c r="K2506" i="32"/>
  <c r="W2506" i="32"/>
  <c r="H2506" i="32" s="1"/>
  <c r="W2507" i="32"/>
  <c r="K2533" i="32"/>
  <c r="K2535" i="32"/>
  <c r="K2537" i="32"/>
  <c r="N2425" i="32"/>
  <c r="N2468" i="32" s="1"/>
  <c r="N2474" i="32" s="1"/>
  <c r="V2425" i="32"/>
  <c r="V2468" i="32" s="1"/>
  <c r="N2426" i="32"/>
  <c r="N2469" i="32" s="1"/>
  <c r="N2475" i="32" s="1"/>
  <c r="V2426" i="32"/>
  <c r="V2469" i="32" s="1"/>
  <c r="N2427" i="32"/>
  <c r="N2470" i="32" s="1"/>
  <c r="N2476" i="32" s="1"/>
  <c r="V2427" i="32"/>
  <c r="V2470" i="32" s="1"/>
  <c r="N2428" i="32"/>
  <c r="N2471" i="32" s="1"/>
  <c r="N2477" i="32" s="1"/>
  <c r="V2428" i="32"/>
  <c r="V2471" i="32" s="1"/>
  <c r="N2429" i="32"/>
  <c r="N2472" i="32" s="1"/>
  <c r="N2478" i="32" s="1"/>
  <c r="V2429" i="32"/>
  <c r="V2472" i="32" s="1"/>
  <c r="N2430" i="32"/>
  <c r="N2473" i="32" s="1"/>
  <c r="N2479" i="32" s="1"/>
  <c r="V2430" i="32"/>
  <c r="V2473" i="32" s="1"/>
  <c r="K2453" i="32"/>
  <c r="K2462" i="32" s="1"/>
  <c r="K2474" i="32" s="1"/>
  <c r="V2453" i="32"/>
  <c r="V2462" i="32" s="1"/>
  <c r="V2474" i="32" s="1"/>
  <c r="Q2454" i="32"/>
  <c r="Q2463" i="32" s="1"/>
  <c r="Q2475" i="32" s="1"/>
  <c r="K2455" i="32"/>
  <c r="K2464" i="32" s="1"/>
  <c r="V2455" i="32"/>
  <c r="V2464" i="32" s="1"/>
  <c r="Q2456" i="32"/>
  <c r="Q2465" i="32" s="1"/>
  <c r="K2457" i="32"/>
  <c r="K2466" i="32" s="1"/>
  <c r="V2457" i="32"/>
  <c r="V2466" i="32" s="1"/>
  <c r="V2478" i="32" s="1"/>
  <c r="Q2458" i="32"/>
  <c r="Q2467" i="32" s="1"/>
  <c r="Q2479" i="32" s="1"/>
  <c r="O2533" i="32"/>
  <c r="O2535" i="32"/>
  <c r="O2425" i="32"/>
  <c r="O2468" i="32" s="1"/>
  <c r="W2425" i="32"/>
  <c r="W2468" i="32" s="1"/>
  <c r="W2474" i="32" s="1"/>
  <c r="O2426" i="32"/>
  <c r="O2469" i="32" s="1"/>
  <c r="W2426" i="32"/>
  <c r="W2469" i="32" s="1"/>
  <c r="W2475" i="32" s="1"/>
  <c r="O2427" i="32"/>
  <c r="O2470" i="32" s="1"/>
  <c r="W2427" i="32"/>
  <c r="W2470" i="32" s="1"/>
  <c r="W2476" i="32" s="1"/>
  <c r="O2428" i="32"/>
  <c r="O2471" i="32" s="1"/>
  <c r="W2428" i="32"/>
  <c r="W2471" i="32" s="1"/>
  <c r="W2477" i="32" s="1"/>
  <c r="O2429" i="32"/>
  <c r="O2472" i="32" s="1"/>
  <c r="W2429" i="32"/>
  <c r="W2472" i="32" s="1"/>
  <c r="W2478" i="32" s="1"/>
  <c r="O2430" i="32"/>
  <c r="O2473" i="32" s="1"/>
  <c r="W2430" i="32"/>
  <c r="W2473" i="32" s="1"/>
  <c r="W2479" i="32" s="1"/>
  <c r="Q2537" i="32"/>
  <c r="Q2536" i="32"/>
  <c r="Q2535" i="32"/>
  <c r="Q2534" i="32"/>
  <c r="Q2533" i="32"/>
  <c r="Q2532" i="32"/>
  <c r="X2537" i="32"/>
  <c r="P2537" i="32"/>
  <c r="X2536" i="32"/>
  <c r="P2536" i="32"/>
  <c r="X2535" i="32"/>
  <c r="P2535" i="32"/>
  <c r="X2534" i="32"/>
  <c r="P2534" i="32"/>
  <c r="X2533" i="32"/>
  <c r="P2533" i="32"/>
  <c r="X2532" i="32"/>
  <c r="P2532" i="32"/>
  <c r="V2537" i="32"/>
  <c r="N2537" i="32"/>
  <c r="V2536" i="32"/>
  <c r="N2536" i="32"/>
  <c r="V2535" i="32"/>
  <c r="N2535" i="32"/>
  <c r="V2534" i="32"/>
  <c r="N2534" i="32"/>
  <c r="V2533" i="32"/>
  <c r="N2533" i="32"/>
  <c r="V2532" i="32"/>
  <c r="N2532" i="32"/>
  <c r="U2537" i="32"/>
  <c r="M2537" i="32"/>
  <c r="U2536" i="32"/>
  <c r="M2536" i="32"/>
  <c r="U2535" i="32"/>
  <c r="M2535" i="32"/>
  <c r="U2534" i="32"/>
  <c r="M2534" i="32"/>
  <c r="U2533" i="32"/>
  <c r="M2533" i="32"/>
  <c r="U2532" i="32"/>
  <c r="M2532" i="32"/>
  <c r="T2537" i="32"/>
  <c r="L2537" i="32"/>
  <c r="T2536" i="32"/>
  <c r="L2536" i="32"/>
  <c r="T2535" i="32"/>
  <c r="L2535" i="32"/>
  <c r="T2534" i="32"/>
  <c r="L2534" i="32"/>
  <c r="T2533" i="32"/>
  <c r="L2533" i="32"/>
  <c r="T2532" i="32"/>
  <c r="L2532" i="32"/>
  <c r="R2537" i="32"/>
  <c r="J2537" i="32"/>
  <c r="R2536" i="32"/>
  <c r="J2536" i="32"/>
  <c r="R2535" i="32"/>
  <c r="J2535" i="32"/>
  <c r="R2534" i="32"/>
  <c r="J2534" i="32"/>
  <c r="R2533" i="32"/>
  <c r="J2533" i="32"/>
  <c r="R2532" i="32"/>
  <c r="J2532" i="32"/>
  <c r="S2533" i="32"/>
  <c r="S2535" i="32"/>
  <c r="S2537" i="32"/>
  <c r="P2425" i="32"/>
  <c r="P2468" i="32" s="1"/>
  <c r="X2425" i="32"/>
  <c r="X2468" i="32" s="1"/>
  <c r="P2426" i="32"/>
  <c r="P2469" i="32" s="1"/>
  <c r="X2426" i="32"/>
  <c r="X2469" i="32" s="1"/>
  <c r="P2427" i="32"/>
  <c r="P2470" i="32" s="1"/>
  <c r="X2427" i="32"/>
  <c r="X2470" i="32" s="1"/>
  <c r="P2428" i="32"/>
  <c r="P2471" i="32" s="1"/>
  <c r="X2428" i="32"/>
  <c r="X2471" i="32" s="1"/>
  <c r="P2429" i="32"/>
  <c r="P2472" i="32" s="1"/>
  <c r="X2429" i="32"/>
  <c r="X2472" i="32" s="1"/>
  <c r="P2430" i="32"/>
  <c r="P2473" i="32" s="1"/>
  <c r="W2533" i="32"/>
  <c r="W2535" i="32"/>
  <c r="W2537" i="32"/>
  <c r="P2565" i="32"/>
  <c r="X2565" i="32"/>
  <c r="P2566" i="32"/>
  <c r="X2566" i="32"/>
  <c r="P2567" i="32"/>
  <c r="X2567" i="32"/>
  <c r="P2569" i="32"/>
  <c r="X2569" i="32"/>
  <c r="P2570" i="32"/>
  <c r="X2570" i="32"/>
  <c r="M2595" i="32"/>
  <c r="U2595" i="32"/>
  <c r="M2596" i="32"/>
  <c r="U2596" i="32"/>
  <c r="M2597" i="32"/>
  <c r="U2597" i="32"/>
  <c r="M2598" i="32"/>
  <c r="U2598" i="32"/>
  <c r="M2599" i="32"/>
  <c r="U2599" i="32"/>
  <c r="M2600" i="32"/>
  <c r="U2600" i="32"/>
  <c r="F2626" i="32"/>
  <c r="F2655" i="32"/>
  <c r="F2684" i="32"/>
  <c r="L2752" i="32"/>
  <c r="T2752" i="32"/>
  <c r="Q2768" i="32"/>
  <c r="K2776" i="32"/>
  <c r="S2776" i="32"/>
  <c r="M2784" i="32"/>
  <c r="U2784" i="32"/>
  <c r="O2792" i="32"/>
  <c r="W2792" i="32"/>
  <c r="Q2800" i="32"/>
  <c r="K2808" i="32"/>
  <c r="S2808" i="32"/>
  <c r="M2816" i="32"/>
  <c r="U2816" i="32"/>
  <c r="O2824" i="32"/>
  <c r="W2824" i="32"/>
  <c r="Q2832" i="32"/>
  <c r="K2840" i="32"/>
  <c r="S2840" i="32"/>
  <c r="M2848" i="32"/>
  <c r="U2848" i="32"/>
  <c r="O2856" i="32"/>
  <c r="W2856" i="32"/>
  <c r="Q2864" i="32"/>
  <c r="O2972" i="32"/>
  <c r="W2972" i="32"/>
  <c r="Q3031" i="32"/>
  <c r="Q3054" i="32"/>
  <c r="M3055" i="32"/>
  <c r="K3056" i="32"/>
  <c r="L3057" i="32"/>
  <c r="M3058" i="32"/>
  <c r="W3083" i="32"/>
  <c r="J3086" i="32"/>
  <c r="L2776" i="32"/>
  <c r="T2776" i="32"/>
  <c r="P2792" i="32"/>
  <c r="X2792" i="32"/>
  <c r="L2808" i="32"/>
  <c r="T2808" i="32"/>
  <c r="P2824" i="32"/>
  <c r="X2824" i="32"/>
  <c r="L2840" i="32"/>
  <c r="T2840" i="32"/>
  <c r="P2856" i="32"/>
  <c r="X2856" i="32"/>
  <c r="P2972" i="32"/>
  <c r="X2972" i="32"/>
  <c r="Q3059" i="32"/>
  <c r="X3058" i="32"/>
  <c r="P3058" i="32"/>
  <c r="W3057" i="32"/>
  <c r="O3057" i="32"/>
  <c r="V3056" i="32"/>
  <c r="N3056" i="32"/>
  <c r="W3059" i="32"/>
  <c r="O3059" i="32"/>
  <c r="V3058" i="32"/>
  <c r="N3058" i="32"/>
  <c r="U3057" i="32"/>
  <c r="M3057" i="32"/>
  <c r="T3056" i="32"/>
  <c r="L3056" i="32"/>
  <c r="S3055" i="32"/>
  <c r="K3055" i="32"/>
  <c r="R3054" i="32"/>
  <c r="J3054" i="32"/>
  <c r="U3059" i="32"/>
  <c r="M3059" i="32"/>
  <c r="T3058" i="32"/>
  <c r="L3058" i="32"/>
  <c r="S3057" i="32"/>
  <c r="K3057" i="32"/>
  <c r="R3056" i="32"/>
  <c r="J3056" i="32"/>
  <c r="Q3055" i="32"/>
  <c r="S3059" i="32"/>
  <c r="K3059" i="32"/>
  <c r="R3058" i="32"/>
  <c r="J3058" i="32"/>
  <c r="Q3057" i="32"/>
  <c r="X3056" i="32"/>
  <c r="P3056" i="32"/>
  <c r="W3055" i="32"/>
  <c r="O3055" i="32"/>
  <c r="V3054" i="32"/>
  <c r="N3054" i="32"/>
  <c r="S3054" i="32"/>
  <c r="N3055" i="32"/>
  <c r="M3056" i="32"/>
  <c r="N3057" i="32"/>
  <c r="O3058" i="32"/>
  <c r="P3059" i="32"/>
  <c r="J2566" i="32"/>
  <c r="R2566" i="32"/>
  <c r="J2567" i="32"/>
  <c r="R2567" i="32"/>
  <c r="J2570" i="32"/>
  <c r="R2570" i="32"/>
  <c r="O2595" i="32"/>
  <c r="W2595" i="32"/>
  <c r="O2596" i="32"/>
  <c r="W2596" i="32"/>
  <c r="O2597" i="32"/>
  <c r="W2597" i="32"/>
  <c r="O2598" i="32"/>
  <c r="W2598" i="32"/>
  <c r="O2599" i="32"/>
  <c r="W2599" i="32"/>
  <c r="O2600" i="32"/>
  <c r="W2600" i="32"/>
  <c r="M2776" i="32"/>
  <c r="U2776" i="32"/>
  <c r="Q2792" i="32"/>
  <c r="M2808" i="32"/>
  <c r="U2808" i="32"/>
  <c r="Q2824" i="32"/>
  <c r="M2840" i="32"/>
  <c r="U2840" i="32"/>
  <c r="Q2856" i="32"/>
  <c r="Q2972" i="32"/>
  <c r="T3054" i="32"/>
  <c r="P3055" i="32"/>
  <c r="O3056" i="32"/>
  <c r="P3057" i="32"/>
  <c r="Q3058" i="32"/>
  <c r="R3059" i="32"/>
  <c r="F3144" i="32"/>
  <c r="F3201" i="32" s="1"/>
  <c r="F3208" i="32" s="1"/>
  <c r="F3143" i="32"/>
  <c r="F3200" i="32" s="1"/>
  <c r="F3141" i="32"/>
  <c r="F3198" i="32" s="1"/>
  <c r="F3140" i="32"/>
  <c r="F3197" i="32" s="1"/>
  <c r="F3204" i="32" s="1"/>
  <c r="F3145" i="32"/>
  <c r="F3202" i="32" s="1"/>
  <c r="F3209" i="32" s="1"/>
  <c r="W3412" i="32"/>
  <c r="O3412" i="32"/>
  <c r="K3412" i="32"/>
  <c r="L3412" i="32"/>
  <c r="U3412" i="32"/>
  <c r="T3412" i="32"/>
  <c r="Q3412" i="32"/>
  <c r="P3412" i="32"/>
  <c r="K2566" i="32"/>
  <c r="S2566" i="32"/>
  <c r="K2567" i="32"/>
  <c r="S2567" i="32"/>
  <c r="K2570" i="32"/>
  <c r="S2570" i="32"/>
  <c r="P2595" i="32"/>
  <c r="X2595" i="32"/>
  <c r="P2596" i="32"/>
  <c r="X2596" i="32"/>
  <c r="P2597" i="32"/>
  <c r="X2597" i="32"/>
  <c r="P2598" i="32"/>
  <c r="X2598" i="32"/>
  <c r="P2599" i="32"/>
  <c r="X2599" i="32"/>
  <c r="P2600" i="32"/>
  <c r="X2600" i="32"/>
  <c r="F2679" i="32"/>
  <c r="F2737" i="32"/>
  <c r="L2768" i="32"/>
  <c r="T2768" i="32"/>
  <c r="N2776" i="32"/>
  <c r="V2776" i="32"/>
  <c r="P2784" i="32"/>
  <c r="X2784" i="32"/>
  <c r="J2792" i="32"/>
  <c r="R2792" i="32"/>
  <c r="L2800" i="32"/>
  <c r="T2800" i="32"/>
  <c r="N2808" i="32"/>
  <c r="V2808" i="32"/>
  <c r="P2816" i="32"/>
  <c r="X2816" i="32"/>
  <c r="J2824" i="32"/>
  <c r="R2824" i="32"/>
  <c r="L2832" i="32"/>
  <c r="T2832" i="32"/>
  <c r="N2840" i="32"/>
  <c r="V2840" i="32"/>
  <c r="P2848" i="32"/>
  <c r="X2848" i="32"/>
  <c r="J2856" i="32"/>
  <c r="R2856" i="32"/>
  <c r="L2864" i="32"/>
  <c r="T2864" i="32"/>
  <c r="J2972" i="32"/>
  <c r="R2972" i="32"/>
  <c r="L3031" i="32"/>
  <c r="T3031" i="32"/>
  <c r="K3054" i="32"/>
  <c r="U3054" i="32"/>
  <c r="R3055" i="32"/>
  <c r="Q3056" i="32"/>
  <c r="R3057" i="32"/>
  <c r="S3058" i="32"/>
  <c r="T3059" i="32"/>
  <c r="R3082" i="32"/>
  <c r="T3084" i="32"/>
  <c r="V3086" i="32"/>
  <c r="L2565" i="32"/>
  <c r="H2565" i="32" s="1"/>
  <c r="L2566" i="32"/>
  <c r="T2566" i="32"/>
  <c r="L2567" i="32"/>
  <c r="T2567" i="32"/>
  <c r="L2569" i="32"/>
  <c r="H2569" i="32" s="1"/>
  <c r="L2570" i="32"/>
  <c r="T2570" i="32"/>
  <c r="Q2595" i="32"/>
  <c r="Q2596" i="32"/>
  <c r="Q2597" i="32"/>
  <c r="Q2598" i="32"/>
  <c r="Q2599" i="32"/>
  <c r="Q2600" i="32"/>
  <c r="F2651" i="32"/>
  <c r="F2680" i="32"/>
  <c r="P2752" i="32"/>
  <c r="M2768" i="32"/>
  <c r="U2768" i="32"/>
  <c r="O2776" i="32"/>
  <c r="W2776" i="32"/>
  <c r="Q2784" i="32"/>
  <c r="K2792" i="32"/>
  <c r="S2792" i="32"/>
  <c r="M2800" i="32"/>
  <c r="U2800" i="32"/>
  <c r="O2808" i="32"/>
  <c r="W2808" i="32"/>
  <c r="Q2816" i="32"/>
  <c r="K2824" i="32"/>
  <c r="S2824" i="32"/>
  <c r="M2832" i="32"/>
  <c r="U2832" i="32"/>
  <c r="O2840" i="32"/>
  <c r="W2840" i="32"/>
  <c r="Q2848" i="32"/>
  <c r="K2856" i="32"/>
  <c r="S2856" i="32"/>
  <c r="M2864" i="32"/>
  <c r="U2864" i="32"/>
  <c r="K2972" i="32"/>
  <c r="S2972" i="32"/>
  <c r="M3031" i="32"/>
  <c r="U3031" i="32"/>
  <c r="L3054" i="32"/>
  <c r="W3054" i="32"/>
  <c r="T3055" i="32"/>
  <c r="S3056" i="32"/>
  <c r="T3057" i="32"/>
  <c r="U3058" i="32"/>
  <c r="V3059" i="32"/>
  <c r="V3082" i="32"/>
  <c r="X3084" i="32"/>
  <c r="F3142" i="32"/>
  <c r="F3199" i="32" s="1"/>
  <c r="P2776" i="32"/>
  <c r="X2776" i="32"/>
  <c r="L2792" i="32"/>
  <c r="T2792" i="32"/>
  <c r="P2808" i="32"/>
  <c r="X2808" i="32"/>
  <c r="L2824" i="32"/>
  <c r="T2824" i="32"/>
  <c r="P2840" i="32"/>
  <c r="X2840" i="32"/>
  <c r="L2856" i="32"/>
  <c r="T2856" i="32"/>
  <c r="L2972" i="32"/>
  <c r="T2972" i="32"/>
  <c r="M3054" i="32"/>
  <c r="X3054" i="32"/>
  <c r="U3055" i="32"/>
  <c r="U3056" i="32"/>
  <c r="V3057" i="32"/>
  <c r="W3058" i="32"/>
  <c r="X3059" i="32"/>
  <c r="N2566" i="32"/>
  <c r="V2566" i="32"/>
  <c r="N2567" i="32"/>
  <c r="V2567" i="32"/>
  <c r="N2570" i="32"/>
  <c r="V2570" i="32"/>
  <c r="K2595" i="32"/>
  <c r="H2595" i="32" s="1"/>
  <c r="S2595" i="32"/>
  <c r="K2596" i="32"/>
  <c r="H2596" i="32" s="1"/>
  <c r="S2596" i="32"/>
  <c r="K2597" i="32"/>
  <c r="H2597" i="32" s="1"/>
  <c r="S2597" i="32"/>
  <c r="K2598" i="32"/>
  <c r="H2598" i="32" s="1"/>
  <c r="S2598" i="32"/>
  <c r="K2599" i="32"/>
  <c r="H2599" i="32" s="1"/>
  <c r="S2599" i="32"/>
  <c r="K2600" i="32"/>
  <c r="H2600" i="32" s="1"/>
  <c r="S2600" i="32"/>
  <c r="F2653" i="32"/>
  <c r="F2682" i="32"/>
  <c r="Q2776" i="32"/>
  <c r="M2792" i="32"/>
  <c r="U2792" i="32"/>
  <c r="Q2808" i="32"/>
  <c r="M2824" i="32"/>
  <c r="U2824" i="32"/>
  <c r="Q2840" i="32"/>
  <c r="M2856" i="32"/>
  <c r="U2856" i="32"/>
  <c r="M2972" i="32"/>
  <c r="U2972" i="32"/>
  <c r="O3054" i="32"/>
  <c r="J3055" i="32"/>
  <c r="V3055" i="32"/>
  <c r="W3056" i="32"/>
  <c r="X3057" i="32"/>
  <c r="J3059" i="32"/>
  <c r="R3175" i="32"/>
  <c r="O2566" i="32"/>
  <c r="O2567" i="32"/>
  <c r="O2570" i="32"/>
  <c r="L2595" i="32"/>
  <c r="T2595" i="32"/>
  <c r="L2596" i="32"/>
  <c r="T2596" i="32"/>
  <c r="L2597" i="32"/>
  <c r="T2597" i="32"/>
  <c r="L2598" i="32"/>
  <c r="T2598" i="32"/>
  <c r="L2599" i="32"/>
  <c r="T2599" i="32"/>
  <c r="L2600" i="32"/>
  <c r="P2768" i="32"/>
  <c r="J2776" i="32"/>
  <c r="L2784" i="32"/>
  <c r="N2792" i="32"/>
  <c r="P2800" i="32"/>
  <c r="J2808" i="32"/>
  <c r="L2816" i="32"/>
  <c r="N2824" i="32"/>
  <c r="P2832" i="32"/>
  <c r="J2840" i="32"/>
  <c r="L2848" i="32"/>
  <c r="N2856" i="32"/>
  <c r="P2864" i="32"/>
  <c r="N2972" i="32"/>
  <c r="P3031" i="32"/>
  <c r="P3054" i="32"/>
  <c r="L3055" i="32"/>
  <c r="X3055" i="32"/>
  <c r="J3057" i="32"/>
  <c r="K3058" i="32"/>
  <c r="L3059" i="32"/>
  <c r="U3087" i="32"/>
  <c r="M3087" i="32"/>
  <c r="T3086" i="32"/>
  <c r="L3086" i="32"/>
  <c r="S3085" i="32"/>
  <c r="K3085" i="32"/>
  <c r="R3084" i="32"/>
  <c r="J3084" i="32"/>
  <c r="Q3083" i="32"/>
  <c r="X3082" i="32"/>
  <c r="P3082" i="32"/>
  <c r="T3087" i="32"/>
  <c r="L3087" i="32"/>
  <c r="S3086" i="32"/>
  <c r="K3086" i="32"/>
  <c r="R3085" i="32"/>
  <c r="J3085" i="32"/>
  <c r="Q3084" i="32"/>
  <c r="X3083" i="32"/>
  <c r="P3083" i="32"/>
  <c r="W3082" i="32"/>
  <c r="O3082" i="32"/>
  <c r="R3087" i="32"/>
  <c r="J3087" i="32"/>
  <c r="Q3086" i="32"/>
  <c r="X3085" i="32"/>
  <c r="P3085" i="32"/>
  <c r="W3084" i="32"/>
  <c r="O3084" i="32"/>
  <c r="V3083" i="32"/>
  <c r="N3083" i="32"/>
  <c r="U3082" i="32"/>
  <c r="M3082" i="32"/>
  <c r="Q3087" i="32"/>
  <c r="X3086" i="32"/>
  <c r="P3086" i="32"/>
  <c r="W3085" i="32"/>
  <c r="O3085" i="32"/>
  <c r="V3084" i="32"/>
  <c r="N3084" i="32"/>
  <c r="U3083" i="32"/>
  <c r="M3083" i="32"/>
  <c r="T3082" i="32"/>
  <c r="L3082" i="32"/>
  <c r="X3087" i="32"/>
  <c r="P3087" i="32"/>
  <c r="W3086" i="32"/>
  <c r="O3086" i="32"/>
  <c r="V3085" i="32"/>
  <c r="N3085" i="32"/>
  <c r="U3084" i="32"/>
  <c r="M3084" i="32"/>
  <c r="T3083" i="32"/>
  <c r="L3083" i="32"/>
  <c r="S3082" i="32"/>
  <c r="K3082" i="32"/>
  <c r="V3087" i="32"/>
  <c r="N3087" i="32"/>
  <c r="U3086" i="32"/>
  <c r="M3086" i="32"/>
  <c r="T3085" i="32"/>
  <c r="L3085" i="32"/>
  <c r="S3084" i="32"/>
  <c r="K3084" i="32"/>
  <c r="R3083" i="32"/>
  <c r="J3083" i="32"/>
  <c r="Q3082" i="32"/>
  <c r="S3083" i="32"/>
  <c r="U3085" i="32"/>
  <c r="W3087" i="32"/>
  <c r="F3114" i="32"/>
  <c r="N3170" i="32"/>
  <c r="V3170" i="32"/>
  <c r="O3171" i="32"/>
  <c r="W3171" i="32"/>
  <c r="P3172" i="32"/>
  <c r="X3172" i="32"/>
  <c r="Q3173" i="32"/>
  <c r="J3174" i="32"/>
  <c r="R3174" i="32"/>
  <c r="K3175" i="32"/>
  <c r="S3175" i="32"/>
  <c r="P3232" i="32"/>
  <c r="X3232" i="32"/>
  <c r="Q3233" i="32"/>
  <c r="J3234" i="32"/>
  <c r="R3234" i="32"/>
  <c r="K3235" i="32"/>
  <c r="S3235" i="32"/>
  <c r="L3236" i="32"/>
  <c r="T3236" i="32"/>
  <c r="M3237" i="32"/>
  <c r="U3237" i="32"/>
  <c r="F3265" i="32"/>
  <c r="F3274" i="32" s="1"/>
  <c r="F3277" i="32" s="1"/>
  <c r="F3281" i="32" s="1"/>
  <c r="F3284" i="32" s="1"/>
  <c r="O3307" i="32"/>
  <c r="W3307" i="32"/>
  <c r="P3308" i="32"/>
  <c r="X3308" i="32"/>
  <c r="Q3309" i="32"/>
  <c r="J3310" i="32"/>
  <c r="R3310" i="32"/>
  <c r="K3311" i="32"/>
  <c r="S3311" i="32"/>
  <c r="L3312" i="32"/>
  <c r="T3312" i="32"/>
  <c r="Q3339" i="32"/>
  <c r="Q3340" i="32"/>
  <c r="Q3341" i="32"/>
  <c r="Q3342" i="32"/>
  <c r="Q3343" i="32"/>
  <c r="Q3344" i="32"/>
  <c r="O3390" i="32"/>
  <c r="O4470" i="32" s="1"/>
  <c r="O4472" i="32" s="1"/>
  <c r="W3390" i="32"/>
  <c r="W4470" i="32" s="1"/>
  <c r="W4472" i="32" s="1"/>
  <c r="V3406" i="32"/>
  <c r="V3411" i="32" s="1"/>
  <c r="V3412" i="32" s="1"/>
  <c r="N3406" i="32"/>
  <c r="N3411" i="32" s="1"/>
  <c r="N3412" i="32" s="1"/>
  <c r="R3406" i="32"/>
  <c r="R3411" i="32" s="1"/>
  <c r="R3412" i="32" s="1"/>
  <c r="J3406" i="32"/>
  <c r="J3411" i="32" s="1"/>
  <c r="J3412" i="32" s="1"/>
  <c r="M3406" i="32"/>
  <c r="M3411" i="32" s="1"/>
  <c r="M3412" i="32" s="1"/>
  <c r="X3406" i="32"/>
  <c r="X3411" i="32" s="1"/>
  <c r="X3412" i="32" s="1"/>
  <c r="F3435" i="32"/>
  <c r="P3448" i="32"/>
  <c r="F3471" i="32"/>
  <c r="R3562" i="32"/>
  <c r="J3562" i="32"/>
  <c r="R3561" i="32"/>
  <c r="J3561" i="32"/>
  <c r="Q3562" i="32"/>
  <c r="Q3561" i="32"/>
  <c r="Q3560" i="32"/>
  <c r="Q3559" i="32"/>
  <c r="Q3558" i="32"/>
  <c r="Q3557" i="32"/>
  <c r="V3562" i="32"/>
  <c r="N3562" i="32"/>
  <c r="V3561" i="32"/>
  <c r="N3561" i="32"/>
  <c r="U3562" i="32"/>
  <c r="M3562" i="32"/>
  <c r="U3561" i="32"/>
  <c r="M3561" i="32"/>
  <c r="U3560" i="32"/>
  <c r="M3560" i="32"/>
  <c r="U3559" i="32"/>
  <c r="M3559" i="32"/>
  <c r="U3558" i="32"/>
  <c r="M3558" i="32"/>
  <c r="U3557" i="32"/>
  <c r="M3557" i="32"/>
  <c r="R3557" i="32"/>
  <c r="L3558" i="32"/>
  <c r="H3558" i="32" s="1"/>
  <c r="W3558" i="32"/>
  <c r="R3559" i="32"/>
  <c r="L3560" i="32"/>
  <c r="H3560" i="32" s="1"/>
  <c r="W3560" i="32"/>
  <c r="W3561" i="32"/>
  <c r="W3562" i="32"/>
  <c r="P3307" i="32"/>
  <c r="X3307" i="32"/>
  <c r="Q3308" i="32"/>
  <c r="J3309" i="32"/>
  <c r="R3309" i="32"/>
  <c r="K3310" i="32"/>
  <c r="S3310" i="32"/>
  <c r="L3311" i="32"/>
  <c r="T3311" i="32"/>
  <c r="M3312" i="32"/>
  <c r="U3312" i="32"/>
  <c r="P3390" i="32"/>
  <c r="P4470" i="32" s="1"/>
  <c r="P4472" i="32" s="1"/>
  <c r="X3390" i="32"/>
  <c r="X4470" i="32" s="1"/>
  <c r="X4472" i="32" s="1"/>
  <c r="R3448" i="32"/>
  <c r="F3530" i="32"/>
  <c r="F3534" i="32"/>
  <c r="P3170" i="32"/>
  <c r="X3170" i="32"/>
  <c r="Q3171" i="32"/>
  <c r="J3172" i="32"/>
  <c r="R3172" i="32"/>
  <c r="K3173" i="32"/>
  <c r="S3173" i="32"/>
  <c r="L3174" i="32"/>
  <c r="T3174" i="32"/>
  <c r="M3175" i="32"/>
  <c r="U3175" i="32"/>
  <c r="F3205" i="32"/>
  <c r="J3232" i="32"/>
  <c r="R3232" i="32"/>
  <c r="K3233" i="32"/>
  <c r="S3233" i="32"/>
  <c r="L3234" i="32"/>
  <c r="T3234" i="32"/>
  <c r="M3235" i="32"/>
  <c r="U3235" i="32"/>
  <c r="N3236" i="32"/>
  <c r="V3236" i="32"/>
  <c r="O3237" i="32"/>
  <c r="W3237" i="32"/>
  <c r="F3267" i="32"/>
  <c r="F3276" i="32" s="1"/>
  <c r="Q3307" i="32"/>
  <c r="J3308" i="32"/>
  <c r="R3308" i="32"/>
  <c r="K3309" i="32"/>
  <c r="S3309" i="32"/>
  <c r="L3310" i="32"/>
  <c r="T3310" i="32"/>
  <c r="M3311" i="32"/>
  <c r="U3311" i="32"/>
  <c r="N3312" i="32"/>
  <c r="V3312" i="32"/>
  <c r="K3339" i="32"/>
  <c r="H3339" i="32" s="1"/>
  <c r="S3339" i="32"/>
  <c r="K3340" i="32"/>
  <c r="S3340" i="32"/>
  <c r="K3341" i="32"/>
  <c r="H3341" i="32" s="1"/>
  <c r="S3341" i="32"/>
  <c r="K3342" i="32"/>
  <c r="H3342" i="32" s="1"/>
  <c r="S3342" i="32"/>
  <c r="K3343" i="32"/>
  <c r="H3343" i="32" s="1"/>
  <c r="S3343" i="32"/>
  <c r="K3344" i="32"/>
  <c r="S3344" i="32"/>
  <c r="F3368" i="32"/>
  <c r="Q3390" i="32"/>
  <c r="Q4470" i="32" s="1"/>
  <c r="Q4472" i="32" s="1"/>
  <c r="S3448" i="32"/>
  <c r="F3473" i="32"/>
  <c r="Q3170" i="32"/>
  <c r="J3171" i="32"/>
  <c r="R3171" i="32"/>
  <c r="K3172" i="32"/>
  <c r="S3172" i="32"/>
  <c r="L3173" i="32"/>
  <c r="T3173" i="32"/>
  <c r="M3174" i="32"/>
  <c r="U3174" i="32"/>
  <c r="N3175" i="32"/>
  <c r="V3175" i="32"/>
  <c r="F3206" i="32"/>
  <c r="J3307" i="32"/>
  <c r="R3307" i="32"/>
  <c r="K3308" i="32"/>
  <c r="S3308" i="32"/>
  <c r="L3309" i="32"/>
  <c r="T3309" i="32"/>
  <c r="M3310" i="32"/>
  <c r="U3310" i="32"/>
  <c r="N3311" i="32"/>
  <c r="V3311" i="32"/>
  <c r="O3312" i="32"/>
  <c r="W3312" i="32"/>
  <c r="L3339" i="32"/>
  <c r="T3339" i="32"/>
  <c r="L3340" i="32"/>
  <c r="H3340" i="32" s="1"/>
  <c r="T3340" i="32"/>
  <c r="L3341" i="32"/>
  <c r="T3341" i="32"/>
  <c r="L3342" i="32"/>
  <c r="T3342" i="32"/>
  <c r="L3343" i="32"/>
  <c r="T3343" i="32"/>
  <c r="L3344" i="32"/>
  <c r="H3344" i="32" s="1"/>
  <c r="T3344" i="32"/>
  <c r="F3369" i="32"/>
  <c r="J3390" i="32"/>
  <c r="J4470" i="32" s="1"/>
  <c r="J4472" i="32" s="1"/>
  <c r="R3390" i="32"/>
  <c r="R4470" i="32" s="1"/>
  <c r="R4472" i="32" s="1"/>
  <c r="J3448" i="32"/>
  <c r="T3448" i="32"/>
  <c r="F3529" i="32"/>
  <c r="Q3592" i="32"/>
  <c r="F3110" i="32"/>
  <c r="J3170" i="32"/>
  <c r="R3170" i="32"/>
  <c r="K3171" i="32"/>
  <c r="S3171" i="32"/>
  <c r="L3172" i="32"/>
  <c r="T3172" i="32"/>
  <c r="M3173" i="32"/>
  <c r="U3173" i="32"/>
  <c r="N3174" i="32"/>
  <c r="V3174" i="32"/>
  <c r="O3175" i="32"/>
  <c r="W3175" i="32"/>
  <c r="F3207" i="32"/>
  <c r="L3232" i="32"/>
  <c r="T3232" i="32"/>
  <c r="M3233" i="32"/>
  <c r="U3233" i="32"/>
  <c r="N3234" i="32"/>
  <c r="V3234" i="32"/>
  <c r="O3235" i="32"/>
  <c r="W3235" i="32"/>
  <c r="P3236" i="32"/>
  <c r="X3236" i="32"/>
  <c r="Q3237" i="32"/>
  <c r="K3307" i="32"/>
  <c r="S3307" i="32"/>
  <c r="L3308" i="32"/>
  <c r="T3308" i="32"/>
  <c r="M3309" i="32"/>
  <c r="U3309" i="32"/>
  <c r="N3310" i="32"/>
  <c r="V3310" i="32"/>
  <c r="O3311" i="32"/>
  <c r="W3311" i="32"/>
  <c r="P3312" i="32"/>
  <c r="X3312" i="32"/>
  <c r="M3339" i="32"/>
  <c r="U3339" i="32"/>
  <c r="M3340" i="32"/>
  <c r="U3340" i="32"/>
  <c r="M3341" i="32"/>
  <c r="U3341" i="32"/>
  <c r="M3342" i="32"/>
  <c r="U3342" i="32"/>
  <c r="M3343" i="32"/>
  <c r="U3343" i="32"/>
  <c r="M3344" i="32"/>
  <c r="U3344" i="32"/>
  <c r="F3370" i="32"/>
  <c r="K3390" i="32"/>
  <c r="K4470" i="32" s="1"/>
  <c r="K4472" i="32" s="1"/>
  <c r="S3390" i="32"/>
  <c r="S4470" i="32" s="1"/>
  <c r="S4472" i="32" s="1"/>
  <c r="S3406" i="32"/>
  <c r="S3411" i="32" s="1"/>
  <c r="S3412" i="32" s="1"/>
  <c r="K3448" i="32"/>
  <c r="F3501" i="32"/>
  <c r="F3505" i="32"/>
  <c r="F3531" i="32"/>
  <c r="L3557" i="32"/>
  <c r="H3557" i="32" s="1"/>
  <c r="W3557" i="32"/>
  <c r="R3558" i="32"/>
  <c r="L3559" i="32"/>
  <c r="H3559" i="32" s="1"/>
  <c r="W3559" i="32"/>
  <c r="R3560" i="32"/>
  <c r="O3561" i="32"/>
  <c r="O3562" i="32"/>
  <c r="L3307" i="32"/>
  <c r="T3307" i="32"/>
  <c r="M3308" i="32"/>
  <c r="U3308" i="32"/>
  <c r="N3309" i="32"/>
  <c r="V3309" i="32"/>
  <c r="O3310" i="32"/>
  <c r="W3310" i="32"/>
  <c r="P3311" i="32"/>
  <c r="X3311" i="32"/>
  <c r="Q3312" i="32"/>
  <c r="L3390" i="32"/>
  <c r="L4470" i="32" s="1"/>
  <c r="L4472" i="32" s="1"/>
  <c r="T3390" i="32"/>
  <c r="T4470" i="32" s="1"/>
  <c r="T4472" i="32" s="1"/>
  <c r="Q3448" i="32"/>
  <c r="U3448" i="32"/>
  <c r="M3448" i="32"/>
  <c r="L3448" i="32"/>
  <c r="W3448" i="32"/>
  <c r="L3170" i="32"/>
  <c r="T3170" i="32"/>
  <c r="M3171" i="32"/>
  <c r="U3171" i="32"/>
  <c r="N3172" i="32"/>
  <c r="V3172" i="32"/>
  <c r="O3173" i="32"/>
  <c r="W3173" i="32"/>
  <c r="P3174" i="32"/>
  <c r="X3174" i="32"/>
  <c r="Q3175" i="32"/>
  <c r="N3232" i="32"/>
  <c r="V3232" i="32"/>
  <c r="O3233" i="32"/>
  <c r="W3233" i="32"/>
  <c r="P3234" i="32"/>
  <c r="X3234" i="32"/>
  <c r="Q3235" i="32"/>
  <c r="J3236" i="32"/>
  <c r="R3236" i="32"/>
  <c r="K3237" i="32"/>
  <c r="M3307" i="32"/>
  <c r="U3307" i="32"/>
  <c r="N3308" i="32"/>
  <c r="V3308" i="32"/>
  <c r="O3309" i="32"/>
  <c r="W3309" i="32"/>
  <c r="P3310" i="32"/>
  <c r="X3310" i="32"/>
  <c r="Q3311" i="32"/>
  <c r="J3312" i="32"/>
  <c r="R3312" i="32"/>
  <c r="O3339" i="32"/>
  <c r="W3339" i="32"/>
  <c r="O3340" i="32"/>
  <c r="W3340" i="32"/>
  <c r="O3341" i="32"/>
  <c r="W3341" i="32"/>
  <c r="O3342" i="32"/>
  <c r="W3342" i="32"/>
  <c r="O3343" i="32"/>
  <c r="W3343" i="32"/>
  <c r="O3344" i="32"/>
  <c r="W3344" i="32"/>
  <c r="M3390" i="32"/>
  <c r="M4470" i="32" s="1"/>
  <c r="M4472" i="32" s="1"/>
  <c r="U3390" i="32"/>
  <c r="U4470" i="32" s="1"/>
  <c r="U4472" i="32" s="1"/>
  <c r="F3440" i="32"/>
  <c r="F3436" i="32"/>
  <c r="N3448" i="32"/>
  <c r="X3448" i="32"/>
  <c r="F3474" i="32"/>
  <c r="F3533" i="32"/>
  <c r="N3171" i="32"/>
  <c r="V3171" i="32"/>
  <c r="O3172" i="32"/>
  <c r="W3172" i="32"/>
  <c r="P3173" i="32"/>
  <c r="X3173" i="32"/>
  <c r="Q3174" i="32"/>
  <c r="J3175" i="32"/>
  <c r="N3307" i="32"/>
  <c r="V3307" i="32"/>
  <c r="O3308" i="32"/>
  <c r="W3308" i="32"/>
  <c r="P3309" i="32"/>
  <c r="X3309" i="32"/>
  <c r="Q3310" i="32"/>
  <c r="J3311" i="32"/>
  <c r="R3311" i="32"/>
  <c r="K3312" i="32"/>
  <c r="P3339" i="32"/>
  <c r="X3339" i="32"/>
  <c r="P3340" i="32"/>
  <c r="X3340" i="32"/>
  <c r="P3341" i="32"/>
  <c r="X3341" i="32"/>
  <c r="P3342" i="32"/>
  <c r="X3342" i="32"/>
  <c r="P3343" i="32"/>
  <c r="X3343" i="32"/>
  <c r="P3344" i="32"/>
  <c r="N3390" i="32"/>
  <c r="N4470" i="32" s="1"/>
  <c r="N4472" i="32" s="1"/>
  <c r="O3448" i="32"/>
  <c r="J3587" i="32"/>
  <c r="R3587" i="32"/>
  <c r="J3588" i="32"/>
  <c r="R3588" i="32"/>
  <c r="J3589" i="32"/>
  <c r="R3589" i="32"/>
  <c r="J3590" i="32"/>
  <c r="R3590" i="32"/>
  <c r="J3591" i="32"/>
  <c r="R3591" i="32"/>
  <c r="J3592" i="32"/>
  <c r="R3592" i="32"/>
  <c r="O3615" i="32"/>
  <c r="W3615" i="32"/>
  <c r="O3616" i="32"/>
  <c r="W3616" i="32"/>
  <c r="O3617" i="32"/>
  <c r="W3617" i="32"/>
  <c r="O3618" i="32"/>
  <c r="W3618" i="32"/>
  <c r="O3619" i="32"/>
  <c r="W3619" i="32"/>
  <c r="O3620" i="32"/>
  <c r="W3620" i="32"/>
  <c r="M3648" i="32"/>
  <c r="U3648" i="32"/>
  <c r="M3649" i="32"/>
  <c r="U3649" i="32"/>
  <c r="M3650" i="32"/>
  <c r="U3650" i="32"/>
  <c r="M3651" i="32"/>
  <c r="U3651" i="32"/>
  <c r="H3651" i="32" s="1"/>
  <c r="M3652" i="32"/>
  <c r="U3652" i="32"/>
  <c r="M3653" i="32"/>
  <c r="U3653" i="32"/>
  <c r="O3665" i="32"/>
  <c r="W3665" i="32"/>
  <c r="Q3673" i="32"/>
  <c r="K3681" i="32"/>
  <c r="S3681" i="32"/>
  <c r="M3689" i="32"/>
  <c r="U3689" i="32"/>
  <c r="O3697" i="32"/>
  <c r="W3697" i="32"/>
  <c r="Q3705" i="32"/>
  <c r="J3715" i="32"/>
  <c r="R3715" i="32"/>
  <c r="K3723" i="32"/>
  <c r="H3723" i="32" s="1"/>
  <c r="S3723" i="32"/>
  <c r="L3731" i="32"/>
  <c r="T3731" i="32"/>
  <c r="M3739" i="32"/>
  <c r="U3739" i="32"/>
  <c r="N3747" i="32"/>
  <c r="V3747" i="32"/>
  <c r="O3755" i="32"/>
  <c r="W3755" i="32"/>
  <c r="P3765" i="32"/>
  <c r="X3765" i="32"/>
  <c r="Q3773" i="32"/>
  <c r="J3783" i="32"/>
  <c r="R3783" i="32"/>
  <c r="L3791" i="32"/>
  <c r="T3791" i="32"/>
  <c r="N3829" i="32"/>
  <c r="V3829" i="32"/>
  <c r="N3845" i="32"/>
  <c r="X3845" i="32"/>
  <c r="T3853" i="32"/>
  <c r="T3869" i="32"/>
  <c r="L3869" i="32"/>
  <c r="X3869" i="32"/>
  <c r="P3869" i="32"/>
  <c r="K3869" i="32"/>
  <c r="H3869" i="32" s="1"/>
  <c r="V3869" i="32"/>
  <c r="J3895" i="32"/>
  <c r="P3903" i="32"/>
  <c r="X3927" i="32"/>
  <c r="P3927" i="32"/>
  <c r="U3927" i="32"/>
  <c r="M3927" i="32"/>
  <c r="T3927" i="32"/>
  <c r="L3927" i="32"/>
  <c r="Q3927" i="32"/>
  <c r="N3927" i="32"/>
  <c r="P3937" i="32"/>
  <c r="K3587" i="32"/>
  <c r="S3587" i="32"/>
  <c r="K3588" i="32"/>
  <c r="S3588" i="32"/>
  <c r="K3589" i="32"/>
  <c r="S3589" i="32"/>
  <c r="K3590" i="32"/>
  <c r="S3590" i="32"/>
  <c r="K3591" i="32"/>
  <c r="S3591" i="32"/>
  <c r="K3592" i="32"/>
  <c r="S3592" i="32"/>
  <c r="N3648" i="32"/>
  <c r="V3648" i="32"/>
  <c r="N3649" i="32"/>
  <c r="V3649" i="32"/>
  <c r="N3650" i="32"/>
  <c r="V3650" i="32"/>
  <c r="N3652" i="32"/>
  <c r="V3652" i="32"/>
  <c r="N3653" i="32"/>
  <c r="V3653" i="32"/>
  <c r="P3665" i="32"/>
  <c r="X3665" i="32"/>
  <c r="J3673" i="32"/>
  <c r="R3673" i="32"/>
  <c r="L3681" i="32"/>
  <c r="T3681" i="32"/>
  <c r="N3689" i="32"/>
  <c r="V3689" i="32"/>
  <c r="P3697" i="32"/>
  <c r="X3697" i="32"/>
  <c r="J3705" i="32"/>
  <c r="R3705" i="32"/>
  <c r="K3715" i="32"/>
  <c r="S3715" i="32"/>
  <c r="M3731" i="32"/>
  <c r="U3731" i="32"/>
  <c r="N3739" i="32"/>
  <c r="V3739" i="32"/>
  <c r="O3747" i="32"/>
  <c r="W3747" i="32"/>
  <c r="Q3765" i="32"/>
  <c r="J3773" i="32"/>
  <c r="R3773" i="32"/>
  <c r="K3783" i="32"/>
  <c r="S3783" i="32"/>
  <c r="O3829" i="32"/>
  <c r="W3829" i="32"/>
  <c r="O3845" i="32"/>
  <c r="K3853" i="32"/>
  <c r="Q3903" i="32"/>
  <c r="L3587" i="32"/>
  <c r="T3587" i="32"/>
  <c r="L3588" i="32"/>
  <c r="T3588" i="32"/>
  <c r="L3589" i="32"/>
  <c r="T3589" i="32"/>
  <c r="L3590" i="32"/>
  <c r="T3590" i="32"/>
  <c r="L3591" i="32"/>
  <c r="T3591" i="32"/>
  <c r="L3592" i="32"/>
  <c r="T3592" i="32"/>
  <c r="O3648" i="32"/>
  <c r="W3648" i="32"/>
  <c r="O3649" i="32"/>
  <c r="W3649" i="32"/>
  <c r="O3650" i="32"/>
  <c r="W3650" i="32"/>
  <c r="O3652" i="32"/>
  <c r="W3652" i="32"/>
  <c r="O3653" i="32"/>
  <c r="W3653" i="32"/>
  <c r="Q3665" i="32"/>
  <c r="K3673" i="32"/>
  <c r="S3673" i="32"/>
  <c r="U3681" i="32"/>
  <c r="O3689" i="32"/>
  <c r="W3689" i="32"/>
  <c r="O3739" i="32"/>
  <c r="W3739" i="32"/>
  <c r="K3773" i="32"/>
  <c r="S3773" i="32"/>
  <c r="R3853" i="32"/>
  <c r="J3853" i="32"/>
  <c r="V3853" i="32"/>
  <c r="N3853" i="32"/>
  <c r="L3853" i="32"/>
  <c r="W3853" i="32"/>
  <c r="Q3895" i="32"/>
  <c r="U3895" i="32"/>
  <c r="M3895" i="32"/>
  <c r="L3895" i="32"/>
  <c r="W3895" i="32"/>
  <c r="S3903" i="32"/>
  <c r="M3587" i="32"/>
  <c r="U3587" i="32"/>
  <c r="M3588" i="32"/>
  <c r="U3588" i="32"/>
  <c r="M3589" i="32"/>
  <c r="U3589" i="32"/>
  <c r="M3590" i="32"/>
  <c r="U3590" i="32"/>
  <c r="M3591" i="32"/>
  <c r="U3591" i="32"/>
  <c r="M3592" i="32"/>
  <c r="U3592" i="32"/>
  <c r="P3648" i="32"/>
  <c r="X3648" i="32"/>
  <c r="P3649" i="32"/>
  <c r="X3649" i="32"/>
  <c r="P3650" i="32"/>
  <c r="X3650" i="32"/>
  <c r="P3652" i="32"/>
  <c r="X3652" i="32"/>
  <c r="P3653" i="32"/>
  <c r="X3653" i="32"/>
  <c r="J3665" i="32"/>
  <c r="R3665" i="32"/>
  <c r="L3673" i="32"/>
  <c r="T3673" i="32"/>
  <c r="N3681" i="32"/>
  <c r="V3681" i="32"/>
  <c r="P3689" i="32"/>
  <c r="X3689" i="32"/>
  <c r="J3697" i="32"/>
  <c r="R3697" i="32"/>
  <c r="L3705" i="32"/>
  <c r="T3705" i="32"/>
  <c r="M3715" i="32"/>
  <c r="U3715" i="32"/>
  <c r="O3731" i="32"/>
  <c r="W3731" i="32"/>
  <c r="P3739" i="32"/>
  <c r="X3739" i="32"/>
  <c r="Q3747" i="32"/>
  <c r="K3765" i="32"/>
  <c r="H3765" i="32" s="1"/>
  <c r="S3765" i="32"/>
  <c r="L3773" i="32"/>
  <c r="T3773" i="32"/>
  <c r="M3783" i="32"/>
  <c r="U3783" i="32"/>
  <c r="Q3829" i="32"/>
  <c r="R3845" i="32"/>
  <c r="M3853" i="32"/>
  <c r="X3853" i="32"/>
  <c r="U3877" i="32"/>
  <c r="M3877" i="32"/>
  <c r="Q3877" i="32"/>
  <c r="L3877" i="32"/>
  <c r="H3877" i="32" s="1"/>
  <c r="W3877" i="32"/>
  <c r="N3895" i="32"/>
  <c r="X3895" i="32"/>
  <c r="T3903" i="32"/>
  <c r="W3937" i="32"/>
  <c r="N3587" i="32"/>
  <c r="V3587" i="32"/>
  <c r="N3588" i="32"/>
  <c r="V3588" i="32"/>
  <c r="N3589" i="32"/>
  <c r="V3589" i="32"/>
  <c r="N3590" i="32"/>
  <c r="V3590" i="32"/>
  <c r="N3591" i="32"/>
  <c r="V3591" i="32"/>
  <c r="N3592" i="32"/>
  <c r="V3592" i="32"/>
  <c r="K3615" i="32"/>
  <c r="H3615" i="32" s="1"/>
  <c r="S3615" i="32"/>
  <c r="K3616" i="32"/>
  <c r="H3616" i="32" s="1"/>
  <c r="S3616" i="32"/>
  <c r="K3617" i="32"/>
  <c r="H3617" i="32" s="1"/>
  <c r="S3617" i="32"/>
  <c r="K3618" i="32"/>
  <c r="H3618" i="32" s="1"/>
  <c r="S3618" i="32"/>
  <c r="K3619" i="32"/>
  <c r="H3619" i="32" s="1"/>
  <c r="S3619" i="32"/>
  <c r="K3620" i="32"/>
  <c r="H3620" i="32" s="1"/>
  <c r="Q3648" i="32"/>
  <c r="Q3649" i="32"/>
  <c r="Q3650" i="32"/>
  <c r="Q3652" i="32"/>
  <c r="Q3653" i="32"/>
  <c r="K3665" i="32"/>
  <c r="S3665" i="32"/>
  <c r="M3673" i="32"/>
  <c r="U3673" i="32"/>
  <c r="O3681" i="32"/>
  <c r="W3681" i="32"/>
  <c r="Q3689" i="32"/>
  <c r="K3697" i="32"/>
  <c r="S3697" i="32"/>
  <c r="M3705" i="32"/>
  <c r="U3705" i="32"/>
  <c r="N3715" i="32"/>
  <c r="V3715" i="32"/>
  <c r="O3723" i="32"/>
  <c r="P3731" i="32"/>
  <c r="X3731" i="32"/>
  <c r="Q3739" i="32"/>
  <c r="J3747" i="32"/>
  <c r="R3747" i="32"/>
  <c r="K3755" i="32"/>
  <c r="H3755" i="32" s="1"/>
  <c r="L3765" i="32"/>
  <c r="T3765" i="32"/>
  <c r="M3773" i="32"/>
  <c r="U3773" i="32"/>
  <c r="N3783" i="32"/>
  <c r="V3783" i="32"/>
  <c r="P3791" i="32"/>
  <c r="J3829" i="32"/>
  <c r="R3829" i="32"/>
  <c r="X3837" i="32"/>
  <c r="P3837" i="32"/>
  <c r="T3837" i="32"/>
  <c r="L3837" i="32"/>
  <c r="K3837" i="32"/>
  <c r="H3837" i="32" s="1"/>
  <c r="V3837" i="32"/>
  <c r="S3845" i="32"/>
  <c r="O3853" i="32"/>
  <c r="Q3869" i="32"/>
  <c r="N3877" i="32"/>
  <c r="X3877" i="32"/>
  <c r="O3895" i="32"/>
  <c r="K3903" i="32"/>
  <c r="V3927" i="32"/>
  <c r="O3587" i="32"/>
  <c r="W3587" i="32"/>
  <c r="O3588" i="32"/>
  <c r="W3588" i="32"/>
  <c r="O3589" i="32"/>
  <c r="W3589" i="32"/>
  <c r="O3590" i="32"/>
  <c r="W3590" i="32"/>
  <c r="O3591" i="32"/>
  <c r="W3591" i="32"/>
  <c r="O3592" i="32"/>
  <c r="W3592" i="32"/>
  <c r="J3648" i="32"/>
  <c r="R3648" i="32"/>
  <c r="J3649" i="32"/>
  <c r="R3649" i="32"/>
  <c r="J3650" i="32"/>
  <c r="R3650" i="32"/>
  <c r="J3652" i="32"/>
  <c r="R3652" i="32"/>
  <c r="J3653" i="32"/>
  <c r="R3653" i="32"/>
  <c r="L3665" i="32"/>
  <c r="T3665" i="32"/>
  <c r="N3673" i="32"/>
  <c r="V3673" i="32"/>
  <c r="P3681" i="32"/>
  <c r="X3681" i="32"/>
  <c r="J3689" i="32"/>
  <c r="R3689" i="32"/>
  <c r="L3697" i="32"/>
  <c r="T3697" i="32"/>
  <c r="N3705" i="32"/>
  <c r="V3705" i="32"/>
  <c r="O3715" i="32"/>
  <c r="W3715" i="32"/>
  <c r="Q3731" i="32"/>
  <c r="J3739" i="32"/>
  <c r="R3739" i="32"/>
  <c r="K3747" i="32"/>
  <c r="S3747" i="32"/>
  <c r="M3765" i="32"/>
  <c r="U3765" i="32"/>
  <c r="N3773" i="32"/>
  <c r="V3773" i="32"/>
  <c r="O3783" i="32"/>
  <c r="W3783" i="32"/>
  <c r="K3829" i="32"/>
  <c r="S3829" i="32"/>
  <c r="J3845" i="32"/>
  <c r="P3853" i="32"/>
  <c r="R3903" i="32"/>
  <c r="J3903" i="32"/>
  <c r="V3903" i="32"/>
  <c r="N3903" i="32"/>
  <c r="L3903" i="32"/>
  <c r="W3903" i="32"/>
  <c r="P3587" i="32"/>
  <c r="X3587" i="32"/>
  <c r="P3588" i="32"/>
  <c r="X3588" i="32"/>
  <c r="P3589" i="32"/>
  <c r="X3589" i="32"/>
  <c r="P3590" i="32"/>
  <c r="X3590" i="32"/>
  <c r="P3591" i="32"/>
  <c r="X3591" i="32"/>
  <c r="P3592" i="32"/>
  <c r="X3592" i="32"/>
  <c r="K3648" i="32"/>
  <c r="S3648" i="32"/>
  <c r="K3649" i="32"/>
  <c r="S3649" i="32"/>
  <c r="K3650" i="32"/>
  <c r="S3650" i="32"/>
  <c r="K3652" i="32"/>
  <c r="S3652" i="32"/>
  <c r="K3653" i="32"/>
  <c r="S3653" i="32"/>
  <c r="M3665" i="32"/>
  <c r="U3665" i="32"/>
  <c r="O3673" i="32"/>
  <c r="W3673" i="32"/>
  <c r="K3689" i="32"/>
  <c r="S3689" i="32"/>
  <c r="U3697" i="32"/>
  <c r="K3739" i="32"/>
  <c r="S3739" i="32"/>
  <c r="O3773" i="32"/>
  <c r="W3773" i="32"/>
  <c r="Q3853" i="32"/>
  <c r="R3895" i="32"/>
  <c r="M3903" i="32"/>
  <c r="X3903" i="32"/>
  <c r="H3927" i="32"/>
  <c r="Q3587" i="32"/>
  <c r="Q3588" i="32"/>
  <c r="Q3589" i="32"/>
  <c r="Q3590" i="32"/>
  <c r="Q3591" i="32"/>
  <c r="L3648" i="32"/>
  <c r="L3649" i="32"/>
  <c r="L3650" i="32"/>
  <c r="L3652" i="32"/>
  <c r="L3653" i="32"/>
  <c r="N3665" i="32"/>
  <c r="P3673" i="32"/>
  <c r="J3681" i="32"/>
  <c r="L3689" i="32"/>
  <c r="N3697" i="32"/>
  <c r="P3705" i="32"/>
  <c r="K3731" i="32"/>
  <c r="H3731" i="32" s="1"/>
  <c r="L3739" i="32"/>
  <c r="M3747" i="32"/>
  <c r="O3765" i="32"/>
  <c r="P3773" i="32"/>
  <c r="M3829" i="32"/>
  <c r="Q3845" i="32"/>
  <c r="U3845" i="32"/>
  <c r="M3845" i="32"/>
  <c r="L3845" i="32"/>
  <c r="W3845" i="32"/>
  <c r="S3853" i="32"/>
  <c r="R3877" i="32"/>
  <c r="S3895" i="32"/>
  <c r="O3903" i="32"/>
  <c r="Q3937" i="32"/>
  <c r="V3937" i="32"/>
  <c r="N3937" i="32"/>
  <c r="U3937" i="32"/>
  <c r="M3937" i="32"/>
  <c r="R3937" i="32"/>
  <c r="J3937" i="32"/>
  <c r="O3937" i="32"/>
  <c r="O3861" i="32"/>
  <c r="W3861" i="32"/>
  <c r="O3911" i="32"/>
  <c r="W3911" i="32"/>
  <c r="P3919" i="32"/>
  <c r="X3919" i="32"/>
  <c r="O3960" i="32"/>
  <c r="H3960" i="32" s="1"/>
  <c r="W3960" i="32"/>
  <c r="O3961" i="32"/>
  <c r="W3961" i="32"/>
  <c r="O3962" i="32"/>
  <c r="W3962" i="32"/>
  <c r="O3963" i="32"/>
  <c r="W3963" i="32"/>
  <c r="O3964" i="32"/>
  <c r="W3964" i="32"/>
  <c r="O3965" i="32"/>
  <c r="W3965" i="32"/>
  <c r="M3988" i="32"/>
  <c r="U3988" i="32"/>
  <c r="N3989" i="32"/>
  <c r="V3989" i="32"/>
  <c r="O3990" i="32"/>
  <c r="W3990" i="32"/>
  <c r="P3991" i="32"/>
  <c r="X3991" i="32"/>
  <c r="Q3992" i="32"/>
  <c r="J3993" i="32"/>
  <c r="R3993" i="32"/>
  <c r="P4016" i="32"/>
  <c r="X4016" i="32"/>
  <c r="Q4017" i="32"/>
  <c r="J4018" i="32"/>
  <c r="R4018" i="32"/>
  <c r="K4019" i="32"/>
  <c r="S4019" i="32"/>
  <c r="L4020" i="32"/>
  <c r="T4020" i="32"/>
  <c r="M4021" i="32"/>
  <c r="U4021" i="32"/>
  <c r="Q4037" i="32"/>
  <c r="M4053" i="32"/>
  <c r="U4053" i="32"/>
  <c r="O4061" i="32"/>
  <c r="W4061" i="32"/>
  <c r="Q4069" i="32"/>
  <c r="L4089" i="32"/>
  <c r="T4089" i="32"/>
  <c r="L4090" i="32"/>
  <c r="T4090" i="32"/>
  <c r="L4091" i="32"/>
  <c r="T4091" i="32"/>
  <c r="O4107" i="32"/>
  <c r="W4107" i="32"/>
  <c r="O4108" i="32"/>
  <c r="W4108" i="32"/>
  <c r="O4109" i="32"/>
  <c r="W4109" i="32"/>
  <c r="Q4123" i="32"/>
  <c r="J4124" i="32"/>
  <c r="R4124" i="32"/>
  <c r="K4125" i="32"/>
  <c r="S4125" i="32"/>
  <c r="S4150" i="32"/>
  <c r="O4151" i="32"/>
  <c r="K4152" i="32"/>
  <c r="U4152" i="32"/>
  <c r="Q4153" i="32"/>
  <c r="M4154" i="32"/>
  <c r="W4154" i="32"/>
  <c r="S4155" i="32"/>
  <c r="J4178" i="32"/>
  <c r="U4178" i="32"/>
  <c r="Q4179" i="32"/>
  <c r="L4180" i="32"/>
  <c r="W4180" i="32"/>
  <c r="S4181" i="32"/>
  <c r="N4182" i="32"/>
  <c r="J4183" i="32"/>
  <c r="U4183" i="32"/>
  <c r="Q4227" i="32"/>
  <c r="N3988" i="32"/>
  <c r="V3988" i="32"/>
  <c r="O3989" i="32"/>
  <c r="W3989" i="32"/>
  <c r="P3990" i="32"/>
  <c r="X3990" i="32"/>
  <c r="Q3991" i="32"/>
  <c r="J3992" i="32"/>
  <c r="R3992" i="32"/>
  <c r="K3993" i="32"/>
  <c r="S3993" i="32"/>
  <c r="J4037" i="32"/>
  <c r="R4037" i="32"/>
  <c r="N4053" i="32"/>
  <c r="V4053" i="32"/>
  <c r="P4061" i="32"/>
  <c r="X4061" i="32"/>
  <c r="M4089" i="32"/>
  <c r="U4089" i="32"/>
  <c r="M4091" i="32"/>
  <c r="U4091" i="32"/>
  <c r="P4107" i="32"/>
  <c r="X4107" i="32"/>
  <c r="P4108" i="32"/>
  <c r="X4108" i="32"/>
  <c r="J4123" i="32"/>
  <c r="R4123" i="32"/>
  <c r="K4124" i="32"/>
  <c r="S4124" i="32"/>
  <c r="L4125" i="32"/>
  <c r="T4125" i="32"/>
  <c r="J4150" i="32"/>
  <c r="U4150" i="32"/>
  <c r="P4151" i="32"/>
  <c r="L4152" i="32"/>
  <c r="W4152" i="32"/>
  <c r="R4153" i="32"/>
  <c r="N4154" i="32"/>
  <c r="J4155" i="32"/>
  <c r="T4155" i="32"/>
  <c r="L4178" i="32"/>
  <c r="V4178" i="32"/>
  <c r="R4179" i="32"/>
  <c r="N4180" i="32"/>
  <c r="X4180" i="32"/>
  <c r="T4181" i="32"/>
  <c r="P4182" i="32"/>
  <c r="K4183" i="32"/>
  <c r="V4183" i="32"/>
  <c r="R4227" i="32"/>
  <c r="O3988" i="32"/>
  <c r="W3988" i="32"/>
  <c r="P3989" i="32"/>
  <c r="X3989" i="32"/>
  <c r="Q3990" i="32"/>
  <c r="J3991" i="32"/>
  <c r="R3991" i="32"/>
  <c r="K3992" i="32"/>
  <c r="S3992" i="32"/>
  <c r="L3993" i="32"/>
  <c r="T3993" i="32"/>
  <c r="K4037" i="32"/>
  <c r="S4037" i="32"/>
  <c r="O4053" i="32"/>
  <c r="W4053" i="32"/>
  <c r="Q4061" i="32"/>
  <c r="N4089" i="32"/>
  <c r="V4089" i="32"/>
  <c r="N4091" i="32"/>
  <c r="V4091" i="32"/>
  <c r="Q4107" i="32"/>
  <c r="Q4108" i="32"/>
  <c r="K4123" i="32"/>
  <c r="S4123" i="32"/>
  <c r="L4124" i="32"/>
  <c r="T4124" i="32"/>
  <c r="M4125" i="32"/>
  <c r="U4125" i="32"/>
  <c r="K4150" i="32"/>
  <c r="V4150" i="32"/>
  <c r="R4151" i="32"/>
  <c r="M4152" i="32"/>
  <c r="X4152" i="32"/>
  <c r="T4153" i="32"/>
  <c r="O4154" i="32"/>
  <c r="K4155" i="32"/>
  <c r="V4155" i="32"/>
  <c r="M4178" i="32"/>
  <c r="X4178" i="32"/>
  <c r="S4179" i="32"/>
  <c r="O4180" i="32"/>
  <c r="K4181" i="32"/>
  <c r="U4181" i="32"/>
  <c r="Q4182" i="32"/>
  <c r="M4183" i="32"/>
  <c r="W4183" i="32"/>
  <c r="U4227" i="32"/>
  <c r="K3919" i="32"/>
  <c r="H3919" i="32" s="1"/>
  <c r="S3919" i="32"/>
  <c r="P3988" i="32"/>
  <c r="X3988" i="32"/>
  <c r="Q3989" i="32"/>
  <c r="J3990" i="32"/>
  <c r="R3990" i="32"/>
  <c r="K3991" i="32"/>
  <c r="S3991" i="32"/>
  <c r="L3992" i="32"/>
  <c r="T3992" i="32"/>
  <c r="M3993" i="32"/>
  <c r="U3993" i="32"/>
  <c r="L4037" i="32"/>
  <c r="T4037" i="32"/>
  <c r="P4053" i="32"/>
  <c r="X4053" i="32"/>
  <c r="J4061" i="32"/>
  <c r="R4061" i="32"/>
  <c r="L4069" i="32"/>
  <c r="T4069" i="32"/>
  <c r="O4089" i="32"/>
  <c r="W4089" i="32"/>
  <c r="O4091" i="32"/>
  <c r="W4091" i="32"/>
  <c r="J4107" i="32"/>
  <c r="R4107" i="32"/>
  <c r="J4108" i="32"/>
  <c r="H4108" i="32" s="1"/>
  <c r="R4108" i="32"/>
  <c r="L4123" i="32"/>
  <c r="T4123" i="32"/>
  <c r="M4124" i="32"/>
  <c r="U4124" i="32"/>
  <c r="N4125" i="32"/>
  <c r="V4125" i="32"/>
  <c r="M4150" i="32"/>
  <c r="W4150" i="32"/>
  <c r="S4151" i="32"/>
  <c r="O4152" i="32"/>
  <c r="J4153" i="32"/>
  <c r="U4153" i="32"/>
  <c r="Q4154" i="32"/>
  <c r="L4155" i="32"/>
  <c r="W4155" i="32"/>
  <c r="N4178" i="32"/>
  <c r="J4179" i="32"/>
  <c r="U4179" i="32"/>
  <c r="P4180" i="32"/>
  <c r="L4181" i="32"/>
  <c r="W4181" i="32"/>
  <c r="R4182" i="32"/>
  <c r="N4183" i="32"/>
  <c r="S4217" i="32"/>
  <c r="K4217" i="32"/>
  <c r="W4217" i="32"/>
  <c r="O4217" i="32"/>
  <c r="M4217" i="32"/>
  <c r="X4217" i="32"/>
  <c r="V4227" i="32"/>
  <c r="K3861" i="32"/>
  <c r="H3861" i="32" s="1"/>
  <c r="K3911" i="32"/>
  <c r="H3911" i="32" s="1"/>
  <c r="L3919" i="32"/>
  <c r="T3919" i="32"/>
  <c r="K3960" i="32"/>
  <c r="S3960" i="32"/>
  <c r="K3961" i="32"/>
  <c r="H3961" i="32" s="1"/>
  <c r="S3961" i="32"/>
  <c r="K3962" i="32"/>
  <c r="H3962" i="32" s="1"/>
  <c r="S3962" i="32"/>
  <c r="K3963" i="32"/>
  <c r="H3963" i="32" s="1"/>
  <c r="S3963" i="32"/>
  <c r="K3964" i="32"/>
  <c r="H3964" i="32" s="1"/>
  <c r="S3964" i="32"/>
  <c r="K3965" i="32"/>
  <c r="H3965" i="32" s="1"/>
  <c r="Q3988" i="32"/>
  <c r="J3989" i="32"/>
  <c r="R3989" i="32"/>
  <c r="K3990" i="32"/>
  <c r="S3990" i="32"/>
  <c r="L3991" i="32"/>
  <c r="T3991" i="32"/>
  <c r="M3992" i="32"/>
  <c r="U3992" i="32"/>
  <c r="N3993" i="32"/>
  <c r="V3993" i="32"/>
  <c r="L4016" i="32"/>
  <c r="T4016" i="32"/>
  <c r="M4017" i="32"/>
  <c r="U4017" i="32"/>
  <c r="N4018" i="32"/>
  <c r="V4018" i="32"/>
  <c r="O4019" i="32"/>
  <c r="W4019" i="32"/>
  <c r="P4020" i="32"/>
  <c r="X4020" i="32"/>
  <c r="M4037" i="32"/>
  <c r="U4037" i="32"/>
  <c r="Q4053" i="32"/>
  <c r="K4061" i="32"/>
  <c r="S4061" i="32"/>
  <c r="M4069" i="32"/>
  <c r="U4069" i="32"/>
  <c r="P4089" i="32"/>
  <c r="X4089" i="32"/>
  <c r="P4090" i="32"/>
  <c r="H4090" i="32" s="1"/>
  <c r="P4091" i="32"/>
  <c r="X4091" i="32"/>
  <c r="K4107" i="32"/>
  <c r="S4107" i="32"/>
  <c r="K4108" i="32"/>
  <c r="S4108" i="32"/>
  <c r="K4109" i="32"/>
  <c r="H4109" i="32" s="1"/>
  <c r="M4123" i="32"/>
  <c r="U4123" i="32"/>
  <c r="N4124" i="32"/>
  <c r="V4124" i="32"/>
  <c r="O4125" i="32"/>
  <c r="W4125" i="32"/>
  <c r="N4150" i="32"/>
  <c r="J4151" i="32"/>
  <c r="T4151" i="32"/>
  <c r="P4152" i="32"/>
  <c r="L4153" i="32"/>
  <c r="V4153" i="32"/>
  <c r="R4154" i="32"/>
  <c r="N4155" i="32"/>
  <c r="X4155" i="32"/>
  <c r="P4178" i="32"/>
  <c r="K4179" i="32"/>
  <c r="V4179" i="32"/>
  <c r="R4180" i="32"/>
  <c r="M4181" i="32"/>
  <c r="X4181" i="32"/>
  <c r="T4182" i="32"/>
  <c r="O4183" i="32"/>
  <c r="N4217" i="32"/>
  <c r="J4227" i="32"/>
  <c r="J3988" i="32"/>
  <c r="R3988" i="32"/>
  <c r="K3989" i="32"/>
  <c r="S3989" i="32"/>
  <c r="L3990" i="32"/>
  <c r="T3990" i="32"/>
  <c r="M3991" i="32"/>
  <c r="U3991" i="32"/>
  <c r="N3992" i="32"/>
  <c r="V3992" i="32"/>
  <c r="O3993" i="32"/>
  <c r="W3993" i="32"/>
  <c r="N4037" i="32"/>
  <c r="V4037" i="32"/>
  <c r="R4053" i="32"/>
  <c r="L4061" i="32"/>
  <c r="T4061" i="32"/>
  <c r="Q4089" i="32"/>
  <c r="Q4091" i="32"/>
  <c r="L4107" i="32"/>
  <c r="T4107" i="32"/>
  <c r="L4108" i="32"/>
  <c r="T4108" i="32"/>
  <c r="N4123" i="32"/>
  <c r="V4123" i="32"/>
  <c r="O4124" i="32"/>
  <c r="W4124" i="32"/>
  <c r="P4125" i="32"/>
  <c r="X4125" i="32"/>
  <c r="O4150" i="32"/>
  <c r="K4151" i="32"/>
  <c r="V4151" i="32"/>
  <c r="Q4152" i="32"/>
  <c r="M4153" i="32"/>
  <c r="X4153" i="32"/>
  <c r="S4154" i="32"/>
  <c r="O4155" i="32"/>
  <c r="Q4178" i="32"/>
  <c r="M4179" i="32"/>
  <c r="W4179" i="32"/>
  <c r="S4180" i="32"/>
  <c r="O4181" i="32"/>
  <c r="J4182" i="32"/>
  <c r="U4182" i="32"/>
  <c r="T4227" i="32"/>
  <c r="L4227" i="32"/>
  <c r="S4227" i="32"/>
  <c r="K4227" i="32"/>
  <c r="X4227" i="32"/>
  <c r="P4227" i="32"/>
  <c r="M4227" i="32"/>
  <c r="K3988" i="32"/>
  <c r="S3988" i="32"/>
  <c r="L3989" i="32"/>
  <c r="T3989" i="32"/>
  <c r="M3990" i="32"/>
  <c r="U3990" i="32"/>
  <c r="N3991" i="32"/>
  <c r="V3991" i="32"/>
  <c r="O3992" i="32"/>
  <c r="W3992" i="32"/>
  <c r="P3993" i="32"/>
  <c r="X3993" i="32"/>
  <c r="O4037" i="32"/>
  <c r="W4037" i="32"/>
  <c r="K4053" i="32"/>
  <c r="H4053" i="32" s="1"/>
  <c r="S4053" i="32"/>
  <c r="M4061" i="32"/>
  <c r="U4061" i="32"/>
  <c r="J4089" i="32"/>
  <c r="R4089" i="32"/>
  <c r="J4091" i="32"/>
  <c r="R4091" i="32"/>
  <c r="M4107" i="32"/>
  <c r="U4107" i="32"/>
  <c r="M4108" i="32"/>
  <c r="U4108" i="32"/>
  <c r="O4123" i="32"/>
  <c r="W4123" i="32"/>
  <c r="P4124" i="32"/>
  <c r="X4124" i="32"/>
  <c r="Q4125" i="32"/>
  <c r="Q4150" i="32"/>
  <c r="L4151" i="32"/>
  <c r="W4151" i="32"/>
  <c r="S4152" i="32"/>
  <c r="N4153" i="32"/>
  <c r="J4154" i="32"/>
  <c r="U4154" i="32"/>
  <c r="X4183" i="32"/>
  <c r="P4183" i="32"/>
  <c r="W4182" i="32"/>
  <c r="O4182" i="32"/>
  <c r="V4181" i="32"/>
  <c r="N4181" i="32"/>
  <c r="U4180" i="32"/>
  <c r="M4180" i="32"/>
  <c r="T4179" i="32"/>
  <c r="L4179" i="32"/>
  <c r="S4178" i="32"/>
  <c r="K4178" i="32"/>
  <c r="T4183" i="32"/>
  <c r="L4183" i="32"/>
  <c r="S4182" i="32"/>
  <c r="K4182" i="32"/>
  <c r="R4181" i="32"/>
  <c r="J4181" i="32"/>
  <c r="Q4180" i="32"/>
  <c r="X4179" i="32"/>
  <c r="P4179" i="32"/>
  <c r="W4178" i="32"/>
  <c r="O4178" i="32"/>
  <c r="R4178" i="32"/>
  <c r="N4179" i="32"/>
  <c r="J4180" i="32"/>
  <c r="T4180" i="32"/>
  <c r="P4181" i="32"/>
  <c r="L4182" i="32"/>
  <c r="V4182" i="32"/>
  <c r="R4183" i="32"/>
  <c r="N4227" i="32"/>
  <c r="O3919" i="32"/>
  <c r="L3988" i="32"/>
  <c r="T3988" i="32"/>
  <c r="M3989" i="32"/>
  <c r="U3989" i="32"/>
  <c r="N3990" i="32"/>
  <c r="V3990" i="32"/>
  <c r="O3991" i="32"/>
  <c r="W3991" i="32"/>
  <c r="P3992" i="32"/>
  <c r="X3992" i="32"/>
  <c r="P4037" i="32"/>
  <c r="L4053" i="32"/>
  <c r="N4061" i="32"/>
  <c r="P4069" i="32"/>
  <c r="K4089" i="32"/>
  <c r="K4091" i="32"/>
  <c r="N4107" i="32"/>
  <c r="N4108" i="32"/>
  <c r="P4123" i="32"/>
  <c r="X4123" i="32"/>
  <c r="Q4124" i="32"/>
  <c r="J4125" i="32"/>
  <c r="U4155" i="32"/>
  <c r="M4155" i="32"/>
  <c r="T4154" i="32"/>
  <c r="L4154" i="32"/>
  <c r="S4153" i="32"/>
  <c r="K4153" i="32"/>
  <c r="R4152" i="32"/>
  <c r="J4152" i="32"/>
  <c r="Q4151" i="32"/>
  <c r="X4150" i="32"/>
  <c r="P4150" i="32"/>
  <c r="Q4155" i="32"/>
  <c r="X4154" i="32"/>
  <c r="P4154" i="32"/>
  <c r="W4153" i="32"/>
  <c r="O4153" i="32"/>
  <c r="V4152" i="32"/>
  <c r="N4152" i="32"/>
  <c r="U4151" i="32"/>
  <c r="M4151" i="32"/>
  <c r="T4150" i="32"/>
  <c r="L4150" i="32"/>
  <c r="R4150" i="32"/>
  <c r="N4151" i="32"/>
  <c r="X4151" i="32"/>
  <c r="T4152" i="32"/>
  <c r="P4153" i="32"/>
  <c r="K4154" i="32"/>
  <c r="V4154" i="32"/>
  <c r="R4155" i="32"/>
  <c r="T4178" i="32"/>
  <c r="O4179" i="32"/>
  <c r="K4180" i="32"/>
  <c r="V4180" i="32"/>
  <c r="Q4181" i="32"/>
  <c r="M4182" i="32"/>
  <c r="X4182" i="32"/>
  <c r="S4183" i="32"/>
  <c r="R4217" i="32"/>
  <c r="O4227" i="32"/>
  <c r="Q4289" i="32"/>
  <c r="X4289" i="32"/>
  <c r="P4289" i="32"/>
  <c r="V4289" i="32"/>
  <c r="N4289" i="32"/>
  <c r="U4289" i="32"/>
  <c r="M4289" i="32"/>
  <c r="T4289" i="32"/>
  <c r="L4289" i="32"/>
  <c r="R4289" i="32"/>
  <c r="J4289" i="32"/>
  <c r="S4289" i="32"/>
  <c r="N4271" i="32"/>
  <c r="V4271" i="32"/>
  <c r="L4323" i="32"/>
  <c r="T4323" i="32"/>
  <c r="M4331" i="32"/>
  <c r="U4331" i="32"/>
  <c r="O4339" i="32"/>
  <c r="W4339" i="32"/>
  <c r="Q4353" i="32"/>
  <c r="J4354" i="32"/>
  <c r="R4354" i="32"/>
  <c r="K4355" i="32"/>
  <c r="S4355" i="32"/>
  <c r="M4363" i="32"/>
  <c r="U4363" i="32"/>
  <c r="N4371" i="32"/>
  <c r="V4371" i="32"/>
  <c r="O4379" i="32"/>
  <c r="W4379" i="32"/>
  <c r="L4395" i="32"/>
  <c r="T4395" i="32"/>
  <c r="P4411" i="32"/>
  <c r="X4411" i="32"/>
  <c r="J4419" i="32"/>
  <c r="R4419" i="32"/>
  <c r="P4339" i="32"/>
  <c r="X4339" i="32"/>
  <c r="O4371" i="32"/>
  <c r="W4371" i="32"/>
  <c r="P4271" i="32"/>
  <c r="X4271" i="32"/>
  <c r="N4323" i="32"/>
  <c r="V4323" i="32"/>
  <c r="O4331" i="32"/>
  <c r="W4331" i="32"/>
  <c r="Q4339" i="32"/>
  <c r="K4353" i="32"/>
  <c r="S4353" i="32"/>
  <c r="L4354" i="32"/>
  <c r="T4354" i="32"/>
  <c r="M4355" i="32"/>
  <c r="U4355" i="32"/>
  <c r="O4363" i="32"/>
  <c r="W4363" i="32"/>
  <c r="P4371" i="32"/>
  <c r="X4371" i="32"/>
  <c r="J4411" i="32"/>
  <c r="R4411" i="32"/>
  <c r="L4419" i="32"/>
  <c r="T4419" i="32"/>
  <c r="Q4271" i="32"/>
  <c r="O4323" i="32"/>
  <c r="W4323" i="32"/>
  <c r="P4331" i="32"/>
  <c r="X4331" i="32"/>
  <c r="J4339" i="32"/>
  <c r="R4339" i="32"/>
  <c r="L4353" i="32"/>
  <c r="T4353" i="32"/>
  <c r="M4354" i="32"/>
  <c r="U4354" i="32"/>
  <c r="N4355" i="32"/>
  <c r="V4355" i="32"/>
  <c r="P4363" i="32"/>
  <c r="X4363" i="32"/>
  <c r="Q4371" i="32"/>
  <c r="K4411" i="32"/>
  <c r="S4411" i="32"/>
  <c r="M4419" i="32"/>
  <c r="U4419" i="32"/>
  <c r="J4271" i="32"/>
  <c r="R4271" i="32"/>
  <c r="P4323" i="32"/>
  <c r="X4323" i="32"/>
  <c r="Q4331" i="32"/>
  <c r="K4339" i="32"/>
  <c r="S4339" i="32"/>
  <c r="M4353" i="32"/>
  <c r="U4353" i="32"/>
  <c r="N4354" i="32"/>
  <c r="V4354" i="32"/>
  <c r="O4355" i="32"/>
  <c r="W4355" i="32"/>
  <c r="Q4363" i="32"/>
  <c r="J4371" i="32"/>
  <c r="R4371" i="32"/>
  <c r="K4379" i="32"/>
  <c r="H4379" i="32" s="1"/>
  <c r="P4395" i="32"/>
  <c r="L4411" i="32"/>
  <c r="T4411" i="32"/>
  <c r="N4419" i="32"/>
  <c r="V4419" i="32"/>
  <c r="L4339" i="32"/>
  <c r="T4339" i="32"/>
  <c r="K4371" i="32"/>
  <c r="S4371" i="32"/>
  <c r="L4271" i="32"/>
  <c r="T4271" i="32"/>
  <c r="J4323" i="32"/>
  <c r="R4323" i="32"/>
  <c r="K4331" i="32"/>
  <c r="H4331" i="32" s="1"/>
  <c r="S4331" i="32"/>
  <c r="M4339" i="32"/>
  <c r="U4339" i="32"/>
  <c r="O4353" i="32"/>
  <c r="W4353" i="32"/>
  <c r="P4354" i="32"/>
  <c r="X4354" i="32"/>
  <c r="Q4355" i="32"/>
  <c r="L4371" i="32"/>
  <c r="T4371" i="32"/>
  <c r="N4411" i="32"/>
  <c r="V4411" i="32"/>
  <c r="P4419" i="32"/>
  <c r="X4419" i="32"/>
  <c r="M4271" i="32"/>
  <c r="K4323" i="32"/>
  <c r="L4331" i="32"/>
  <c r="N4339" i="32"/>
  <c r="P4353" i="32"/>
  <c r="X4353" i="32"/>
  <c r="Q4354" i="32"/>
  <c r="J4355" i="32"/>
  <c r="L4363" i="32"/>
  <c r="M4371" i="32"/>
  <c r="O4411" i="32"/>
  <c r="H3412" i="32" l="1"/>
  <c r="H4323" i="32"/>
  <c r="H4227" i="32"/>
  <c r="H3649" i="32"/>
  <c r="H3747" i="32"/>
  <c r="H3783" i="32"/>
  <c r="H3448" i="32"/>
  <c r="Q2477" i="32"/>
  <c r="O2477" i="32"/>
  <c r="K2475" i="32"/>
  <c r="P2477" i="32"/>
  <c r="L2475" i="32"/>
  <c r="L2479" i="32"/>
  <c r="O2478" i="32"/>
  <c r="H2341" i="32"/>
  <c r="J2146" i="32"/>
  <c r="J2152" i="32" s="1"/>
  <c r="H2152" i="32" s="1"/>
  <c r="H2131" i="32"/>
  <c r="H2146" i="32" s="1"/>
  <c r="H2287" i="32"/>
  <c r="H2283" i="32"/>
  <c r="K2154" i="32"/>
  <c r="K2150" i="32"/>
  <c r="H2227" i="32"/>
  <c r="H2223" i="32"/>
  <c r="H2179" i="32"/>
  <c r="H2190" i="32"/>
  <c r="O2152" i="32"/>
  <c r="U4462" i="32"/>
  <c r="S4463" i="32"/>
  <c r="J4427" i="32"/>
  <c r="H1876" i="32"/>
  <c r="H4427" i="32" s="1"/>
  <c r="Q4465" i="32"/>
  <c r="H2075" i="32"/>
  <c r="H2046" i="32"/>
  <c r="W4465" i="32"/>
  <c r="W4461" i="32"/>
  <c r="H2103" i="32"/>
  <c r="H2140" i="32" s="1"/>
  <c r="J4451" i="32"/>
  <c r="H1988" i="32"/>
  <c r="H4451" i="32" s="1"/>
  <c r="N4463" i="32"/>
  <c r="H1748" i="32"/>
  <c r="H1744" i="32"/>
  <c r="H1773" i="32"/>
  <c r="H1838" i="32" s="1"/>
  <c r="H1357" i="32"/>
  <c r="H1844" i="32"/>
  <c r="H1902" i="32"/>
  <c r="H4431" i="32" s="1"/>
  <c r="H1935" i="32"/>
  <c r="H4442" i="32" s="1"/>
  <c r="H1450" i="32"/>
  <c r="H695" i="32"/>
  <c r="H668" i="32"/>
  <c r="H664" i="32"/>
  <c r="H316" i="32"/>
  <c r="H312" i="32"/>
  <c r="H258" i="32"/>
  <c r="H143" i="32"/>
  <c r="H115" i="32"/>
  <c r="H4089" i="32"/>
  <c r="H3739" i="32"/>
  <c r="H3895" i="32"/>
  <c r="H3589" i="32"/>
  <c r="H3561" i="32"/>
  <c r="H2534" i="32"/>
  <c r="V2476" i="32"/>
  <c r="U2476" i="32"/>
  <c r="V2479" i="32"/>
  <c r="Q2474" i="32"/>
  <c r="J2470" i="32"/>
  <c r="H2427" i="32"/>
  <c r="H2470" i="32" s="1"/>
  <c r="H2395" i="32"/>
  <c r="H2399" i="32"/>
  <c r="W2151" i="32"/>
  <c r="H2045" i="32"/>
  <c r="J4445" i="32"/>
  <c r="H1960" i="32"/>
  <c r="H4445" i="32" s="1"/>
  <c r="H2102" i="32"/>
  <c r="H2139" i="32" s="1"/>
  <c r="Q4464" i="32"/>
  <c r="O4465" i="32"/>
  <c r="O4461" i="32"/>
  <c r="V4466" i="32"/>
  <c r="V4462" i="32"/>
  <c r="H1845" i="32"/>
  <c r="H1903" i="32"/>
  <c r="H4432" i="32" s="1"/>
  <c r="H1719" i="32"/>
  <c r="H1934" i="32"/>
  <c r="H4441" i="32" s="1"/>
  <c r="H1675" i="32"/>
  <c r="H1772" i="32"/>
  <c r="H1837" i="32" s="1"/>
  <c r="H937" i="32"/>
  <c r="H933" i="32"/>
  <c r="H725" i="32"/>
  <c r="H721" i="32"/>
  <c r="H285" i="32"/>
  <c r="H63" i="32"/>
  <c r="H200" i="32"/>
  <c r="H204" i="32"/>
  <c r="H3903" i="32"/>
  <c r="H3653" i="32"/>
  <c r="H3648" i="32"/>
  <c r="K2476" i="32"/>
  <c r="J2464" i="32"/>
  <c r="J2476" i="32" s="1"/>
  <c r="H2455" i="32"/>
  <c r="H2464" i="32" s="1"/>
  <c r="H2568" i="32"/>
  <c r="K2479" i="32"/>
  <c r="P2474" i="32"/>
  <c r="P2478" i="32"/>
  <c r="L2476" i="32"/>
  <c r="H2456" i="32"/>
  <c r="H2465" i="32" s="1"/>
  <c r="J2465" i="32"/>
  <c r="H2342" i="32"/>
  <c r="H2130" i="32"/>
  <c r="H2145" i="32" s="1"/>
  <c r="J2145" i="32"/>
  <c r="H2286" i="32"/>
  <c r="K2153" i="32"/>
  <c r="K2149" i="32"/>
  <c r="H2226" i="32"/>
  <c r="H2182" i="32"/>
  <c r="H2178" i="32"/>
  <c r="O2151" i="32"/>
  <c r="S4466" i="32"/>
  <c r="S4462" i="32"/>
  <c r="J2151" i="32"/>
  <c r="H2151" i="32" s="1"/>
  <c r="J4430" i="32"/>
  <c r="H1879" i="32"/>
  <c r="H4430" i="32" s="1"/>
  <c r="J4426" i="32"/>
  <c r="H1875" i="32"/>
  <c r="H4426" i="32" s="1"/>
  <c r="Q4463" i="32"/>
  <c r="H2072" i="32"/>
  <c r="H2076" i="32"/>
  <c r="W4464" i="32"/>
  <c r="J4450" i="32"/>
  <c r="H1987" i="32"/>
  <c r="H4450" i="32" s="1"/>
  <c r="N4466" i="32"/>
  <c r="N4462" i="32"/>
  <c r="H1747" i="32"/>
  <c r="H1647" i="32"/>
  <c r="H1356" i="32"/>
  <c r="H2019" i="32"/>
  <c r="H4460" i="32" s="1"/>
  <c r="H1933" i="32"/>
  <c r="H4440" i="32" s="1"/>
  <c r="H1453" i="32"/>
  <c r="H1449" i="32"/>
  <c r="H781" i="32"/>
  <c r="H694" i="32"/>
  <c r="H667" i="32"/>
  <c r="H315" i="32"/>
  <c r="H311" i="32"/>
  <c r="H255" i="32"/>
  <c r="H259" i="32"/>
  <c r="H144" i="32"/>
  <c r="H112" i="32"/>
  <c r="H116" i="32"/>
  <c r="H3773" i="32"/>
  <c r="H3592" i="32"/>
  <c r="H3588" i="32"/>
  <c r="H3562" i="32"/>
  <c r="H2570" i="32"/>
  <c r="H2535" i="32"/>
  <c r="O2475" i="32"/>
  <c r="X2474" i="32"/>
  <c r="X2478" i="32"/>
  <c r="T2476" i="32"/>
  <c r="J2473" i="32"/>
  <c r="H2430" i="32"/>
  <c r="H2473" i="32" s="1"/>
  <c r="J2469" i="32"/>
  <c r="H2426" i="32"/>
  <c r="H2469" i="32" s="1"/>
  <c r="O2476" i="32"/>
  <c r="S2152" i="32"/>
  <c r="H2396" i="32"/>
  <c r="H2400" i="32"/>
  <c r="W2154" i="32"/>
  <c r="W2150" i="32"/>
  <c r="M4465" i="32"/>
  <c r="M4461" i="32"/>
  <c r="H2049" i="32"/>
  <c r="J4448" i="32"/>
  <c r="H1963" i="32"/>
  <c r="H4448" i="32" s="1"/>
  <c r="J4444" i="32"/>
  <c r="H1959" i="32"/>
  <c r="H4444" i="32" s="1"/>
  <c r="K4466" i="32"/>
  <c r="K4462" i="32"/>
  <c r="R4465" i="32"/>
  <c r="R4461" i="32"/>
  <c r="Q4462" i="32"/>
  <c r="H2044" i="32"/>
  <c r="O4464" i="32"/>
  <c r="H2105" i="32"/>
  <c r="H2142" i="32" s="1"/>
  <c r="V4465" i="32"/>
  <c r="V4461" i="32"/>
  <c r="H2018" i="32"/>
  <c r="H4459" i="32" s="1"/>
  <c r="H1716" i="32"/>
  <c r="H1720" i="32"/>
  <c r="H1932" i="32"/>
  <c r="H4439" i="32" s="1"/>
  <c r="H936" i="32"/>
  <c r="H932" i="32"/>
  <c r="H724" i="32"/>
  <c r="H720" i="32"/>
  <c r="H288" i="32"/>
  <c r="H284" i="32"/>
  <c r="H66" i="32"/>
  <c r="H62" i="32"/>
  <c r="H201" i="32"/>
  <c r="H4411" i="32"/>
  <c r="H4289" i="32"/>
  <c r="H3652" i="32"/>
  <c r="H3853" i="32"/>
  <c r="P2475" i="32"/>
  <c r="P2479" i="32"/>
  <c r="U2475" i="32"/>
  <c r="H2343" i="32"/>
  <c r="J2148" i="32"/>
  <c r="J2154" i="32" s="1"/>
  <c r="H2154" i="32" s="1"/>
  <c r="H2133" i="32"/>
  <c r="H2148" i="32" s="1"/>
  <c r="J2144" i="32"/>
  <c r="H2129" i="32"/>
  <c r="H2144" i="32" s="1"/>
  <c r="H2285" i="32"/>
  <c r="H2225" i="32"/>
  <c r="H2181" i="32"/>
  <c r="H2177" i="32"/>
  <c r="O2154" i="32"/>
  <c r="O2150" i="32"/>
  <c r="H2104" i="32"/>
  <c r="H2141" i="32" s="1"/>
  <c r="J4429" i="32"/>
  <c r="J4465" i="32" s="1"/>
  <c r="H1878" i="32"/>
  <c r="H4429" i="32" s="1"/>
  <c r="J4425" i="32"/>
  <c r="H1874" i="32"/>
  <c r="H4425" i="32" s="1"/>
  <c r="Q4461" i="32"/>
  <c r="H2073" i="32"/>
  <c r="H2077" i="32"/>
  <c r="W4463" i="32"/>
  <c r="J4453" i="32"/>
  <c r="H1990" i="32"/>
  <c r="H4453" i="32" s="1"/>
  <c r="J4449" i="32"/>
  <c r="H1986" i="32"/>
  <c r="H4449" i="32" s="1"/>
  <c r="N4465" i="32"/>
  <c r="N4461" i="32"/>
  <c r="H1746" i="32"/>
  <c r="H1777" i="32"/>
  <c r="H1842" i="32" s="1"/>
  <c r="H1359" i="32"/>
  <c r="H1355" i="32"/>
  <c r="H2017" i="32"/>
  <c r="H4458" i="32" s="1"/>
  <c r="H1848" i="32"/>
  <c r="H1906" i="32"/>
  <c r="H4435" i="32" s="1"/>
  <c r="H1931" i="32"/>
  <c r="H4438" i="32" s="1"/>
  <c r="H1639" i="32"/>
  <c r="H1452" i="32"/>
  <c r="H1448" i="32"/>
  <c r="H666" i="32"/>
  <c r="H314" i="32"/>
  <c r="H256" i="32"/>
  <c r="H260" i="32"/>
  <c r="H141" i="32"/>
  <c r="H145" i="32"/>
  <c r="H113" i="32"/>
  <c r="H117" i="32"/>
  <c r="H3845" i="32"/>
  <c r="H3591" i="32"/>
  <c r="H3587" i="32"/>
  <c r="H2567" i="32"/>
  <c r="H2532" i="32"/>
  <c r="H2536" i="32"/>
  <c r="J2462" i="32"/>
  <c r="H2453" i="32"/>
  <c r="H2462" i="32" s="1"/>
  <c r="T2477" i="32"/>
  <c r="J2472" i="32"/>
  <c r="H2429" i="32"/>
  <c r="H2472" i="32" s="1"/>
  <c r="J2468" i="32"/>
  <c r="H2425" i="32"/>
  <c r="H2468" i="32" s="1"/>
  <c r="H2454" i="32"/>
  <c r="H2463" i="32" s="1"/>
  <c r="J2463" i="32"/>
  <c r="J2475" i="32" s="1"/>
  <c r="H2475" i="32" s="1"/>
  <c r="S2151" i="32"/>
  <c r="H2397" i="32"/>
  <c r="W2153" i="32"/>
  <c r="W2149" i="32"/>
  <c r="J4454" i="32"/>
  <c r="H1991" i="32"/>
  <c r="H4454" i="32" s="1"/>
  <c r="J4447" i="32"/>
  <c r="H1962" i="32"/>
  <c r="H4447" i="32" s="1"/>
  <c r="J4443" i="32"/>
  <c r="H1958" i="32"/>
  <c r="H4443" i="32" s="1"/>
  <c r="K4465" i="32"/>
  <c r="K4461" i="32"/>
  <c r="J2153" i="32"/>
  <c r="H2153" i="32" s="1"/>
  <c r="R4464" i="32"/>
  <c r="H2048" i="32"/>
  <c r="O4463" i="32"/>
  <c r="H2101" i="32"/>
  <c r="H2138" i="32" s="1"/>
  <c r="V4464" i="32"/>
  <c r="H2016" i="32"/>
  <c r="H4457" i="32" s="1"/>
  <c r="H1849" i="32"/>
  <c r="H1907" i="32"/>
  <c r="H4436" i="32" s="1"/>
  <c r="H1717" i="32"/>
  <c r="H1721" i="32"/>
  <c r="H1930" i="32"/>
  <c r="H4437" i="32" s="1"/>
  <c r="H1776" i="32"/>
  <c r="H1841" i="32" s="1"/>
  <c r="H935" i="32"/>
  <c r="H723" i="32"/>
  <c r="H287" i="32"/>
  <c r="H283" i="32"/>
  <c r="H65" i="32"/>
  <c r="H61" i="32"/>
  <c r="H202" i="32"/>
  <c r="H4371" i="32"/>
  <c r="H4037" i="32"/>
  <c r="H3937" i="32"/>
  <c r="H3650" i="32"/>
  <c r="H3829" i="32"/>
  <c r="H2132" i="32"/>
  <c r="H2147" i="32" s="1"/>
  <c r="J2147" i="32"/>
  <c r="H2128" i="32"/>
  <c r="H2143" i="32" s="1"/>
  <c r="J2143" i="32"/>
  <c r="H2288" i="32"/>
  <c r="H2284" i="32"/>
  <c r="H2228" i="32"/>
  <c r="H2224" i="32"/>
  <c r="H2180" i="32"/>
  <c r="H2047" i="32"/>
  <c r="H2100" i="32"/>
  <c r="H2137" i="32" s="1"/>
  <c r="J4428" i="32"/>
  <c r="H1877" i="32"/>
  <c r="H4428" i="32" s="1"/>
  <c r="H2074" i="32"/>
  <c r="W4466" i="32"/>
  <c r="W4462" i="32"/>
  <c r="J2150" i="32"/>
  <c r="J4452" i="32"/>
  <c r="H1989" i="32"/>
  <c r="H4452" i="32" s="1"/>
  <c r="N4464" i="32"/>
  <c r="H1749" i="32"/>
  <c r="H1745" i="32"/>
  <c r="H1775" i="32"/>
  <c r="H1840" i="32" s="1"/>
  <c r="H1358" i="32"/>
  <c r="H1354" i="32"/>
  <c r="H2015" i="32"/>
  <c r="H4456" i="32" s="1"/>
  <c r="H1369" i="32"/>
  <c r="H1846" i="32"/>
  <c r="H1904" i="32"/>
  <c r="H4433" i="32" s="1"/>
  <c r="H1451" i="32"/>
  <c r="H696" i="32"/>
  <c r="H692" i="32"/>
  <c r="H669" i="32"/>
  <c r="H665" i="32"/>
  <c r="H257" i="32"/>
  <c r="H142" i="32"/>
  <c r="H146" i="32"/>
  <c r="H114" i="32"/>
  <c r="H4091" i="32"/>
  <c r="H4107" i="32"/>
  <c r="H3715" i="32"/>
  <c r="H3590" i="32"/>
  <c r="H2566" i="32"/>
  <c r="H2533" i="32"/>
  <c r="H2537" i="32"/>
  <c r="K2478" i="32"/>
  <c r="J2466" i="32"/>
  <c r="J2478" i="32" s="1"/>
  <c r="H2457" i="32"/>
  <c r="H2466" i="32" s="1"/>
  <c r="V2475" i="32"/>
  <c r="X2476" i="32"/>
  <c r="T2474" i="32"/>
  <c r="T2478" i="32"/>
  <c r="J2471" i="32"/>
  <c r="H2428" i="32"/>
  <c r="H2471" i="32" s="1"/>
  <c r="H2458" i="32"/>
  <c r="H2467" i="32" s="1"/>
  <c r="J2467" i="32"/>
  <c r="J2479" i="32" s="1"/>
  <c r="H2479" i="32" s="1"/>
  <c r="S2150" i="32"/>
  <c r="H2398" i="32"/>
  <c r="W2152" i="32"/>
  <c r="M4463" i="32"/>
  <c r="J4446" i="32"/>
  <c r="H1961" i="32"/>
  <c r="H4446" i="32" s="1"/>
  <c r="K4464" i="32"/>
  <c r="J2149" i="32"/>
  <c r="H2149" i="32" s="1"/>
  <c r="R4463" i="32"/>
  <c r="Q4466" i="32"/>
  <c r="O4466" i="32"/>
  <c r="O4462" i="32"/>
  <c r="V4463" i="32"/>
  <c r="H2014" i="32"/>
  <c r="H4455" i="32" s="1"/>
  <c r="H1847" i="32"/>
  <c r="H1905" i="32"/>
  <c r="H4434" i="32" s="1"/>
  <c r="H1718" i="32"/>
  <c r="H1774" i="32"/>
  <c r="H1839" i="32" s="1"/>
  <c r="H934" i="32"/>
  <c r="H722" i="32"/>
  <c r="H286" i="32"/>
  <c r="H64" i="32"/>
  <c r="H199" i="32"/>
  <c r="H203" i="32"/>
  <c r="H2478" i="32" l="1"/>
  <c r="J4461" i="32"/>
  <c r="H4461" i="32" s="1"/>
  <c r="J4463" i="32"/>
  <c r="H4463" i="32" s="1"/>
  <c r="J4464" i="32"/>
  <c r="H4464" i="32" s="1"/>
  <c r="J2474" i="32"/>
  <c r="H2474" i="32" s="1"/>
  <c r="H4465" i="32"/>
  <c r="J4462" i="32"/>
  <c r="H4462" i="32" s="1"/>
  <c r="J2477" i="32"/>
  <c r="H2477" i="32" s="1"/>
  <c r="H2476" i="32"/>
  <c r="H2150" i="32"/>
  <c r="J4466" i="32"/>
  <c r="H4466" i="32" s="1"/>
  <c r="K37" i="29" l="1"/>
  <c r="N37" i="29"/>
  <c r="M37" i="29"/>
  <c r="L37" i="29"/>
  <c r="J37" i="29"/>
  <c r="H32" i="29"/>
  <c r="N33" i="29"/>
  <c r="M33" i="29"/>
  <c r="L33" i="29"/>
  <c r="K33" i="29"/>
  <c r="J33" i="29"/>
  <c r="H31" i="29"/>
  <c r="F86" i="5" l="1"/>
  <c r="F82" i="5"/>
  <c r="H37" i="29"/>
  <c r="N41" i="29"/>
  <c r="M41" i="29"/>
  <c r="H40" i="29"/>
  <c r="L41" i="29"/>
  <c r="K41" i="29"/>
  <c r="J41" i="29"/>
  <c r="H39" i="29" l="1"/>
  <c r="F47" i="29" s="1"/>
  <c r="F80" i="5" s="1"/>
  <c r="H38" i="29"/>
  <c r="H36" i="29"/>
  <c r="H35" i="29"/>
  <c r="F45" i="29" s="1"/>
  <c r="F76" i="5" s="1"/>
  <c r="H34" i="29"/>
  <c r="F44" i="29" s="1"/>
  <c r="F74" i="5" s="1"/>
  <c r="H33" i="29"/>
  <c r="H41" i="29" l="1"/>
  <c r="H27" i="29"/>
  <c r="H26" i="29"/>
  <c r="H25" i="29"/>
  <c r="H24" i="29"/>
  <c r="F46" i="29" s="1"/>
  <c r="F78" i="5" s="1"/>
  <c r="H23" i="29"/>
  <c r="H22" i="29"/>
  <c r="H21" i="29"/>
  <c r="H20" i="29"/>
  <c r="F49" i="29" s="1"/>
  <c r="F84" i="5" s="1"/>
  <c r="N28" i="29"/>
  <c r="M28" i="29"/>
  <c r="L28" i="29"/>
  <c r="K28" i="29"/>
  <c r="J28" i="29"/>
  <c r="H28" i="29" l="1"/>
  <c r="F51" i="29" s="1"/>
  <c r="F88" i="5" s="1"/>
  <c r="J8" i="29" l="1"/>
  <c r="J15" i="29"/>
  <c r="N15" i="29" l="1"/>
  <c r="M15" i="29"/>
  <c r="L15" i="29"/>
  <c r="K15" i="29"/>
  <c r="H14" i="29"/>
  <c r="H13" i="29"/>
  <c r="H12" i="29"/>
  <c r="H11" i="29"/>
  <c r="H15" i="29" l="1"/>
  <c r="N8" i="29"/>
  <c r="M8" i="29"/>
  <c r="L8" i="29"/>
  <c r="K8" i="29"/>
  <c r="H7" i="29"/>
  <c r="H6" i="29"/>
  <c r="H5" i="29"/>
  <c r="H4" i="29"/>
  <c r="H8" i="29" l="1"/>
  <c r="F72" i="5" s="1"/>
  <c r="F81" i="5" l="1"/>
  <c r="F79" i="5"/>
  <c r="F75" i="5"/>
  <c r="F73" i="5"/>
  <c r="F85" i="5"/>
  <c r="F43" i="28"/>
  <c r="F77" i="5" s="1"/>
  <c r="F38" i="28"/>
  <c r="F28" i="28"/>
  <c r="F46" i="28" l="1"/>
  <c r="F83" i="5" s="1"/>
  <c r="F41" i="29"/>
  <c r="F9" i="28"/>
  <c r="F71" i="5" s="1"/>
  <c r="F52" i="29" l="1"/>
  <c r="F48" i="28"/>
  <c r="F49" i="28" l="1"/>
  <c r="F87" i="5"/>
  <c r="N259" i="22" l="1"/>
  <c r="M259" i="22"/>
  <c r="L259" i="22"/>
  <c r="K259" i="22"/>
  <c r="N258" i="22"/>
  <c r="M258" i="22"/>
  <c r="L258" i="22"/>
  <c r="K258" i="22"/>
  <c r="N257" i="22"/>
  <c r="M257" i="22"/>
  <c r="L257" i="22"/>
  <c r="K257" i="22"/>
  <c r="J259" i="22"/>
  <c r="J258" i="22"/>
  <c r="J257" i="22"/>
  <c r="N245" i="22"/>
  <c r="M245" i="22"/>
  <c r="L245" i="22"/>
  <c r="K245" i="22"/>
  <c r="N244" i="22"/>
  <c r="M244" i="22"/>
  <c r="L244" i="22"/>
  <c r="K244" i="22"/>
  <c r="N243" i="22"/>
  <c r="M243" i="22"/>
  <c r="L243" i="22"/>
  <c r="K243" i="22"/>
  <c r="J245" i="22"/>
  <c r="J244" i="22"/>
  <c r="J243" i="22"/>
  <c r="Q257" i="22"/>
  <c r="P257" i="22" l="1"/>
  <c r="O259" i="22"/>
  <c r="P259" i="22"/>
  <c r="Q259" i="22"/>
  <c r="R259" i="22"/>
  <c r="O258" i="22"/>
  <c r="S259" i="22"/>
  <c r="Q258" i="22"/>
  <c r="R258" i="22"/>
  <c r="S258" i="22"/>
  <c r="O257" i="22"/>
  <c r="P258" i="22"/>
  <c r="R257" i="22"/>
  <c r="S257" i="22"/>
  <c r="F58" i="5"/>
  <c r="N223" i="22"/>
  <c r="M223" i="22"/>
  <c r="L223" i="22"/>
  <c r="K223" i="22"/>
  <c r="J223" i="22"/>
  <c r="N205" i="22"/>
  <c r="M205" i="22"/>
  <c r="L205" i="22"/>
  <c r="K205" i="22"/>
  <c r="J205" i="22"/>
  <c r="N187" i="22"/>
  <c r="M187" i="22"/>
  <c r="L187" i="22"/>
  <c r="K187" i="22"/>
  <c r="J187" i="22"/>
  <c r="N169" i="22"/>
  <c r="M169" i="22"/>
  <c r="L169" i="22"/>
  <c r="K169" i="22"/>
  <c r="J169" i="22"/>
  <c r="N130" i="22"/>
  <c r="M130" i="22"/>
  <c r="L130" i="22"/>
  <c r="K130" i="22"/>
  <c r="J130" i="22"/>
  <c r="N150" i="22"/>
  <c r="M150" i="22"/>
  <c r="L150" i="22"/>
  <c r="K150" i="22"/>
  <c r="J150" i="22"/>
  <c r="F262" i="22" l="1"/>
  <c r="F62" i="5" s="1"/>
  <c r="F261" i="22"/>
  <c r="F61" i="5" s="1"/>
  <c r="F260" i="22"/>
  <c r="Q223" i="22"/>
  <c r="S223" i="22"/>
  <c r="R205" i="22"/>
  <c r="H201" i="22"/>
  <c r="H184" i="22"/>
  <c r="H202" i="22"/>
  <c r="O223" i="22"/>
  <c r="R223" i="22"/>
  <c r="H222" i="22"/>
  <c r="H221" i="22"/>
  <c r="O205" i="22"/>
  <c r="H204" i="22"/>
  <c r="H200" i="22"/>
  <c r="H218" i="22"/>
  <c r="H219" i="22"/>
  <c r="S205" i="22"/>
  <c r="H220" i="22"/>
  <c r="H203" i="22"/>
  <c r="P223" i="22"/>
  <c r="H166" i="22"/>
  <c r="Q205" i="22"/>
  <c r="P205" i="22"/>
  <c r="H186" i="22"/>
  <c r="H168" i="22"/>
  <c r="Q169" i="22"/>
  <c r="R187" i="22"/>
  <c r="H185" i="22"/>
  <c r="O169" i="22"/>
  <c r="H183" i="22"/>
  <c r="O187" i="22"/>
  <c r="F16" i="22"/>
  <c r="F39" i="5" s="1"/>
  <c r="P187" i="22"/>
  <c r="S187" i="22"/>
  <c r="Q187" i="22"/>
  <c r="H182" i="22"/>
  <c r="R169" i="22"/>
  <c r="P169" i="22"/>
  <c r="S169" i="22"/>
  <c r="H165" i="22"/>
  <c r="H167" i="22"/>
  <c r="H164" i="22"/>
  <c r="H129" i="22"/>
  <c r="H125" i="22"/>
  <c r="H15" i="22"/>
  <c r="Q150" i="22"/>
  <c r="R130" i="22"/>
  <c r="H126" i="22"/>
  <c r="H128" i="22"/>
  <c r="Q130" i="22"/>
  <c r="O130" i="22"/>
  <c r="P130" i="22"/>
  <c r="H127" i="22"/>
  <c r="S130" i="22"/>
  <c r="O150" i="22"/>
  <c r="R150" i="22"/>
  <c r="H148" i="22"/>
  <c r="H149" i="22"/>
  <c r="P150" i="22"/>
  <c r="S150" i="22"/>
  <c r="H147" i="22"/>
  <c r="H145" i="22"/>
  <c r="H146" i="22"/>
  <c r="N110" i="22"/>
  <c r="M110" i="22"/>
  <c r="L110" i="22"/>
  <c r="K110" i="22"/>
  <c r="J110" i="22"/>
  <c r="H187" i="22" l="1"/>
  <c r="F49" i="5" s="1"/>
  <c r="H223" i="22"/>
  <c r="F53" i="5" s="1"/>
  <c r="H205" i="22"/>
  <c r="F51" i="5" s="1"/>
  <c r="H109" i="22"/>
  <c r="H150" i="22"/>
  <c r="H169" i="22"/>
  <c r="F44" i="5" s="1"/>
  <c r="P110" i="22"/>
  <c r="H106" i="22"/>
  <c r="H108" i="22"/>
  <c r="O110" i="22"/>
  <c r="R110" i="22"/>
  <c r="H130" i="22"/>
  <c r="F37" i="5" s="1"/>
  <c r="F131" i="22"/>
  <c r="F151" i="22"/>
  <c r="F27" i="5" s="1"/>
  <c r="S110" i="22"/>
  <c r="Q110" i="22"/>
  <c r="H105" i="22"/>
  <c r="H107" i="22"/>
  <c r="N88" i="22"/>
  <c r="M88" i="22"/>
  <c r="L88" i="22"/>
  <c r="K88" i="22"/>
  <c r="J88" i="22"/>
  <c r="N89" i="22"/>
  <c r="M89" i="22"/>
  <c r="L89" i="22"/>
  <c r="K89" i="22"/>
  <c r="J89" i="22"/>
  <c r="N64" i="22"/>
  <c r="M64" i="22"/>
  <c r="L64" i="22"/>
  <c r="K64" i="22"/>
  <c r="J64" i="22"/>
  <c r="N44" i="22"/>
  <c r="M44" i="22"/>
  <c r="L44" i="22"/>
  <c r="K44" i="22"/>
  <c r="J44" i="22"/>
  <c r="N242" i="22"/>
  <c r="M242" i="22"/>
  <c r="L242" i="22"/>
  <c r="K242" i="22"/>
  <c r="J242" i="22"/>
  <c r="N238" i="22"/>
  <c r="M238" i="22"/>
  <c r="L238" i="22"/>
  <c r="K238" i="22"/>
  <c r="J238" i="22"/>
  <c r="N240" i="22"/>
  <c r="M240" i="22"/>
  <c r="L240" i="22"/>
  <c r="K240" i="22"/>
  <c r="J240" i="22"/>
  <c r="N239" i="22"/>
  <c r="M239" i="22"/>
  <c r="L239" i="22"/>
  <c r="K239" i="22"/>
  <c r="J239" i="22"/>
  <c r="N241" i="22"/>
  <c r="M241" i="22"/>
  <c r="L241" i="22"/>
  <c r="K241" i="22"/>
  <c r="J241" i="22"/>
  <c r="N237" i="22"/>
  <c r="M237" i="22"/>
  <c r="L237" i="22"/>
  <c r="K237" i="22"/>
  <c r="J237" i="22"/>
  <c r="N228" i="22"/>
  <c r="M228" i="22"/>
  <c r="L228" i="22"/>
  <c r="K228" i="22"/>
  <c r="J228" i="22"/>
  <c r="N214" i="22"/>
  <c r="M214" i="22"/>
  <c r="L214" i="22"/>
  <c r="K214" i="22"/>
  <c r="N213" i="22"/>
  <c r="M213" i="22"/>
  <c r="L213" i="22"/>
  <c r="K213" i="22"/>
  <c r="N212" i="22"/>
  <c r="M212" i="22"/>
  <c r="L212" i="22"/>
  <c r="K212" i="22"/>
  <c r="N211" i="22"/>
  <c r="M211" i="22"/>
  <c r="L211" i="22"/>
  <c r="K211" i="22"/>
  <c r="N210" i="22"/>
  <c r="M210" i="22"/>
  <c r="L210" i="22"/>
  <c r="K210" i="22"/>
  <c r="J214" i="22"/>
  <c r="J213" i="22"/>
  <c r="J212" i="22"/>
  <c r="J211" i="22"/>
  <c r="J210" i="22"/>
  <c r="N196" i="22"/>
  <c r="M196" i="22"/>
  <c r="L196" i="22"/>
  <c r="K196" i="22"/>
  <c r="N195" i="22"/>
  <c r="M195" i="22"/>
  <c r="L195" i="22"/>
  <c r="K195" i="22"/>
  <c r="N194" i="22"/>
  <c r="M194" i="22"/>
  <c r="L194" i="22"/>
  <c r="K194" i="22"/>
  <c r="N193" i="22"/>
  <c r="M193" i="22"/>
  <c r="L193" i="22"/>
  <c r="K193" i="22"/>
  <c r="N192" i="22"/>
  <c r="M192" i="22"/>
  <c r="L192" i="22"/>
  <c r="K192" i="22"/>
  <c r="J196" i="22"/>
  <c r="J195" i="22"/>
  <c r="J194" i="22"/>
  <c r="J193" i="22"/>
  <c r="J192" i="22"/>
  <c r="N178" i="22"/>
  <c r="M178" i="22"/>
  <c r="L178" i="22"/>
  <c r="K178" i="22"/>
  <c r="N177" i="22"/>
  <c r="M177" i="22"/>
  <c r="L177" i="22"/>
  <c r="K177" i="22"/>
  <c r="N176" i="22"/>
  <c r="M176" i="22"/>
  <c r="L176" i="22"/>
  <c r="K176" i="22"/>
  <c r="N175" i="22"/>
  <c r="M175" i="22"/>
  <c r="L175" i="22"/>
  <c r="K175" i="22"/>
  <c r="N174" i="22"/>
  <c r="M174" i="22"/>
  <c r="L174" i="22"/>
  <c r="K174" i="22"/>
  <c r="J178" i="22"/>
  <c r="J177" i="22"/>
  <c r="J176" i="22"/>
  <c r="J175" i="22"/>
  <c r="J174" i="22"/>
  <c r="H110" i="22" l="1"/>
  <c r="H87" i="22"/>
  <c r="F67" i="5" s="1"/>
  <c r="R88" i="22"/>
  <c r="F111" i="22"/>
  <c r="F25" i="5" s="1"/>
  <c r="R64" i="22"/>
  <c r="H63" i="22"/>
  <c r="H82" i="22"/>
  <c r="H85" i="22"/>
  <c r="S64" i="22"/>
  <c r="S44" i="22"/>
  <c r="P88" i="22"/>
  <c r="S89" i="22"/>
  <c r="H86" i="22"/>
  <c r="Q88" i="22"/>
  <c r="O88" i="22"/>
  <c r="R89" i="22"/>
  <c r="Q64" i="22"/>
  <c r="O89" i="22"/>
  <c r="S88" i="22"/>
  <c r="P89" i="22"/>
  <c r="Q89" i="22"/>
  <c r="H83" i="22"/>
  <c r="H84" i="22"/>
  <c r="P64" i="22"/>
  <c r="H62" i="22"/>
  <c r="H59" i="22"/>
  <c r="H60" i="22"/>
  <c r="O64" i="22"/>
  <c r="H61" i="22"/>
  <c r="O44" i="22"/>
  <c r="Q44" i="22"/>
  <c r="R44" i="22"/>
  <c r="P44" i="22"/>
  <c r="H43" i="22"/>
  <c r="H39" i="22"/>
  <c r="H42" i="22"/>
  <c r="H40" i="22"/>
  <c r="H41" i="22"/>
  <c r="H210" i="22"/>
  <c r="L215" i="22"/>
  <c r="N197" i="22"/>
  <c r="M215" i="22"/>
  <c r="N215" i="22"/>
  <c r="K179" i="22"/>
  <c r="H175" i="22"/>
  <c r="H192" i="22"/>
  <c r="H214" i="22"/>
  <c r="M179" i="22"/>
  <c r="K197" i="22"/>
  <c r="L179" i="22"/>
  <c r="H194" i="22"/>
  <c r="H213" i="22"/>
  <c r="H176" i="22"/>
  <c r="H178" i="22"/>
  <c r="L197" i="22"/>
  <c r="H196" i="22"/>
  <c r="F229" i="22"/>
  <c r="F57" i="5" s="1"/>
  <c r="N179" i="22"/>
  <c r="H195" i="22"/>
  <c r="M197" i="22"/>
  <c r="J215" i="22"/>
  <c r="K215" i="22"/>
  <c r="H212" i="22"/>
  <c r="H177" i="22"/>
  <c r="H193" i="22"/>
  <c r="H211" i="22"/>
  <c r="J197" i="22"/>
  <c r="J179" i="22"/>
  <c r="H174" i="22"/>
  <c r="F65" i="22" l="1"/>
  <c r="F18" i="5" s="1"/>
  <c r="F90" i="22"/>
  <c r="F20" i="5" s="1"/>
  <c r="H89" i="22"/>
  <c r="F91" i="22"/>
  <c r="H64" i="22"/>
  <c r="H88" i="22"/>
  <c r="F45" i="22"/>
  <c r="F16" i="5" s="1"/>
  <c r="F248" i="22"/>
  <c r="F60" i="5" s="1"/>
  <c r="H44" i="22"/>
  <c r="F246" i="22"/>
  <c r="F247" i="22"/>
  <c r="F59" i="5" s="1"/>
  <c r="H215" i="22"/>
  <c r="F52" i="5" s="1"/>
  <c r="H179" i="22"/>
  <c r="F48" i="5" s="1"/>
  <c r="H197" i="22"/>
  <c r="F50" i="5" s="1"/>
  <c r="N160" i="22"/>
  <c r="M160" i="22"/>
  <c r="L160" i="22"/>
  <c r="K160" i="22"/>
  <c r="N159" i="22"/>
  <c r="M159" i="22"/>
  <c r="L159" i="22"/>
  <c r="K159" i="22"/>
  <c r="N158" i="22"/>
  <c r="M158" i="22"/>
  <c r="L158" i="22"/>
  <c r="K158" i="22"/>
  <c r="N157" i="22"/>
  <c r="M157" i="22"/>
  <c r="L157" i="22"/>
  <c r="K157" i="22"/>
  <c r="N156" i="22"/>
  <c r="M156" i="22"/>
  <c r="L156" i="22"/>
  <c r="K156" i="22"/>
  <c r="J160" i="22"/>
  <c r="J159" i="22"/>
  <c r="J158" i="22"/>
  <c r="J157" i="22"/>
  <c r="J156" i="22"/>
  <c r="N10" i="22"/>
  <c r="M10" i="22"/>
  <c r="L10" i="22"/>
  <c r="K10" i="22"/>
  <c r="J10" i="22"/>
  <c r="N120" i="22"/>
  <c r="M120" i="22"/>
  <c r="L120" i="22"/>
  <c r="K120" i="22"/>
  <c r="J120" i="22"/>
  <c r="N119" i="22"/>
  <c r="M119" i="22"/>
  <c r="L119" i="22"/>
  <c r="K119" i="22"/>
  <c r="J119" i="22"/>
  <c r="N118" i="22"/>
  <c r="M118" i="22"/>
  <c r="L118" i="22"/>
  <c r="K118" i="22"/>
  <c r="J118" i="22"/>
  <c r="N117" i="22"/>
  <c r="M117" i="22"/>
  <c r="L117" i="22"/>
  <c r="K117" i="22"/>
  <c r="J117" i="22"/>
  <c r="N116" i="22"/>
  <c r="M116" i="22"/>
  <c r="L116" i="22"/>
  <c r="K116" i="22"/>
  <c r="J116" i="22"/>
  <c r="N75" i="22"/>
  <c r="M75" i="22"/>
  <c r="L75" i="22"/>
  <c r="K75" i="22"/>
  <c r="N74" i="22"/>
  <c r="M74" i="22"/>
  <c r="L74" i="22"/>
  <c r="K74" i="22"/>
  <c r="N73" i="22"/>
  <c r="M73" i="22"/>
  <c r="L73" i="22"/>
  <c r="K73" i="22"/>
  <c r="N72" i="22"/>
  <c r="M72" i="22"/>
  <c r="L72" i="22"/>
  <c r="K72" i="22"/>
  <c r="N71" i="22"/>
  <c r="M71" i="22"/>
  <c r="L71" i="22"/>
  <c r="K71" i="22"/>
  <c r="N70" i="22"/>
  <c r="M70" i="22"/>
  <c r="L70" i="22"/>
  <c r="K70" i="22"/>
  <c r="J75" i="22"/>
  <c r="J74" i="22"/>
  <c r="J70" i="22"/>
  <c r="J71" i="22"/>
  <c r="J72" i="22"/>
  <c r="J73" i="22"/>
  <c r="F35" i="5" l="1"/>
  <c r="F33" i="5"/>
  <c r="H156" i="22"/>
  <c r="K161" i="22"/>
  <c r="H158" i="22"/>
  <c r="L161" i="22"/>
  <c r="H159" i="22"/>
  <c r="J161" i="22"/>
  <c r="M161" i="22"/>
  <c r="N161" i="22"/>
  <c r="H157" i="22"/>
  <c r="H160" i="22"/>
  <c r="M77" i="22"/>
  <c r="H10" i="22"/>
  <c r="F11" i="22"/>
  <c r="F12" i="22" s="1"/>
  <c r="F38" i="5" s="1"/>
  <c r="K121" i="22"/>
  <c r="N121" i="22"/>
  <c r="H120" i="22"/>
  <c r="H73" i="22"/>
  <c r="K77" i="22"/>
  <c r="H118" i="22"/>
  <c r="M121" i="22"/>
  <c r="H119" i="22"/>
  <c r="L121" i="22"/>
  <c r="H116" i="22"/>
  <c r="J121" i="22"/>
  <c r="L77" i="22"/>
  <c r="H117" i="22"/>
  <c r="N77" i="22"/>
  <c r="H70" i="22"/>
  <c r="H74" i="22"/>
  <c r="J77" i="22"/>
  <c r="H75" i="22"/>
  <c r="F66" i="5" s="1"/>
  <c r="H72" i="22"/>
  <c r="H71" i="22"/>
  <c r="N140" i="22"/>
  <c r="M140" i="22"/>
  <c r="L140" i="22"/>
  <c r="K140" i="22"/>
  <c r="J140" i="22"/>
  <c r="N139" i="22"/>
  <c r="M139" i="22"/>
  <c r="L139" i="22"/>
  <c r="K139" i="22"/>
  <c r="J139" i="22"/>
  <c r="N138" i="22"/>
  <c r="M138" i="22"/>
  <c r="L138" i="22"/>
  <c r="K138" i="22"/>
  <c r="J138" i="22"/>
  <c r="N137" i="22"/>
  <c r="M137" i="22"/>
  <c r="L137" i="22"/>
  <c r="K137" i="22"/>
  <c r="J137" i="22"/>
  <c r="N136" i="22"/>
  <c r="M136" i="22"/>
  <c r="L136" i="22"/>
  <c r="K136" i="22"/>
  <c r="J136" i="22"/>
  <c r="N100" i="22"/>
  <c r="M100" i="22"/>
  <c r="L100" i="22"/>
  <c r="K100" i="22"/>
  <c r="J100" i="22"/>
  <c r="N99" i="22"/>
  <c r="M99" i="22"/>
  <c r="L99" i="22"/>
  <c r="K99" i="22"/>
  <c r="J99" i="22"/>
  <c r="N98" i="22"/>
  <c r="M98" i="22"/>
  <c r="L98" i="22"/>
  <c r="K98" i="22"/>
  <c r="J98" i="22"/>
  <c r="N97" i="22"/>
  <c r="M97" i="22"/>
  <c r="L97" i="22"/>
  <c r="K97" i="22"/>
  <c r="J97" i="22"/>
  <c r="N96" i="22"/>
  <c r="M96" i="22"/>
  <c r="L96" i="22"/>
  <c r="K96" i="22"/>
  <c r="J96" i="22"/>
  <c r="N76" i="22"/>
  <c r="M76" i="22"/>
  <c r="L76" i="22"/>
  <c r="K76" i="22"/>
  <c r="J76" i="22"/>
  <c r="N54" i="22"/>
  <c r="M54" i="22"/>
  <c r="L54" i="22"/>
  <c r="K54" i="22"/>
  <c r="N53" i="22"/>
  <c r="M53" i="22"/>
  <c r="L53" i="22"/>
  <c r="K53" i="22"/>
  <c r="N52" i="22"/>
  <c r="M52" i="22"/>
  <c r="L52" i="22"/>
  <c r="K52" i="22"/>
  <c r="N51" i="22"/>
  <c r="M51" i="22"/>
  <c r="L51" i="22"/>
  <c r="K51" i="22"/>
  <c r="J54" i="22"/>
  <c r="J53" i="22"/>
  <c r="J52" i="22"/>
  <c r="J51" i="22"/>
  <c r="N50" i="22"/>
  <c r="M50" i="22"/>
  <c r="L50" i="22"/>
  <c r="K50" i="22"/>
  <c r="J50" i="22"/>
  <c r="H161" i="22" l="1"/>
  <c r="F43" i="5" s="1"/>
  <c r="F79" i="22"/>
  <c r="F122" i="22"/>
  <c r="H121" i="22"/>
  <c r="F36" i="5" s="1"/>
  <c r="K55" i="22"/>
  <c r="H77" i="22"/>
  <c r="F34" i="5" s="1"/>
  <c r="H136" i="22"/>
  <c r="H51" i="22"/>
  <c r="L55" i="22"/>
  <c r="N141" i="22"/>
  <c r="J101" i="22"/>
  <c r="K101" i="22"/>
  <c r="L101" i="22"/>
  <c r="K141" i="22"/>
  <c r="H76" i="22"/>
  <c r="M101" i="22"/>
  <c r="L141" i="22"/>
  <c r="N101" i="22"/>
  <c r="M141" i="22"/>
  <c r="H97" i="22"/>
  <c r="H100" i="22"/>
  <c r="H138" i="22"/>
  <c r="M55" i="22"/>
  <c r="H98" i="22"/>
  <c r="J141" i="22"/>
  <c r="H54" i="22"/>
  <c r="H137" i="22"/>
  <c r="H140" i="22"/>
  <c r="H99" i="22"/>
  <c r="N55" i="22"/>
  <c r="H139" i="22"/>
  <c r="H96" i="22"/>
  <c r="J55" i="22"/>
  <c r="H52" i="22"/>
  <c r="F78" i="22"/>
  <c r="F19" i="5" s="1"/>
  <c r="H50" i="22"/>
  <c r="H53" i="22"/>
  <c r="F102" i="22" l="1"/>
  <c r="F24" i="5" s="1"/>
  <c r="H101" i="22"/>
  <c r="F142" i="22"/>
  <c r="F26" i="5" s="1"/>
  <c r="H141" i="22"/>
  <c r="H55" i="22"/>
  <c r="F56" i="22"/>
  <c r="F17" i="5" s="1"/>
  <c r="N30" i="22" l="1"/>
  <c r="M30" i="22"/>
  <c r="L30" i="22"/>
  <c r="K30" i="22"/>
  <c r="J30" i="22"/>
  <c r="N29" i="22"/>
  <c r="M29" i="22"/>
  <c r="L29" i="22"/>
  <c r="K29" i="22"/>
  <c r="J29" i="22"/>
  <c r="N28" i="22"/>
  <c r="M28" i="22"/>
  <c r="L28" i="22"/>
  <c r="K28" i="22"/>
  <c r="J28" i="22"/>
  <c r="N27" i="22"/>
  <c r="M27" i="22"/>
  <c r="L27" i="22"/>
  <c r="K27" i="22"/>
  <c r="J27" i="22"/>
  <c r="N26" i="22"/>
  <c r="M26" i="22"/>
  <c r="L26" i="22"/>
  <c r="K26" i="22"/>
  <c r="J26" i="22"/>
  <c r="N25" i="22"/>
  <c r="M25" i="22"/>
  <c r="L25" i="22"/>
  <c r="K25" i="22"/>
  <c r="J25" i="22"/>
  <c r="N24" i="22"/>
  <c r="M24" i="22"/>
  <c r="L24" i="22"/>
  <c r="K24" i="22"/>
  <c r="J24" i="22"/>
  <c r="N23" i="22"/>
  <c r="M23" i="22"/>
  <c r="L23" i="22"/>
  <c r="K23" i="22"/>
  <c r="J23" i="22"/>
  <c r="N22" i="22"/>
  <c r="M22" i="22"/>
  <c r="L22" i="22"/>
  <c r="K22" i="22"/>
  <c r="J22" i="22"/>
  <c r="N21" i="22"/>
  <c r="M21" i="22"/>
  <c r="L21" i="22"/>
  <c r="K21" i="22"/>
  <c r="J21" i="22"/>
  <c r="H25" i="22" l="1"/>
  <c r="H24" i="22"/>
  <c r="H21" i="22"/>
  <c r="H22" i="22"/>
  <c r="H28" i="22"/>
  <c r="H23" i="22"/>
  <c r="H26" i="22"/>
  <c r="H30" i="22"/>
  <c r="H29" i="22"/>
  <c r="H27" i="22"/>
  <c r="A1910" i="21" l="1"/>
  <c r="A1909" i="21"/>
  <c r="A1908" i="21"/>
  <c r="A1907" i="21"/>
  <c r="A1906" i="21"/>
  <c r="A1905" i="21"/>
  <c r="A1904" i="21"/>
  <c r="A1903" i="21"/>
  <c r="A1902" i="21"/>
  <c r="A1901" i="21"/>
  <c r="A1900" i="21"/>
  <c r="A1899" i="21"/>
  <c r="A1898" i="21"/>
  <c r="A1897" i="21"/>
  <c r="A1896" i="21"/>
  <c r="A1894" i="21"/>
  <c r="A1893" i="21"/>
  <c r="A1892" i="21"/>
  <c r="A1891" i="21"/>
  <c r="A1889" i="21"/>
  <c r="A1888" i="21"/>
  <c r="A1887" i="21"/>
  <c r="A1886" i="21"/>
  <c r="A1885" i="21"/>
  <c r="A1883" i="21"/>
  <c r="A1882" i="21"/>
  <c r="A1881" i="21"/>
  <c r="A1880" i="21"/>
  <c r="A1879" i="21"/>
  <c r="A1878" i="21"/>
  <c r="A1877" i="21"/>
  <c r="A1876" i="21"/>
  <c r="A1875" i="21"/>
  <c r="A1874" i="21"/>
  <c r="A1873" i="21"/>
  <c r="A1872" i="21"/>
  <c r="A1871" i="21"/>
  <c r="A1870" i="21"/>
  <c r="A1869" i="21"/>
  <c r="A1868" i="21"/>
  <c r="A1867" i="21"/>
  <c r="A1866" i="21"/>
  <c r="A1865" i="21"/>
  <c r="A1864" i="21"/>
  <c r="A1863" i="21"/>
  <c r="A1862" i="21"/>
  <c r="A1861" i="21"/>
  <c r="A1860" i="21"/>
  <c r="A1859" i="21"/>
  <c r="A1858" i="21"/>
  <c r="A1857" i="21"/>
  <c r="A1856" i="21"/>
  <c r="A1855" i="21"/>
  <c r="A1854" i="21"/>
  <c r="A1853" i="21"/>
  <c r="A1852" i="21"/>
  <c r="A1851" i="21"/>
  <c r="A1850" i="21"/>
  <c r="A1849" i="21"/>
  <c r="A1848" i="21"/>
  <c r="A1847" i="21"/>
  <c r="A1846" i="21"/>
  <c r="A1845" i="21"/>
  <c r="A1841" i="21"/>
  <c r="A1840" i="21"/>
  <c r="A1839" i="21"/>
  <c r="A1838" i="21"/>
  <c r="A1837" i="21"/>
  <c r="A1836" i="21"/>
  <c r="A1835" i="21"/>
  <c r="A1833" i="21"/>
  <c r="A1832" i="21"/>
  <c r="A1831" i="21"/>
  <c r="A1830" i="21"/>
  <c r="A1829" i="21"/>
  <c r="A1828" i="21"/>
  <c r="A1827" i="21"/>
  <c r="A1826" i="21"/>
  <c r="A1825" i="21"/>
  <c r="A1824" i="21"/>
  <c r="A1823" i="21"/>
  <c r="A1822" i="21"/>
  <c r="A1821" i="21"/>
  <c r="A1820" i="21"/>
  <c r="A1819" i="21"/>
  <c r="A1818" i="21"/>
  <c r="A1817" i="21"/>
  <c r="A1816" i="21"/>
  <c r="A1815" i="21"/>
  <c r="A1814" i="21"/>
  <c r="A1813" i="21"/>
  <c r="A1809" i="21"/>
  <c r="A1808" i="21"/>
  <c r="A1807" i="21"/>
  <c r="A1806" i="21"/>
  <c r="A1805" i="21"/>
  <c r="A1804" i="21"/>
  <c r="A1803" i="21"/>
  <c r="A1801" i="21"/>
  <c r="A1800" i="21"/>
  <c r="A1799" i="21"/>
  <c r="A1798" i="21"/>
  <c r="A1797" i="21"/>
  <c r="A1796" i="21"/>
  <c r="A1795" i="21"/>
  <c r="A1794" i="21"/>
  <c r="A1793" i="21"/>
  <c r="A1792" i="21"/>
  <c r="A1791" i="21"/>
  <c r="A1790" i="21"/>
  <c r="A1789" i="21"/>
  <c r="A1788" i="21"/>
  <c r="A1787" i="21"/>
  <c r="A1786" i="21"/>
  <c r="A1785" i="21"/>
  <c r="A1784" i="21"/>
  <c r="A1783" i="21"/>
  <c r="A1782" i="21"/>
  <c r="A1781" i="21"/>
  <c r="A1778" i="21"/>
  <c r="A1776" i="21"/>
  <c r="A1775" i="21"/>
  <c r="A1774" i="21"/>
  <c r="A1773" i="21"/>
  <c r="A1772" i="21"/>
  <c r="A1771" i="21"/>
  <c r="A1770" i="21"/>
  <c r="A1768" i="21"/>
  <c r="A1767" i="21"/>
  <c r="A1766" i="21"/>
  <c r="A1765" i="21"/>
  <c r="A1764" i="21"/>
  <c r="A1763" i="21"/>
  <c r="A1762" i="21"/>
  <c r="A1761" i="21"/>
  <c r="A1760" i="21"/>
  <c r="A1759" i="21"/>
  <c r="A1758" i="21"/>
  <c r="A1757" i="21"/>
  <c r="A1756" i="21"/>
  <c r="A1755" i="21"/>
  <c r="A1754" i="21"/>
  <c r="A1753" i="21"/>
  <c r="A1752" i="21"/>
  <c r="A1749" i="21"/>
  <c r="A1748" i="21"/>
  <c r="A1747" i="21"/>
  <c r="A1745" i="21"/>
  <c r="A1744" i="21"/>
  <c r="A1743" i="21"/>
  <c r="A1742" i="21"/>
  <c r="A1741" i="21"/>
  <c r="A1740" i="21"/>
  <c r="A1739" i="21"/>
  <c r="A1738" i="21"/>
  <c r="A1737" i="21"/>
  <c r="A1736" i="21"/>
  <c r="A1735" i="21"/>
  <c r="A1733" i="21"/>
  <c r="A1732" i="21"/>
  <c r="A1731" i="21"/>
  <c r="A1730" i="21"/>
  <c r="A1729" i="21"/>
  <c r="A1728" i="21"/>
  <c r="A1727" i="21"/>
  <c r="A1726" i="21"/>
  <c r="A1725" i="21"/>
  <c r="A1724" i="21"/>
  <c r="A1723" i="21"/>
  <c r="A1722" i="21"/>
  <c r="A1721" i="21"/>
  <c r="A1720" i="21"/>
  <c r="A1719" i="21"/>
  <c r="A1718" i="21"/>
  <c r="A1717" i="21"/>
  <c r="A1714" i="21"/>
  <c r="A1713" i="21"/>
  <c r="A1712" i="21"/>
  <c r="A1710" i="21"/>
  <c r="A1709" i="21"/>
  <c r="A1708" i="21"/>
  <c r="A1707" i="21"/>
  <c r="A1706" i="21"/>
  <c r="A1705" i="21"/>
  <c r="A1704" i="21"/>
  <c r="A1703" i="21"/>
  <c r="A1702" i="21"/>
  <c r="A1701" i="21"/>
  <c r="A1700" i="21"/>
  <c r="A1698" i="21"/>
  <c r="A1697" i="21"/>
  <c r="A1696" i="21"/>
  <c r="A1695" i="21"/>
  <c r="A1694" i="21"/>
  <c r="A1693" i="21"/>
  <c r="A1692" i="21"/>
  <c r="A1691" i="21"/>
  <c r="U1690" i="21"/>
  <c r="T1690" i="21"/>
  <c r="S1690" i="21"/>
  <c r="R1690" i="21"/>
  <c r="Q1690" i="21"/>
  <c r="P1690" i="21"/>
  <c r="O1690" i="21"/>
  <c r="N1690" i="21"/>
  <c r="M1690" i="21"/>
  <c r="L1690" i="21"/>
  <c r="K1690" i="21"/>
  <c r="J1690" i="21"/>
  <c r="I1690" i="21"/>
  <c r="H1690" i="21"/>
  <c r="G1690" i="21"/>
  <c r="F1690" i="21"/>
  <c r="E1690" i="21"/>
  <c r="A1690" i="21"/>
  <c r="G1689" i="21"/>
  <c r="F1689" i="21"/>
  <c r="N1693" i="21" s="1"/>
  <c r="E1689" i="21"/>
  <c r="A1689" i="21"/>
  <c r="A1688" i="21"/>
  <c r="A1687" i="21"/>
  <c r="A1686" i="21"/>
  <c r="A1685" i="21"/>
  <c r="I1684" i="21"/>
  <c r="H1684" i="21"/>
  <c r="G1684" i="21"/>
  <c r="F1684" i="21"/>
  <c r="A1684" i="21"/>
  <c r="A1683" i="21"/>
  <c r="E1682" i="21"/>
  <c r="E1684" i="21" s="1"/>
  <c r="A1682" i="21"/>
  <c r="U1681" i="21"/>
  <c r="U1682" i="21" s="1"/>
  <c r="U1684" i="21" s="1"/>
  <c r="U1686" i="21" s="1"/>
  <c r="T1681" i="21"/>
  <c r="T1682" i="21" s="1"/>
  <c r="T1684" i="21" s="1"/>
  <c r="T1686" i="21" s="1"/>
  <c r="R1681" i="21"/>
  <c r="R1682" i="21" s="1"/>
  <c r="R1684" i="21" s="1"/>
  <c r="R1686" i="21" s="1"/>
  <c r="M1681" i="21"/>
  <c r="M1682" i="21" s="1"/>
  <c r="M1684" i="21" s="1"/>
  <c r="M1686" i="21" s="1"/>
  <c r="L1681" i="21"/>
  <c r="L1682" i="21" s="1"/>
  <c r="L1684" i="21" s="1"/>
  <c r="L1686" i="21" s="1"/>
  <c r="J1681" i="21"/>
  <c r="J1682" i="21" s="1"/>
  <c r="J1684" i="21" s="1"/>
  <c r="J1686" i="21" s="1"/>
  <c r="A1681" i="21"/>
  <c r="O1681" i="21"/>
  <c r="O1682" i="21" s="1"/>
  <c r="O1684" i="21" s="1"/>
  <c r="O1686" i="21" s="1"/>
  <c r="S1681" i="21"/>
  <c r="S1682" i="21" s="1"/>
  <c r="S1684" i="21" s="1"/>
  <c r="S1686" i="21" s="1"/>
  <c r="Q1681" i="21"/>
  <c r="Q1682" i="21" s="1"/>
  <c r="Q1684" i="21" s="1"/>
  <c r="Q1686" i="21" s="1"/>
  <c r="P1681" i="21"/>
  <c r="P1682" i="21" s="1"/>
  <c r="P1684" i="21" s="1"/>
  <c r="P1686" i="21" s="1"/>
  <c r="N1681" i="21"/>
  <c r="N1682" i="21" s="1"/>
  <c r="N1684" i="21" s="1"/>
  <c r="N1686" i="21" s="1"/>
  <c r="K1681" i="21"/>
  <c r="K1682" i="21" s="1"/>
  <c r="K1684" i="21" s="1"/>
  <c r="K1686" i="21" s="1"/>
  <c r="A1678" i="21"/>
  <c r="A1675" i="21"/>
  <c r="A1662" i="21"/>
  <c r="A1661" i="21"/>
  <c r="A1660" i="21"/>
  <c r="A1659" i="21"/>
  <c r="A1658" i="21"/>
  <c r="A1657" i="21"/>
  <c r="A1656" i="21"/>
  <c r="A1655" i="21"/>
  <c r="A1654" i="21"/>
  <c r="A1653" i="21"/>
  <c r="A1652" i="21"/>
  <c r="A1651" i="21"/>
  <c r="A1648" i="21"/>
  <c r="A1644" i="21"/>
  <c r="A1643" i="21"/>
  <c r="A1642" i="21"/>
  <c r="A1640" i="21"/>
  <c r="A1637" i="21"/>
  <c r="A1636" i="21"/>
  <c r="A1635" i="21"/>
  <c r="A1634" i="21"/>
  <c r="A1632" i="21"/>
  <c r="H1631" i="21"/>
  <c r="H1630" i="21"/>
  <c r="A1629" i="21"/>
  <c r="A1627" i="21"/>
  <c r="A1626" i="21"/>
  <c r="A1624" i="21"/>
  <c r="A1623" i="21"/>
  <c r="A1622" i="21"/>
  <c r="A1621" i="21"/>
  <c r="A1619" i="21"/>
  <c r="A1618" i="21"/>
  <c r="A1617" i="21"/>
  <c r="A1616" i="21"/>
  <c r="A1615" i="21"/>
  <c r="A1613" i="21"/>
  <c r="A1612" i="21"/>
  <c r="A1611" i="21"/>
  <c r="A1610" i="21"/>
  <c r="A1609" i="21"/>
  <c r="A1608" i="21"/>
  <c r="A1607" i="21"/>
  <c r="A1606" i="21"/>
  <c r="A1595" i="21"/>
  <c r="A1594" i="21"/>
  <c r="A1593" i="21"/>
  <c r="A1592" i="21"/>
  <c r="A1591" i="21"/>
  <c r="A1590" i="21"/>
  <c r="A1589" i="21"/>
  <c r="A1588" i="21"/>
  <c r="A1587" i="21"/>
  <c r="A1576" i="21"/>
  <c r="A1575" i="21"/>
  <c r="A1574" i="21"/>
  <c r="A1563" i="21"/>
  <c r="A1562" i="21"/>
  <c r="A1561" i="21"/>
  <c r="A1550" i="21"/>
  <c r="A1549" i="21"/>
  <c r="A1548" i="21"/>
  <c r="A1547" i="21"/>
  <c r="A1536" i="21"/>
  <c r="A1535" i="21"/>
  <c r="A1534" i="21"/>
  <c r="G1533" i="21"/>
  <c r="F1533" i="21"/>
  <c r="E1533" i="21"/>
  <c r="A1533" i="21"/>
  <c r="F1532" i="21"/>
  <c r="A1532" i="21"/>
  <c r="F1531" i="21"/>
  <c r="A1531" i="21"/>
  <c r="A1530" i="21"/>
  <c r="A1529" i="21"/>
  <c r="F1528" i="21"/>
  <c r="A1528" i="21"/>
  <c r="F1527" i="21"/>
  <c r="A1527" i="21"/>
  <c r="A1526" i="21"/>
  <c r="A1525" i="21"/>
  <c r="F1524" i="21"/>
  <c r="A1524" i="21"/>
  <c r="F1523" i="21"/>
  <c r="A1523" i="21"/>
  <c r="G1522" i="21"/>
  <c r="A1522" i="21"/>
  <c r="F1530" i="21"/>
  <c r="F1529" i="21"/>
  <c r="F1526" i="21"/>
  <c r="F1525" i="21"/>
  <c r="A1511" i="21"/>
  <c r="A1510" i="21"/>
  <c r="A1509" i="21"/>
  <c r="A1508" i="21"/>
  <c r="A1507" i="21"/>
  <c r="A1506" i="21"/>
  <c r="A1505" i="21"/>
  <c r="A1504" i="21"/>
  <c r="A1503" i="21"/>
  <c r="A1502" i="21"/>
  <c r="A1501" i="21"/>
  <c r="A1500" i="21"/>
  <c r="A1499" i="21"/>
  <c r="A1498" i="21"/>
  <c r="A1497" i="21"/>
  <c r="A1496" i="21"/>
  <c r="A1494" i="21"/>
  <c r="A1491" i="21"/>
  <c r="I1490" i="21"/>
  <c r="H1490" i="21"/>
  <c r="G1490" i="21"/>
  <c r="F1490" i="21"/>
  <c r="A1490" i="21"/>
  <c r="A1489" i="21"/>
  <c r="A1487" i="21"/>
  <c r="A1486" i="21"/>
  <c r="A1485" i="21"/>
  <c r="A1484" i="21"/>
  <c r="A1482" i="21"/>
  <c r="A1479" i="21"/>
  <c r="A1477" i="21"/>
  <c r="A1476" i="21"/>
  <c r="A1475" i="21"/>
  <c r="A1474" i="21"/>
  <c r="A1473" i="21"/>
  <c r="A1471" i="21"/>
  <c r="A1470" i="21"/>
  <c r="A1468" i="21"/>
  <c r="A1467" i="21"/>
  <c r="A1466" i="21"/>
  <c r="A1464" i="21"/>
  <c r="A1463" i="21"/>
  <c r="A1462" i="21"/>
  <c r="A1461" i="21"/>
  <c r="A1459" i="21"/>
  <c r="A1458" i="21"/>
  <c r="A1457" i="21"/>
  <c r="A1456" i="21"/>
  <c r="A1455" i="21"/>
  <c r="A1453" i="21"/>
  <c r="A1452" i="21"/>
  <c r="A1451" i="21"/>
  <c r="A1450" i="21"/>
  <c r="A1449" i="21"/>
  <c r="A1448" i="21"/>
  <c r="A1447" i="21"/>
  <c r="A1446" i="21"/>
  <c r="A1445" i="21"/>
  <c r="A1444" i="21"/>
  <c r="A1443" i="21"/>
  <c r="A1442" i="21"/>
  <c r="A1439" i="21"/>
  <c r="A1438" i="21"/>
  <c r="A1437" i="21"/>
  <c r="A1435" i="21"/>
  <c r="A1428" i="21"/>
  <c r="A1427" i="21"/>
  <c r="A1426" i="21"/>
  <c r="A1425" i="21"/>
  <c r="A1424" i="21"/>
  <c r="A1423" i="21"/>
  <c r="A1422" i="21"/>
  <c r="A1421" i="21"/>
  <c r="A1420" i="21"/>
  <c r="A1419" i="21"/>
  <c r="A1418" i="21"/>
  <c r="A1417" i="21"/>
  <c r="A1416" i="21"/>
  <c r="A1413" i="21"/>
  <c r="A1410" i="21"/>
  <c r="A1409" i="21"/>
  <c r="A1408" i="21"/>
  <c r="A1406" i="21"/>
  <c r="A1403" i="21"/>
  <c r="A1400" i="21"/>
  <c r="A1398" i="21"/>
  <c r="A1397" i="21"/>
  <c r="A1396" i="21"/>
  <c r="A1395" i="21"/>
  <c r="A1394" i="21"/>
  <c r="A1393" i="21"/>
  <c r="A1392" i="21"/>
  <c r="A1391" i="21"/>
  <c r="A1390" i="21"/>
  <c r="A1389" i="21"/>
  <c r="A1388" i="21"/>
  <c r="A1387" i="21"/>
  <c r="A1386" i="21"/>
  <c r="A1385" i="21"/>
  <c r="A1384" i="21"/>
  <c r="A1383" i="21"/>
  <c r="A1382" i="21"/>
  <c r="A1380" i="21"/>
  <c r="A1379" i="21"/>
  <c r="A1378" i="21"/>
  <c r="A1377" i="21"/>
  <c r="A1376" i="21"/>
  <c r="A1375" i="21"/>
  <c r="A1374" i="21"/>
  <c r="A1373" i="21"/>
  <c r="A1372" i="21"/>
  <c r="A1371" i="21"/>
  <c r="A1369" i="21"/>
  <c r="A1368" i="21"/>
  <c r="A1367" i="21"/>
  <c r="A1366" i="21"/>
  <c r="A1365" i="21"/>
  <c r="A1364" i="21"/>
  <c r="A1363" i="21"/>
  <c r="A1362" i="21"/>
  <c r="A1361" i="21"/>
  <c r="A1360" i="21"/>
  <c r="A1359" i="21"/>
  <c r="A1358" i="21"/>
  <c r="A1357" i="21"/>
  <c r="A1356" i="21"/>
  <c r="A1355" i="21"/>
  <c r="A1354" i="21"/>
  <c r="A1353" i="21"/>
  <c r="H1350" i="21"/>
  <c r="A1349" i="21"/>
  <c r="A1347" i="21"/>
  <c r="A1346" i="21"/>
  <c r="A1345" i="21"/>
  <c r="A1344" i="21"/>
  <c r="G1343" i="21"/>
  <c r="E1343" i="21"/>
  <c r="A1343" i="21"/>
  <c r="A1342" i="21"/>
  <c r="A1341" i="21"/>
  <c r="A1340" i="21"/>
  <c r="A1339" i="21"/>
  <c r="A1337" i="21"/>
  <c r="A1336" i="21"/>
  <c r="A1335" i="21"/>
  <c r="A1334" i="21"/>
  <c r="A1333" i="21"/>
  <c r="A1332" i="21"/>
  <c r="A1330" i="21"/>
  <c r="A1329" i="21"/>
  <c r="H1328" i="21"/>
  <c r="A1327" i="21"/>
  <c r="A1325" i="21"/>
  <c r="A1324" i="21"/>
  <c r="A1323" i="21"/>
  <c r="A1322" i="21"/>
  <c r="A1321" i="21"/>
  <c r="A1320" i="21"/>
  <c r="A1319" i="21"/>
  <c r="A1318" i="21"/>
  <c r="A1317" i="21"/>
  <c r="A1316" i="21"/>
  <c r="A1315" i="21"/>
  <c r="A1314" i="21"/>
  <c r="A1313" i="21"/>
  <c r="A1312" i="21"/>
  <c r="A1311" i="21"/>
  <c r="A1310" i="21"/>
  <c r="A1309" i="21"/>
  <c r="A1308" i="21"/>
  <c r="A1307" i="21"/>
  <c r="A1306" i="21"/>
  <c r="A1305" i="21"/>
  <c r="A1304" i="21"/>
  <c r="A1303" i="21"/>
  <c r="A1302" i="21"/>
  <c r="A1301" i="21"/>
  <c r="A1300" i="21"/>
  <c r="A1299" i="21"/>
  <c r="A1298" i="21"/>
  <c r="A1297" i="21"/>
  <c r="A1296" i="21"/>
  <c r="A1295" i="21"/>
  <c r="A1294" i="21"/>
  <c r="A1293" i="21"/>
  <c r="A1292" i="21"/>
  <c r="A1291" i="21"/>
  <c r="A1290" i="21"/>
  <c r="A1289" i="21"/>
  <c r="A1288" i="21"/>
  <c r="A1287" i="21"/>
  <c r="A1286" i="21"/>
  <c r="A1285" i="21"/>
  <c r="A1284" i="21"/>
  <c r="A1283" i="21"/>
  <c r="A1282" i="21"/>
  <c r="A1281" i="21"/>
  <c r="A1280" i="21"/>
  <c r="A1279" i="21"/>
  <c r="A1278" i="21"/>
  <c r="A1277" i="21"/>
  <c r="A1276" i="21"/>
  <c r="A1275" i="21"/>
  <c r="A1274" i="21"/>
  <c r="A1273" i="21"/>
  <c r="A1272" i="21"/>
  <c r="A1271" i="21"/>
  <c r="A1270" i="21"/>
  <c r="A1268" i="21"/>
  <c r="A1267" i="21"/>
  <c r="A1266" i="21"/>
  <c r="A1265" i="21"/>
  <c r="A1264" i="21"/>
  <c r="A1263" i="21"/>
  <c r="A1262" i="21"/>
  <c r="A1261" i="21"/>
  <c r="A1260" i="21"/>
  <c r="A1259" i="21"/>
  <c r="A1258" i="21"/>
  <c r="A1257" i="21"/>
  <c r="A1256" i="21"/>
  <c r="A1254" i="21"/>
  <c r="A1253" i="21"/>
  <c r="A1252" i="21"/>
  <c r="A1251" i="21"/>
  <c r="A1250" i="21"/>
  <c r="A1248" i="21"/>
  <c r="A1245" i="21"/>
  <c r="A1244" i="21"/>
  <c r="A1243" i="21"/>
  <c r="A1242" i="21"/>
  <c r="A1241" i="21"/>
  <c r="A1240" i="21"/>
  <c r="A1239" i="21"/>
  <c r="A1238" i="21"/>
  <c r="A1236" i="21"/>
  <c r="A1235" i="21"/>
  <c r="A1233" i="21"/>
  <c r="A1232" i="21"/>
  <c r="A1231" i="21"/>
  <c r="A1230" i="21"/>
  <c r="A1228" i="21"/>
  <c r="A1227" i="21"/>
  <c r="A1226" i="21"/>
  <c r="A1225" i="21"/>
  <c r="A1223" i="21"/>
  <c r="A1222" i="21"/>
  <c r="A1221" i="21"/>
  <c r="A1220" i="21"/>
  <c r="A1219" i="21"/>
  <c r="A1217" i="21"/>
  <c r="A1216" i="21"/>
  <c r="A1215" i="21"/>
  <c r="A1214" i="21"/>
  <c r="H1213" i="21"/>
  <c r="A1212" i="21"/>
  <c r="A1210" i="21"/>
  <c r="A1209" i="21"/>
  <c r="H1207" i="21"/>
  <c r="H1205" i="21"/>
  <c r="H1203" i="21"/>
  <c r="A1202" i="21"/>
  <c r="A1200" i="21"/>
  <c r="A1199" i="21"/>
  <c r="A1198" i="21"/>
  <c r="A1197" i="21"/>
  <c r="H1195" i="21"/>
  <c r="A1194" i="21"/>
  <c r="A1193" i="21"/>
  <c r="A1192" i="21"/>
  <c r="H1191" i="21"/>
  <c r="H1190" i="21"/>
  <c r="A1189" i="21"/>
  <c r="A1188" i="21"/>
  <c r="A1187" i="21"/>
  <c r="A1186" i="21"/>
  <c r="T1185" i="21"/>
  <c r="Q1185" i="21"/>
  <c r="L1185" i="21"/>
  <c r="A1185" i="21"/>
  <c r="A1183" i="21"/>
  <c r="N1185" i="21"/>
  <c r="S1185" i="21"/>
  <c r="R1185" i="21"/>
  <c r="O1185" i="21"/>
  <c r="K1185" i="21"/>
  <c r="J1185" i="21"/>
  <c r="A1180" i="21"/>
  <c r="A1179" i="21"/>
  <c r="A1177" i="21"/>
  <c r="A1176" i="21"/>
  <c r="A1175" i="21"/>
  <c r="A1174" i="21"/>
  <c r="A1173" i="21"/>
  <c r="A1172" i="21"/>
  <c r="A1171" i="21"/>
  <c r="A1170" i="21"/>
  <c r="A1168" i="21"/>
  <c r="A1167" i="21"/>
  <c r="A1166" i="21"/>
  <c r="A1165" i="21"/>
  <c r="A1164" i="21"/>
  <c r="A1163" i="21"/>
  <c r="A1162" i="21"/>
  <c r="A1161" i="21"/>
  <c r="A1160" i="21"/>
  <c r="A1159" i="21"/>
  <c r="A1155" i="21"/>
  <c r="A1154" i="21"/>
  <c r="A1153" i="21"/>
  <c r="A1152" i="21"/>
  <c r="A1151" i="21"/>
  <c r="A1150" i="21"/>
  <c r="A1149" i="21"/>
  <c r="A1148" i="21"/>
  <c r="A1147" i="21"/>
  <c r="A1146" i="21"/>
  <c r="H1145" i="21"/>
  <c r="A1144" i="21"/>
  <c r="A1143" i="21"/>
  <c r="A1142" i="21"/>
  <c r="A1141" i="21"/>
  <c r="A1139" i="21"/>
  <c r="A1138" i="21"/>
  <c r="A1136" i="21"/>
  <c r="A1134" i="21"/>
  <c r="A1133" i="21"/>
  <c r="A1128" i="21"/>
  <c r="A1127" i="21"/>
  <c r="A1126" i="21"/>
  <c r="A1124" i="21"/>
  <c r="A1123" i="21"/>
  <c r="H1122" i="21"/>
  <c r="A1122" i="21"/>
  <c r="H1121" i="21"/>
  <c r="A1121" i="21"/>
  <c r="H1120" i="21"/>
  <c r="A1120" i="21"/>
  <c r="A1119" i="21"/>
  <c r="A1118" i="21"/>
  <c r="A1117" i="21"/>
  <c r="A1116" i="21"/>
  <c r="A1115" i="21"/>
  <c r="A1114" i="21"/>
  <c r="A1113" i="21"/>
  <c r="A1112" i="21"/>
  <c r="A1111" i="21"/>
  <c r="S1110" i="21"/>
  <c r="R1110" i="21"/>
  <c r="P1110" i="21"/>
  <c r="N1110" i="21"/>
  <c r="K1110" i="21"/>
  <c r="J1110" i="21"/>
  <c r="A1110" i="21"/>
  <c r="H1109" i="21"/>
  <c r="U1110" i="21"/>
  <c r="Q1110" i="21"/>
  <c r="O1110" i="21"/>
  <c r="M1110" i="21"/>
  <c r="H1108" i="21"/>
  <c r="A1107" i="21"/>
  <c r="R1106" i="21"/>
  <c r="Q1106" i="21"/>
  <c r="O1106" i="21"/>
  <c r="J1106" i="21"/>
  <c r="A1106" i="21"/>
  <c r="U1106" i="21"/>
  <c r="M1106" i="21"/>
  <c r="T1106" i="21"/>
  <c r="S1106" i="21"/>
  <c r="P1106" i="21"/>
  <c r="N1106" i="21"/>
  <c r="L1106" i="21"/>
  <c r="K1106" i="21"/>
  <c r="A1103" i="21"/>
  <c r="H1102" i="21"/>
  <c r="A1101" i="21"/>
  <c r="A1100" i="21"/>
  <c r="A1099" i="21"/>
  <c r="A1097" i="21"/>
  <c r="A1096" i="21"/>
  <c r="A1095" i="21"/>
  <c r="A1094" i="21"/>
  <c r="A1093" i="21"/>
  <c r="A1092" i="21"/>
  <c r="A1091" i="21"/>
  <c r="A1090" i="21"/>
  <c r="A1089" i="21"/>
  <c r="A1088" i="21"/>
  <c r="A1087" i="21"/>
  <c r="A1086" i="21"/>
  <c r="A1085" i="21"/>
  <c r="A1084" i="21"/>
  <c r="A1083" i="21"/>
  <c r="U1082" i="21"/>
  <c r="T1082" i="21"/>
  <c r="S1082" i="21"/>
  <c r="R1082" i="21"/>
  <c r="Q1082" i="21"/>
  <c r="P1082" i="21"/>
  <c r="O1082" i="21"/>
  <c r="N1082" i="21"/>
  <c r="M1082" i="21"/>
  <c r="L1082" i="21"/>
  <c r="K1082" i="21"/>
  <c r="J1082" i="21"/>
  <c r="I1082" i="21"/>
  <c r="H1082" i="21"/>
  <c r="G1082" i="21"/>
  <c r="F1082" i="21"/>
  <c r="E1082" i="21"/>
  <c r="A1082" i="21"/>
  <c r="U1081" i="21"/>
  <c r="T1081" i="21"/>
  <c r="S1081" i="21"/>
  <c r="R1081" i="21"/>
  <c r="Q1081" i="21"/>
  <c r="P1081" i="21"/>
  <c r="O1081" i="21"/>
  <c r="N1081" i="21"/>
  <c r="M1081" i="21"/>
  <c r="L1081" i="21"/>
  <c r="K1081" i="21"/>
  <c r="J1081" i="21"/>
  <c r="I1081" i="21"/>
  <c r="H1081" i="21"/>
  <c r="G1081" i="21"/>
  <c r="F1081" i="21"/>
  <c r="E1081" i="21"/>
  <c r="A1081" i="21"/>
  <c r="A1080" i="21"/>
  <c r="S1079" i="21"/>
  <c r="N1079" i="21"/>
  <c r="K1079" i="21"/>
  <c r="F1079" i="21"/>
  <c r="A1079" i="21"/>
  <c r="U1078" i="21"/>
  <c r="P1078" i="21"/>
  <c r="M1078" i="21"/>
  <c r="H1078" i="21"/>
  <c r="E1078" i="21"/>
  <c r="A1078" i="21"/>
  <c r="A1077" i="21"/>
  <c r="A1076" i="21"/>
  <c r="A1075" i="21"/>
  <c r="A1074" i="21"/>
  <c r="A1073" i="21"/>
  <c r="A1072" i="21"/>
  <c r="A1071" i="21"/>
  <c r="A1070" i="21"/>
  <c r="U1079" i="21"/>
  <c r="T1079" i="21"/>
  <c r="R1079" i="21"/>
  <c r="R1087" i="21" s="1"/>
  <c r="Q1079" i="21"/>
  <c r="P1079" i="21"/>
  <c r="O1079" i="21"/>
  <c r="O1087" i="21" s="1"/>
  <c r="M1079" i="21"/>
  <c r="L1079" i="21"/>
  <c r="J1079" i="21"/>
  <c r="I1079" i="21"/>
  <c r="H1079" i="21"/>
  <c r="G1079" i="21"/>
  <c r="E1079" i="21"/>
  <c r="A1069" i="21"/>
  <c r="T1078" i="21"/>
  <c r="T1084" i="21" s="1"/>
  <c r="S1078" i="21"/>
  <c r="S1084" i="21" s="1"/>
  <c r="R1078" i="21"/>
  <c r="R1084" i="21" s="1"/>
  <c r="Q1078" i="21"/>
  <c r="Q1084" i="21" s="1"/>
  <c r="O1078" i="21"/>
  <c r="O1084" i="21" s="1"/>
  <c r="N1078" i="21"/>
  <c r="N1084" i="21" s="1"/>
  <c r="L1078" i="21"/>
  <c r="K1078" i="21"/>
  <c r="J1078" i="21"/>
  <c r="J1084" i="21" s="1"/>
  <c r="I1078" i="21"/>
  <c r="G1078" i="21"/>
  <c r="F1078" i="21"/>
  <c r="A1068" i="21"/>
  <c r="A1067" i="21"/>
  <c r="A1066" i="21"/>
  <c r="A1065" i="21"/>
  <c r="A1064" i="21"/>
  <c r="A1063" i="21"/>
  <c r="A1062" i="21"/>
  <c r="A1061" i="21"/>
  <c r="A1060" i="21"/>
  <c r="A1059" i="21"/>
  <c r="A1057" i="21"/>
  <c r="Q1056" i="21"/>
  <c r="A1056" i="21"/>
  <c r="U1055" i="21"/>
  <c r="U1056" i="21" s="1"/>
  <c r="T1055" i="21"/>
  <c r="T1056" i="21" s="1"/>
  <c r="R1055" i="21"/>
  <c r="R1056" i="21" s="1"/>
  <c r="L1055" i="21"/>
  <c r="L1056" i="21" s="1"/>
  <c r="J1055" i="21"/>
  <c r="A1055" i="21"/>
  <c r="H1054" i="21"/>
  <c r="A1054" i="21"/>
  <c r="A1053" i="21"/>
  <c r="A1052" i="21"/>
  <c r="H1051" i="21"/>
  <c r="S1055" i="21"/>
  <c r="S1056" i="21" s="1"/>
  <c r="Q1055" i="21"/>
  <c r="P1055" i="21"/>
  <c r="P1056" i="21" s="1"/>
  <c r="O1055" i="21"/>
  <c r="O1056" i="21" s="1"/>
  <c r="N1055" i="21"/>
  <c r="N1056" i="21" s="1"/>
  <c r="M1055" i="21"/>
  <c r="M1056" i="21" s="1"/>
  <c r="K1055" i="21"/>
  <c r="K1056" i="21" s="1"/>
  <c r="A1047" i="21"/>
  <c r="H1046" i="21"/>
  <c r="A1046" i="21"/>
  <c r="A1045" i="21"/>
  <c r="H1044" i="21"/>
  <c r="A1044" i="21"/>
  <c r="H1043" i="21"/>
  <c r="A1042" i="21"/>
  <c r="A1041" i="21"/>
  <c r="A1040" i="21"/>
  <c r="A1039" i="21"/>
  <c r="A1038" i="21"/>
  <c r="A1036" i="21"/>
  <c r="A1033" i="21"/>
  <c r="A1032" i="21"/>
  <c r="A1031" i="21"/>
  <c r="A1030" i="21"/>
  <c r="A1029" i="21"/>
  <c r="A1028" i="21"/>
  <c r="A1027" i="21"/>
  <c r="A1026" i="21"/>
  <c r="A1024" i="21"/>
  <c r="A1023" i="21"/>
  <c r="A1022" i="21"/>
  <c r="A1021" i="21"/>
  <c r="A1019" i="21"/>
  <c r="A1018" i="21"/>
  <c r="A1017" i="21"/>
  <c r="A1016" i="21"/>
  <c r="A1014" i="21"/>
  <c r="A1013" i="21"/>
  <c r="A1012" i="21"/>
  <c r="A1011" i="21"/>
  <c r="A1009" i="21"/>
  <c r="A1008" i="21"/>
  <c r="A1007" i="21"/>
  <c r="A1006" i="21"/>
  <c r="A1005" i="21"/>
  <c r="A1003" i="21"/>
  <c r="A1002" i="21"/>
  <c r="A1001" i="21"/>
  <c r="A1000" i="21"/>
  <c r="H999" i="21"/>
  <c r="A998" i="21"/>
  <c r="A996" i="21"/>
  <c r="A995" i="21"/>
  <c r="H992" i="21"/>
  <c r="H991" i="21"/>
  <c r="H989" i="21"/>
  <c r="A988" i="21"/>
  <c r="A986" i="21"/>
  <c r="A985" i="21"/>
  <c r="A984" i="21"/>
  <c r="A983" i="21"/>
  <c r="H981" i="21"/>
  <c r="A980" i="21"/>
  <c r="A979" i="21"/>
  <c r="A978" i="21"/>
  <c r="H977" i="21"/>
  <c r="H976" i="21"/>
  <c r="A975" i="21"/>
  <c r="A974" i="21"/>
  <c r="A973" i="21"/>
  <c r="A972" i="21"/>
  <c r="T971" i="21"/>
  <c r="L971" i="21"/>
  <c r="A971" i="21"/>
  <c r="Q971" i="21"/>
  <c r="A969" i="21"/>
  <c r="P971" i="21"/>
  <c r="N971" i="21"/>
  <c r="K971" i="21"/>
  <c r="S971" i="21"/>
  <c r="O971" i="21"/>
  <c r="A966" i="21"/>
  <c r="A965" i="21"/>
  <c r="A963" i="21"/>
  <c r="A962" i="21"/>
  <c r="A961" i="21"/>
  <c r="A960" i="21"/>
  <c r="A959" i="21"/>
  <c r="A958" i="21"/>
  <c r="A957" i="21"/>
  <c r="A956" i="21"/>
  <c r="A954" i="21"/>
  <c r="A953" i="21"/>
  <c r="A952" i="21"/>
  <c r="A951" i="21"/>
  <c r="A950" i="21"/>
  <c r="A949" i="21"/>
  <c r="A948" i="21"/>
  <c r="A947" i="21"/>
  <c r="A946" i="21"/>
  <c r="A945" i="21"/>
  <c r="A941" i="21"/>
  <c r="A940" i="21"/>
  <c r="A939" i="21"/>
  <c r="A938" i="21"/>
  <c r="A937" i="21"/>
  <c r="A936" i="21"/>
  <c r="A935" i="21"/>
  <c r="A934" i="21"/>
  <c r="A933" i="21"/>
  <c r="A932" i="21"/>
  <c r="A930" i="21"/>
  <c r="A929" i="21"/>
  <c r="A928" i="21"/>
  <c r="A927" i="21"/>
  <c r="A925" i="21"/>
  <c r="A924" i="21"/>
  <c r="A922" i="21"/>
  <c r="A920" i="21"/>
  <c r="A919" i="21"/>
  <c r="A914" i="21"/>
  <c r="A913" i="21"/>
  <c r="A912" i="21"/>
  <c r="A910" i="21"/>
  <c r="A909" i="21"/>
  <c r="H908" i="21"/>
  <c r="A908" i="21"/>
  <c r="H907" i="21"/>
  <c r="A907" i="21"/>
  <c r="H906" i="21"/>
  <c r="A906" i="21"/>
  <c r="A905" i="21"/>
  <c r="A904" i="21"/>
  <c r="A903" i="21"/>
  <c r="A902" i="21"/>
  <c r="A901" i="21"/>
  <c r="A900" i="21"/>
  <c r="A899" i="21"/>
  <c r="A898" i="21"/>
  <c r="A897" i="21"/>
  <c r="U896" i="21"/>
  <c r="S896" i="21"/>
  <c r="R896" i="21"/>
  <c r="P896" i="21"/>
  <c r="M896" i="21"/>
  <c r="K896" i="21"/>
  <c r="J896" i="21"/>
  <c r="A896" i="21"/>
  <c r="H895" i="21"/>
  <c r="T896" i="21"/>
  <c r="Q896" i="21"/>
  <c r="O896" i="21"/>
  <c r="N896" i="21"/>
  <c r="L896" i="21"/>
  <c r="H894" i="21"/>
  <c r="A893" i="21"/>
  <c r="T892" i="21"/>
  <c r="R892" i="21"/>
  <c r="Q892" i="21"/>
  <c r="L892" i="21"/>
  <c r="J892" i="21"/>
  <c r="A892" i="21"/>
  <c r="U892" i="21"/>
  <c r="S892" i="21"/>
  <c r="O892" i="21"/>
  <c r="N892" i="21"/>
  <c r="M892" i="21"/>
  <c r="K892" i="21"/>
  <c r="H890" i="21"/>
  <c r="A889" i="21"/>
  <c r="H888" i="21"/>
  <c r="A887" i="21"/>
  <c r="A886" i="21"/>
  <c r="A885" i="21"/>
  <c r="A883" i="21"/>
  <c r="A882" i="21"/>
  <c r="A881" i="21"/>
  <c r="A880" i="21"/>
  <c r="A879" i="21"/>
  <c r="A878" i="21"/>
  <c r="A877" i="21"/>
  <c r="A876" i="21"/>
  <c r="A875" i="21"/>
  <c r="A874" i="21"/>
  <c r="U873" i="21"/>
  <c r="A873" i="21"/>
  <c r="A872" i="21"/>
  <c r="A871" i="21"/>
  <c r="A870" i="21"/>
  <c r="A869" i="21"/>
  <c r="U868" i="21"/>
  <c r="T868" i="21"/>
  <c r="S868" i="21"/>
  <c r="S873" i="21" s="1"/>
  <c r="R868" i="21"/>
  <c r="Q868" i="21"/>
  <c r="P868" i="21"/>
  <c r="O868" i="21"/>
  <c r="N868" i="21"/>
  <c r="M868" i="21"/>
  <c r="L868" i="21"/>
  <c r="K868" i="21"/>
  <c r="J868" i="21"/>
  <c r="I868" i="21"/>
  <c r="H868" i="21"/>
  <c r="G868" i="21"/>
  <c r="F868" i="21"/>
  <c r="E868" i="21"/>
  <c r="A868" i="21"/>
  <c r="U867" i="21"/>
  <c r="U870" i="21" s="1"/>
  <c r="T867" i="21"/>
  <c r="S867" i="21"/>
  <c r="R867" i="21"/>
  <c r="Q867" i="21"/>
  <c r="P867" i="21"/>
  <c r="O867" i="21"/>
  <c r="N867" i="21"/>
  <c r="M867" i="21"/>
  <c r="M870" i="21" s="1"/>
  <c r="L867" i="21"/>
  <c r="K867" i="21"/>
  <c r="J867" i="21"/>
  <c r="I867" i="21"/>
  <c r="H867" i="21"/>
  <c r="G867" i="21"/>
  <c r="F867" i="21"/>
  <c r="E867" i="21"/>
  <c r="A867" i="21"/>
  <c r="A866" i="21"/>
  <c r="S865" i="21"/>
  <c r="P865" i="21"/>
  <c r="N865" i="21"/>
  <c r="N873" i="21" s="1"/>
  <c r="K865" i="21"/>
  <c r="F865" i="21"/>
  <c r="A865" i="21"/>
  <c r="U864" i="21"/>
  <c r="R864" i="21"/>
  <c r="P864" i="21"/>
  <c r="M864" i="21"/>
  <c r="H864" i="21"/>
  <c r="E864" i="21"/>
  <c r="A864" i="21"/>
  <c r="A863" i="21"/>
  <c r="A862" i="21"/>
  <c r="A861" i="21"/>
  <c r="A860" i="21"/>
  <c r="A859" i="21"/>
  <c r="A858" i="21"/>
  <c r="A857" i="21"/>
  <c r="A856" i="21"/>
  <c r="U865" i="21"/>
  <c r="T865" i="21"/>
  <c r="R865" i="21"/>
  <c r="Q865" i="21"/>
  <c r="Q873" i="21" s="1"/>
  <c r="O865" i="21"/>
  <c r="M865" i="21"/>
  <c r="L865" i="21"/>
  <c r="L873" i="21" s="1"/>
  <c r="J865" i="21"/>
  <c r="I865" i="21"/>
  <c r="H865" i="21"/>
  <c r="G865" i="21"/>
  <c r="E865" i="21"/>
  <c r="A855" i="21"/>
  <c r="T864" i="21"/>
  <c r="T870" i="21" s="1"/>
  <c r="S864" i="21"/>
  <c r="Q864" i="21"/>
  <c r="Q870" i="21" s="1"/>
  <c r="O864" i="21"/>
  <c r="N864" i="21"/>
  <c r="L864" i="21"/>
  <c r="L870" i="21" s="1"/>
  <c r="K864" i="21"/>
  <c r="J864" i="21"/>
  <c r="I864" i="21"/>
  <c r="G864" i="21"/>
  <c r="F864" i="21"/>
  <c r="A854" i="21"/>
  <c r="A853" i="21"/>
  <c r="A852" i="21"/>
  <c r="A851" i="21"/>
  <c r="A850" i="21"/>
  <c r="A849" i="21"/>
  <c r="A848" i="21"/>
  <c r="A847" i="21"/>
  <c r="A846" i="21"/>
  <c r="A845" i="21"/>
  <c r="H844" i="21"/>
  <c r="A843" i="21"/>
  <c r="A842" i="21"/>
  <c r="T841" i="21"/>
  <c r="T842" i="21" s="1"/>
  <c r="Q841" i="21"/>
  <c r="Q842" i="21" s="1"/>
  <c r="P841" i="21"/>
  <c r="P842" i="21" s="1"/>
  <c r="N841" i="21"/>
  <c r="N842" i="21" s="1"/>
  <c r="L841" i="21"/>
  <c r="L842" i="21" s="1"/>
  <c r="A841" i="21"/>
  <c r="H840" i="21"/>
  <c r="A840" i="21"/>
  <c r="A839" i="21"/>
  <c r="A838" i="21"/>
  <c r="H837" i="21"/>
  <c r="U841" i="21"/>
  <c r="U842" i="21" s="1"/>
  <c r="S841" i="21"/>
  <c r="S842" i="21" s="1"/>
  <c r="R841" i="21"/>
  <c r="R842" i="21" s="1"/>
  <c r="O841" i="21"/>
  <c r="O842" i="21" s="1"/>
  <c r="M841" i="21"/>
  <c r="M842" i="21" s="1"/>
  <c r="K841" i="21"/>
  <c r="K842" i="21" s="1"/>
  <c r="H836" i="21"/>
  <c r="H835" i="21"/>
  <c r="H834" i="21"/>
  <c r="A833" i="21"/>
  <c r="H832" i="21"/>
  <c r="A832" i="21"/>
  <c r="A831" i="21"/>
  <c r="H830" i="21"/>
  <c r="A830" i="21"/>
  <c r="H829" i="21"/>
  <c r="A828" i="21"/>
  <c r="A827" i="21"/>
  <c r="A826" i="21"/>
  <c r="A825" i="21"/>
  <c r="A824" i="21"/>
  <c r="A822" i="21"/>
  <c r="A819" i="21"/>
  <c r="A818" i="21"/>
  <c r="A817" i="21"/>
  <c r="A816" i="21"/>
  <c r="A815" i="21"/>
  <c r="A814" i="21"/>
  <c r="A813" i="21"/>
  <c r="A812" i="21"/>
  <c r="A810" i="21"/>
  <c r="A809" i="21"/>
  <c r="A807" i="21"/>
  <c r="A806" i="21"/>
  <c r="A805" i="21"/>
  <c r="A804" i="21"/>
  <c r="A802" i="21"/>
  <c r="A801" i="21"/>
  <c r="A800" i="21"/>
  <c r="A799" i="21"/>
  <c r="A797" i="21"/>
  <c r="A796" i="21"/>
  <c r="A795" i="21"/>
  <c r="A794" i="21"/>
  <c r="A793" i="21"/>
  <c r="A791" i="21"/>
  <c r="A790" i="21"/>
  <c r="A789" i="21"/>
  <c r="A788" i="21"/>
  <c r="H787" i="21"/>
  <c r="A786" i="21"/>
  <c r="A784" i="21"/>
  <c r="A783" i="21"/>
  <c r="H782" i="21"/>
  <c r="H781" i="21"/>
  <c r="H780" i="21"/>
  <c r="H779" i="21"/>
  <c r="H778" i="21"/>
  <c r="H777" i="21"/>
  <c r="A776" i="21"/>
  <c r="A774" i="21"/>
  <c r="A773" i="21"/>
  <c r="A772" i="21"/>
  <c r="A771" i="21"/>
  <c r="H770" i="21"/>
  <c r="A768" i="21"/>
  <c r="A767" i="21"/>
  <c r="A766" i="21"/>
  <c r="H765" i="21"/>
  <c r="H764" i="21"/>
  <c r="A763" i="21"/>
  <c r="A762" i="21"/>
  <c r="A761" i="21"/>
  <c r="A760" i="21"/>
  <c r="U759" i="21"/>
  <c r="R759" i="21"/>
  <c r="M759" i="21"/>
  <c r="J759" i="21"/>
  <c r="A759" i="21"/>
  <c r="O759" i="21"/>
  <c r="N759" i="21"/>
  <c r="A757" i="21"/>
  <c r="S759" i="21"/>
  <c r="Q759" i="21"/>
  <c r="P759" i="21"/>
  <c r="K759" i="21"/>
  <c r="A754" i="21"/>
  <c r="A753" i="21"/>
  <c r="A751" i="21"/>
  <c r="A750" i="21"/>
  <c r="A749" i="21"/>
  <c r="A748" i="21"/>
  <c r="A747" i="21"/>
  <c r="A746" i="21"/>
  <c r="A745" i="21"/>
  <c r="A744" i="21"/>
  <c r="A742" i="21"/>
  <c r="A741" i="21"/>
  <c r="A740" i="21"/>
  <c r="A739" i="21"/>
  <c r="A738" i="21"/>
  <c r="A737" i="21"/>
  <c r="A736" i="21"/>
  <c r="A735" i="21"/>
  <c r="A734" i="21"/>
  <c r="A733" i="21"/>
  <c r="G730" i="21"/>
  <c r="E730" i="21"/>
  <c r="A730" i="21"/>
  <c r="A729" i="21"/>
  <c r="A728" i="21"/>
  <c r="A727" i="21"/>
  <c r="A726" i="21"/>
  <c r="A725" i="21"/>
  <c r="A724" i="21"/>
  <c r="A723" i="21"/>
  <c r="A722" i="21"/>
  <c r="A721" i="21"/>
  <c r="A720" i="21"/>
  <c r="A718" i="21"/>
  <c r="A717" i="21"/>
  <c r="A716" i="21"/>
  <c r="A715" i="21"/>
  <c r="A713" i="21"/>
  <c r="A712" i="21"/>
  <c r="A710" i="21"/>
  <c r="A708" i="21"/>
  <c r="A707" i="21"/>
  <c r="A702" i="21"/>
  <c r="A701" i="21"/>
  <c r="A700" i="21"/>
  <c r="A698" i="21"/>
  <c r="A697" i="21"/>
  <c r="H696" i="21"/>
  <c r="A696" i="21"/>
  <c r="H695" i="21"/>
  <c r="A695" i="21"/>
  <c r="H694" i="21"/>
  <c r="A694" i="21"/>
  <c r="A693" i="21"/>
  <c r="A692" i="21"/>
  <c r="A691" i="21"/>
  <c r="A690" i="21"/>
  <c r="A689" i="21"/>
  <c r="A688" i="21"/>
  <c r="A687" i="21"/>
  <c r="A686" i="21"/>
  <c r="A685" i="21"/>
  <c r="T684" i="21"/>
  <c r="Q684" i="21"/>
  <c r="P684" i="21"/>
  <c r="N33" i="22" s="1"/>
  <c r="L684" i="21"/>
  <c r="J33" i="22" s="1"/>
  <c r="A684" i="21"/>
  <c r="H683" i="21"/>
  <c r="U684" i="21"/>
  <c r="S684" i="21"/>
  <c r="O684" i="21"/>
  <c r="M33" i="22" s="1"/>
  <c r="N684" i="21"/>
  <c r="L33" i="22" s="1"/>
  <c r="M684" i="21"/>
  <c r="K33" i="22" s="1"/>
  <c r="K684" i="21"/>
  <c r="A681" i="21"/>
  <c r="S680" i="21"/>
  <c r="P680" i="21"/>
  <c r="N34" i="22" s="1"/>
  <c r="O680" i="21"/>
  <c r="M34" i="22" s="1"/>
  <c r="K680" i="21"/>
  <c r="A680" i="21"/>
  <c r="H679" i="21"/>
  <c r="U680" i="21"/>
  <c r="T680" i="21"/>
  <c r="R680" i="21"/>
  <c r="N680" i="21"/>
  <c r="L34" i="22" s="1"/>
  <c r="M680" i="21"/>
  <c r="K34" i="22" s="1"/>
  <c r="L680" i="21"/>
  <c r="J34" i="22" s="1"/>
  <c r="J680" i="21"/>
  <c r="H678" i="21"/>
  <c r="A677" i="21"/>
  <c r="H676" i="21"/>
  <c r="A675" i="21"/>
  <c r="A674" i="21"/>
  <c r="A673" i="21"/>
  <c r="A671" i="21"/>
  <c r="A670" i="21"/>
  <c r="A669" i="21"/>
  <c r="A668" i="21"/>
  <c r="A667" i="21"/>
  <c r="A666" i="21"/>
  <c r="A665" i="21"/>
  <c r="A664" i="21"/>
  <c r="A663" i="21"/>
  <c r="A662" i="21"/>
  <c r="A661" i="21"/>
  <c r="A660" i="21"/>
  <c r="A659" i="21"/>
  <c r="A658" i="21"/>
  <c r="A657" i="21"/>
  <c r="U656" i="21"/>
  <c r="U661" i="21" s="1"/>
  <c r="T656" i="21"/>
  <c r="S656" i="21"/>
  <c r="R656" i="21"/>
  <c r="Q656" i="21"/>
  <c r="P656" i="21"/>
  <c r="O656" i="21"/>
  <c r="N656" i="21"/>
  <c r="M656" i="21"/>
  <c r="M661" i="21" s="1"/>
  <c r="L656" i="21"/>
  <c r="K656" i="21"/>
  <c r="J656" i="21"/>
  <c r="I656" i="21"/>
  <c r="H656" i="21"/>
  <c r="G656" i="21"/>
  <c r="F656" i="21"/>
  <c r="E656" i="21"/>
  <c r="A656" i="21"/>
  <c r="U655" i="21"/>
  <c r="T655" i="21"/>
  <c r="S655" i="21"/>
  <c r="R655" i="21"/>
  <c r="Q655" i="21"/>
  <c r="P655" i="21"/>
  <c r="O655" i="21"/>
  <c r="N655" i="21"/>
  <c r="M655" i="21"/>
  <c r="L655" i="21"/>
  <c r="K655" i="21"/>
  <c r="J655" i="21"/>
  <c r="I655" i="21"/>
  <c r="H655" i="21"/>
  <c r="G655" i="21"/>
  <c r="F655" i="21"/>
  <c r="E655" i="21"/>
  <c r="A655" i="21"/>
  <c r="A654" i="21"/>
  <c r="U653" i="21"/>
  <c r="T653" i="21"/>
  <c r="T661" i="21" s="1"/>
  <c r="Q653" i="21"/>
  <c r="P653" i="21"/>
  <c r="O653" i="21"/>
  <c r="M653" i="21"/>
  <c r="L653" i="21"/>
  <c r="L661" i="21" s="1"/>
  <c r="I653" i="21"/>
  <c r="H653" i="21"/>
  <c r="G653" i="21"/>
  <c r="E653" i="21"/>
  <c r="A653" i="21"/>
  <c r="S652" i="21"/>
  <c r="R652" i="21"/>
  <c r="Q652" i="21"/>
  <c r="O652" i="21"/>
  <c r="O658" i="21" s="1"/>
  <c r="N652" i="21"/>
  <c r="K652" i="21"/>
  <c r="J652" i="21"/>
  <c r="I652" i="21"/>
  <c r="G652" i="21"/>
  <c r="F652" i="21"/>
  <c r="A652" i="21"/>
  <c r="A651" i="21"/>
  <c r="A650" i="21"/>
  <c r="A649" i="21"/>
  <c r="A648" i="21"/>
  <c r="A647" i="21"/>
  <c r="A646" i="21"/>
  <c r="A645" i="21"/>
  <c r="A644" i="21"/>
  <c r="S653" i="21"/>
  <c r="S661" i="21" s="1"/>
  <c r="R653" i="21"/>
  <c r="R661" i="21" s="1"/>
  <c r="N653" i="21"/>
  <c r="K653" i="21"/>
  <c r="J653" i="21"/>
  <c r="F653" i="21"/>
  <c r="A643" i="21"/>
  <c r="U652" i="21"/>
  <c r="T652" i="21"/>
  <c r="P652" i="21"/>
  <c r="P658" i="21" s="1"/>
  <c r="M652" i="21"/>
  <c r="M658" i="21" s="1"/>
  <c r="L652" i="21"/>
  <c r="H652" i="21"/>
  <c r="E652" i="21"/>
  <c r="A642" i="21"/>
  <c r="A641" i="21"/>
  <c r="A640" i="21"/>
  <c r="A639" i="21"/>
  <c r="A638" i="21"/>
  <c r="A637" i="21"/>
  <c r="A636" i="21"/>
  <c r="A635" i="21"/>
  <c r="A634" i="21"/>
  <c r="A633" i="21"/>
  <c r="A631" i="21"/>
  <c r="A630" i="21"/>
  <c r="T629" i="21"/>
  <c r="T630" i="21" s="1"/>
  <c r="S629" i="21"/>
  <c r="S630" i="21" s="1"/>
  <c r="R629" i="21"/>
  <c r="R630" i="21" s="1"/>
  <c r="L629" i="21"/>
  <c r="L630" i="21" s="1"/>
  <c r="K629" i="21"/>
  <c r="K630" i="21" s="1"/>
  <c r="J629" i="21"/>
  <c r="J630" i="21" s="1"/>
  <c r="A629" i="21"/>
  <c r="H628" i="21"/>
  <c r="A628" i="21"/>
  <c r="A627" i="21"/>
  <c r="A626" i="21"/>
  <c r="H625" i="21"/>
  <c r="U629" i="21"/>
  <c r="U630" i="21" s="1"/>
  <c r="Q629" i="21"/>
  <c r="Q630" i="21" s="1"/>
  <c r="P629" i="21"/>
  <c r="P630" i="21" s="1"/>
  <c r="O629" i="21"/>
  <c r="O630" i="21" s="1"/>
  <c r="N629" i="21"/>
  <c r="N630" i="21" s="1"/>
  <c r="M629" i="21"/>
  <c r="M630" i="21" s="1"/>
  <c r="H623" i="21"/>
  <c r="H622" i="21"/>
  <c r="A621" i="21"/>
  <c r="U620" i="21"/>
  <c r="T620" i="21"/>
  <c r="S620" i="21"/>
  <c r="R620" i="21"/>
  <c r="Q620" i="21"/>
  <c r="P620" i="21"/>
  <c r="O620" i="21"/>
  <c r="N620" i="21"/>
  <c r="M620" i="21"/>
  <c r="L620" i="21"/>
  <c r="A620" i="21"/>
  <c r="H619" i="21"/>
  <c r="A619" i="21"/>
  <c r="A618" i="21"/>
  <c r="A617" i="21"/>
  <c r="U616" i="21"/>
  <c r="T616" i="21"/>
  <c r="S616" i="21"/>
  <c r="R616" i="21"/>
  <c r="Q616" i="21"/>
  <c r="P616" i="21"/>
  <c r="O616" i="21"/>
  <c r="N616" i="21"/>
  <c r="M616" i="21"/>
  <c r="L616" i="21"/>
  <c r="A616" i="21"/>
  <c r="H615" i="21"/>
  <c r="A615" i="21"/>
  <c r="A614" i="21"/>
  <c r="A613" i="21"/>
  <c r="A612" i="21"/>
  <c r="A610" i="21"/>
  <c r="A609" i="21"/>
  <c r="A608" i="21"/>
  <c r="A607" i="21"/>
  <c r="A606" i="21"/>
  <c r="A604" i="21"/>
  <c r="A601" i="21"/>
  <c r="A600" i="21"/>
  <c r="A599" i="21"/>
  <c r="A598" i="21"/>
  <c r="A597" i="21"/>
  <c r="A596" i="21"/>
  <c r="A595" i="21"/>
  <c r="A593" i="21"/>
  <c r="A592" i="21"/>
  <c r="A590" i="21"/>
  <c r="A589" i="21"/>
  <c r="A588" i="21"/>
  <c r="A587" i="21"/>
  <c r="A585" i="21"/>
  <c r="A584" i="21"/>
  <c r="A583" i="21"/>
  <c r="A582" i="21"/>
  <c r="A580" i="21"/>
  <c r="A579" i="21"/>
  <c r="H578" i="21"/>
  <c r="H577" i="21"/>
  <c r="H576" i="21"/>
  <c r="H575" i="21"/>
  <c r="H574" i="21"/>
  <c r="H573" i="21"/>
  <c r="A572" i="21"/>
  <c r="A570" i="21"/>
  <c r="A569" i="21"/>
  <c r="A568" i="21"/>
  <c r="A567" i="21"/>
  <c r="A565" i="21"/>
  <c r="A564" i="21"/>
  <c r="A563" i="21"/>
  <c r="H562" i="21"/>
  <c r="H561" i="21"/>
  <c r="A561" i="21"/>
  <c r="A560" i="21"/>
  <c r="H559" i="21"/>
  <c r="A558" i="21"/>
  <c r="A557" i="21"/>
  <c r="A556" i="21"/>
  <c r="A555" i="21"/>
  <c r="O554" i="21"/>
  <c r="A554" i="21"/>
  <c r="U554" i="21"/>
  <c r="M554" i="21"/>
  <c r="R554" i="21"/>
  <c r="N554" i="21"/>
  <c r="J554" i="21"/>
  <c r="A552" i="21"/>
  <c r="Q554" i="21"/>
  <c r="P554" i="21"/>
  <c r="A550" i="21"/>
  <c r="A549" i="21"/>
  <c r="A548" i="21"/>
  <c r="A546" i="21"/>
  <c r="A545" i="21"/>
  <c r="A544" i="21"/>
  <c r="A543" i="21"/>
  <c r="A542" i="21"/>
  <c r="A540" i="21"/>
  <c r="A539" i="21"/>
  <c r="A538" i="21"/>
  <c r="A537" i="21"/>
  <c r="A535" i="21"/>
  <c r="A533" i="21"/>
  <c r="A532" i="21"/>
  <c r="A531" i="21"/>
  <c r="A530" i="21"/>
  <c r="A529" i="21"/>
  <c r="A528" i="21"/>
  <c r="A527" i="21"/>
  <c r="A526" i="21"/>
  <c r="A524" i="21"/>
  <c r="A523" i="21"/>
  <c r="A522" i="21"/>
  <c r="A521" i="21"/>
  <c r="A520" i="21"/>
  <c r="A519" i="21"/>
  <c r="A518" i="21"/>
  <c r="A517" i="21"/>
  <c r="A516" i="21"/>
  <c r="A515" i="21"/>
  <c r="A514" i="21"/>
  <c r="A513" i="21"/>
  <c r="A510" i="21"/>
  <c r="A509" i="21"/>
  <c r="A508" i="21"/>
  <c r="A507" i="21"/>
  <c r="A506" i="21"/>
  <c r="A505" i="21"/>
  <c r="A504" i="21"/>
  <c r="A503" i="21"/>
  <c r="A502" i="21"/>
  <c r="A501" i="21"/>
  <c r="A500" i="21"/>
  <c r="A499" i="21"/>
  <c r="A498" i="21"/>
  <c r="A497" i="21"/>
  <c r="A496" i="21"/>
  <c r="A494" i="21"/>
  <c r="A492" i="21"/>
  <c r="A491" i="21"/>
  <c r="A490" i="21"/>
  <c r="A489" i="21"/>
  <c r="A487" i="21"/>
  <c r="A486" i="21"/>
  <c r="A484" i="21"/>
  <c r="A481" i="21"/>
  <c r="A480" i="21"/>
  <c r="A479" i="21"/>
  <c r="A477" i="21"/>
  <c r="A476" i="21"/>
  <c r="H475" i="21"/>
  <c r="A475" i="21"/>
  <c r="H474" i="21"/>
  <c r="A474" i="21"/>
  <c r="H473" i="21"/>
  <c r="A473" i="21"/>
  <c r="A472" i="21"/>
  <c r="A471" i="21"/>
  <c r="A470" i="21"/>
  <c r="A469" i="21"/>
  <c r="A468" i="21"/>
  <c r="A467" i="21"/>
  <c r="A466" i="21"/>
  <c r="A465" i="21"/>
  <c r="A464" i="21"/>
  <c r="U463" i="21"/>
  <c r="P463" i="21"/>
  <c r="N31" i="22" s="1"/>
  <c r="M463" i="21"/>
  <c r="K31" i="22" s="1"/>
  <c r="A463" i="21"/>
  <c r="T463" i="21"/>
  <c r="S463" i="21"/>
  <c r="R463" i="21"/>
  <c r="Q463" i="21"/>
  <c r="O463" i="21"/>
  <c r="M31" i="22" s="1"/>
  <c r="N463" i="21"/>
  <c r="L31" i="22" s="1"/>
  <c r="L463" i="21"/>
  <c r="J31" i="22" s="1"/>
  <c r="K463" i="21"/>
  <c r="A460" i="21"/>
  <c r="T459" i="21"/>
  <c r="O459" i="21"/>
  <c r="M32" i="22" s="1"/>
  <c r="L459" i="21"/>
  <c r="J32" i="22" s="1"/>
  <c r="A459" i="21"/>
  <c r="S459" i="21"/>
  <c r="K459" i="21"/>
  <c r="H458" i="21"/>
  <c r="U459" i="21"/>
  <c r="R459" i="21"/>
  <c r="Q459" i="21"/>
  <c r="P459" i="21"/>
  <c r="N32" i="22" s="1"/>
  <c r="N459" i="21"/>
  <c r="L32" i="22" s="1"/>
  <c r="M459" i="21"/>
  <c r="K32" i="22" s="1"/>
  <c r="J459" i="21"/>
  <c r="A456" i="21"/>
  <c r="H455" i="21"/>
  <c r="A455" i="21"/>
  <c r="A454" i="21"/>
  <c r="A453" i="21"/>
  <c r="A452" i="21"/>
  <c r="A450" i="21"/>
  <c r="A449" i="21"/>
  <c r="A448" i="21"/>
  <c r="A447" i="21"/>
  <c r="A446" i="21"/>
  <c r="A445" i="21"/>
  <c r="A444" i="21"/>
  <c r="A443" i="21"/>
  <c r="A442" i="21"/>
  <c r="A441" i="21"/>
  <c r="O440" i="21"/>
  <c r="A440" i="21"/>
  <c r="A439" i="21"/>
  <c r="A438" i="21"/>
  <c r="A437" i="21"/>
  <c r="A436" i="21"/>
  <c r="U435" i="21"/>
  <c r="T435" i="21"/>
  <c r="S435" i="21"/>
  <c r="R435" i="21"/>
  <c r="Q435" i="21"/>
  <c r="P435" i="21"/>
  <c r="O435" i="21"/>
  <c r="N435" i="21"/>
  <c r="M435" i="21"/>
  <c r="L435" i="21"/>
  <c r="K435" i="21"/>
  <c r="J435" i="21"/>
  <c r="I435" i="21"/>
  <c r="H435" i="21"/>
  <c r="G435" i="21"/>
  <c r="F435" i="21"/>
  <c r="E435" i="21"/>
  <c r="A435" i="21"/>
  <c r="U434" i="21"/>
  <c r="T434" i="21"/>
  <c r="T437" i="21" s="1"/>
  <c r="S434" i="21"/>
  <c r="R434" i="21"/>
  <c r="Q434" i="21"/>
  <c r="P434" i="21"/>
  <c r="O434" i="21"/>
  <c r="N434" i="21"/>
  <c r="M434" i="21"/>
  <c r="L434" i="21"/>
  <c r="K434" i="21"/>
  <c r="K437" i="21" s="1"/>
  <c r="J434" i="21"/>
  <c r="I434" i="21"/>
  <c r="H434" i="21"/>
  <c r="G434" i="21"/>
  <c r="F434" i="21"/>
  <c r="E434" i="21"/>
  <c r="A434" i="21"/>
  <c r="A433" i="21"/>
  <c r="T432" i="21"/>
  <c r="Q432" i="21"/>
  <c r="M432" i="21"/>
  <c r="L432" i="21"/>
  <c r="I432" i="21"/>
  <c r="F432" i="21"/>
  <c r="E432" i="21"/>
  <c r="A432" i="21"/>
  <c r="S431" i="21"/>
  <c r="N431" i="21"/>
  <c r="K431" i="21"/>
  <c r="H431" i="21"/>
  <c r="F431" i="21"/>
  <c r="A431" i="21"/>
  <c r="A430" i="21"/>
  <c r="A429" i="21"/>
  <c r="A428" i="21"/>
  <c r="A427" i="21"/>
  <c r="A426" i="21"/>
  <c r="A425" i="21"/>
  <c r="A424" i="21"/>
  <c r="A423" i="21"/>
  <c r="U432" i="21"/>
  <c r="S432" i="21"/>
  <c r="R432" i="21"/>
  <c r="P432" i="21"/>
  <c r="O432" i="21"/>
  <c r="N432" i="21"/>
  <c r="N440" i="21" s="1"/>
  <c r="K432" i="21"/>
  <c r="J432" i="21"/>
  <c r="J440" i="21" s="1"/>
  <c r="H432" i="21"/>
  <c r="G432" i="21"/>
  <c r="A422" i="21"/>
  <c r="U431" i="21"/>
  <c r="T431" i="21"/>
  <c r="R431" i="21"/>
  <c r="Q431" i="21"/>
  <c r="P431" i="21"/>
  <c r="P437" i="21" s="1"/>
  <c r="O431" i="21"/>
  <c r="M431" i="21"/>
  <c r="L431" i="21"/>
  <c r="J431" i="21"/>
  <c r="I431" i="21"/>
  <c r="G431" i="21"/>
  <c r="E431" i="21"/>
  <c r="A421" i="21"/>
  <c r="A420" i="21"/>
  <c r="A419" i="21"/>
  <c r="A418" i="21"/>
  <c r="A417" i="21"/>
  <c r="A416" i="21"/>
  <c r="A415" i="21"/>
  <c r="A414" i="21"/>
  <c r="A413" i="21"/>
  <c r="A412" i="21"/>
  <c r="A411" i="21"/>
  <c r="A410" i="21"/>
  <c r="H409" i="21"/>
  <c r="A409" i="21"/>
  <c r="A408" i="21"/>
  <c r="A407" i="21"/>
  <c r="U406" i="21"/>
  <c r="U407" i="21" s="1"/>
  <c r="Q406" i="21"/>
  <c r="Q407" i="21" s="1"/>
  <c r="P406" i="21"/>
  <c r="P407" i="21" s="1"/>
  <c r="N406" i="21"/>
  <c r="N407" i="21" s="1"/>
  <c r="M406" i="21"/>
  <c r="M407" i="21" s="1"/>
  <c r="A406" i="21"/>
  <c r="H405" i="21"/>
  <c r="A405" i="21"/>
  <c r="A404" i="21"/>
  <c r="A403" i="21"/>
  <c r="H402" i="21"/>
  <c r="A402" i="21"/>
  <c r="T406" i="21"/>
  <c r="T407" i="21" s="1"/>
  <c r="S406" i="21"/>
  <c r="S407" i="21" s="1"/>
  <c r="R406" i="21"/>
  <c r="R407" i="21" s="1"/>
  <c r="O406" i="21"/>
  <c r="O407" i="21" s="1"/>
  <c r="L406" i="21"/>
  <c r="L407" i="21" s="1"/>
  <c r="K406" i="21"/>
  <c r="K407" i="21" s="1"/>
  <c r="H401" i="21"/>
  <c r="A401" i="21"/>
  <c r="H400" i="21"/>
  <c r="A400" i="21"/>
  <c r="H399" i="21"/>
  <c r="A399" i="21"/>
  <c r="H398" i="21"/>
  <c r="A398" i="21"/>
  <c r="A397" i="21"/>
  <c r="H396" i="21"/>
  <c r="A396" i="21"/>
  <c r="H395" i="21"/>
  <c r="A394" i="21"/>
  <c r="A393" i="21"/>
  <c r="A392" i="21"/>
  <c r="A391" i="21"/>
  <c r="A390" i="21"/>
  <c r="A388" i="21"/>
  <c r="A385" i="21"/>
  <c r="A384" i="21"/>
  <c r="A383" i="21"/>
  <c r="A382" i="21"/>
  <c r="A381" i="21"/>
  <c r="A380" i="21"/>
  <c r="A379" i="21"/>
  <c r="A377" i="21"/>
  <c r="A376" i="21"/>
  <c r="A374" i="21"/>
  <c r="A373" i="21"/>
  <c r="A372" i="21"/>
  <c r="A371" i="21"/>
  <c r="A369" i="21"/>
  <c r="A368" i="21"/>
  <c r="A367" i="21"/>
  <c r="A366" i="21"/>
  <c r="A364" i="21"/>
  <c r="A363" i="21"/>
  <c r="H362" i="21"/>
  <c r="A362" i="21"/>
  <c r="H361" i="21"/>
  <c r="A361" i="21"/>
  <c r="H360" i="21"/>
  <c r="A360" i="21"/>
  <c r="H359" i="21"/>
  <c r="A359" i="21"/>
  <c r="H358" i="21"/>
  <c r="A358" i="21"/>
  <c r="H357" i="21"/>
  <c r="A357" i="21"/>
  <c r="A356" i="21"/>
  <c r="A354" i="21"/>
  <c r="A353" i="21"/>
  <c r="A352" i="21"/>
  <c r="A351" i="21"/>
  <c r="H350" i="21"/>
  <c r="A349" i="21"/>
  <c r="A348" i="21"/>
  <c r="A347" i="21"/>
  <c r="H346" i="21"/>
  <c r="H345" i="21"/>
  <c r="A344" i="21"/>
  <c r="H343" i="21"/>
  <c r="A342" i="21"/>
  <c r="A341" i="21"/>
  <c r="A340" i="21"/>
  <c r="A339" i="21"/>
  <c r="N338" i="21"/>
  <c r="A338" i="21"/>
  <c r="R338" i="21"/>
  <c r="J338" i="21"/>
  <c r="A336" i="21"/>
  <c r="U338" i="21"/>
  <c r="Q338" i="21"/>
  <c r="M338" i="21"/>
  <c r="A335" i="21"/>
  <c r="T338" i="21"/>
  <c r="S338" i="21"/>
  <c r="P338" i="21"/>
  <c r="O338" i="21"/>
  <c r="L338" i="21"/>
  <c r="K338" i="21"/>
  <c r="A333" i="21"/>
  <c r="A332" i="21"/>
  <c r="G331" i="21"/>
  <c r="E331" i="21"/>
  <c r="A331" i="21"/>
  <c r="A330" i="21"/>
  <c r="A328" i="21"/>
  <c r="A327" i="21"/>
  <c r="A326" i="21"/>
  <c r="A325" i="21"/>
  <c r="A324" i="21"/>
  <c r="A322" i="21"/>
  <c r="A321" i="21"/>
  <c r="A320" i="21"/>
  <c r="A319" i="21"/>
  <c r="H318" i="21"/>
  <c r="A318" i="21"/>
  <c r="A317" i="21"/>
  <c r="A315" i="21"/>
  <c r="A314" i="21"/>
  <c r="A313" i="21"/>
  <c r="A312" i="21"/>
  <c r="A311" i="21"/>
  <c r="A310" i="21"/>
  <c r="A309" i="21"/>
  <c r="A308" i="21"/>
  <c r="A306" i="21"/>
  <c r="A305" i="21"/>
  <c r="A304" i="21"/>
  <c r="G303" i="21"/>
  <c r="E303" i="21"/>
  <c r="A303" i="21"/>
  <c r="A302" i="21"/>
  <c r="A301" i="21"/>
  <c r="A300" i="21"/>
  <c r="A299" i="21"/>
  <c r="A298" i="21"/>
  <c r="A297" i="21"/>
  <c r="A296" i="21"/>
  <c r="A295" i="21"/>
  <c r="G291" i="21"/>
  <c r="E291" i="21"/>
  <c r="A291" i="21"/>
  <c r="A290" i="21"/>
  <c r="A289" i="21"/>
  <c r="A288" i="21"/>
  <c r="A287" i="21"/>
  <c r="A286" i="21"/>
  <c r="A285" i="21"/>
  <c r="A284" i="21"/>
  <c r="A283" i="21"/>
  <c r="A282" i="21"/>
  <c r="A281" i="21"/>
  <c r="A280" i="21"/>
  <c r="A279" i="21"/>
  <c r="A278" i="21"/>
  <c r="A277" i="21"/>
  <c r="A276" i="21"/>
  <c r="H275" i="21"/>
  <c r="A274" i="21"/>
  <c r="A272" i="21"/>
  <c r="A271" i="21"/>
  <c r="A270" i="21"/>
  <c r="A269" i="21"/>
  <c r="A267" i="21"/>
  <c r="A266" i="21"/>
  <c r="A263" i="21"/>
  <c r="A262" i="21"/>
  <c r="A261" i="21"/>
  <c r="A260" i="21"/>
  <c r="A259" i="21"/>
  <c r="A257" i="21"/>
  <c r="A256" i="21"/>
  <c r="H255" i="21"/>
  <c r="A255" i="21"/>
  <c r="H254" i="21"/>
  <c r="A254" i="21"/>
  <c r="H253" i="21"/>
  <c r="A253" i="21"/>
  <c r="A252" i="21"/>
  <c r="A251" i="21"/>
  <c r="A250" i="21"/>
  <c r="A249" i="21"/>
  <c r="A248" i="21"/>
  <c r="A247" i="21"/>
  <c r="A246" i="21"/>
  <c r="A245" i="21"/>
  <c r="A244" i="21"/>
  <c r="T243" i="21"/>
  <c r="S243" i="21"/>
  <c r="P243" i="21"/>
  <c r="O243" i="21"/>
  <c r="L243" i="21"/>
  <c r="K243" i="21"/>
  <c r="A243" i="21"/>
  <c r="H242" i="21"/>
  <c r="U243" i="21"/>
  <c r="R243" i="21"/>
  <c r="Q243" i="21"/>
  <c r="N243" i="21"/>
  <c r="M243" i="21"/>
  <c r="J243" i="21"/>
  <c r="H241" i="21"/>
  <c r="A240" i="21"/>
  <c r="S239" i="21"/>
  <c r="R239" i="21"/>
  <c r="O239" i="21"/>
  <c r="N239" i="21"/>
  <c r="K239" i="21"/>
  <c r="J239" i="21"/>
  <c r="A239" i="21"/>
  <c r="H238" i="21"/>
  <c r="A238" i="21"/>
  <c r="U239" i="21"/>
  <c r="T239" i="21"/>
  <c r="Q239" i="21"/>
  <c r="H237" i="21"/>
  <c r="M239" i="21"/>
  <c r="L239" i="21"/>
  <c r="A237" i="21"/>
  <c r="A236" i="21"/>
  <c r="H235" i="21"/>
  <c r="A234" i="21"/>
  <c r="A233" i="21"/>
  <c r="A232" i="21"/>
  <c r="A230" i="21"/>
  <c r="A229" i="21"/>
  <c r="A228" i="21"/>
  <c r="A227" i="21"/>
  <c r="A226" i="21"/>
  <c r="A225" i="21"/>
  <c r="A224" i="21"/>
  <c r="A223" i="21"/>
  <c r="A222" i="21"/>
  <c r="A221" i="21"/>
  <c r="A220" i="21"/>
  <c r="A219" i="21"/>
  <c r="A218" i="21"/>
  <c r="A217" i="21"/>
  <c r="U216" i="21"/>
  <c r="T216" i="21"/>
  <c r="S216" i="21"/>
  <c r="R216" i="21"/>
  <c r="Q216" i="21"/>
  <c r="P216" i="21"/>
  <c r="O216" i="21"/>
  <c r="N216" i="21"/>
  <c r="M216" i="21"/>
  <c r="L216" i="21"/>
  <c r="K216" i="21"/>
  <c r="J216" i="21"/>
  <c r="I216" i="21"/>
  <c r="H216" i="21"/>
  <c r="G216" i="21"/>
  <c r="F216" i="21"/>
  <c r="E216" i="21"/>
  <c r="A216" i="21"/>
  <c r="U215" i="21"/>
  <c r="T215" i="21"/>
  <c r="S215" i="21"/>
  <c r="R215" i="21"/>
  <c r="Q215" i="21"/>
  <c r="P215" i="21"/>
  <c r="O215" i="21"/>
  <c r="N215" i="21"/>
  <c r="M215" i="21"/>
  <c r="L215" i="21"/>
  <c r="K215" i="21"/>
  <c r="J215" i="21"/>
  <c r="I215" i="21"/>
  <c r="H215" i="21"/>
  <c r="G215" i="21"/>
  <c r="F215" i="21"/>
  <c r="E215" i="21"/>
  <c r="A215" i="21"/>
  <c r="A214" i="21"/>
  <c r="S213" i="21"/>
  <c r="S221" i="21" s="1"/>
  <c r="R213" i="21"/>
  <c r="O213" i="21"/>
  <c r="N213" i="21"/>
  <c r="N221" i="21" s="1"/>
  <c r="K213" i="21"/>
  <c r="J213" i="21"/>
  <c r="G213" i="21"/>
  <c r="F213" i="21"/>
  <c r="A213" i="21"/>
  <c r="U212" i="21"/>
  <c r="T212" i="21"/>
  <c r="Q212" i="21"/>
  <c r="P212" i="21"/>
  <c r="M212" i="21"/>
  <c r="M218" i="21" s="1"/>
  <c r="L212" i="21"/>
  <c r="I212" i="21"/>
  <c r="H212" i="21"/>
  <c r="E212" i="21"/>
  <c r="A212" i="21"/>
  <c r="A211" i="21"/>
  <c r="A210" i="21"/>
  <c r="A209" i="21"/>
  <c r="A208" i="21"/>
  <c r="A207" i="21"/>
  <c r="A206" i="21"/>
  <c r="A205" i="21"/>
  <c r="A204" i="21"/>
  <c r="U213" i="21"/>
  <c r="U221" i="21" s="1"/>
  <c r="T213" i="21"/>
  <c r="T221" i="21" s="1"/>
  <c r="Q213" i="21"/>
  <c r="P213" i="21"/>
  <c r="M213" i="21"/>
  <c r="M221" i="21" s="1"/>
  <c r="L213" i="21"/>
  <c r="L221" i="21" s="1"/>
  <c r="I213" i="21"/>
  <c r="H213" i="21"/>
  <c r="E213" i="21"/>
  <c r="A203" i="21"/>
  <c r="S212" i="21"/>
  <c r="R212" i="21"/>
  <c r="O212" i="21"/>
  <c r="N212" i="21"/>
  <c r="K212" i="21"/>
  <c r="J212" i="21"/>
  <c r="G212" i="21"/>
  <c r="F212" i="21"/>
  <c r="A202" i="21"/>
  <c r="A201" i="21"/>
  <c r="A200" i="21"/>
  <c r="A199" i="21"/>
  <c r="A198" i="21"/>
  <c r="A197" i="21"/>
  <c r="A196" i="21"/>
  <c r="A195" i="21"/>
  <c r="A194" i="21"/>
  <c r="A193" i="21"/>
  <c r="A192" i="21"/>
  <c r="U191" i="21"/>
  <c r="T191" i="21"/>
  <c r="S191" i="21"/>
  <c r="R191" i="21"/>
  <c r="Q191" i="21"/>
  <c r="P191" i="21"/>
  <c r="O191" i="21"/>
  <c r="N191" i="21"/>
  <c r="M191" i="21"/>
  <c r="L191" i="21"/>
  <c r="A191" i="21"/>
  <c r="H190" i="21"/>
  <c r="A190" i="21"/>
  <c r="A189" i="21"/>
  <c r="A188" i="21"/>
  <c r="H187" i="21"/>
  <c r="A186" i="21"/>
  <c r="A185" i="21"/>
  <c r="U184" i="21"/>
  <c r="U185" i="21" s="1"/>
  <c r="R184" i="21"/>
  <c r="R185" i="21" s="1"/>
  <c r="Q184" i="21"/>
  <c r="Q185" i="21" s="1"/>
  <c r="N184" i="21"/>
  <c r="N185" i="21" s="1"/>
  <c r="M184" i="21"/>
  <c r="M185" i="21" s="1"/>
  <c r="J184" i="21"/>
  <c r="J185" i="21" s="1"/>
  <c r="A184" i="21"/>
  <c r="H183" i="21"/>
  <c r="A183" i="21"/>
  <c r="A182" i="21"/>
  <c r="H181" i="21"/>
  <c r="A181" i="21"/>
  <c r="H180" i="21"/>
  <c r="A180" i="21"/>
  <c r="H179" i="21"/>
  <c r="A179" i="21"/>
  <c r="H178" i="21"/>
  <c r="A178" i="21"/>
  <c r="T184" i="21"/>
  <c r="T185" i="21" s="1"/>
  <c r="S184" i="21"/>
  <c r="S185" i="21" s="1"/>
  <c r="P184" i="21"/>
  <c r="P185" i="21" s="1"/>
  <c r="O184" i="21"/>
  <c r="O185" i="21" s="1"/>
  <c r="L184" i="21"/>
  <c r="L185" i="21" s="1"/>
  <c r="K184" i="21"/>
  <c r="K185" i="21" s="1"/>
  <c r="H177" i="21"/>
  <c r="A177" i="21"/>
  <c r="A176" i="21"/>
  <c r="U175" i="21"/>
  <c r="T175" i="21"/>
  <c r="S175" i="21"/>
  <c r="R175" i="21"/>
  <c r="Q175" i="21"/>
  <c r="P175" i="21"/>
  <c r="O175" i="21"/>
  <c r="N175" i="21"/>
  <c r="M175" i="21"/>
  <c r="L175" i="21"/>
  <c r="A175" i="21"/>
  <c r="H174" i="21"/>
  <c r="A174" i="21"/>
  <c r="A173" i="21"/>
  <c r="A172" i="21"/>
  <c r="A171" i="21"/>
  <c r="H170" i="21"/>
  <c r="A169" i="21"/>
  <c r="A168" i="21"/>
  <c r="A167" i="21"/>
  <c r="A166" i="21"/>
  <c r="A165" i="21"/>
  <c r="A163" i="21"/>
  <c r="A160" i="21"/>
  <c r="A159" i="21"/>
  <c r="A158" i="21"/>
  <c r="A157" i="21"/>
  <c r="A156" i="21"/>
  <c r="A155" i="21"/>
  <c r="A154" i="21"/>
  <c r="A153" i="21"/>
  <c r="A152" i="21"/>
  <c r="A151" i="21"/>
  <c r="A150" i="21"/>
  <c r="A149" i="21"/>
  <c r="A148" i="21"/>
  <c r="A147" i="21"/>
  <c r="A146" i="21"/>
  <c r="A145" i="21"/>
  <c r="A144" i="21"/>
  <c r="A142" i="21"/>
  <c r="A141" i="21"/>
  <c r="A139" i="21"/>
  <c r="A138" i="21"/>
  <c r="A137" i="21"/>
  <c r="A135" i="21"/>
  <c r="A134" i="21"/>
  <c r="A133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4" i="21"/>
  <c r="A113" i="21"/>
  <c r="A112" i="21"/>
  <c r="A110" i="21"/>
  <c r="A109" i="21"/>
  <c r="A108" i="21"/>
  <c r="A106" i="21"/>
  <c r="A105" i="21"/>
  <c r="A104" i="21"/>
  <c r="E103" i="21"/>
  <c r="A103" i="21"/>
  <c r="A102" i="21"/>
  <c r="A101" i="21"/>
  <c r="E100" i="21"/>
  <c r="A100" i="21"/>
  <c r="E99" i="21"/>
  <c r="A99" i="21"/>
  <c r="E98" i="21"/>
  <c r="A98" i="21"/>
  <c r="E97" i="21"/>
  <c r="A97" i="21"/>
  <c r="E96" i="21"/>
  <c r="A96" i="21"/>
  <c r="E95" i="21"/>
  <c r="A95" i="21"/>
  <c r="E94" i="21"/>
  <c r="A94" i="21"/>
  <c r="E93" i="21"/>
  <c r="A93" i="21"/>
  <c r="E92" i="21"/>
  <c r="A92" i="21"/>
  <c r="E91" i="21"/>
  <c r="A91" i="21"/>
  <c r="E90" i="21"/>
  <c r="A90" i="21"/>
  <c r="E89" i="21"/>
  <c r="A89" i="21"/>
  <c r="A88" i="21"/>
  <c r="A87" i="21"/>
  <c r="A86" i="21"/>
  <c r="A85" i="21"/>
  <c r="A82" i="21"/>
  <c r="F81" i="21"/>
  <c r="A81" i="21"/>
  <c r="A80" i="21"/>
  <c r="A79" i="21"/>
  <c r="A78" i="21"/>
  <c r="A77" i="21"/>
  <c r="A76" i="21"/>
  <c r="G75" i="21"/>
  <c r="E75" i="21"/>
  <c r="A75" i="21"/>
  <c r="A74" i="21"/>
  <c r="A73" i="21"/>
  <c r="A72" i="21"/>
  <c r="A71" i="21"/>
  <c r="G70" i="21"/>
  <c r="E70" i="21"/>
  <c r="A70" i="21"/>
  <c r="A69" i="21"/>
  <c r="A68" i="21"/>
  <c r="A67" i="21"/>
  <c r="F66" i="21"/>
  <c r="F75" i="21" s="1"/>
  <c r="A66" i="21"/>
  <c r="A65" i="21"/>
  <c r="A64" i="21"/>
  <c r="A63" i="21"/>
  <c r="A62" i="21"/>
  <c r="A59" i="21"/>
  <c r="A58" i="21"/>
  <c r="A57" i="21"/>
  <c r="A56" i="21"/>
  <c r="A55" i="2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U1490" i="21"/>
  <c r="T1490" i="21"/>
  <c r="S1490" i="21"/>
  <c r="R1490" i="21"/>
  <c r="Q1490" i="21"/>
  <c r="P1490" i="21"/>
  <c r="O1490" i="21"/>
  <c r="N1490" i="21"/>
  <c r="M1490" i="21"/>
  <c r="L1490" i="21"/>
  <c r="K1490" i="21"/>
  <c r="J1490" i="21"/>
  <c r="E1490" i="21"/>
  <c r="A36" i="21"/>
  <c r="A32" i="21"/>
  <c r="F31" i="21"/>
  <c r="F1343" i="21" s="1"/>
  <c r="A31" i="21"/>
  <c r="F30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1" i="21"/>
  <c r="F10" i="16"/>
  <c r="D4" i="17" s="1"/>
  <c r="F20" i="16"/>
  <c r="C16" i="17" s="1"/>
  <c r="F26" i="16"/>
  <c r="D4" i="18" s="1"/>
  <c r="F41" i="16"/>
  <c r="E41" i="16"/>
  <c r="E40" i="16"/>
  <c r="E39" i="16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0" i="16"/>
  <c r="E19" i="16"/>
  <c r="E18" i="16"/>
  <c r="E17" i="16"/>
  <c r="E16" i="16"/>
  <c r="E15" i="16"/>
  <c r="E14" i="16"/>
  <c r="E13" i="16"/>
  <c r="E12" i="16"/>
  <c r="E11" i="16"/>
  <c r="E10" i="16"/>
  <c r="A1" i="5"/>
  <c r="G58" i="19"/>
  <c r="G57" i="19"/>
  <c r="G56" i="19"/>
  <c r="G55" i="19"/>
  <c r="G54" i="19"/>
  <c r="G53" i="19"/>
  <c r="G52" i="19"/>
  <c r="G51" i="19"/>
  <c r="G50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F32" i="19"/>
  <c r="F31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8" i="19"/>
  <c r="G7" i="19"/>
  <c r="G6" i="19"/>
  <c r="G5" i="19"/>
  <c r="G3" i="19"/>
  <c r="E2" i="19"/>
  <c r="C20" i="18"/>
  <c r="E1" i="18"/>
  <c r="A1" i="18"/>
  <c r="E1" i="17"/>
  <c r="A1" i="17"/>
  <c r="F1" i="16"/>
  <c r="A1" i="16"/>
  <c r="G21" i="15"/>
  <c r="E21" i="15"/>
  <c r="G20" i="15"/>
  <c r="E20" i="15"/>
  <c r="G18" i="15"/>
  <c r="E18" i="15"/>
  <c r="G17" i="15"/>
  <c r="E17" i="15"/>
  <c r="G15" i="15"/>
  <c r="E15" i="15"/>
  <c r="G13" i="15"/>
  <c r="E13" i="15"/>
  <c r="G12" i="15"/>
  <c r="E12" i="15"/>
  <c r="G10" i="15"/>
  <c r="E10" i="15"/>
  <c r="G9" i="15"/>
  <c r="E9" i="15"/>
  <c r="F1" i="15"/>
  <c r="A1" i="15"/>
  <c r="G202" i="14"/>
  <c r="E202" i="14"/>
  <c r="G201" i="14"/>
  <c r="E201" i="14"/>
  <c r="G196" i="14"/>
  <c r="E196" i="14"/>
  <c r="G195" i="14"/>
  <c r="E195" i="14"/>
  <c r="G190" i="14"/>
  <c r="E190" i="14"/>
  <c r="G189" i="14"/>
  <c r="E189" i="14"/>
  <c r="G184" i="14"/>
  <c r="E184" i="14"/>
  <c r="G183" i="14"/>
  <c r="E183" i="14"/>
  <c r="G178" i="14"/>
  <c r="E178" i="14"/>
  <c r="G177" i="14"/>
  <c r="E177" i="14"/>
  <c r="G172" i="14"/>
  <c r="E172" i="14"/>
  <c r="G171" i="14"/>
  <c r="E171" i="14"/>
  <c r="G166" i="14"/>
  <c r="E166" i="14"/>
  <c r="G165" i="14"/>
  <c r="E165" i="14"/>
  <c r="G160" i="14"/>
  <c r="E160" i="14"/>
  <c r="G159" i="14"/>
  <c r="E159" i="14"/>
  <c r="G154" i="14"/>
  <c r="E154" i="14"/>
  <c r="G153" i="14"/>
  <c r="E153" i="14"/>
  <c r="G146" i="14"/>
  <c r="E146" i="14"/>
  <c r="G145" i="14"/>
  <c r="E145" i="14"/>
  <c r="G140" i="14"/>
  <c r="E140" i="14"/>
  <c r="G139" i="14"/>
  <c r="E139" i="14"/>
  <c r="G134" i="14"/>
  <c r="E134" i="14"/>
  <c r="G133" i="14"/>
  <c r="E133" i="14"/>
  <c r="G128" i="14"/>
  <c r="E128" i="14"/>
  <c r="G127" i="14"/>
  <c r="E127" i="14"/>
  <c r="G122" i="14"/>
  <c r="E122" i="14"/>
  <c r="G121" i="14"/>
  <c r="E121" i="14"/>
  <c r="G116" i="14"/>
  <c r="E116" i="14"/>
  <c r="G115" i="14"/>
  <c r="E115" i="14"/>
  <c r="G110" i="14"/>
  <c r="E110" i="14"/>
  <c r="G109" i="14"/>
  <c r="E109" i="14"/>
  <c r="G104" i="14"/>
  <c r="E104" i="14"/>
  <c r="G103" i="14"/>
  <c r="E103" i="14"/>
  <c r="G98" i="14"/>
  <c r="E98" i="14"/>
  <c r="G97" i="14"/>
  <c r="E97" i="14"/>
  <c r="G90" i="14"/>
  <c r="E90" i="14"/>
  <c r="G89" i="14"/>
  <c r="E89" i="14"/>
  <c r="G88" i="14"/>
  <c r="E88" i="14"/>
  <c r="G87" i="14"/>
  <c r="E87" i="14"/>
  <c r="G86" i="14"/>
  <c r="E86" i="14"/>
  <c r="G85" i="14"/>
  <c r="E85" i="14"/>
  <c r="G84" i="14"/>
  <c r="E84" i="14"/>
  <c r="G83" i="14"/>
  <c r="E83" i="14"/>
  <c r="G82" i="14"/>
  <c r="E82" i="14"/>
  <c r="G77" i="14"/>
  <c r="E77" i="14"/>
  <c r="G76" i="14"/>
  <c r="F76" i="14"/>
  <c r="E76" i="14"/>
  <c r="G75" i="14"/>
  <c r="F75" i="14"/>
  <c r="E75" i="14"/>
  <c r="G70" i="14"/>
  <c r="E70" i="14"/>
  <c r="G69" i="14"/>
  <c r="F69" i="14"/>
  <c r="E69" i="14"/>
  <c r="G68" i="14"/>
  <c r="F68" i="14"/>
  <c r="E68" i="14"/>
  <c r="G63" i="14"/>
  <c r="E63" i="14"/>
  <c r="G62" i="14"/>
  <c r="F62" i="14"/>
  <c r="E62" i="14"/>
  <c r="G61" i="14"/>
  <c r="F61" i="14"/>
  <c r="E61" i="14"/>
  <c r="G56" i="14"/>
  <c r="E56" i="14"/>
  <c r="G55" i="14"/>
  <c r="F55" i="14"/>
  <c r="E55" i="14"/>
  <c r="G54" i="14"/>
  <c r="F54" i="14"/>
  <c r="E54" i="14"/>
  <c r="G49" i="14"/>
  <c r="E49" i="14"/>
  <c r="G48" i="14"/>
  <c r="F48" i="14"/>
  <c r="E48" i="14"/>
  <c r="G47" i="14"/>
  <c r="F47" i="14"/>
  <c r="E47" i="14"/>
  <c r="G42" i="14"/>
  <c r="E42" i="14"/>
  <c r="G41" i="14"/>
  <c r="F41" i="14"/>
  <c r="E41" i="14"/>
  <c r="G40" i="14"/>
  <c r="F40" i="14"/>
  <c r="E40" i="14"/>
  <c r="G35" i="14"/>
  <c r="E35" i="14"/>
  <c r="G34" i="14"/>
  <c r="F34" i="14"/>
  <c r="E34" i="14"/>
  <c r="G33" i="14"/>
  <c r="F33" i="14"/>
  <c r="E33" i="14"/>
  <c r="G28" i="14"/>
  <c r="E28" i="14"/>
  <c r="G27" i="14"/>
  <c r="F27" i="14"/>
  <c r="E27" i="14"/>
  <c r="G26" i="14"/>
  <c r="F26" i="14"/>
  <c r="E26" i="14"/>
  <c r="G21" i="14"/>
  <c r="E21" i="14"/>
  <c r="G20" i="14"/>
  <c r="F20" i="14"/>
  <c r="E20" i="14"/>
  <c r="G19" i="14"/>
  <c r="F19" i="14"/>
  <c r="E19" i="14"/>
  <c r="G12" i="14"/>
  <c r="E12" i="14"/>
  <c r="G11" i="14"/>
  <c r="E11" i="14"/>
  <c r="G10" i="14"/>
  <c r="E10" i="14"/>
  <c r="G9" i="14"/>
  <c r="E9" i="14"/>
  <c r="F1" i="14"/>
  <c r="A1" i="14"/>
  <c r="G24" i="13"/>
  <c r="F24" i="13"/>
  <c r="E24" i="13"/>
  <c r="G23" i="13"/>
  <c r="E23" i="13"/>
  <c r="G22" i="13"/>
  <c r="E22" i="13"/>
  <c r="G21" i="13"/>
  <c r="F21" i="13"/>
  <c r="E21" i="13"/>
  <c r="G16" i="13"/>
  <c r="E16" i="13"/>
  <c r="G15" i="13"/>
  <c r="F15" i="13"/>
  <c r="E15" i="13"/>
  <c r="G10" i="13"/>
  <c r="E10" i="13"/>
  <c r="G9" i="13"/>
  <c r="F9" i="13"/>
  <c r="E9" i="13"/>
  <c r="F1" i="13"/>
  <c r="A1" i="13"/>
  <c r="G36" i="12"/>
  <c r="E36" i="12"/>
  <c r="G35" i="12"/>
  <c r="E35" i="12"/>
  <c r="G30" i="12"/>
  <c r="F30" i="12"/>
  <c r="E30" i="12"/>
  <c r="G29" i="12"/>
  <c r="E29" i="12"/>
  <c r="G28" i="12"/>
  <c r="F28" i="12"/>
  <c r="E28" i="12"/>
  <c r="G23" i="12"/>
  <c r="F23" i="12"/>
  <c r="E23" i="12"/>
  <c r="G22" i="12"/>
  <c r="E22" i="12"/>
  <c r="G21" i="12"/>
  <c r="F21" i="12"/>
  <c r="E21" i="12"/>
  <c r="G16" i="12"/>
  <c r="F16" i="12"/>
  <c r="E16" i="12"/>
  <c r="G15" i="12"/>
  <c r="F15" i="12"/>
  <c r="E15" i="12"/>
  <c r="G10" i="12"/>
  <c r="F10" i="12"/>
  <c r="E10" i="12"/>
  <c r="G9" i="12"/>
  <c r="F9" i="12"/>
  <c r="E9" i="12"/>
  <c r="F1" i="12"/>
  <c r="A1" i="12"/>
  <c r="G92" i="11"/>
  <c r="E92" i="11"/>
  <c r="G91" i="11"/>
  <c r="E91" i="11"/>
  <c r="G90" i="11"/>
  <c r="E90" i="11"/>
  <c r="G89" i="11"/>
  <c r="E89" i="11"/>
  <c r="G88" i="11"/>
  <c r="E88" i="11"/>
  <c r="G87" i="11"/>
  <c r="E87" i="11"/>
  <c r="G86" i="11"/>
  <c r="E86" i="11"/>
  <c r="G85" i="11"/>
  <c r="E85" i="11"/>
  <c r="G80" i="11"/>
  <c r="E80" i="11"/>
  <c r="G79" i="11"/>
  <c r="E79" i="11"/>
  <c r="G78" i="11"/>
  <c r="E78" i="11"/>
  <c r="G77" i="11"/>
  <c r="E77" i="11"/>
  <c r="G70" i="11"/>
  <c r="E70" i="11"/>
  <c r="G69" i="11"/>
  <c r="E69" i="11"/>
  <c r="G64" i="11"/>
  <c r="F64" i="11"/>
  <c r="E64" i="11"/>
  <c r="G63" i="11"/>
  <c r="E63" i="11"/>
  <c r="G62" i="11"/>
  <c r="E62" i="11"/>
  <c r="G61" i="11"/>
  <c r="E61" i="11"/>
  <c r="G56" i="11"/>
  <c r="E56" i="11"/>
  <c r="G55" i="11"/>
  <c r="F55" i="11"/>
  <c r="E55" i="11"/>
  <c r="G48" i="11"/>
  <c r="E48" i="11"/>
  <c r="G47" i="11"/>
  <c r="E47" i="11"/>
  <c r="G42" i="11"/>
  <c r="F42" i="11"/>
  <c r="E42" i="11"/>
  <c r="G41" i="11"/>
  <c r="E41" i="11"/>
  <c r="G40" i="11"/>
  <c r="E40" i="11"/>
  <c r="G39" i="11"/>
  <c r="F39" i="11"/>
  <c r="E39" i="11"/>
  <c r="G34" i="11"/>
  <c r="E34" i="11"/>
  <c r="G33" i="11"/>
  <c r="F33" i="11"/>
  <c r="E33" i="11"/>
  <c r="G26" i="11"/>
  <c r="E26" i="11"/>
  <c r="G25" i="11"/>
  <c r="E25" i="11"/>
  <c r="G20" i="11"/>
  <c r="F20" i="11"/>
  <c r="E20" i="11"/>
  <c r="G19" i="11"/>
  <c r="E19" i="11"/>
  <c r="G18" i="11"/>
  <c r="E18" i="11"/>
  <c r="G17" i="11"/>
  <c r="F17" i="11"/>
  <c r="E17" i="11"/>
  <c r="G12" i="11"/>
  <c r="E12" i="11"/>
  <c r="G11" i="11"/>
  <c r="F11" i="11"/>
  <c r="E11" i="11"/>
  <c r="F1" i="11"/>
  <c r="A1" i="11"/>
  <c r="G24" i="10"/>
  <c r="E24" i="10"/>
  <c r="G23" i="10"/>
  <c r="E23" i="10"/>
  <c r="G18" i="10"/>
  <c r="F18" i="10"/>
  <c r="E18" i="10"/>
  <c r="G17" i="10"/>
  <c r="E17" i="10"/>
  <c r="G16" i="10"/>
  <c r="E16" i="10"/>
  <c r="G15" i="10"/>
  <c r="F15" i="10"/>
  <c r="E15" i="10"/>
  <c r="G10" i="10"/>
  <c r="E10" i="10"/>
  <c r="G9" i="10"/>
  <c r="F9" i="10"/>
  <c r="E9" i="10"/>
  <c r="F1" i="10"/>
  <c r="A1" i="10"/>
  <c r="G65" i="9"/>
  <c r="E65" i="9"/>
  <c r="G64" i="9"/>
  <c r="E64" i="9"/>
  <c r="G59" i="9"/>
  <c r="F59" i="9"/>
  <c r="E59" i="9"/>
  <c r="G58" i="9"/>
  <c r="E58" i="9"/>
  <c r="G57" i="9"/>
  <c r="E57" i="9"/>
  <c r="G56" i="9"/>
  <c r="F56" i="9"/>
  <c r="E56" i="9"/>
  <c r="G51" i="9"/>
  <c r="E51" i="9"/>
  <c r="G50" i="9"/>
  <c r="F50" i="9"/>
  <c r="E50" i="9"/>
  <c r="G43" i="9"/>
  <c r="E43" i="9"/>
  <c r="G42" i="9"/>
  <c r="E42" i="9"/>
  <c r="G37" i="9"/>
  <c r="F37" i="9"/>
  <c r="E37" i="9"/>
  <c r="G36" i="9"/>
  <c r="E36" i="9"/>
  <c r="G35" i="9"/>
  <c r="E35" i="9"/>
  <c r="G34" i="9"/>
  <c r="F34" i="9"/>
  <c r="E34" i="9"/>
  <c r="G29" i="9"/>
  <c r="E29" i="9"/>
  <c r="G28" i="9"/>
  <c r="F28" i="9"/>
  <c r="E28" i="9"/>
  <c r="G23" i="9"/>
  <c r="E23" i="9"/>
  <c r="G22" i="9"/>
  <c r="E22" i="9"/>
  <c r="G21" i="9"/>
  <c r="E21" i="9"/>
  <c r="G16" i="9"/>
  <c r="F16" i="9"/>
  <c r="E16" i="9"/>
  <c r="G15" i="9"/>
  <c r="F15" i="9"/>
  <c r="E15" i="9"/>
  <c r="G10" i="9"/>
  <c r="F10" i="9"/>
  <c r="E10" i="9"/>
  <c r="G9" i="9"/>
  <c r="F9" i="9"/>
  <c r="E9" i="9"/>
  <c r="F1" i="9"/>
  <c r="A1" i="9"/>
  <c r="G79" i="8"/>
  <c r="E79" i="8"/>
  <c r="G78" i="8"/>
  <c r="E78" i="8"/>
  <c r="G77" i="8"/>
  <c r="E77" i="8"/>
  <c r="G72" i="8"/>
  <c r="E72" i="8"/>
  <c r="G71" i="8"/>
  <c r="E71" i="8"/>
  <c r="G70" i="8"/>
  <c r="E70" i="8"/>
  <c r="G65" i="8"/>
  <c r="E65" i="8"/>
  <c r="G64" i="8"/>
  <c r="E64" i="8"/>
  <c r="G59" i="8"/>
  <c r="F59" i="8"/>
  <c r="E59" i="8"/>
  <c r="G58" i="8"/>
  <c r="E58" i="8"/>
  <c r="G57" i="8"/>
  <c r="E57" i="8"/>
  <c r="G52" i="8"/>
  <c r="E52" i="8"/>
  <c r="G51" i="8"/>
  <c r="E51" i="8"/>
  <c r="G46" i="8"/>
  <c r="F46" i="8"/>
  <c r="E46" i="8"/>
  <c r="G45" i="8"/>
  <c r="E45" i="8"/>
  <c r="G40" i="8"/>
  <c r="E40" i="8"/>
  <c r="G39" i="8"/>
  <c r="E39" i="8"/>
  <c r="G34" i="8"/>
  <c r="F34" i="8"/>
  <c r="E34" i="8"/>
  <c r="G33" i="8"/>
  <c r="F33" i="8"/>
  <c r="E33" i="8"/>
  <c r="G28" i="8"/>
  <c r="E28" i="8"/>
  <c r="G27" i="8"/>
  <c r="E27" i="8"/>
  <c r="G22" i="8"/>
  <c r="E22" i="8"/>
  <c r="G21" i="8"/>
  <c r="F21" i="8"/>
  <c r="E21" i="8"/>
  <c r="G16" i="8"/>
  <c r="E16" i="8"/>
  <c r="G15" i="8"/>
  <c r="F15" i="8"/>
  <c r="E15" i="8"/>
  <c r="G10" i="8"/>
  <c r="E10" i="8"/>
  <c r="G9" i="8"/>
  <c r="F9" i="8"/>
  <c r="E9" i="8"/>
  <c r="F1" i="8"/>
  <c r="A1" i="8"/>
  <c r="G111" i="7"/>
  <c r="E111" i="7"/>
  <c r="G110" i="7"/>
  <c r="E110" i="7"/>
  <c r="G105" i="7"/>
  <c r="E105" i="7"/>
  <c r="G104" i="7"/>
  <c r="E104" i="7"/>
  <c r="G99" i="7"/>
  <c r="F99" i="7"/>
  <c r="E99" i="7"/>
  <c r="G98" i="7"/>
  <c r="E98" i="7"/>
  <c r="G97" i="7"/>
  <c r="E97" i="7"/>
  <c r="G92" i="7"/>
  <c r="E92" i="7"/>
  <c r="G91" i="7"/>
  <c r="E91" i="7"/>
  <c r="G90" i="7"/>
  <c r="E90" i="7"/>
  <c r="G85" i="7"/>
  <c r="E85" i="7"/>
  <c r="G84" i="7"/>
  <c r="E84" i="7"/>
  <c r="G79" i="7"/>
  <c r="F79" i="7"/>
  <c r="E79" i="7"/>
  <c r="G78" i="7"/>
  <c r="E78" i="7"/>
  <c r="G77" i="7"/>
  <c r="E77" i="7"/>
  <c r="G72" i="7"/>
  <c r="E72" i="7"/>
  <c r="G71" i="7"/>
  <c r="E71" i="7"/>
  <c r="G66" i="7"/>
  <c r="F66" i="7"/>
  <c r="E66" i="7"/>
  <c r="G65" i="7"/>
  <c r="E65" i="7"/>
  <c r="G64" i="7"/>
  <c r="E64" i="7"/>
  <c r="G63" i="7"/>
  <c r="F63" i="7"/>
  <c r="E63" i="7"/>
  <c r="G58" i="7"/>
  <c r="E58" i="7"/>
  <c r="G57" i="7"/>
  <c r="F57" i="7"/>
  <c r="E57" i="7"/>
  <c r="G52" i="7"/>
  <c r="E52" i="7"/>
  <c r="G51" i="7"/>
  <c r="E51" i="7"/>
  <c r="G46" i="7"/>
  <c r="F46" i="7"/>
  <c r="E46" i="7"/>
  <c r="G45" i="7"/>
  <c r="E45" i="7"/>
  <c r="G40" i="7"/>
  <c r="E40" i="7"/>
  <c r="G39" i="7"/>
  <c r="E39" i="7"/>
  <c r="G34" i="7"/>
  <c r="F34" i="7"/>
  <c r="E34" i="7"/>
  <c r="G33" i="7"/>
  <c r="F33" i="7"/>
  <c r="E33" i="7"/>
  <c r="G28" i="7"/>
  <c r="E28" i="7"/>
  <c r="G27" i="7"/>
  <c r="E27" i="7"/>
  <c r="G22" i="7"/>
  <c r="E22" i="7"/>
  <c r="G21" i="7"/>
  <c r="F21" i="7"/>
  <c r="E21" i="7"/>
  <c r="G16" i="7"/>
  <c r="E16" i="7"/>
  <c r="G15" i="7"/>
  <c r="F15" i="7"/>
  <c r="E15" i="7"/>
  <c r="G10" i="7"/>
  <c r="E10" i="7"/>
  <c r="G9" i="7"/>
  <c r="E9" i="7"/>
  <c r="F1" i="7"/>
  <c r="A1" i="7"/>
  <c r="I33" i="6"/>
  <c r="H33" i="6"/>
  <c r="G33" i="6"/>
  <c r="F33" i="6"/>
  <c r="E33" i="6"/>
  <c r="G32" i="6"/>
  <c r="F32" i="6"/>
  <c r="E32" i="6"/>
  <c r="G31" i="6"/>
  <c r="F31" i="6"/>
  <c r="E31" i="6"/>
  <c r="J27" i="6"/>
  <c r="J5" i="9" s="1"/>
  <c r="I22" i="6"/>
  <c r="H22" i="6"/>
  <c r="G22" i="6"/>
  <c r="F22" i="6"/>
  <c r="E22" i="6"/>
  <c r="I17" i="6"/>
  <c r="H17" i="6"/>
  <c r="G17" i="6"/>
  <c r="F17" i="6"/>
  <c r="E17" i="6"/>
  <c r="I12" i="6"/>
  <c r="H12" i="6"/>
  <c r="G12" i="6"/>
  <c r="F12" i="6"/>
  <c r="E12" i="6"/>
  <c r="G11" i="6"/>
  <c r="F11" i="6"/>
  <c r="E11" i="6"/>
  <c r="F1" i="6"/>
  <c r="A1" i="6"/>
  <c r="F1" i="5"/>
  <c r="B47" i="3"/>
  <c r="B46" i="3"/>
  <c r="B45" i="3"/>
  <c r="A44" i="3"/>
  <c r="A42" i="3"/>
  <c r="A40" i="3"/>
  <c r="B38" i="3"/>
  <c r="B37" i="3"/>
  <c r="B36" i="3"/>
  <c r="B35" i="3"/>
  <c r="A34" i="3"/>
  <c r="A32" i="3"/>
  <c r="B30" i="3"/>
  <c r="A29" i="3"/>
  <c r="A27" i="3"/>
  <c r="A25" i="3"/>
  <c r="B23" i="3"/>
  <c r="A22" i="3"/>
  <c r="B20" i="3"/>
  <c r="B19" i="3"/>
  <c r="B18" i="3"/>
  <c r="B17" i="3"/>
  <c r="B16" i="3"/>
  <c r="B15" i="3"/>
  <c r="B14" i="3"/>
  <c r="B13" i="3"/>
  <c r="B12" i="3"/>
  <c r="A11" i="3"/>
  <c r="A6" i="3"/>
  <c r="A1" i="3"/>
  <c r="C7" i="2"/>
  <c r="A1" i="2"/>
  <c r="H33" i="22" l="1"/>
  <c r="K35" i="22"/>
  <c r="L35" i="22"/>
  <c r="H32" i="22"/>
  <c r="L658" i="21"/>
  <c r="K661" i="21"/>
  <c r="O661" i="21"/>
  <c r="H34" i="22"/>
  <c r="J870" i="21"/>
  <c r="O873" i="21"/>
  <c r="S437" i="21"/>
  <c r="K1084" i="21"/>
  <c r="T658" i="21"/>
  <c r="N870" i="21"/>
  <c r="T873" i="21"/>
  <c r="R870" i="21"/>
  <c r="L1084" i="21"/>
  <c r="N1087" i="21"/>
  <c r="U658" i="21"/>
  <c r="J658" i="21"/>
  <c r="R658" i="21"/>
  <c r="Q1087" i="21"/>
  <c r="O1692" i="21"/>
  <c r="J35" i="22"/>
  <c r="H31" i="22"/>
  <c r="N35" i="22"/>
  <c r="O221" i="21"/>
  <c r="M35" i="22"/>
  <c r="J661" i="21"/>
  <c r="J1087" i="21"/>
  <c r="C4" i="18"/>
  <c r="H1056" i="21"/>
  <c r="F1056" i="21" s="1"/>
  <c r="O1694" i="21"/>
  <c r="T1692" i="21"/>
  <c r="K873" i="21"/>
  <c r="O870" i="21"/>
  <c r="J1693" i="21"/>
  <c r="S658" i="21"/>
  <c r="O1693" i="21"/>
  <c r="P221" i="21"/>
  <c r="P661" i="21"/>
  <c r="R1693" i="21"/>
  <c r="F1534" i="21"/>
  <c r="F70" i="21"/>
  <c r="K658" i="21"/>
  <c r="L1692" i="21"/>
  <c r="Q437" i="21"/>
  <c r="T440" i="21"/>
  <c r="J218" i="21"/>
  <c r="K218" i="21"/>
  <c r="K221" i="21"/>
  <c r="N218" i="21"/>
  <c r="H175" i="21"/>
  <c r="J221" i="21"/>
  <c r="H243" i="21"/>
  <c r="R218" i="21"/>
  <c r="S218" i="21"/>
  <c r="Q221" i="21"/>
  <c r="Q218" i="21"/>
  <c r="U218" i="21"/>
  <c r="R221" i="21"/>
  <c r="H191" i="21"/>
  <c r="L440" i="21"/>
  <c r="J437" i="21"/>
  <c r="U437" i="21"/>
  <c r="L437" i="21"/>
  <c r="R440" i="21"/>
  <c r="O437" i="21"/>
  <c r="Q440" i="21"/>
  <c r="F78" i="21"/>
  <c r="F77" i="21"/>
  <c r="H407" i="21"/>
  <c r="F407" i="21" s="1"/>
  <c r="H185" i="21"/>
  <c r="F185" i="21" s="1"/>
  <c r="F222" i="21"/>
  <c r="P440" i="21"/>
  <c r="A1671" i="21"/>
  <c r="A1663" i="21"/>
  <c r="A1625" i="21"/>
  <c r="A1605" i="21"/>
  <c r="A1597" i="21"/>
  <c r="A1583" i="21"/>
  <c r="A1569" i="21"/>
  <c r="A1555" i="21"/>
  <c r="A1546" i="21"/>
  <c r="A1538" i="21"/>
  <c r="A1515" i="21"/>
  <c r="A1441" i="21"/>
  <c r="A1432" i="21"/>
  <c r="A1213" i="21"/>
  <c r="A1181" i="21"/>
  <c r="A1109" i="21"/>
  <c r="A1108" i="21"/>
  <c r="A1843" i="21"/>
  <c r="A1812" i="21"/>
  <c r="A1734" i="21"/>
  <c r="A1673" i="21"/>
  <c r="A1665" i="21"/>
  <c r="A1599" i="21"/>
  <c r="A1585" i="21"/>
  <c r="A1577" i="21"/>
  <c r="A1571" i="21"/>
  <c r="A1557" i="21"/>
  <c r="A1540" i="21"/>
  <c r="A1521" i="21"/>
  <c r="A1513" i="21"/>
  <c r="A1480" i="21"/>
  <c r="A1433" i="21"/>
  <c r="A1429" i="21"/>
  <c r="A1411" i="21"/>
  <c r="A1751" i="21"/>
  <c r="A1680" i="21"/>
  <c r="A1668" i="21"/>
  <c r="A1602" i="21"/>
  <c r="A1580" i="21"/>
  <c r="A1566" i="21"/>
  <c r="A1560" i="21"/>
  <c r="A1552" i="21"/>
  <c r="A1543" i="21"/>
  <c r="A1514" i="21"/>
  <c r="A1436" i="21"/>
  <c r="A895" i="21"/>
  <c r="A894" i="21"/>
  <c r="A888" i="21"/>
  <c r="A679" i="21"/>
  <c r="A678" i="21"/>
  <c r="A1102" i="21"/>
  <c r="A967" i="21"/>
  <c r="A683" i="21"/>
  <c r="A682" i="21"/>
  <c r="A1190" i="21"/>
  <c r="A943" i="21"/>
  <c r="A1132" i="21"/>
  <c r="A918" i="21"/>
  <c r="A829" i="21"/>
  <c r="A711" i="21"/>
  <c r="A704" i="21"/>
  <c r="A573" i="21"/>
  <c r="A458" i="21"/>
  <c r="A1157" i="21"/>
  <c r="A993" i="21"/>
  <c r="A991" i="21"/>
  <c r="A976" i="21"/>
  <c r="A1129" i="21"/>
  <c r="A1043" i="21"/>
  <c r="A944" i="21"/>
  <c r="A942" i="21"/>
  <c r="A915" i="21"/>
  <c r="A770" i="21"/>
  <c r="A769" i="21"/>
  <c r="A732" i="21"/>
  <c r="A719" i="21"/>
  <c r="A111" i="21"/>
  <c r="L218" i="21"/>
  <c r="T218" i="21"/>
  <c r="P239" i="21"/>
  <c r="H239" i="21" s="1"/>
  <c r="J406" i="21"/>
  <c r="R437" i="21"/>
  <c r="K440" i="21"/>
  <c r="H462" i="21"/>
  <c r="A485" i="21"/>
  <c r="K554" i="21"/>
  <c r="S554" i="21"/>
  <c r="A577" i="21"/>
  <c r="H624" i="21"/>
  <c r="H682" i="21"/>
  <c r="J684" i="21"/>
  <c r="R684" i="21"/>
  <c r="H769" i="21"/>
  <c r="A835" i="21"/>
  <c r="F303" i="21"/>
  <c r="H457" i="21"/>
  <c r="H461" i="21"/>
  <c r="J463" i="21"/>
  <c r="H463" i="21" s="1"/>
  <c r="A536" i="21"/>
  <c r="L554" i="21"/>
  <c r="T554" i="21"/>
  <c r="A559" i="21"/>
  <c r="A576" i="21"/>
  <c r="H632" i="21"/>
  <c r="A731" i="21"/>
  <c r="A755" i="21"/>
  <c r="A780" i="21"/>
  <c r="A143" i="21"/>
  <c r="A265" i="21"/>
  <c r="A334" i="21"/>
  <c r="A343" i="21"/>
  <c r="H459" i="21"/>
  <c r="A483" i="21"/>
  <c r="A512" i="21"/>
  <c r="A562" i="21"/>
  <c r="H566" i="21"/>
  <c r="A575" i="21"/>
  <c r="H611" i="21"/>
  <c r="H630" i="21"/>
  <c r="F630" i="21" s="1"/>
  <c r="N661" i="21"/>
  <c r="A706" i="21"/>
  <c r="H719" i="21"/>
  <c r="A834" i="21"/>
  <c r="A107" i="21"/>
  <c r="A132" i="21"/>
  <c r="A187" i="21"/>
  <c r="O218" i="21"/>
  <c r="A264" i="21"/>
  <c r="A293" i="21"/>
  <c r="A345" i="21"/>
  <c r="A346" i="21"/>
  <c r="A482" i="21"/>
  <c r="A495" i="21"/>
  <c r="A551" i="21"/>
  <c r="A574" i="21"/>
  <c r="H620" i="21"/>
  <c r="A676" i="21"/>
  <c r="A705" i="21"/>
  <c r="A758" i="21"/>
  <c r="A765" i="21"/>
  <c r="A779" i="21"/>
  <c r="A115" i="21"/>
  <c r="A140" i="21"/>
  <c r="P218" i="21"/>
  <c r="H411" i="21"/>
  <c r="M440" i="21"/>
  <c r="F441" i="21" s="1"/>
  <c r="U440" i="21"/>
  <c r="M437" i="21"/>
  <c r="H536" i="21"/>
  <c r="H616" i="21"/>
  <c r="Q680" i="21"/>
  <c r="H680" i="21" s="1"/>
  <c r="A837" i="21"/>
  <c r="F291" i="21"/>
  <c r="N437" i="21"/>
  <c r="A462" i="21"/>
  <c r="H495" i="21"/>
  <c r="A622" i="21"/>
  <c r="A623" i="21"/>
  <c r="A624" i="21"/>
  <c r="A625" i="21"/>
  <c r="Q661" i="21"/>
  <c r="Q658" i="21"/>
  <c r="L759" i="21"/>
  <c r="T759" i="21"/>
  <c r="A764" i="21"/>
  <c r="A778" i="21"/>
  <c r="A782" i="21"/>
  <c r="A37" i="21"/>
  <c r="H184" i="21"/>
  <c r="F184" i="21" s="1"/>
  <c r="A275" i="21"/>
  <c r="F331" i="21"/>
  <c r="A337" i="21"/>
  <c r="A395" i="21"/>
  <c r="S440" i="21"/>
  <c r="A457" i="21"/>
  <c r="A461" i="21"/>
  <c r="A511" i="21"/>
  <c r="A566" i="21"/>
  <c r="A632" i="21"/>
  <c r="A787" i="21"/>
  <c r="A836" i="21"/>
  <c r="A931" i="21"/>
  <c r="A136" i="21"/>
  <c r="A170" i="21"/>
  <c r="A235" i="21"/>
  <c r="A241" i="21"/>
  <c r="A242" i="21"/>
  <c r="A292" i="21"/>
  <c r="A294" i="21"/>
  <c r="A350" i="21"/>
  <c r="A553" i="21"/>
  <c r="A578" i="21"/>
  <c r="A611" i="21"/>
  <c r="A703" i="21"/>
  <c r="F730" i="21"/>
  <c r="A756" i="21"/>
  <c r="A777" i="21"/>
  <c r="A781" i="21"/>
  <c r="H842" i="21"/>
  <c r="F842" i="21" s="1"/>
  <c r="N658" i="21"/>
  <c r="F659" i="21" s="1"/>
  <c r="J841" i="21"/>
  <c r="A890" i="21"/>
  <c r="P892" i="21"/>
  <c r="H892" i="21" s="1"/>
  <c r="H891" i="21"/>
  <c r="H896" i="21"/>
  <c r="H1048" i="21"/>
  <c r="A1051" i="21"/>
  <c r="L1110" i="21"/>
  <c r="T1110" i="21"/>
  <c r="M1185" i="21"/>
  <c r="U1185" i="21"/>
  <c r="A1196" i="21"/>
  <c r="H1204" i="21"/>
  <c r="A1206" i="21"/>
  <c r="H1208" i="21"/>
  <c r="A1328" i="21"/>
  <c r="A1352" i="21"/>
  <c r="A1440" i="21"/>
  <c r="A1481" i="21"/>
  <c r="A1551" i="21"/>
  <c r="A1559" i="21"/>
  <c r="A1584" i="21"/>
  <c r="A1810" i="21"/>
  <c r="P873" i="21"/>
  <c r="P870" i="21"/>
  <c r="F871" i="21" s="1"/>
  <c r="J971" i="21"/>
  <c r="R971" i="21"/>
  <c r="A970" i="21"/>
  <c r="H982" i="21"/>
  <c r="S1087" i="21"/>
  <c r="H1104" i="21"/>
  <c r="A1145" i="21"/>
  <c r="A1182" i="21"/>
  <c r="P1185" i="21"/>
  <c r="A1195" i="21"/>
  <c r="A1401" i="21"/>
  <c r="A1430" i="21"/>
  <c r="A1544" i="21"/>
  <c r="A1567" i="21"/>
  <c r="A1603" i="21"/>
  <c r="A1669" i="21"/>
  <c r="A1699" i="21"/>
  <c r="A1780" i="21"/>
  <c r="A1802" i="21"/>
  <c r="A977" i="21"/>
  <c r="A992" i="21"/>
  <c r="A994" i="21"/>
  <c r="A1050" i="21"/>
  <c r="A1058" i="21"/>
  <c r="H1110" i="21"/>
  <c r="A1205" i="21"/>
  <c r="A1351" i="21"/>
  <c r="H1352" i="21"/>
  <c r="A1402" i="21"/>
  <c r="A1469" i="21"/>
  <c r="A1517" i="21"/>
  <c r="A1519" i="21"/>
  <c r="A1554" i="21"/>
  <c r="A1558" i="21"/>
  <c r="A1579" i="21"/>
  <c r="A1647" i="21"/>
  <c r="A1746" i="21"/>
  <c r="A844" i="21"/>
  <c r="J873" i="21"/>
  <c r="R873" i="21"/>
  <c r="A989" i="21"/>
  <c r="A990" i="21"/>
  <c r="L1087" i="21"/>
  <c r="T1087" i="21"/>
  <c r="H1196" i="21"/>
  <c r="A1539" i="21"/>
  <c r="A1570" i="21"/>
  <c r="A1598" i="21"/>
  <c r="A1631" i="21"/>
  <c r="A1664" i="21"/>
  <c r="A1672" i="21"/>
  <c r="A1679" i="21"/>
  <c r="A1716" i="21"/>
  <c r="A1750" i="21"/>
  <c r="A1779" i="21"/>
  <c r="A1842" i="21"/>
  <c r="A1884" i="21"/>
  <c r="A1895" i="21"/>
  <c r="K870" i="21"/>
  <c r="S870" i="21"/>
  <c r="H931" i="21"/>
  <c r="M971" i="21"/>
  <c r="U971" i="21"/>
  <c r="A999" i="21"/>
  <c r="A1049" i="21"/>
  <c r="H1050" i="21"/>
  <c r="J1056" i="21"/>
  <c r="H1055" i="21"/>
  <c r="F1055" i="21" s="1"/>
  <c r="H1058" i="21"/>
  <c r="M1087" i="21"/>
  <c r="M1084" i="21"/>
  <c r="U1087" i="21"/>
  <c r="U1084" i="21"/>
  <c r="H1106" i="21"/>
  <c r="A1204" i="21"/>
  <c r="H1206" i="21"/>
  <c r="A1208" i="21"/>
  <c r="A1350" i="21"/>
  <c r="H1351" i="21"/>
  <c r="A1415" i="21"/>
  <c r="A1553" i="21"/>
  <c r="A1578" i="21"/>
  <c r="A1582" i="21"/>
  <c r="A1586" i="21"/>
  <c r="A1646" i="21"/>
  <c r="A1677" i="21"/>
  <c r="A1711" i="21"/>
  <c r="A1777" i="21"/>
  <c r="A1834" i="21"/>
  <c r="H629" i="21"/>
  <c r="F629" i="21" s="1"/>
  <c r="A917" i="21"/>
  <c r="A923" i="21"/>
  <c r="A968" i="21"/>
  <c r="H994" i="21"/>
  <c r="A1105" i="21"/>
  <c r="A1131" i="21"/>
  <c r="A1137" i="21"/>
  <c r="A1184" i="21"/>
  <c r="A1191" i="21"/>
  <c r="A1203" i="21"/>
  <c r="A1412" i="21"/>
  <c r="A1434" i="21"/>
  <c r="A1542" i="21"/>
  <c r="A1565" i="21"/>
  <c r="A1573" i="21"/>
  <c r="A1601" i="21"/>
  <c r="A1630" i="21"/>
  <c r="A1667" i="21"/>
  <c r="A1715" i="21"/>
  <c r="A1769" i="21"/>
  <c r="M873" i="21"/>
  <c r="F874" i="21" s="1"/>
  <c r="A891" i="21"/>
  <c r="A981" i="21"/>
  <c r="A982" i="21"/>
  <c r="H990" i="21"/>
  <c r="H993" i="21"/>
  <c r="A1048" i="21"/>
  <c r="H1049" i="21"/>
  <c r="K1087" i="21"/>
  <c r="A1158" i="21"/>
  <c r="A1207" i="21"/>
  <c r="A1431" i="21"/>
  <c r="A1512" i="21"/>
  <c r="A1516" i="21"/>
  <c r="A1518" i="21"/>
  <c r="A1520" i="21"/>
  <c r="A1556" i="21"/>
  <c r="A1581" i="21"/>
  <c r="A1676" i="21"/>
  <c r="A1811" i="21"/>
  <c r="A916" i="21"/>
  <c r="P1087" i="21"/>
  <c r="P1084" i="21"/>
  <c r="A1104" i="21"/>
  <c r="H1105" i="21"/>
  <c r="A1130" i="21"/>
  <c r="A1156" i="21"/>
  <c r="A1414" i="21"/>
  <c r="A1537" i="21"/>
  <c r="A1541" i="21"/>
  <c r="A1545" i="21"/>
  <c r="A1564" i="21"/>
  <c r="A1568" i="21"/>
  <c r="A1572" i="21"/>
  <c r="A1596" i="21"/>
  <c r="A1600" i="21"/>
  <c r="A1604" i="21"/>
  <c r="A1666" i="21"/>
  <c r="A1670" i="21"/>
  <c r="A1674" i="21"/>
  <c r="A1844" i="21"/>
  <c r="A1890" i="21"/>
  <c r="M1692" i="21"/>
  <c r="U1692" i="21"/>
  <c r="U1694" i="21" s="1"/>
  <c r="P1693" i="21"/>
  <c r="N1692" i="21"/>
  <c r="N1694" i="21" s="1"/>
  <c r="Q1693" i="21"/>
  <c r="P1692" i="21"/>
  <c r="K1693" i="21"/>
  <c r="S1693" i="21"/>
  <c r="Q1692" i="21"/>
  <c r="L1693" i="21"/>
  <c r="L1694" i="21" s="1"/>
  <c r="T1693" i="21"/>
  <c r="T1694" i="21" s="1"/>
  <c r="J1692" i="21"/>
  <c r="J1694" i="21" s="1"/>
  <c r="R1692" i="21"/>
  <c r="R1694" i="21" s="1"/>
  <c r="M1693" i="21"/>
  <c r="U1693" i="21"/>
  <c r="K1692" i="21"/>
  <c r="K1694" i="21" s="1"/>
  <c r="S1692" i="21"/>
  <c r="S1694" i="21" s="1"/>
  <c r="C4" i="17"/>
  <c r="F11" i="9"/>
  <c r="F70" i="14" s="1"/>
  <c r="F71" i="14" s="1"/>
  <c r="F11" i="12"/>
  <c r="G161" i="19" s="1"/>
  <c r="J22" i="6"/>
  <c r="J23" i="6" s="1"/>
  <c r="J4" i="6" s="1"/>
  <c r="K27" i="6"/>
  <c r="K5" i="7" s="1"/>
  <c r="F17" i="9"/>
  <c r="F21" i="9" s="1"/>
  <c r="F17" i="12"/>
  <c r="G162" i="19" s="1"/>
  <c r="F35" i="7"/>
  <c r="F113" i="19" s="1"/>
  <c r="F35" i="8"/>
  <c r="J17" i="6"/>
  <c r="J18" i="6" s="1"/>
  <c r="K17" i="6"/>
  <c r="K18" i="6" s="1"/>
  <c r="J5" i="7"/>
  <c r="K5" i="6"/>
  <c r="G30" i="19"/>
  <c r="F61" i="11"/>
  <c r="J5" i="5"/>
  <c r="G89" i="19"/>
  <c r="J5" i="10"/>
  <c r="J5" i="12"/>
  <c r="J5" i="6"/>
  <c r="J5" i="15"/>
  <c r="J5" i="14"/>
  <c r="J5" i="13"/>
  <c r="J5" i="11"/>
  <c r="J5" i="8"/>
  <c r="K5" i="5"/>
  <c r="G90" i="19"/>
  <c r="K5" i="15"/>
  <c r="K5" i="13"/>
  <c r="K5" i="14"/>
  <c r="K5" i="12"/>
  <c r="K33" i="6"/>
  <c r="K5" i="11"/>
  <c r="K5" i="8"/>
  <c r="K5" i="10"/>
  <c r="K5" i="9"/>
  <c r="J4" i="7"/>
  <c r="L27" i="6"/>
  <c r="K22" i="6"/>
  <c r="K23" i="6" s="1"/>
  <c r="J33" i="6"/>
  <c r="J34" i="6" s="1"/>
  <c r="F39" i="7" l="1"/>
  <c r="F870" i="21"/>
  <c r="H35" i="22"/>
  <c r="F36" i="22"/>
  <c r="F15" i="5" s="1"/>
  <c r="Q1694" i="21"/>
  <c r="M1694" i="21"/>
  <c r="F1087" i="21"/>
  <c r="F661" i="21"/>
  <c r="F73" i="21"/>
  <c r="F72" i="21"/>
  <c r="F658" i="21"/>
  <c r="H684" i="21"/>
  <c r="F221" i="21"/>
  <c r="F218" i="21"/>
  <c r="F437" i="21"/>
  <c r="F440" i="21"/>
  <c r="F2037" i="21"/>
  <c r="P1694" i="21"/>
  <c r="F1694" i="21"/>
  <c r="F1085" i="21"/>
  <c r="F873" i="21"/>
  <c r="H406" i="21"/>
  <c r="F406" i="21" s="1"/>
  <c r="J407" i="21"/>
  <c r="A5" i="21"/>
  <c r="F1084" i="21"/>
  <c r="F1088" i="21"/>
  <c r="F219" i="21"/>
  <c r="F438" i="21"/>
  <c r="F662" i="21"/>
  <c r="J842" i="21"/>
  <c r="H841" i="21"/>
  <c r="F841" i="21" s="1"/>
  <c r="F77" i="14"/>
  <c r="F78" i="14" s="1"/>
  <c r="G178" i="19" s="1"/>
  <c r="G138" i="19"/>
  <c r="F63" i="14"/>
  <c r="F64" i="14" s="1"/>
  <c r="F134" i="14" s="1"/>
  <c r="F16" i="7"/>
  <c r="F17" i="7" s="1"/>
  <c r="G110" i="19" s="1"/>
  <c r="F58" i="9"/>
  <c r="F10" i="7"/>
  <c r="F10" i="8"/>
  <c r="F11" i="8" s="1"/>
  <c r="G126" i="19" s="1"/>
  <c r="F21" i="14"/>
  <c r="F22" i="14" s="1"/>
  <c r="F98" i="14" s="1"/>
  <c r="F58" i="7"/>
  <c r="F59" i="7" s="1"/>
  <c r="G117" i="19" s="1"/>
  <c r="F16" i="8"/>
  <c r="F17" i="8" s="1"/>
  <c r="G127" i="19" s="1"/>
  <c r="F34" i="11"/>
  <c r="F35" i="11" s="1"/>
  <c r="G153" i="19" s="1"/>
  <c r="F29" i="9"/>
  <c r="F30" i="9" s="1"/>
  <c r="G141" i="19" s="1"/>
  <c r="F35" i="14"/>
  <c r="F36" i="14" s="1"/>
  <c r="F84" i="14" s="1"/>
  <c r="F41" i="11"/>
  <c r="F10" i="10"/>
  <c r="F11" i="10" s="1"/>
  <c r="G147" i="19" s="1"/>
  <c r="F56" i="11"/>
  <c r="F57" i="11" s="1"/>
  <c r="G156" i="19" s="1"/>
  <c r="F51" i="9"/>
  <c r="F52" i="9" s="1"/>
  <c r="G144" i="19" s="1"/>
  <c r="F56" i="14"/>
  <c r="F57" i="14" s="1"/>
  <c r="G175" i="19" s="1"/>
  <c r="F12" i="11"/>
  <c r="F13" i="11" s="1"/>
  <c r="G150" i="19" s="1"/>
  <c r="F42" i="14"/>
  <c r="F43" i="14" s="1"/>
  <c r="F85" i="14" s="1"/>
  <c r="F63" i="11"/>
  <c r="F49" i="14"/>
  <c r="F50" i="14" s="1"/>
  <c r="F86" i="14" s="1"/>
  <c r="F28" i="14"/>
  <c r="F29" i="14" s="1"/>
  <c r="G171" i="19" s="1"/>
  <c r="F19" i="11"/>
  <c r="J4" i="11"/>
  <c r="F10" i="13"/>
  <c r="F11" i="13" s="1"/>
  <c r="F166" i="19" s="1"/>
  <c r="F29" i="12"/>
  <c r="F31" i="12" s="1"/>
  <c r="G164" i="19" s="1"/>
  <c r="J4" i="13"/>
  <c r="F22" i="12"/>
  <c r="F24" i="12" s="1"/>
  <c r="F36" i="12" s="1"/>
  <c r="F98" i="7"/>
  <c r="J4" i="8"/>
  <c r="J4" i="14"/>
  <c r="J4" i="15"/>
  <c r="F58" i="8"/>
  <c r="J4" i="9"/>
  <c r="G79" i="19"/>
  <c r="J4" i="10"/>
  <c r="J4" i="5"/>
  <c r="F78" i="7"/>
  <c r="F17" i="10"/>
  <c r="J4" i="12"/>
  <c r="F16" i="13"/>
  <c r="F17" i="13" s="1"/>
  <c r="F22" i="13" s="1"/>
  <c r="G139" i="19"/>
  <c r="F36" i="9"/>
  <c r="F65" i="7"/>
  <c r="E99" i="19"/>
  <c r="J12" i="6"/>
  <c r="J13" i="6" s="1"/>
  <c r="K4" i="5"/>
  <c r="G80" i="19"/>
  <c r="K4" i="12"/>
  <c r="K4" i="10"/>
  <c r="K4" i="9"/>
  <c r="K4" i="14"/>
  <c r="K4" i="15"/>
  <c r="K4" i="13"/>
  <c r="K4" i="11"/>
  <c r="K4" i="8"/>
  <c r="K4" i="7"/>
  <c r="K4" i="6"/>
  <c r="K3" i="11"/>
  <c r="K3" i="5"/>
  <c r="H70" i="19"/>
  <c r="K3" i="15"/>
  <c r="K3" i="12"/>
  <c r="K3" i="8"/>
  <c r="K3" i="7"/>
  <c r="K3" i="10"/>
  <c r="K3" i="9"/>
  <c r="K3" i="14"/>
  <c r="K3" i="13"/>
  <c r="K3" i="6"/>
  <c r="F130" i="19"/>
  <c r="F39" i="8"/>
  <c r="L5" i="15"/>
  <c r="L5" i="5"/>
  <c r="G91" i="19"/>
  <c r="L33" i="6"/>
  <c r="L22" i="6"/>
  <c r="L23" i="6" s="1"/>
  <c r="L5" i="14"/>
  <c r="L5" i="11"/>
  <c r="L5" i="13"/>
  <c r="L5" i="10"/>
  <c r="L5" i="9"/>
  <c r="L5" i="12"/>
  <c r="M27" i="6"/>
  <c r="L5" i="7"/>
  <c r="L5" i="6"/>
  <c r="L17" i="6"/>
  <c r="L18" i="6" s="1"/>
  <c r="L5" i="8"/>
  <c r="K34" i="6"/>
  <c r="G177" i="19"/>
  <c r="F89" i="14"/>
  <c r="F140" i="14"/>
  <c r="J3" i="14"/>
  <c r="J3" i="12"/>
  <c r="J3" i="5"/>
  <c r="H69" i="19"/>
  <c r="J3" i="11"/>
  <c r="J3" i="15"/>
  <c r="J3" i="8"/>
  <c r="J3" i="10"/>
  <c r="J3" i="9"/>
  <c r="J3" i="13"/>
  <c r="J3" i="7"/>
  <c r="J3" i="6"/>
  <c r="F110" i="14" l="1"/>
  <c r="F88" i="14"/>
  <c r="G176" i="19"/>
  <c r="F146" i="14"/>
  <c r="F90" i="14"/>
  <c r="G170" i="19"/>
  <c r="F9" i="7"/>
  <c r="F11" i="7" s="1"/>
  <c r="F28" i="7" s="1"/>
  <c r="G4" i="19"/>
  <c r="F64" i="7"/>
  <c r="F67" i="7" s="1"/>
  <c r="G118" i="19" s="1"/>
  <c r="G163" i="19"/>
  <c r="F40" i="11"/>
  <c r="F43" i="11" s="1"/>
  <c r="F47" i="11" s="1"/>
  <c r="G172" i="19"/>
  <c r="F83" i="14"/>
  <c r="F62" i="11"/>
  <c r="F65" i="11" s="1"/>
  <c r="G157" i="19" s="1"/>
  <c r="F122" i="14"/>
  <c r="G174" i="19"/>
  <c r="F82" i="14"/>
  <c r="F35" i="9"/>
  <c r="F38" i="9" s="1"/>
  <c r="G142" i="19" s="1"/>
  <c r="F87" i="14"/>
  <c r="F22" i="7"/>
  <c r="F23" i="7" s="1"/>
  <c r="F97" i="7" s="1"/>
  <c r="F100" i="7" s="1"/>
  <c r="F27" i="7"/>
  <c r="G173" i="19"/>
  <c r="F28" i="8"/>
  <c r="F104" i="14"/>
  <c r="F57" i="9"/>
  <c r="F60" i="9" s="1"/>
  <c r="F64" i="9" s="1"/>
  <c r="F116" i="14"/>
  <c r="F35" i="12"/>
  <c r="F37" i="12" s="1"/>
  <c r="F39" i="16" s="1"/>
  <c r="C16" i="18" s="1"/>
  <c r="F128" i="14"/>
  <c r="F27" i="8"/>
  <c r="F18" i="11"/>
  <c r="F21" i="11" s="1"/>
  <c r="F25" i="11" s="1"/>
  <c r="F167" i="19"/>
  <c r="F22" i="8"/>
  <c r="F23" i="8" s="1"/>
  <c r="G128" i="19" s="1"/>
  <c r="F23" i="13"/>
  <c r="F25" i="13" s="1"/>
  <c r="F19" i="16" s="1"/>
  <c r="C13" i="17" s="1"/>
  <c r="F16" i="10"/>
  <c r="F19" i="10" s="1"/>
  <c r="G148" i="19" s="1"/>
  <c r="L3" i="5"/>
  <c r="H71" i="19"/>
  <c r="L3" i="15"/>
  <c r="L3" i="13"/>
  <c r="L3" i="12"/>
  <c r="L3" i="8"/>
  <c r="L3" i="7"/>
  <c r="L3" i="10"/>
  <c r="L3" i="9"/>
  <c r="L3" i="14"/>
  <c r="L3" i="11"/>
  <c r="L3" i="6"/>
  <c r="L4" i="5"/>
  <c r="G81" i="19"/>
  <c r="L4" i="12"/>
  <c r="L4" i="10"/>
  <c r="L4" i="6"/>
  <c r="L4" i="14"/>
  <c r="L4" i="15"/>
  <c r="L4" i="13"/>
  <c r="L4" i="11"/>
  <c r="L4" i="8"/>
  <c r="L4" i="7"/>
  <c r="L4" i="9"/>
  <c r="M5" i="15"/>
  <c r="M5" i="5"/>
  <c r="G92" i="19"/>
  <c r="M22" i="6"/>
  <c r="M23" i="6" s="1"/>
  <c r="M5" i="14"/>
  <c r="M5" i="11"/>
  <c r="M5" i="8"/>
  <c r="M5" i="7"/>
  <c r="M5" i="13"/>
  <c r="M5" i="10"/>
  <c r="M5" i="9"/>
  <c r="M5" i="12"/>
  <c r="M5" i="6"/>
  <c r="M17" i="6"/>
  <c r="M18" i="6" s="1"/>
  <c r="M33" i="6"/>
  <c r="N27" i="6"/>
  <c r="L34" i="6"/>
  <c r="E100" i="19"/>
  <c r="K12" i="6"/>
  <c r="K13" i="6" s="1"/>
  <c r="J2" i="15"/>
  <c r="J2" i="5"/>
  <c r="E59" i="19"/>
  <c r="J2" i="11"/>
  <c r="J2" i="12"/>
  <c r="J2" i="14"/>
  <c r="J2" i="13"/>
  <c r="J2" i="10"/>
  <c r="J2" i="9"/>
  <c r="J2" i="7"/>
  <c r="J2" i="6"/>
  <c r="J2" i="8"/>
  <c r="F72" i="7" l="1"/>
  <c r="F29" i="7"/>
  <c r="F112" i="19" s="1"/>
  <c r="G109" i="19"/>
  <c r="G154" i="19"/>
  <c r="F69" i="11"/>
  <c r="G151" i="19"/>
  <c r="F78" i="8"/>
  <c r="F71" i="8"/>
  <c r="F29" i="8"/>
  <c r="F40" i="8" s="1"/>
  <c r="F41" i="8" s="1"/>
  <c r="F45" i="8" s="1"/>
  <c r="F47" i="8" s="1"/>
  <c r="F57" i="8"/>
  <c r="F60" i="8" s="1"/>
  <c r="G134" i="19" s="1"/>
  <c r="F77" i="7"/>
  <c r="F80" i="7" s="1"/>
  <c r="F84" i="7" s="1"/>
  <c r="F91" i="14"/>
  <c r="G179" i="19" s="1"/>
  <c r="F43" i="9"/>
  <c r="F91" i="7"/>
  <c r="F51" i="8"/>
  <c r="G145" i="19"/>
  <c r="F20" i="15"/>
  <c r="F51" i="7"/>
  <c r="G111" i="19"/>
  <c r="F18" i="16"/>
  <c r="C12" i="17" s="1"/>
  <c r="G165" i="19"/>
  <c r="F23" i="10"/>
  <c r="F23" i="9"/>
  <c r="F22" i="9"/>
  <c r="G168" i="19"/>
  <c r="F21" i="15"/>
  <c r="F40" i="16"/>
  <c r="C17" i="18" s="1"/>
  <c r="M34" i="6"/>
  <c r="M12" i="6" s="1"/>
  <c r="M13" i="6" s="1"/>
  <c r="N5" i="14"/>
  <c r="N5" i="12"/>
  <c r="N5" i="5"/>
  <c r="G93" i="19"/>
  <c r="N5" i="15"/>
  <c r="N17" i="6"/>
  <c r="N18" i="6" s="1"/>
  <c r="N5" i="11"/>
  <c r="N5" i="8"/>
  <c r="N5" i="13"/>
  <c r="N5" i="10"/>
  <c r="N5" i="9"/>
  <c r="N5" i="6"/>
  <c r="N5" i="7"/>
  <c r="N33" i="6"/>
  <c r="O27" i="6"/>
  <c r="N22" i="6"/>
  <c r="N23" i="6" s="1"/>
  <c r="G123" i="19"/>
  <c r="F104" i="7"/>
  <c r="K2" i="15"/>
  <c r="K2" i="5"/>
  <c r="E60" i="19"/>
  <c r="K2" i="11"/>
  <c r="K2" i="12"/>
  <c r="K2" i="14"/>
  <c r="K2" i="8"/>
  <c r="K2" i="13"/>
  <c r="K2" i="10"/>
  <c r="K2" i="9"/>
  <c r="K2" i="7"/>
  <c r="K2" i="6"/>
  <c r="E102" i="19"/>
  <c r="M3" i="5"/>
  <c r="H72" i="19"/>
  <c r="M3" i="12"/>
  <c r="M3" i="15"/>
  <c r="M3" i="10"/>
  <c r="M3" i="9"/>
  <c r="M3" i="14"/>
  <c r="M3" i="13"/>
  <c r="M3" i="11"/>
  <c r="M3" i="7"/>
  <c r="M3" i="8"/>
  <c r="M3" i="6"/>
  <c r="M4" i="5"/>
  <c r="G82" i="19"/>
  <c r="M4" i="15"/>
  <c r="M4" i="13"/>
  <c r="M4" i="14"/>
  <c r="M4" i="11"/>
  <c r="M4" i="8"/>
  <c r="M4" i="12"/>
  <c r="M4" i="10"/>
  <c r="M4" i="9"/>
  <c r="M4" i="7"/>
  <c r="M4" i="6"/>
  <c r="E101" i="19"/>
  <c r="L12" i="6"/>
  <c r="L13" i="6" s="1"/>
  <c r="F40" i="7" l="1"/>
  <c r="F41" i="7" s="1"/>
  <c r="F114" i="19" s="1"/>
  <c r="F129" i="19"/>
  <c r="F24" i="9"/>
  <c r="G140" i="19" s="1"/>
  <c r="F64" i="8"/>
  <c r="F109" i="14"/>
  <c r="F111" i="14" s="1"/>
  <c r="G182" i="19" s="1"/>
  <c r="F127" i="14"/>
  <c r="F129" i="14" s="1"/>
  <c r="G185" i="19" s="1"/>
  <c r="G120" i="19"/>
  <c r="F97" i="14"/>
  <c r="F99" i="14" s="1"/>
  <c r="F153" i="14" s="1"/>
  <c r="F121" i="14"/>
  <c r="F123" i="14" s="1"/>
  <c r="F177" i="14" s="1"/>
  <c r="F145" i="14"/>
  <c r="F147" i="14" s="1"/>
  <c r="G188" i="19" s="1"/>
  <c r="F133" i="14"/>
  <c r="F135" i="14" s="1"/>
  <c r="G186" i="19" s="1"/>
  <c r="F103" i="14"/>
  <c r="F105" i="14" s="1"/>
  <c r="F159" i="14" s="1"/>
  <c r="F139" i="14"/>
  <c r="F141" i="14" s="1"/>
  <c r="F195" i="14" s="1"/>
  <c r="F115" i="14"/>
  <c r="F117" i="14" s="1"/>
  <c r="G183" i="19" s="1"/>
  <c r="F131" i="19"/>
  <c r="N34" i="6"/>
  <c r="E103" i="19" s="1"/>
  <c r="O5" i="11"/>
  <c r="O5" i="5"/>
  <c r="G94" i="19"/>
  <c r="O5" i="15"/>
  <c r="O17" i="6"/>
  <c r="O18" i="6" s="1"/>
  <c r="O5" i="14"/>
  <c r="O5" i="8"/>
  <c r="O5" i="7"/>
  <c r="P27" i="6"/>
  <c r="O5" i="13"/>
  <c r="O5" i="10"/>
  <c r="O5" i="9"/>
  <c r="O5" i="12"/>
  <c r="O5" i="6"/>
  <c r="O33" i="6"/>
  <c r="O34" i="6" s="1"/>
  <c r="O22" i="6"/>
  <c r="O23" i="6" s="1"/>
  <c r="L2" i="14"/>
  <c r="L2" i="12"/>
  <c r="L2" i="5"/>
  <c r="E61" i="19"/>
  <c r="L2" i="8"/>
  <c r="L2" i="13"/>
  <c r="L2" i="10"/>
  <c r="L2" i="9"/>
  <c r="L2" i="15"/>
  <c r="L2" i="11"/>
  <c r="L2" i="7"/>
  <c r="L2" i="6"/>
  <c r="N12" i="6"/>
  <c r="N13" i="6" s="1"/>
  <c r="N3" i="5"/>
  <c r="H73" i="19"/>
  <c r="N3" i="15"/>
  <c r="N3" i="10"/>
  <c r="N3" i="14"/>
  <c r="N3" i="6"/>
  <c r="N3" i="13"/>
  <c r="N3" i="11"/>
  <c r="N3" i="12"/>
  <c r="N3" i="8"/>
  <c r="N3" i="9"/>
  <c r="N3" i="7"/>
  <c r="G132" i="19"/>
  <c r="F77" i="8"/>
  <c r="F52" i="8"/>
  <c r="F53" i="8" s="1"/>
  <c r="M2" i="11"/>
  <c r="M2" i="5"/>
  <c r="E62" i="19"/>
  <c r="M2" i="15"/>
  <c r="M2" i="12"/>
  <c r="M2" i="14"/>
  <c r="M2" i="8"/>
  <c r="M2" i="7"/>
  <c r="M2" i="13"/>
  <c r="M2" i="10"/>
  <c r="M2" i="9"/>
  <c r="M2" i="6"/>
  <c r="N4" i="15"/>
  <c r="N4" i="5"/>
  <c r="G83" i="19"/>
  <c r="N4" i="14"/>
  <c r="N4" i="13"/>
  <c r="N4" i="11"/>
  <c r="N4" i="12"/>
  <c r="N4" i="10"/>
  <c r="N4" i="9"/>
  <c r="N4" i="8"/>
  <c r="N4" i="7"/>
  <c r="N4" i="6"/>
  <c r="G184" i="19" l="1"/>
  <c r="F183" i="14"/>
  <c r="F165" i="14"/>
  <c r="F171" i="14"/>
  <c r="G187" i="19"/>
  <c r="F45" i="7"/>
  <c r="F47" i="7" s="1"/>
  <c r="G115" i="19" s="1"/>
  <c r="F71" i="7"/>
  <c r="F73" i="7" s="1"/>
  <c r="G119" i="19" s="1"/>
  <c r="F85" i="11"/>
  <c r="F42" i="9"/>
  <c r="F44" i="9" s="1"/>
  <c r="F65" i="8" s="1"/>
  <c r="F66" i="8" s="1"/>
  <c r="F89" i="11" s="1"/>
  <c r="F189" i="14"/>
  <c r="G180" i="19"/>
  <c r="F201" i="14"/>
  <c r="G181" i="19"/>
  <c r="N2" i="5"/>
  <c r="E63" i="19"/>
  <c r="N2" i="15"/>
  <c r="N2" i="13"/>
  <c r="N2" i="12"/>
  <c r="N2" i="14"/>
  <c r="N2" i="8"/>
  <c r="N2" i="7"/>
  <c r="N2" i="10"/>
  <c r="N2" i="9"/>
  <c r="N2" i="11"/>
  <c r="N2" i="6"/>
  <c r="G133" i="19"/>
  <c r="F70" i="8"/>
  <c r="P5" i="5"/>
  <c r="G95" i="19"/>
  <c r="P5" i="15"/>
  <c r="P5" i="13"/>
  <c r="P5" i="14"/>
  <c r="P5" i="8"/>
  <c r="P5" i="7"/>
  <c r="Q27" i="6"/>
  <c r="P5" i="11"/>
  <c r="P5" i="10"/>
  <c r="P5" i="9"/>
  <c r="P5" i="12"/>
  <c r="P17" i="6"/>
  <c r="P18" i="6" s="1"/>
  <c r="P33" i="6"/>
  <c r="P34" i="6" s="1"/>
  <c r="P22" i="6"/>
  <c r="P23" i="6" s="1"/>
  <c r="P5" i="6"/>
  <c r="O4" i="15"/>
  <c r="O4" i="5"/>
  <c r="G84" i="19"/>
  <c r="O4" i="14"/>
  <c r="O4" i="13"/>
  <c r="O4" i="11"/>
  <c r="O4" i="8"/>
  <c r="O4" i="7"/>
  <c r="O4" i="12"/>
  <c r="O4" i="10"/>
  <c r="O4" i="9"/>
  <c r="O4" i="6"/>
  <c r="E104" i="19"/>
  <c r="O12" i="6"/>
  <c r="O13" i="6" s="1"/>
  <c r="O3" i="5"/>
  <c r="H74" i="19"/>
  <c r="O3" i="15"/>
  <c r="O3" i="13"/>
  <c r="O3" i="14"/>
  <c r="O3" i="11"/>
  <c r="O3" i="12"/>
  <c r="O3" i="8"/>
  <c r="O3" i="10"/>
  <c r="O3" i="9"/>
  <c r="O3" i="6"/>
  <c r="O3" i="7"/>
  <c r="F24" i="10" l="1"/>
  <c r="F25" i="10" s="1"/>
  <c r="F17" i="15" s="1"/>
  <c r="F52" i="7"/>
  <c r="F53" i="7" s="1"/>
  <c r="G116" i="19" s="1"/>
  <c r="G143" i="19"/>
  <c r="F65" i="9"/>
  <c r="F66" i="9" s="1"/>
  <c r="G146" i="19" s="1"/>
  <c r="F70" i="11"/>
  <c r="F71" i="11" s="1"/>
  <c r="G158" i="19" s="1"/>
  <c r="F48" i="11"/>
  <c r="F49" i="11" s="1"/>
  <c r="F78" i="11" s="1"/>
  <c r="F85" i="7"/>
  <c r="F86" i="7" s="1"/>
  <c r="G121" i="19" s="1"/>
  <c r="F105" i="7"/>
  <c r="F106" i="7" s="1"/>
  <c r="G124" i="19" s="1"/>
  <c r="F26" i="11"/>
  <c r="F27" i="11" s="1"/>
  <c r="F77" i="11" s="1"/>
  <c r="G135" i="19"/>
  <c r="F72" i="8"/>
  <c r="F73" i="8" s="1"/>
  <c r="F13" i="16" s="1"/>
  <c r="C7" i="17" s="1"/>
  <c r="F79" i="8"/>
  <c r="F80" i="8" s="1"/>
  <c r="F14" i="16" s="1"/>
  <c r="C8" i="17" s="1"/>
  <c r="O2" i="5"/>
  <c r="E64" i="19"/>
  <c r="O2" i="14"/>
  <c r="O2" i="10"/>
  <c r="O2" i="9"/>
  <c r="O2" i="13"/>
  <c r="O2" i="15"/>
  <c r="O2" i="11"/>
  <c r="O2" i="12"/>
  <c r="O2" i="6"/>
  <c r="O2" i="8"/>
  <c r="O2" i="7"/>
  <c r="Q5" i="5"/>
  <c r="G96" i="19"/>
  <c r="Q5" i="15"/>
  <c r="Q5" i="14"/>
  <c r="Q5" i="11"/>
  <c r="Q5" i="10"/>
  <c r="Q5" i="9"/>
  <c r="Q5" i="13"/>
  <c r="Q5" i="12"/>
  <c r="Q5" i="7"/>
  <c r="Q17" i="6"/>
  <c r="Q18" i="6" s="1"/>
  <c r="Q33" i="6"/>
  <c r="Q34" i="6" s="1"/>
  <c r="Q22" i="6"/>
  <c r="Q23" i="6" s="1"/>
  <c r="Q5" i="8"/>
  <c r="R27" i="6"/>
  <c r="Q5" i="6"/>
  <c r="P4" i="14"/>
  <c r="P4" i="12"/>
  <c r="P4" i="5"/>
  <c r="G85" i="19"/>
  <c r="P4" i="13"/>
  <c r="P4" i="11"/>
  <c r="P4" i="8"/>
  <c r="P4" i="15"/>
  <c r="P4" i="10"/>
  <c r="P4" i="9"/>
  <c r="P4" i="6"/>
  <c r="P4" i="7"/>
  <c r="E105" i="19"/>
  <c r="P12" i="6"/>
  <c r="P13" i="6" s="1"/>
  <c r="P3" i="15"/>
  <c r="P3" i="5"/>
  <c r="H75" i="19"/>
  <c r="P3" i="14"/>
  <c r="P3" i="13"/>
  <c r="P3" i="11"/>
  <c r="P3" i="12"/>
  <c r="P3" i="10"/>
  <c r="P3" i="9"/>
  <c r="P3" i="6"/>
  <c r="P3" i="8"/>
  <c r="P3" i="7"/>
  <c r="F90" i="7" l="1"/>
  <c r="G152" i="19"/>
  <c r="G149" i="19"/>
  <c r="F91" i="11"/>
  <c r="F16" i="16"/>
  <c r="C10" i="17" s="1"/>
  <c r="F90" i="11"/>
  <c r="F37" i="16"/>
  <c r="C14" i="18" s="1"/>
  <c r="G155" i="19"/>
  <c r="F110" i="7"/>
  <c r="F88" i="11"/>
  <c r="F36" i="16"/>
  <c r="C13" i="18" s="1"/>
  <c r="F15" i="16"/>
  <c r="C9" i="17" s="1"/>
  <c r="F15" i="15"/>
  <c r="F86" i="11"/>
  <c r="F87" i="11"/>
  <c r="F79" i="11"/>
  <c r="F92" i="11"/>
  <c r="F92" i="7"/>
  <c r="F13" i="15"/>
  <c r="F12" i="14"/>
  <c r="G137" i="19"/>
  <c r="F11" i="14"/>
  <c r="F12" i="15"/>
  <c r="G136" i="19"/>
  <c r="Q4" i="11"/>
  <c r="Q4" i="5"/>
  <c r="G86" i="19"/>
  <c r="Q4" i="15"/>
  <c r="Q4" i="14"/>
  <c r="Q4" i="13"/>
  <c r="Q4" i="8"/>
  <c r="Q4" i="7"/>
  <c r="Q4" i="10"/>
  <c r="Q4" i="9"/>
  <c r="Q4" i="12"/>
  <c r="Q4" i="6"/>
  <c r="E106" i="19"/>
  <c r="Q12" i="6"/>
  <c r="Q13" i="6" s="1"/>
  <c r="Q3" i="15"/>
  <c r="Q3" i="5"/>
  <c r="H76" i="19"/>
  <c r="Q3" i="13"/>
  <c r="Q3" i="11"/>
  <c r="Q3" i="12"/>
  <c r="Q3" i="8"/>
  <c r="Q3" i="7"/>
  <c r="Q3" i="10"/>
  <c r="Q3" i="9"/>
  <c r="Q3" i="14"/>
  <c r="Q3" i="6"/>
  <c r="P2" i="5"/>
  <c r="E65" i="19"/>
  <c r="P2" i="10"/>
  <c r="P2" i="13"/>
  <c r="P2" i="15"/>
  <c r="P2" i="11"/>
  <c r="P2" i="12"/>
  <c r="P2" i="14"/>
  <c r="P2" i="8"/>
  <c r="P2" i="9"/>
  <c r="P2" i="6"/>
  <c r="P2" i="7"/>
  <c r="R5" i="5"/>
  <c r="G97" i="19"/>
  <c r="R5" i="11"/>
  <c r="R5" i="10"/>
  <c r="R5" i="13"/>
  <c r="R5" i="6"/>
  <c r="R5" i="12"/>
  <c r="R5" i="15"/>
  <c r="R5" i="14"/>
  <c r="R5" i="8"/>
  <c r="R5" i="7"/>
  <c r="R17" i="6"/>
  <c r="R18" i="6" s="1"/>
  <c r="R33" i="6"/>
  <c r="R34" i="6" s="1"/>
  <c r="R22" i="6"/>
  <c r="R23" i="6" s="1"/>
  <c r="R5" i="9"/>
  <c r="S27" i="6"/>
  <c r="F93" i="7" l="1"/>
  <c r="F11" i="16" s="1"/>
  <c r="C5" i="17" s="1"/>
  <c r="I5" i="17" s="1"/>
  <c r="H5" i="17" s="1"/>
  <c r="F93" i="11"/>
  <c r="G160" i="19" s="1"/>
  <c r="Q2" i="5"/>
  <c r="E66" i="19"/>
  <c r="Q2" i="15"/>
  <c r="Q2" i="13"/>
  <c r="Q2" i="14"/>
  <c r="Q2" i="11"/>
  <c r="Q2" i="12"/>
  <c r="Q2" i="8"/>
  <c r="Q2" i="10"/>
  <c r="Q2" i="9"/>
  <c r="Q2" i="6"/>
  <c r="Q2" i="7"/>
  <c r="S5" i="5"/>
  <c r="G98" i="19"/>
  <c r="S5" i="15"/>
  <c r="S5" i="13"/>
  <c r="S5" i="14"/>
  <c r="S5" i="12"/>
  <c r="S33" i="6"/>
  <c r="S34" i="6" s="1"/>
  <c r="S5" i="8"/>
  <c r="S5" i="11"/>
  <c r="S5" i="10"/>
  <c r="S5" i="9"/>
  <c r="S22" i="6"/>
  <c r="S23" i="6" s="1"/>
  <c r="S5" i="6"/>
  <c r="S5" i="7"/>
  <c r="S17" i="6"/>
  <c r="S18" i="6" s="1"/>
  <c r="R4" i="5"/>
  <c r="G87" i="19"/>
  <c r="R4" i="15"/>
  <c r="R4" i="13"/>
  <c r="R4" i="11"/>
  <c r="R4" i="8"/>
  <c r="R4" i="7"/>
  <c r="R4" i="10"/>
  <c r="R4" i="9"/>
  <c r="R4" i="12"/>
  <c r="R4" i="14"/>
  <c r="R4" i="6"/>
  <c r="E107" i="19"/>
  <c r="R12" i="6"/>
  <c r="R13" i="6" s="1"/>
  <c r="R3" i="14"/>
  <c r="R3" i="12"/>
  <c r="R3" i="5"/>
  <c r="H77" i="19"/>
  <c r="R3" i="13"/>
  <c r="R3" i="11"/>
  <c r="R3" i="8"/>
  <c r="R3" i="10"/>
  <c r="R3" i="9"/>
  <c r="R3" i="15"/>
  <c r="R3" i="7"/>
  <c r="R3" i="6"/>
  <c r="G122" i="19" l="1"/>
  <c r="F111" i="7"/>
  <c r="F112" i="7" s="1"/>
  <c r="F12" i="16" s="1"/>
  <c r="C6" i="17" s="1"/>
  <c r="I6" i="17" s="1"/>
  <c r="H6" i="17" s="1"/>
  <c r="E5" i="17"/>
  <c r="F9" i="15"/>
  <c r="F5" i="17"/>
  <c r="G5" i="17" s="1"/>
  <c r="F9" i="14"/>
  <c r="F80" i="11"/>
  <c r="F81" i="11" s="1"/>
  <c r="F17" i="16" s="1"/>
  <c r="C11" i="17" s="1"/>
  <c r="S4" i="5"/>
  <c r="G88" i="19"/>
  <c r="S4" i="13"/>
  <c r="S4" i="11"/>
  <c r="S4" i="10"/>
  <c r="S4" i="9"/>
  <c r="S4" i="12"/>
  <c r="S4" i="15"/>
  <c r="S4" i="14"/>
  <c r="S4" i="6"/>
  <c r="S4" i="7"/>
  <c r="S4" i="8"/>
  <c r="R2" i="15"/>
  <c r="R2" i="5"/>
  <c r="E67" i="19"/>
  <c r="R2" i="13"/>
  <c r="R2" i="11"/>
  <c r="R2" i="12"/>
  <c r="R2" i="14"/>
  <c r="R2" i="10"/>
  <c r="R2" i="9"/>
  <c r="R2" i="6"/>
  <c r="R2" i="7"/>
  <c r="R2" i="8"/>
  <c r="S3" i="11"/>
  <c r="S3" i="5"/>
  <c r="H78" i="19"/>
  <c r="S3" i="15"/>
  <c r="S3" i="8"/>
  <c r="S3" i="7"/>
  <c r="S3" i="12"/>
  <c r="S3" i="10"/>
  <c r="S3" i="9"/>
  <c r="S3" i="14"/>
  <c r="S3" i="13"/>
  <c r="S3" i="6"/>
  <c r="H18" i="6"/>
  <c r="E108" i="19"/>
  <c r="S12" i="6"/>
  <c r="S13" i="6" s="1"/>
  <c r="F13" i="17" l="1"/>
  <c r="G13" i="17" s="1"/>
  <c r="E9" i="17"/>
  <c r="I8" i="17"/>
  <c r="H8" i="17" s="1"/>
  <c r="I7" i="17"/>
  <c r="H7" i="17" s="1"/>
  <c r="F8" i="17"/>
  <c r="G8" i="17" s="1"/>
  <c r="E13" i="17"/>
  <c r="E6" i="17"/>
  <c r="F6" i="17"/>
  <c r="G6" i="17" s="1"/>
  <c r="I9" i="17"/>
  <c r="H9" i="17" s="1"/>
  <c r="I11" i="17"/>
  <c r="H11" i="17" s="1"/>
  <c r="D14" i="17"/>
  <c r="C17" i="17" s="1"/>
  <c r="E10" i="17"/>
  <c r="E7" i="17"/>
  <c r="I13" i="17"/>
  <c r="H13" i="17" s="1"/>
  <c r="F10" i="17"/>
  <c r="G10" i="17" s="1"/>
  <c r="I12" i="17"/>
  <c r="H12" i="17" s="1"/>
  <c r="E12" i="17"/>
  <c r="F7" i="17"/>
  <c r="G7" i="17" s="1"/>
  <c r="F11" i="17"/>
  <c r="G11" i="17" s="1"/>
  <c r="I10" i="17"/>
  <c r="H10" i="17" s="1"/>
  <c r="E8" i="17"/>
  <c r="F12" i="17"/>
  <c r="G12" i="17" s="1"/>
  <c r="F9" i="17"/>
  <c r="G9" i="17" s="1"/>
  <c r="E11" i="17"/>
  <c r="G125" i="19"/>
  <c r="F10" i="15"/>
  <c r="F10" i="14"/>
  <c r="F13" i="14" s="1"/>
  <c r="F178" i="14" s="1"/>
  <c r="F179" i="14" s="1"/>
  <c r="F31" i="16" s="1"/>
  <c r="C9" i="18" s="1"/>
  <c r="F18" i="15"/>
  <c r="F38" i="16"/>
  <c r="C15" i="18" s="1"/>
  <c r="G159" i="19"/>
  <c r="S2" i="15"/>
  <c r="S2" i="5"/>
  <c r="E68" i="19"/>
  <c r="S2" i="11"/>
  <c r="S2" i="12"/>
  <c r="S2" i="8"/>
  <c r="S2" i="7"/>
  <c r="S2" i="14"/>
  <c r="S2" i="10"/>
  <c r="S2" i="9"/>
  <c r="S2" i="13"/>
  <c r="S2" i="6"/>
  <c r="F190" i="14" l="1"/>
  <c r="F191" i="14" s="1"/>
  <c r="F33" i="16" s="1"/>
  <c r="F160" i="14"/>
  <c r="F161" i="14" s="1"/>
  <c r="F28" i="16" s="1"/>
  <c r="C6" i="18" s="1"/>
  <c r="G169" i="19"/>
  <c r="F166" i="14"/>
  <c r="F167" i="14" s="1"/>
  <c r="F29" i="16" s="1"/>
  <c r="C7" i="18" s="1"/>
  <c r="F196" i="14"/>
  <c r="F197" i="14" s="1"/>
  <c r="F34" i="16" s="1"/>
  <c r="G193" i="19"/>
  <c r="F184" i="14"/>
  <c r="F185" i="14" s="1"/>
  <c r="F32" i="16" s="1"/>
  <c r="C10" i="18" s="1"/>
  <c r="F202" i="14"/>
  <c r="F203" i="14" s="1"/>
  <c r="F35" i="16" s="1"/>
  <c r="C12" i="18" s="1"/>
  <c r="F154" i="14"/>
  <c r="F155" i="14" s="1"/>
  <c r="F27" i="16" s="1"/>
  <c r="C5" i="18" s="1"/>
  <c r="I5" i="18" s="1"/>
  <c r="H5" i="18" s="1"/>
  <c r="F172" i="14"/>
  <c r="F173" i="14" s="1"/>
  <c r="F30" i="16" s="1"/>
  <c r="C8" i="18" s="1"/>
  <c r="C11" i="18" l="1"/>
  <c r="E11" i="18" s="1"/>
  <c r="G197" i="19"/>
  <c r="G190" i="19"/>
  <c r="G189" i="19"/>
  <c r="E10" i="18"/>
  <c r="F9" i="18"/>
  <c r="G9" i="18" s="1"/>
  <c r="I7" i="18"/>
  <c r="H7" i="18" s="1"/>
  <c r="G191" i="19"/>
  <c r="G194" i="19"/>
  <c r="G195" i="19"/>
  <c r="F5" i="18"/>
  <c r="G5" i="18" s="1"/>
  <c r="E7" i="18"/>
  <c r="F8" i="18"/>
  <c r="G8" i="18" s="1"/>
  <c r="E9" i="18"/>
  <c r="G192" i="19"/>
  <c r="I6" i="18"/>
  <c r="H6" i="18" s="1"/>
  <c r="F6" i="18"/>
  <c r="G6" i="18" s="1"/>
  <c r="E6" i="18"/>
  <c r="I9" i="18"/>
  <c r="H9" i="18" s="1"/>
  <c r="I10" i="18"/>
  <c r="H10" i="18" s="1"/>
  <c r="E5" i="18"/>
  <c r="I8" i="18"/>
  <c r="H8" i="18" s="1"/>
  <c r="E8" i="18"/>
  <c r="G196" i="19"/>
  <c r="F7" i="18"/>
  <c r="G7" i="18" s="1"/>
  <c r="F10" i="18"/>
  <c r="G10" i="18" s="1"/>
  <c r="E12" i="18" l="1"/>
  <c r="I15" i="18"/>
  <c r="H15" i="18" s="1"/>
  <c r="E14" i="18"/>
  <c r="I16" i="18"/>
  <c r="H16" i="18" s="1"/>
  <c r="I14" i="18"/>
  <c r="H14" i="18" s="1"/>
  <c r="I12" i="18"/>
  <c r="H12" i="18" s="1"/>
  <c r="I11" i="18"/>
  <c r="H11" i="18" s="1"/>
  <c r="I13" i="18"/>
  <c r="H13" i="18" s="1"/>
  <c r="E16" i="18"/>
  <c r="F17" i="18"/>
  <c r="G17" i="18" s="1"/>
  <c r="F14" i="18"/>
  <c r="G14" i="18" s="1"/>
  <c r="E15" i="18"/>
  <c r="I17" i="18"/>
  <c r="H17" i="18" s="1"/>
  <c r="E17" i="18"/>
  <c r="F16" i="18"/>
  <c r="G16" i="18" s="1"/>
  <c r="F12" i="18"/>
  <c r="G12" i="18" s="1"/>
  <c r="E13" i="18"/>
  <c r="F13" i="18"/>
  <c r="G13" i="18" s="1"/>
  <c r="F11" i="18"/>
  <c r="G11" i="18" s="1"/>
  <c r="F15" i="18"/>
  <c r="G15" i="18" s="1"/>
  <c r="D18" i="18"/>
  <c r="C21" i="18" s="1"/>
</calcChain>
</file>

<file path=xl/sharedStrings.xml><?xml version="1.0" encoding="utf-8"?>
<sst xmlns="http://schemas.openxmlformats.org/spreadsheetml/2006/main" count="18568" uniqueCount="8272">
  <si>
    <t>FOUNTAIN_INSTANCE_URL</t>
  </si>
  <si>
    <t>http://fnttest202:8082/Fountain/rest-services_XLSPF</t>
  </si>
  <si>
    <t>PR24 Bill waterfall model</t>
  </si>
  <si>
    <t>Publication version:</t>
  </si>
  <si>
    <t>Ofwat version:</t>
  </si>
  <si>
    <t>v3.0</t>
  </si>
  <si>
    <t>File name:</t>
  </si>
  <si>
    <t>Date:</t>
  </si>
  <si>
    <t>For enquiries please contact:</t>
  </si>
  <si>
    <t>PR24@ofwat.gov.uk</t>
  </si>
  <si>
    <t>REPORTS</t>
  </si>
  <si>
    <t>Sheet</t>
  </si>
  <si>
    <t>Section</t>
  </si>
  <si>
    <t>Sub-section</t>
  </si>
  <si>
    <t>Model period ending</t>
  </si>
  <si>
    <t>Error chks</t>
  </si>
  <si>
    <t>Timeline label</t>
  </si>
  <si>
    <t>Alerts</t>
  </si>
  <si>
    <t>Contract year</t>
  </si>
  <si>
    <t>Model column counter</t>
  </si>
  <si>
    <t>Constant</t>
  </si>
  <si>
    <t>Unit</t>
  </si>
  <si>
    <t>Total</t>
  </si>
  <si>
    <t>Inputs</t>
  </si>
  <si>
    <t>Start date</t>
  </si>
  <si>
    <t>date</t>
  </si>
  <si>
    <t>Financial year end month</t>
  </si>
  <si>
    <t>Totex</t>
  </si>
  <si>
    <t>Pre-inflation average totex PR19</t>
  </si>
  <si>
    <t>£m</t>
  </si>
  <si>
    <t>Average totex PR24</t>
  </si>
  <si>
    <t>Pre-inflation average PAYG PR19</t>
  </si>
  <si>
    <t>Average PAYG PR24</t>
  </si>
  <si>
    <t>Pre-inflation average profiled allowed revenue PR19</t>
  </si>
  <si>
    <t>Average profiled allowed revenue PR24</t>
  </si>
  <si>
    <t>RCV</t>
  </si>
  <si>
    <t>Pre-inflation run off PR19</t>
  </si>
  <si>
    <t>Run off PR24</t>
  </si>
  <si>
    <t>Pre-inflation average RCV PR19</t>
  </si>
  <si>
    <t>Average RCV PR24</t>
  </si>
  <si>
    <t>Wholesale</t>
  </si>
  <si>
    <t>CPIH 2017-18</t>
  </si>
  <si>
    <t>index</t>
  </si>
  <si>
    <t>CPIH 2022-23</t>
  </si>
  <si>
    <t>Total wholesale revenues PR24</t>
  </si>
  <si>
    <t>Pre-inflation final profiled allowed revenues PR19</t>
  </si>
  <si>
    <t>Final profiled allowed revenues PR24</t>
  </si>
  <si>
    <t>Pre-inflation final return on capital PR19</t>
  </si>
  <si>
    <t>Final return on capital PR24</t>
  </si>
  <si>
    <t>Combined average bills PR19 (2022-23 prices)</t>
  </si>
  <si>
    <t>£ / customer</t>
  </si>
  <si>
    <t>Combined average bills PR24</t>
  </si>
  <si>
    <t>Wholesale reconciliation</t>
  </si>
  <si>
    <t>Pre-inflation post financeability adjustment PR19</t>
  </si>
  <si>
    <t>Post financeability adjustment PR24</t>
  </si>
  <si>
    <t>Other wholesale items</t>
  </si>
  <si>
    <t>Pre-inflation pension deficit repair allowance PR19</t>
  </si>
  <si>
    <t>Pension deficit repair allowance PR24</t>
  </si>
  <si>
    <t>Pre-inflation tax PR19</t>
  </si>
  <si>
    <t>Tax PR24</t>
  </si>
  <si>
    <t>Pre-inflation revenue profiling PR19</t>
  </si>
  <si>
    <t>Revenue profiling PR24</t>
  </si>
  <si>
    <t>Housing</t>
  </si>
  <si>
    <t>Housing apportionment PR19</t>
  </si>
  <si>
    <t>%</t>
  </si>
  <si>
    <t>Housing apportionment PR24</t>
  </si>
  <si>
    <t>Number of metered households PR19</t>
  </si>
  <si>
    <t>000 customers</t>
  </si>
  <si>
    <t>Number of unmetered households PR19</t>
  </si>
  <si>
    <t>Number of metered households PR24</t>
  </si>
  <si>
    <t>Number of unmetered households PR24</t>
  </si>
  <si>
    <t>Cost to serve</t>
  </si>
  <si>
    <t>Total retail revenue PR19</t>
  </si>
  <si>
    <t>Total retail revenue PR24</t>
  </si>
  <si>
    <t>Costs breakdown</t>
  </si>
  <si>
    <t>Pre-inflation base expenditure PR19</t>
  </si>
  <si>
    <t>Base expenditure PR24</t>
  </si>
  <si>
    <t>Pre-inflation storm overflows PR19</t>
  </si>
  <si>
    <t>Storm overflows PR24</t>
  </si>
  <si>
    <t>Pre-inflation nutrient removal PR19</t>
  </si>
  <si>
    <t>Nutrient removal PR24</t>
  </si>
  <si>
    <t>Pre-inflation resilience PR19</t>
  </si>
  <si>
    <t>Resilience PR24</t>
  </si>
  <si>
    <t>Pre-inflation net zero PR19</t>
  </si>
  <si>
    <t>Net zero PR24</t>
  </si>
  <si>
    <t>Pre-inflation WRMP PR19</t>
  </si>
  <si>
    <t>WRMP PR24</t>
  </si>
  <si>
    <t>Pre-inflation environmental PR19</t>
  </si>
  <si>
    <t>Environmental PR24</t>
  </si>
  <si>
    <t>Pre-inflation other environmental PR19</t>
  </si>
  <si>
    <t>Other environmental PR24</t>
  </si>
  <si>
    <t>Pre-inflation other enhancement costs PR19</t>
  </si>
  <si>
    <t>Other enhancement costs PR24</t>
  </si>
  <si>
    <t>Model Constants</t>
  </si>
  <si>
    <t>Units in a thousand</t>
  </si>
  <si>
    <t>units</t>
  </si>
  <si>
    <t>Months per period (Primary)</t>
  </si>
  <si>
    <t>Months</t>
  </si>
  <si>
    <t>END</t>
  </si>
  <si>
    <t>Inputs - PR19 costs breakdown</t>
  </si>
  <si>
    <t>Source in Ofwat PR19 final determination models *</t>
  </si>
  <si>
    <t>Base expenditure</t>
  </si>
  <si>
    <t>WR</t>
  </si>
  <si>
    <t>[FM_WW4_FD.xlsx], 'Final allowances', O34</t>
  </si>
  <si>
    <t>WN+</t>
  </si>
  <si>
    <t>[FM_WW4_FD.xlsx], 'Final allowances', P34</t>
  </si>
  <si>
    <t>WWN+</t>
  </si>
  <si>
    <t>[FM_WWW4_FD.xlsx], 'Final allowances' P30</t>
  </si>
  <si>
    <t>BR</t>
  </si>
  <si>
    <t>[FM_WWW4_FD.xlsx], 'Final allowances' O30</t>
  </si>
  <si>
    <t>TTT</t>
  </si>
  <si>
    <t>[Opex-capex-split_FD.xlsx], 'TMS', S80</t>
  </si>
  <si>
    <t>Enhancements</t>
  </si>
  <si>
    <t>Water</t>
  </si>
  <si>
    <t>[FM_E_aggregator_FD.xlsx], 'Water enhancements', row 16</t>
  </si>
  <si>
    <t xml:space="preserve"> WINEP / NEP ~ Making ecological improvements at abstractions</t>
  </si>
  <si>
    <t xml:space="preserve"> WINEP / NEP ~ Eels Regulations (measures at intakes)</t>
  </si>
  <si>
    <t>WINEP / NEP ~ Invasive non-native species</t>
  </si>
  <si>
    <t>Improving taste / odour / colour</t>
  </si>
  <si>
    <t>Meeting lead standards</t>
  </si>
  <si>
    <t>Supply and demand side enhancements: Total</t>
  </si>
  <si>
    <t>Investment to address raw water deterioration</t>
  </si>
  <si>
    <t>Metering (excluding new connections) for meters requested by optants, customers and businesses</t>
  </si>
  <si>
    <t xml:space="preserve"> Resilience</t>
  </si>
  <si>
    <t xml:space="preserve"> SEMD and non-SEMD</t>
  </si>
  <si>
    <t>WINEP / NEP ~ Drinking Water Protected Areas</t>
  </si>
  <si>
    <t>WINEP / NEP ~ Water Framework Directive measures</t>
  </si>
  <si>
    <t>WINEP / NEP ~ Investigations</t>
  </si>
  <si>
    <t>Improvements to river flows</t>
  </si>
  <si>
    <t>Aggregated free form lines</t>
  </si>
  <si>
    <t>Enhacements - Water Total</t>
  </si>
  <si>
    <t>Waste</t>
  </si>
  <si>
    <t>[FM_E_aggregator_FD.xlsx], 'Waste enhancements', row 16</t>
  </si>
  <si>
    <t>WINEP / NEP ~ In-the-Round</t>
  </si>
  <si>
    <t>First time sewerage (s101A)</t>
  </si>
  <si>
    <t>Sludge quality and growth</t>
  </si>
  <si>
    <t>Odour</t>
  </si>
  <si>
    <t>Resilience</t>
  </si>
  <si>
    <t>Security</t>
  </si>
  <si>
    <t>Enhacements - Waste Total</t>
  </si>
  <si>
    <t>Bill Waterfall inputs</t>
  </si>
  <si>
    <t>Storm overflows</t>
  </si>
  <si>
    <t>Nutrient removal</t>
  </si>
  <si>
    <t>Net zero</t>
  </si>
  <si>
    <t>WRMP</t>
  </si>
  <si>
    <t>Environmental</t>
  </si>
  <si>
    <t>Other environmental</t>
  </si>
  <si>
    <t>Other enhancement</t>
  </si>
  <si>
    <t>*  PR19 final determination models can be found here: https://www.ofwat.gov.uk/final-determinations-models/</t>
  </si>
  <si>
    <t>Direct URL links:</t>
  </si>
  <si>
    <t>https://www.ofwat.gov.uk/wp-content/uploads/2019/12/FM_WW4_FD.xlsx</t>
  </si>
  <si>
    <t>https://www.ofwat.gov.uk/wp-content/uploads/2019/12/FM_WWW4_FD.xlsx</t>
  </si>
  <si>
    <t>https://www.ofwat.gov.uk/wp-content/uploads/2019/12/Opex-capex-split_FD.xlsx</t>
  </si>
  <si>
    <t>https://www.ofwat.gov.uk/wp-content/uploads/2019/12/FM_E_aggregator_FD.xlsx</t>
  </si>
  <si>
    <t>Inputs - PR24 costs breakdown</t>
  </si>
  <si>
    <t>Notes</t>
  </si>
  <si>
    <t>Water - base opex</t>
  </si>
  <si>
    <t>TMS DD response table CW1, line 1. [PR24 Draft Determination Data Tables v7.xlsb]</t>
  </si>
  <si>
    <t>Water - base capex</t>
  </si>
  <si>
    <t>TMS DD response table CW1, line 8. [PR24 Draft Determination Data Tables v7.xlsb]</t>
  </si>
  <si>
    <t>Waste - base opex</t>
  </si>
  <si>
    <t>TMS DD response table CWW1, line 1. [PR24 Draft Determination Data Tables v7.xlsb]</t>
  </si>
  <si>
    <t>Waste - base capex</t>
  </si>
  <si>
    <t>TMS DD response table CWW1, line 8. [PR24 Draft Determination Data Tables v7.xlsb]</t>
  </si>
  <si>
    <t>Enhancement expenditure</t>
  </si>
  <si>
    <t>Water - enhancement opex</t>
  </si>
  <si>
    <t>TMS DD response table CW1, line 2. [PR24 Draft Determination Data Tables v7.xlsb]</t>
  </si>
  <si>
    <t>Water - enhancement capex</t>
  </si>
  <si>
    <t>TMS DD response table CW1, line 9. [PR24 Draft Determination Data Tables v7.xlsb]</t>
  </si>
  <si>
    <t>Waste - enhancement opex</t>
  </si>
  <si>
    <t>TMS DD response table CWW1, line 2. [PR24 Draft Determination Data Tables v7.xlsb]</t>
  </si>
  <si>
    <t>Waste - enhancement capex</t>
  </si>
  <si>
    <t>TMS DD response table CWW1, line 9. [PR24 Draft Determination Data Tables v7.xlsb]</t>
  </si>
  <si>
    <t>Enhancement expenditure breakdown</t>
  </si>
  <si>
    <t>TMS DD response table CW3. [PR24 Draft Determination Data Tables v7.xlsb]</t>
  </si>
  <si>
    <t>EA/NRW environmental programme (WINEP/NEP)</t>
  </si>
  <si>
    <t>Line 40</t>
  </si>
  <si>
    <t>Supply-demand balance</t>
  </si>
  <si>
    <t>Line 59</t>
  </si>
  <si>
    <t>Metering</t>
  </si>
  <si>
    <t>Line 90</t>
  </si>
  <si>
    <t>Water quality improvements</t>
  </si>
  <si>
    <t>Lines 93, 96, 99, 102, 105, 108, 111, 114, 117</t>
  </si>
  <si>
    <t>Line 120</t>
  </si>
  <si>
    <t>Lines 123, 126</t>
  </si>
  <si>
    <t>Line 129</t>
  </si>
  <si>
    <t>Other enhancement (Freeform lines - by exception)</t>
  </si>
  <si>
    <t>Lines 130:139</t>
  </si>
  <si>
    <t>Enhancements - Water Total</t>
  </si>
  <si>
    <t>Does not match water enhancement CW1 lines above (but does match same lines from CW1a - pre frontier shift and RPEs)</t>
  </si>
  <si>
    <t>TMS DD response table CWW3. [PR24 Draft Determination Data Tables v7.xlsb]</t>
  </si>
  <si>
    <t>Total environmental programme expenditure; (WINEP/NEP) wastewater totex</t>
  </si>
  <si>
    <t>Line 130</t>
  </si>
  <si>
    <t>Total other enhancement wastewater/bioresources expenditure</t>
  </si>
  <si>
    <t>Line 180</t>
  </si>
  <si>
    <t>EA/NRW environmental programme wastewater (WINEP/NEP)</t>
  </si>
  <si>
    <t>Line 130 minus storm overflow and nutrient lines below</t>
  </si>
  <si>
    <t>Storm overflow</t>
  </si>
  <si>
    <t>Lines 30, 33, 36, 39, 42, 45, 48</t>
  </si>
  <si>
    <t>Treatment of nutrients / nutrient balancing</t>
  </si>
  <si>
    <t>Lines 72, 81</t>
  </si>
  <si>
    <t>EA/NRW environmental programme bioresources (WINEP/NEP)</t>
  </si>
  <si>
    <t>Line 152</t>
  </si>
  <si>
    <t>Other enhancements</t>
  </si>
  <si>
    <t>Line 180 minus resilience and net zero lines below</t>
  </si>
  <si>
    <t>Line 170</t>
  </si>
  <si>
    <t>Greenhouse gas reduction (net zero)</t>
  </si>
  <si>
    <t>Line 179</t>
  </si>
  <si>
    <t>Lines 181:190</t>
  </si>
  <si>
    <t>Enhancements - Waste Total</t>
  </si>
  <si>
    <t>Does not match water enhancement CWW1 lines above (NOR lines from CWW1a)!?</t>
  </si>
  <si>
    <t>Inputs - Financial models</t>
  </si>
  <si>
    <t>Inflation</t>
  </si>
  <si>
    <t>CPIH FYA 2017-18</t>
  </si>
  <si>
    <t>TMS business plan table PD1, line 30</t>
  </si>
  <si>
    <t>CPIH FYA 2022-23</t>
  </si>
  <si>
    <t>Bills</t>
  </si>
  <si>
    <t>PR19</t>
  </si>
  <si>
    <t>WaSC average bill</t>
  </si>
  <si>
    <t>£/customer</t>
  </si>
  <si>
    <t>WaSC average bill - AMP7 average (2017-18 prices)</t>
  </si>
  <si>
    <t>WaSC average bill - AMP7 average (2022-23 prices)</t>
  </si>
  <si>
    <t>PR24</t>
  </si>
  <si>
    <t>WR - opex</t>
  </si>
  <si>
    <t>WR - capex</t>
  </si>
  <si>
    <t>WN+ - opex</t>
  </si>
  <si>
    <t>WN+ - capex</t>
  </si>
  <si>
    <t>WWN+ - opex</t>
  </si>
  <si>
    <t>WWN+ - capex</t>
  </si>
  <si>
    <t>BR - opex</t>
  </si>
  <si>
    <t>BR - capex</t>
  </si>
  <si>
    <t>TTT - opex</t>
  </si>
  <si>
    <t>TTT - capex</t>
  </si>
  <si>
    <t>WN+ - opex G&amp;C</t>
  </si>
  <si>
    <t>WN+ - capex G&amp;C</t>
  </si>
  <si>
    <t>WWN+ - opex G&amp;C</t>
  </si>
  <si>
    <t>WWN+ - capex G&amp;C</t>
  </si>
  <si>
    <t>Total totex - net of G&amp;C</t>
  </si>
  <si>
    <t>Average totex</t>
  </si>
  <si>
    <t>WR - totex</t>
  </si>
  <si>
    <t>WN+ - totex</t>
  </si>
  <si>
    <t>WWN+ - totex</t>
  </si>
  <si>
    <t>BR - totex</t>
  </si>
  <si>
    <t>TTT - totex</t>
  </si>
  <si>
    <t>Matches PR24 FM, 'Totex', N352:R356 AND Dashboard L36:P36</t>
  </si>
  <si>
    <t>PAYG</t>
  </si>
  <si>
    <t>Average PAYG</t>
  </si>
  <si>
    <t>Allowed revenue</t>
  </si>
  <si>
    <t>Residential retail</t>
  </si>
  <si>
    <t>Appointee Total Revenues inclusive of DPC</t>
  </si>
  <si>
    <t>Wholesale total revenues</t>
  </si>
  <si>
    <t>Average appointee total revenues inclusive of DPC</t>
  </si>
  <si>
    <t>Average wholesale total revenues</t>
  </si>
  <si>
    <t>Run-off</t>
  </si>
  <si>
    <t>Return on capital</t>
  </si>
  <si>
    <t>Average RCV</t>
  </si>
  <si>
    <t>Post-financeability adjustments</t>
  </si>
  <si>
    <t>Pension deficit recovery allowance</t>
  </si>
  <si>
    <t>Tax</t>
  </si>
  <si>
    <t>Revenue profiling</t>
  </si>
  <si>
    <t>Residential apportionment</t>
  </si>
  <si>
    <t>Residential apportionment CALC</t>
  </si>
  <si>
    <t>Average residential apportionment</t>
  </si>
  <si>
    <t>Households</t>
  </si>
  <si>
    <t>Households connected for water only - metered</t>
  </si>
  <si>
    <t>000s</t>
  </si>
  <si>
    <t>Households connected for sewerage only - metered</t>
  </si>
  <si>
    <t>Households connected for water and sewerage - metered</t>
  </si>
  <si>
    <t>Households connected for water only - unmetered</t>
  </si>
  <si>
    <t>Households connected for sewerage only - unmetered</t>
  </si>
  <si>
    <t>Households connected for water and sewerage - unmetered</t>
  </si>
  <si>
    <t>Households connected</t>
  </si>
  <si>
    <t>Households connected - metered</t>
  </si>
  <si>
    <t>Households connected - unmetered</t>
  </si>
  <si>
    <t>Average households connected</t>
  </si>
  <si>
    <t>Average households connected - metered</t>
  </si>
  <si>
    <t>Average households connected - unmetered</t>
  </si>
  <si>
    <t>Notionalised</t>
  </si>
  <si>
    <t>No sensi case</t>
  </si>
  <si>
    <t>Checks - 5 year period</t>
  </si>
  <si>
    <t>Track chgs</t>
  </si>
  <si>
    <t>Pre-Fcst</t>
  </si>
  <si>
    <t>Forecast</t>
  </si>
  <si>
    <t>Financial year ending</t>
  </si>
  <si>
    <t>Alerts - 5 year period</t>
  </si>
  <si>
    <t>Input references</t>
  </si>
  <si>
    <t>Input type (Real / Nominal)</t>
  </si>
  <si>
    <t>[Used in formula range - Do not delete]</t>
  </si>
  <si>
    <t>A: TIME</t>
  </si>
  <si>
    <t>Timeline setup</t>
  </si>
  <si>
    <t>Timeline start dates</t>
  </si>
  <si>
    <t>1st model column start date</t>
  </si>
  <si>
    <t>Date should be the first date of the financial year</t>
  </si>
  <si>
    <t>Financial year inputs</t>
  </si>
  <si>
    <t>First modelling column financial year#</t>
  </si>
  <si>
    <t>year #</t>
  </si>
  <si>
    <t>Financial model start year</t>
  </si>
  <si>
    <t>Financial year end month number</t>
  </si>
  <si>
    <t>month #</t>
  </si>
  <si>
    <t>Month of financial year end for financial model</t>
  </si>
  <si>
    <t>Timeline labels</t>
  </si>
  <si>
    <t>Pre - forecast period</t>
  </si>
  <si>
    <t>label</t>
  </si>
  <si>
    <t>Forecast period</t>
  </si>
  <si>
    <t>Post - forecast period</t>
  </si>
  <si>
    <t>Post-Fcst</t>
  </si>
  <si>
    <t>Project dates</t>
  </si>
  <si>
    <t>Base financial year</t>
  </si>
  <si>
    <t>2017-18</t>
  </si>
  <si>
    <t>year</t>
  </si>
  <si>
    <t>AMP duration</t>
  </si>
  <si>
    <t>years</t>
  </si>
  <si>
    <t>Forecast start date</t>
  </si>
  <si>
    <t>Forecast duration</t>
  </si>
  <si>
    <t>AMP duration (text)</t>
  </si>
  <si>
    <t>years #</t>
  </si>
  <si>
    <t>Forecast duration (text)</t>
  </si>
  <si>
    <t>B: GLOBAL INPUTS</t>
  </si>
  <si>
    <t>A3023</t>
  </si>
  <si>
    <t>Statutory Corporation tax rate</t>
  </si>
  <si>
    <t>Global input</t>
  </si>
  <si>
    <t>Revenue decision switch (WR, WN, WWN and BR) - sensi</t>
  </si>
  <si>
    <t>1 = Change revenues with sensi, 2 = No change in revenues</t>
  </si>
  <si>
    <t>PV base date</t>
  </si>
  <si>
    <t>Notionalisation inputs active switch</t>
  </si>
  <si>
    <t>Notionalisation inputs override switch - Step 1</t>
  </si>
  <si>
    <t>1 = Active, 0 = Inactive</t>
  </si>
  <si>
    <t>Notionalisation target gearing switch - Step 2</t>
  </si>
  <si>
    <t>1 = Notionalised, 0 = Un-notionalised</t>
  </si>
  <si>
    <t>Re-profiled revenues active switch - WR, WN, WWN and BR</t>
  </si>
  <si>
    <t>Re-profiled revenues active switch - WR, WN, WWN, BR, DMMY</t>
  </si>
  <si>
    <t>Working capital</t>
  </si>
  <si>
    <t>Capex creditor days (Global input)</t>
  </si>
  <si>
    <t>days</t>
  </si>
  <si>
    <t>APP14002</t>
  </si>
  <si>
    <t>Retail - Retail creditor months: Payment terms ~ Business retail pays wholesaler in arrears (advance)</t>
  </si>
  <si>
    <t>Company exited the retail market switch</t>
  </si>
  <si>
    <t>1 = Exited, 0 = Not exited</t>
  </si>
  <si>
    <t>Average combined bill</t>
  </si>
  <si>
    <t>APP7003</t>
  </si>
  <si>
    <t>Average total bills ~ residential - Average total combined bill</t>
  </si>
  <si>
    <t>£</t>
  </si>
  <si>
    <t>Real</t>
  </si>
  <si>
    <t>C: MODEL PARAMETERS</t>
  </si>
  <si>
    <t>Company Name</t>
  </si>
  <si>
    <t>TMS</t>
  </si>
  <si>
    <t>name</t>
  </si>
  <si>
    <t>Company Type</t>
  </si>
  <si>
    <t>WaSC</t>
  </si>
  <si>
    <t>Company type switch</t>
  </si>
  <si>
    <t xml:space="preserve">0 = WaSC, 1 = WoC </t>
  </si>
  <si>
    <t>Scenario Name</t>
  </si>
  <si>
    <t>For Info only</t>
  </si>
  <si>
    <t>Water resources control in use</t>
  </si>
  <si>
    <t>0 = In use, 1 = Not in use</t>
  </si>
  <si>
    <t>Water network control in use</t>
  </si>
  <si>
    <t>Wastewater network control in use</t>
  </si>
  <si>
    <t>Bio resources control in use</t>
  </si>
  <si>
    <t>Dummy scenario</t>
  </si>
  <si>
    <t>In use</t>
  </si>
  <si>
    <t>Dummy scenario switch</t>
  </si>
  <si>
    <t>D: INDEXATION</t>
  </si>
  <si>
    <t>CPI(H)</t>
  </si>
  <si>
    <t>CPI(H): November - base year</t>
  </si>
  <si>
    <t>2018</t>
  </si>
  <si>
    <t>2017</t>
  </si>
  <si>
    <t>PR19INF0002AL</t>
  </si>
  <si>
    <t>Consumer price index (including housing costs) - Consumer Price Index (with housing) for April</t>
  </si>
  <si>
    <t>PR19INF0002MY</t>
  </si>
  <si>
    <t>Consumer price index (including housing costs) - Consumer Price Index (with housing) for May</t>
  </si>
  <si>
    <t>PR19INF0002JN</t>
  </si>
  <si>
    <t>Consumer price index (including housing costs) - Consumer Price Index (with housing) for June</t>
  </si>
  <si>
    <t>PR19INF0002JL</t>
  </si>
  <si>
    <t>Consumer price index (including housing costs) - Consumer Price Index (with housing) for July</t>
  </si>
  <si>
    <t>PR19INF0002AT</t>
  </si>
  <si>
    <t>Consumer price index (including housing costs) - Consumer Price Index (with housing) for August</t>
  </si>
  <si>
    <t>PR19INF0002SR</t>
  </si>
  <si>
    <t>Consumer price index (including housing costs) - Consumer Price Index (with housing) for September</t>
  </si>
  <si>
    <t>PR19INF0002OR</t>
  </si>
  <si>
    <t>Consumer price index (including housing costs) - Consumer Price Index (with housing) for October</t>
  </si>
  <si>
    <t>PR19INF0002NR</t>
  </si>
  <si>
    <t>Consumer price index (including housing costs) - Consumer Price Index (with housing) for November</t>
  </si>
  <si>
    <t>PR19INF0002DR</t>
  </si>
  <si>
    <t>Consumer price index (including housing costs) - Consumer Price Index (with housing) for December</t>
  </si>
  <si>
    <t>PR19INF0002JY</t>
  </si>
  <si>
    <t>Consumer price index (including housing costs) - Consumer Price Index (with housing) for January</t>
  </si>
  <si>
    <t>PR19INF0002FY</t>
  </si>
  <si>
    <t>Consumer price index (including housing costs) - Consumer Price Index (with housing) for February</t>
  </si>
  <si>
    <t>PR19INF0002MH</t>
  </si>
  <si>
    <t>Consumer price index (including housing costs) - Consumer Price Index (with housing) for March</t>
  </si>
  <si>
    <t>Indexation rate</t>
  </si>
  <si>
    <t>Year on year % change - CPIH: Financial year average indices year on year % - Base case</t>
  </si>
  <si>
    <t>Long term inflation rates - Long term CPIH inflation rate financial year end assumed percentage increase - Base case</t>
  </si>
  <si>
    <t>Indexation override</t>
  </si>
  <si>
    <t>Indexation override active switch - CPI(H)</t>
  </si>
  <si>
    <t>1 = On, 0 = Off</t>
  </si>
  <si>
    <t>CPI(H): Basket year - cumulative % increase from base year basket value (November) - Override - Base case</t>
  </si>
  <si>
    <t>CPI(H): Fin year average - inflate from base year 2017-18 average - Override - Base case</t>
  </si>
  <si>
    <t>PR19INF0001AL</t>
  </si>
  <si>
    <t>Retail price index - Retail Price Index for April</t>
  </si>
  <si>
    <t>PR19INF0001MY</t>
  </si>
  <si>
    <t>Retail price index - Retail Price Index for May</t>
  </si>
  <si>
    <t>PR19INF0001JN</t>
  </si>
  <si>
    <t>Retail price index - Retail Price Index for June</t>
  </si>
  <si>
    <t>PR19INF0001JL</t>
  </si>
  <si>
    <t>Retail price index - Retail Price Index for July</t>
  </si>
  <si>
    <t>PR19INF0001AT</t>
  </si>
  <si>
    <t>Retail price index - Retail Price Index for August</t>
  </si>
  <si>
    <t>PR19INF0001SR</t>
  </si>
  <si>
    <t>Retail price index - Retail Price Index for September</t>
  </si>
  <si>
    <t>PR19INF0001OR</t>
  </si>
  <si>
    <t>Retail price index - Retail Price Index for October</t>
  </si>
  <si>
    <t>PR19INF0001NR</t>
  </si>
  <si>
    <t>Retail price index - Retail Price Index for November</t>
  </si>
  <si>
    <t>PR19INF0001DR</t>
  </si>
  <si>
    <t>Retail price index - Retail Price Index for December</t>
  </si>
  <si>
    <t>PR19INF0001JY</t>
  </si>
  <si>
    <t>Retail price index - Retail Price Index for January</t>
  </si>
  <si>
    <t>PR19INF0001FY</t>
  </si>
  <si>
    <t>Retail price index - Retail Price Index for February</t>
  </si>
  <si>
    <t>PR19INF0001MH</t>
  </si>
  <si>
    <t>Retail price index - Retail Price Index for March</t>
  </si>
  <si>
    <t>PR19INF0007</t>
  </si>
  <si>
    <t>Year on year % change - RPI: Financial year average indices year on year %</t>
  </si>
  <si>
    <t>RPI wedge</t>
  </si>
  <si>
    <t>CPI(H) + RPI wedge indexation base date</t>
  </si>
  <si>
    <t>Year on year % change - Wedge between RPI and CPIH - Base case</t>
  </si>
  <si>
    <t>CPI(H) + RPI wedge: Long term financial year end assumed percentage increase - Base case</t>
  </si>
  <si>
    <t>Indexation override active switch - CPI(H) + RPI wedge</t>
  </si>
  <si>
    <t>CPI(H) + RPI wedge 2017-18 cumulative increase - Override - Base case</t>
  </si>
  <si>
    <t>E: WHOLESALE WATER RESOURCES (WR)</t>
  </si>
  <si>
    <t>REVENUE</t>
  </si>
  <si>
    <t>Revenue requirement excl. tax charge change - Sensi</t>
  </si>
  <si>
    <t>Revenue requirement excl. tax charge change - WR - Base case (+/-) - nominal</t>
  </si>
  <si>
    <t>Nominal</t>
  </si>
  <si>
    <t>Other operating income</t>
  </si>
  <si>
    <t>PR19BYP0004WR</t>
  </si>
  <si>
    <t>Other operating income - WR - real</t>
  </si>
  <si>
    <t>4.1.2 Other income that should not be netted off of revenue requirement (e.g. Rental income and land sales as no cost associated)</t>
  </si>
  <si>
    <t>Operating income - WR - real</t>
  </si>
  <si>
    <t>Operating income - manual adjustment - WR - real</t>
  </si>
  <si>
    <t>na</t>
  </si>
  <si>
    <t>A19021WR</t>
  </si>
  <si>
    <t>Wholesale water resources ~ other price control income - Third party revenue ~ wholesale water resources</t>
  </si>
  <si>
    <t>A19042WR</t>
  </si>
  <si>
    <t>Wholesale water resources ~ non-price control income (third party services) - Rechargeable works ~ water resources</t>
  </si>
  <si>
    <t>A19040WR</t>
  </si>
  <si>
    <t>Wholesale water resources ~ non-price control income (third party services) - Bulk supplies ~ contract not qualifying for water trading incentives (signed before 1 April 2020) ~ water resources</t>
  </si>
  <si>
    <t>A19041WR</t>
  </si>
  <si>
    <t>Wholesale water resources ~ non-price control income (third party services) - Bulk supplies ~ contract qualifying for water trading incentives (to be signed on or after 1 April 2020) ~ water resources</t>
  </si>
  <si>
    <t>A19045WR</t>
  </si>
  <si>
    <t>Wholesale water resources ~ non-price control income (principal services) - Wholesale water resources non-price control income (principal services)</t>
  </si>
  <si>
    <t>Other income (incl. 3rd party income) - manual adjustment - WR - real</t>
  </si>
  <si>
    <t>Third party revenue manual adjustment - WR - Check</t>
  </si>
  <si>
    <t>check</t>
  </si>
  <si>
    <t>Third party revenue manual adjustment - WR - 5 Year Check</t>
  </si>
  <si>
    <t>A19043WR</t>
  </si>
  <si>
    <t>Wholesale water resources ~ non-price control income (third party services) - Other non-price control third party services ~ water resources</t>
  </si>
  <si>
    <t>1.7 Other adjustments to revenue requirement</t>
  </si>
  <si>
    <t>Adjustment to Wholesale revenue requirement - WR - real</t>
  </si>
  <si>
    <t>Water resources: allowed revenue adjustment - real - active</t>
  </si>
  <si>
    <t>Water: Post-financeability adjustments</t>
  </si>
  <si>
    <t>Totex - Tax allowance switch - WR</t>
  </si>
  <si>
    <t>0 = Allowed, 1 = Not allowed</t>
  </si>
  <si>
    <t>WRFIM - Tax allowance switch - WR</t>
  </si>
  <si>
    <t>Water resources - End of Period ODIs (+ or -) Value Chosen - active - real</t>
  </si>
  <si>
    <t>Water resources - In period ODIs (+ or -) Value Chosen - active - real</t>
  </si>
  <si>
    <t>Water resources - Totex (+ or -) Value Chosen - active - real</t>
  </si>
  <si>
    <t>Water resources - WRFIM (+ or -) Value Chosen - active - real</t>
  </si>
  <si>
    <t>Water resources - Residential retail mechanism (+ or -) Value Chosen - active - real</t>
  </si>
  <si>
    <t>Water resources - Blind year (+ or -) Value Chosen - active - real</t>
  </si>
  <si>
    <t>Water resources - Water trading incentive (+ or -) Value Chosen - active - real</t>
  </si>
  <si>
    <t>Water resources - Other revenue adjustments (+ or -) Value Chosen - active - real</t>
  </si>
  <si>
    <t>Water resources - Innovation funding(+ or -) Value Chosen - active - real</t>
  </si>
  <si>
    <t xml:space="preserve">Tax WR - real </t>
  </si>
  <si>
    <t>Totex - Tax allowance alert - WR</t>
  </si>
  <si>
    <t>alert</t>
  </si>
  <si>
    <t>Totex - Tax allowance 5 year alert - WR</t>
  </si>
  <si>
    <t>WRFIM - Tax allowance alert - WR</t>
  </si>
  <si>
    <t>WRFIM - Tax allowance 5 year alert - WR</t>
  </si>
  <si>
    <t>Re-profiled revenue</t>
  </si>
  <si>
    <t>Water resources: re-profiled revenue:2021-25 - active</t>
  </si>
  <si>
    <t>switch</t>
  </si>
  <si>
    <t>Water resources: re-profiled revenue: 2026-30</t>
  </si>
  <si>
    <t>For Info Only</t>
  </si>
  <si>
    <t>Water resources: re-profiled revenue - active - real</t>
  </si>
  <si>
    <t>COST</t>
  </si>
  <si>
    <t>Water totex</t>
  </si>
  <si>
    <t>Water resources operating expenditure (amount for totex CR) (post override) - real</t>
  </si>
  <si>
    <t>[Enter positive values only]</t>
  </si>
  <si>
    <t>C_WRCAPEXFM_PR19FM008</t>
  </si>
  <si>
    <t>WR - Total gross capital expenditure - real (including g&amp;c) - including cost sharing</t>
  </si>
  <si>
    <t>PR19GC0065</t>
  </si>
  <si>
    <t>WR - Grants and contributions net of income offset - capital expenditure - price control - real</t>
  </si>
  <si>
    <t>PR19GC0006</t>
  </si>
  <si>
    <t>WR - Grants and contributions - capital expenditure - non price control - real</t>
  </si>
  <si>
    <t>Water resources capex grants and contributions - real</t>
  </si>
  <si>
    <t>PR19GC0067</t>
  </si>
  <si>
    <t>WR - Grants and contributions net of income offset - operational expenditure - price control - real</t>
  </si>
  <si>
    <t>PR19GC0008</t>
  </si>
  <si>
    <t>WR - Grants and contributions - operational expenditure - non price control - real</t>
  </si>
  <si>
    <t>Water resources opex grants and contributions - real</t>
  </si>
  <si>
    <t>Water totex - Sensi adj</t>
  </si>
  <si>
    <t>Total gross capital expenditure change - Base case (+/-) - WR - nominal</t>
  </si>
  <si>
    <t>Capex grants and contributions change - Base case (+/-) - WR - nominal</t>
  </si>
  <si>
    <t>Water resources operating expenditure (amount for totex CR) (post override) change - Base case (+/-) - WR - nominal</t>
  </si>
  <si>
    <t>Opex grants and contributions change - Base case (+/-) - WR - nominal</t>
  </si>
  <si>
    <t>Direct procurement for customers - infrastructure cost - WR</t>
  </si>
  <si>
    <t>Direct procurement for customers - infrastructure cost 1 - WR - real</t>
  </si>
  <si>
    <t>Direct procurement for customers - infrastructure cost 2 - WR - real</t>
  </si>
  <si>
    <t>Direct procurement for customers - infrastructure cost 3 - WR - real</t>
  </si>
  <si>
    <t>TRADE AND OTHER RECEIVABLES</t>
  </si>
  <si>
    <t>Charge</t>
  </si>
  <si>
    <t>Water resources</t>
  </si>
  <si>
    <t>A19031WR</t>
  </si>
  <si>
    <t>Wholesale water resources charges - Water resources unmeasured charge ~ residential - real</t>
  </si>
  <si>
    <t>A19033WR</t>
  </si>
  <si>
    <t>Wholesale water resources charges - Water resources measured charge ~ residential - real</t>
  </si>
  <si>
    <t>A19032WR</t>
  </si>
  <si>
    <t>Wholesale water resources charges - Water resources unmeasured charge ~ business - real</t>
  </si>
  <si>
    <t>A19034WR</t>
  </si>
  <si>
    <t>Wholesale water resources charges - Water resources measured charge ~ business - real</t>
  </si>
  <si>
    <t>TRADE CREDITORS</t>
  </si>
  <si>
    <t>A13021</t>
  </si>
  <si>
    <t>Wholesale - Trade creditor days ~ water resources</t>
  </si>
  <si>
    <t>CAPITAL EXPENDITURE</t>
  </si>
  <si>
    <t>C_WRPDR_PR19CA004</t>
  </si>
  <si>
    <t>WR defined benefit pension deficit recovery per IN13/17 real - real</t>
  </si>
  <si>
    <t>Regulatory capital value</t>
  </si>
  <si>
    <t>Proportion of RCV to CPI(H) - WR</t>
  </si>
  <si>
    <t>Target level of RCV linked to CPI(H) _ RPI wedge at beginning of AMP 8 - WR</t>
  </si>
  <si>
    <t>PAYG% - water resources - active - WR</t>
  </si>
  <si>
    <t>Run-off rate - CPI(H) - active - WR</t>
  </si>
  <si>
    <t>Run-off rate - CPI(H) + RPI wedge - active - WR</t>
  </si>
  <si>
    <t>Run-off rate - RCV additions - active - WR</t>
  </si>
  <si>
    <t>Opening RCV Depreciation adjustment - WR - real</t>
  </si>
  <si>
    <t>RCV Additions Depreciation adjustment - WR - real</t>
  </si>
  <si>
    <t>WR40010</t>
  </si>
  <si>
    <t>RCV run off rate ~ CPI/CPI(H) linked RCV - Method used to apply run off rate (straight line or reducing balance) ~ water resources CPI(H) linked</t>
  </si>
  <si>
    <t>Reducing balance</t>
  </si>
  <si>
    <t>WR40005</t>
  </si>
  <si>
    <t>RCV run off rate ~ RPI linked RCV - Method used to apply run off rate (straight line or reducing balance) ~ water resources RPI wedge linked</t>
  </si>
  <si>
    <t>WR40015</t>
  </si>
  <si>
    <t>Post 2020 investment run off rate  - Method used to apply run off rate (straight line or reducing balance) ~ water resources</t>
  </si>
  <si>
    <t>Water resources: Other adjustment (non-depreciated adjustment to RCV) - WR - real</t>
  </si>
  <si>
    <t>Cost of debt (used in WACC)  - WR</t>
  </si>
  <si>
    <t>Cost of equity (used in WACC)  - WR</t>
  </si>
  <si>
    <t>Gearing (used in WACC)  - WR</t>
  </si>
  <si>
    <t>Wholesale asset life</t>
  </si>
  <si>
    <t>Wholesale fixed asset life (post override) - WR</t>
  </si>
  <si>
    <t>DEBT</t>
  </si>
  <si>
    <t>Gearing inputs</t>
  </si>
  <si>
    <t>Current gearing - WR</t>
  </si>
  <si>
    <t>Required target gearing - WR</t>
  </si>
  <si>
    <t>Required Gearing - active - WR</t>
  </si>
  <si>
    <t>OTHER LIABILITIES</t>
  </si>
  <si>
    <t>PR19PEN0001</t>
  </si>
  <si>
    <t>Movement in Pensions (+ve = increase in provision) - WR - nominal</t>
  </si>
  <si>
    <t>CF</t>
  </si>
  <si>
    <t>Movement in other liabilities - WR - nominal</t>
  </si>
  <si>
    <t>INTEREST INCOME / (EXPENSE)</t>
  </si>
  <si>
    <t>Interest receivables proportion - WoC - WR</t>
  </si>
  <si>
    <t>Interest receivables proportion - WaSC - WR</t>
  </si>
  <si>
    <t>TAX</t>
  </si>
  <si>
    <t>Capital allowance pool proportion</t>
  </si>
  <si>
    <t>APP290013</t>
  </si>
  <si>
    <t>New capital expenditure - Proportion of new capital expenditure qualifying for the general (18%) pool ~ Water resources</t>
  </si>
  <si>
    <t>APP290070</t>
  </si>
  <si>
    <t>Proportion of new capital expenditure qualifying for the longlife (6%) pool ~ Water resources</t>
  </si>
  <si>
    <t>Proportion of new capital expenditure qualifying for the structures and buildings (2%) pool ~ Water resources</t>
  </si>
  <si>
    <t>APP290016</t>
  </si>
  <si>
    <t>New capital expenditure - Proportion of new capital expenditure qualifying for a full deduction in the year ~ Water resources</t>
  </si>
  <si>
    <t>Proportion of capex allowed - No capital allowance - WR</t>
  </si>
  <si>
    <t>P&amp;L expenditure relating to renewals not allowable as a deduction from taxable trading profits - active - WR - nominal</t>
  </si>
  <si>
    <t>Allowable depreciation on capitalised revenue expenditure (infra &amp; non-infra) - active - WR - nominal</t>
  </si>
  <si>
    <t>A3009WR</t>
  </si>
  <si>
    <t>Disallowable expenditure - P&amp;L expenditure not allowable as a deduction from taxable trading profits ~ Water resources</t>
  </si>
  <si>
    <t>PR19PEN0011</t>
  </si>
  <si>
    <t>Wholesale Water resources DB pension cash excess over charge - real - real</t>
  </si>
  <si>
    <t>[Enter negative values only]</t>
  </si>
  <si>
    <t>A3010WR</t>
  </si>
  <si>
    <t>Disallowable expenditure - Change in general provisions ~ Water resources</t>
  </si>
  <si>
    <t>Other adjustments - WR - active - nominal (Negative)</t>
  </si>
  <si>
    <t>A3015WR</t>
  </si>
  <si>
    <t>Other taxable income - Other adjustments to taxable profits ~ Water resources</t>
  </si>
  <si>
    <t>Adjustment to tax payment - WR - nominal</t>
  </si>
  <si>
    <t>DEFFERED TAX</t>
  </si>
  <si>
    <t>A3012WR</t>
  </si>
  <si>
    <t>Allowable expenditure - Finance lease depreciation ~ Water resources - nominal</t>
  </si>
  <si>
    <t>A5017WR</t>
  </si>
  <si>
    <t>Charge for DB schemes ~ residential retail - Charge for DB schemes ~ wholesale water resources</t>
  </si>
  <si>
    <t>A5022WR</t>
  </si>
  <si>
    <t>Accounting charge included in regulatory accounts for Defined Contribution schemes - Charge for DC schemes ~ wholesale water resources</t>
  </si>
  <si>
    <t>A5008WR</t>
  </si>
  <si>
    <t>Cash contributions (DB schemes, ongoing) ~ actual and forecast - Wholesale water resources ~ cash contributions (DB schemes, ongoing)</t>
  </si>
  <si>
    <t>A3014WR</t>
  </si>
  <si>
    <t>Other taxable income - Grants and contributions taxable on receipt ~ Water resources</t>
  </si>
  <si>
    <t>A3027WR</t>
  </si>
  <si>
    <t>Other taxable income - Amortisation on grants and contributions ~ Water resources</t>
  </si>
  <si>
    <t>CALLED UP SHARE CAPITAL</t>
  </si>
  <si>
    <t>Water resources apportionment override - WR</t>
  </si>
  <si>
    <t>m</t>
  </si>
  <si>
    <t>PREFERENCE SHARE</t>
  </si>
  <si>
    <t>Water apportionment override - preference share - redemption - WR - nominal</t>
  </si>
  <si>
    <t>ANALYSIS</t>
  </si>
  <si>
    <t>RE-PROFILED REVENUES</t>
  </si>
  <si>
    <t>Re-profiled allowed revenues - To Goal seek - WR - real</t>
  </si>
  <si>
    <t>GOAL SEEK</t>
  </si>
  <si>
    <t>Re-profiled allowed revenues - To Goal seek - rate of change - WR</t>
  </si>
  <si>
    <t>Prior AMP last year allowed revenue - WR - real</t>
  </si>
  <si>
    <t>F: WHOLESALE WATER NETWORK (WN)</t>
  </si>
  <si>
    <t>Revenue requirement excl. tax charge change - WN - Base case (+/-) - nominal</t>
  </si>
  <si>
    <t>PR19BYP0006OW</t>
  </si>
  <si>
    <t>Other operating income - WN - real</t>
  </si>
  <si>
    <t>Operating income - manual adjustment - WN - real</t>
  </si>
  <si>
    <t>A19042WN</t>
  </si>
  <si>
    <t>Wholesale water network plus ~ non-price control income (third party services) - Rechargeable works ~ water network plus</t>
  </si>
  <si>
    <t>A19040WN</t>
  </si>
  <si>
    <t>Wholesale water network plus ~ non-price control income (third party services) - Bulk supplies ~ contract not qualifying for water trading incentives (signed before 1 April 2020) ~ water network plus</t>
  </si>
  <si>
    <t>A19041WN</t>
  </si>
  <si>
    <t>Wholesale water network plus ~ non-price control income (third party services) - Bulk supplies ~ contract qualifying for water trading incentives (to be signed on or after 1 April 2020) ~ water network plus</t>
  </si>
  <si>
    <t>A19021WN</t>
  </si>
  <si>
    <t>Wholesale water network plus ~ other price control income - Third party revenue ~ wholesale water network plus</t>
  </si>
  <si>
    <t>A19045WN</t>
  </si>
  <si>
    <t>Wholesale water network plus ~ non-price control income (principal services) - Wholesale water network plus non-price control income (principal services)</t>
  </si>
  <si>
    <t>Other income (incl. 3rd party income) - manual adjustment - WN - real</t>
  </si>
  <si>
    <t>Third party revenue manual adjustment - WN - Check</t>
  </si>
  <si>
    <t>Third party revenue manual adjustment - WN - 5 Year Check</t>
  </si>
  <si>
    <t>Adjustment to Wholesale revenue requirement - WN - real</t>
  </si>
  <si>
    <t>A19043WN</t>
  </si>
  <si>
    <t>Wholesale water network plus ~ non-price control income (third party services) - Other non-price control third party services ~ water network plus</t>
  </si>
  <si>
    <t>Water network: allowed revenue adjustment - real - active</t>
  </si>
  <si>
    <t>Water network: Post-financeability adjustments</t>
  </si>
  <si>
    <t>Totex - Tax allowance switch - WN</t>
  </si>
  <si>
    <t>WRFIM - Tax allowance switch - WN</t>
  </si>
  <si>
    <t>Water network - End of Period ODIs (+ or -) Value Chosen - active - real</t>
  </si>
  <si>
    <t>Water network - In period ODIs (+ or -) Value Chosen - active - real</t>
  </si>
  <si>
    <t>Water network - Totex (+ or -) Value Chosen - active - real</t>
  </si>
  <si>
    <t>Water network - WRFIM (+ or -) Value Chosen - active - real</t>
  </si>
  <si>
    <t>Water network - Residential retail mechanism (+ or -) Value Chosen - active - real</t>
  </si>
  <si>
    <t>Water network - Blind year (+ or -) Value Chosen - active - real</t>
  </si>
  <si>
    <t>Water network - Water trading incentive (+ or -) Value Chosen - active - real</t>
  </si>
  <si>
    <t>Water network - Other revenue adjustments (+ or -) Value Chosen - active - real</t>
  </si>
  <si>
    <t>Water network - Innovation funding (+ or -) Value Chosen - active - real</t>
  </si>
  <si>
    <t xml:space="preserve">Tax WN - real </t>
  </si>
  <si>
    <t>Totex - Tax allowance alert - WN</t>
  </si>
  <si>
    <t>Totex - Tax allowance 5 year alert - WN</t>
  </si>
  <si>
    <t>WRFIM - Tax allowance alert - WN</t>
  </si>
  <si>
    <t>WRFIM - Tax allowance 5 year alert - WN</t>
  </si>
  <si>
    <t>Water network: re-profiled revenue: 2021-25 - active</t>
  </si>
  <si>
    <t>Water network: re-profiled revenue: 2026-30</t>
  </si>
  <si>
    <t>For Info</t>
  </si>
  <si>
    <t>Water network: re-profiled revenue - active - real</t>
  </si>
  <si>
    <t>Water network totex</t>
  </si>
  <si>
    <t>Water network operating expenditure (amount for totex CR) (post override) - real</t>
  </si>
  <si>
    <t>C_WNCAPEXFM_PR19FM008</t>
  </si>
  <si>
    <t>WN - Total gross capital expenditure - real - including cost sharing</t>
  </si>
  <si>
    <t>PR19GC0061</t>
  </si>
  <si>
    <t>WN - Grants and contributions net of income offset - capital expenditure - price control - real</t>
  </si>
  <si>
    <t>PR19GC0002</t>
  </si>
  <si>
    <t>WN - Grants and contributions - capital expenditure - non price control - real</t>
  </si>
  <si>
    <t xml:space="preserve">Water network plus capex grants and contributions </t>
  </si>
  <si>
    <t>PR19GC0063</t>
  </si>
  <si>
    <t>WN - Grants and contributions net of income offset - operational expenditure - price control - real</t>
  </si>
  <si>
    <t>PR19GC0004</t>
  </si>
  <si>
    <t>WN - Grants and contributions - operational expenditure - non price control - real</t>
  </si>
  <si>
    <t xml:space="preserve">Water network plus opex grants and contributions </t>
  </si>
  <si>
    <t>Water network totex - sensi</t>
  </si>
  <si>
    <t>Water network operating expenditure (amount for totex CR) (post override) change - Base case (+/-) - WN - nominal</t>
  </si>
  <si>
    <t>Total gross capital expenditure change - Base case (+/-) - WN - nominal</t>
  </si>
  <si>
    <t>Capex grants and contributions change - Base case (+/-) - WN - nominal</t>
  </si>
  <si>
    <t>Opex grants and contributions change - Base case (+/-) - WN - nominal</t>
  </si>
  <si>
    <t>Direct procurement for customers - infrastructure cost - WN</t>
  </si>
  <si>
    <t>Direct procurement for customers - infrastructure cost 1 - WN - real</t>
  </si>
  <si>
    <t>Direct procurement for customers - infrastructure cost 2 - WN - real</t>
  </si>
  <si>
    <t>Direct procurement for customers - infrastructure cost 3 - WN - real</t>
  </si>
  <si>
    <t>Water network</t>
  </si>
  <si>
    <t>A19031WN</t>
  </si>
  <si>
    <t>Wholesale water network plus charges - Water network plus unmeasured charge ~ residential</t>
  </si>
  <si>
    <t>A19033WN</t>
  </si>
  <si>
    <t>Wholesale water network plus charges - Water network plus measured charge ~ residential</t>
  </si>
  <si>
    <t>A19032WN</t>
  </si>
  <si>
    <t>Wholesale water network plus charges - Water network plus unmeasured charge ~ business</t>
  </si>
  <si>
    <t>A19034WN</t>
  </si>
  <si>
    <t>Wholesale water network plus charges - Water network plus measured charge ~ business</t>
  </si>
  <si>
    <t>A13022</t>
  </si>
  <si>
    <t>Wholesale - Trade creditor days ~ water network plus</t>
  </si>
  <si>
    <t>C_WNPDR_PR19CA004</t>
  </si>
  <si>
    <t>WN defined benefit pension deficit recovery per IN13/17 real</t>
  </si>
  <si>
    <t>Proportion of RCV to CPI(H) - WN</t>
  </si>
  <si>
    <t>Target level of RCV linked to CPI(H) _ RPI wedge at beginning of AMP 8 - WN</t>
  </si>
  <si>
    <t>PAYG% - water network - active - WN</t>
  </si>
  <si>
    <t>Run-off rate - CPI(H) - active - WN</t>
  </si>
  <si>
    <t>Run-off rate - CPI(H) + RPI wedge - active - WN</t>
  </si>
  <si>
    <t>Run-off rate - RCV additions - active - WN</t>
  </si>
  <si>
    <t>Opening RCV Depreciation adjustment - WN - real</t>
  </si>
  <si>
    <t>RCV Additions Depreciation adjustment - WN - real</t>
  </si>
  <si>
    <t>WN40010</t>
  </si>
  <si>
    <t>RCV run off rate ~ CPI/CPI(H) linked RCV - Method used to apply run off rate (straight line or reducing balance) ~ water network plus CPI(H) linked</t>
  </si>
  <si>
    <t>WN40005</t>
  </si>
  <si>
    <t>RCV run off rate ~ RPI linked RCV - Method used to apply run off rate (straight line or reducing balance) ~ water network plus RPI wedge linked</t>
  </si>
  <si>
    <t>Water network: Other adjustment (non-depreciated adjustment to RCV) - WN - real</t>
  </si>
  <si>
    <t>Cost of debt (used in WACC)  - WN</t>
  </si>
  <si>
    <t>Cost of equity (used in WACC)  - WN</t>
  </si>
  <si>
    <t>Gearing (used in WACC)  - WN</t>
  </si>
  <si>
    <t>Wholesale fixed asset life (post override) - WN</t>
  </si>
  <si>
    <t>Current gearing - WN</t>
  </si>
  <si>
    <t>Required target gearing - WN</t>
  </si>
  <si>
    <t>Required Gearing - active - WN</t>
  </si>
  <si>
    <t>PR19PEN0002</t>
  </si>
  <si>
    <t>Movement in Pensions (+ve = increase in provision) - WN - nominal</t>
  </si>
  <si>
    <t>Movement in other liabilities - WN - nominal</t>
  </si>
  <si>
    <t>Interest receivables proportion - WoC - WN</t>
  </si>
  <si>
    <t>Interest receivables proportion - WaSC - WN</t>
  </si>
  <si>
    <t>APP290019</t>
  </si>
  <si>
    <t>New capital expenditure - Proportion of new capital expenditure qualifying for the general (18%) pool ~ Water network plus</t>
  </si>
  <si>
    <t>APP290071</t>
  </si>
  <si>
    <t>Proportion of new capital expenditure qualifying for the longlife (6%) pool ~ Water network plus</t>
  </si>
  <si>
    <t>Proportion of new capital expenditure qualifying for the structures and buildings (2%) pool ~ Water network plus</t>
  </si>
  <si>
    <t>APP290022</t>
  </si>
  <si>
    <t>New capital expenditure - Proportion of new capital expenditure qualifying for a full deduction in the year ~ Water network plus</t>
  </si>
  <si>
    <t>Proportion of capex allowed - No capital allowance - WN</t>
  </si>
  <si>
    <t>P&amp;L expenditure relating to renewals not allowable as a deduction from taxable trading profits - active - WN - nominal</t>
  </si>
  <si>
    <t>Allowable depreciation on capitalised revenue expenditure (infra &amp; non-infra) - active - WN - nominal</t>
  </si>
  <si>
    <t>A3009WN</t>
  </si>
  <si>
    <t>Disallowable expenditure - P&amp;L expenditure not allowable as a deduction from taxable trading profits ~ Water network plus</t>
  </si>
  <si>
    <t>PR19PEN0012</t>
  </si>
  <si>
    <t>Wholesale Water network DB pension cash excess over charge - real</t>
  </si>
  <si>
    <t>A3010WN</t>
  </si>
  <si>
    <t>Disallowable expenditure - Change in general provisions ~ Water network plus</t>
  </si>
  <si>
    <t>Other adjustments - WN - active - nominal</t>
  </si>
  <si>
    <t>A3015WN</t>
  </si>
  <si>
    <t>Other taxable income - Other adjustments to taxable profits ~ Water network plus</t>
  </si>
  <si>
    <t>Adjustment to tax payment - WN - nominal</t>
  </si>
  <si>
    <t>A3012WN</t>
  </si>
  <si>
    <t>Allowable expenditure - Finance lease depreciation ~ Water network plus</t>
  </si>
  <si>
    <t>A5017WN</t>
  </si>
  <si>
    <t>Charge for DB schemes ~ residential retail - Charge for DB schemes ~ wholesale water network plus</t>
  </si>
  <si>
    <t>A5022WN</t>
  </si>
  <si>
    <t>Accounting charge included in regulatory accounts for Defined Contribution schemes - Charge for DC schemes ~ wholesale water network plus</t>
  </si>
  <si>
    <t>A5008WN</t>
  </si>
  <si>
    <t>Cash contributions (DB schemes, ongoing) ~ actual and forecast - Wholesale water network plus ~ cash contributions (DB schemes, ongoing)</t>
  </si>
  <si>
    <t>A3014WN</t>
  </si>
  <si>
    <t>Other taxable income - Grants and contributions taxable on receipt ~ Water network plus</t>
  </si>
  <si>
    <t>A3027WN</t>
  </si>
  <si>
    <t>Other taxable income - Amortisation on grants and contributions ~ Water network plus</t>
  </si>
  <si>
    <t>Water network apportionment override - WN</t>
  </si>
  <si>
    <t>Water network apportionment override - preference share - redemption - WN - nominal</t>
  </si>
  <si>
    <t>Re-profiled allowed revenues - To Goal seek - WN - real</t>
  </si>
  <si>
    <t>Re-profiled allowed revenues - To Goal seek - rate of change - WN</t>
  </si>
  <si>
    <t>Prior AMP last year allowed revenue - WN - real</t>
  </si>
  <si>
    <t>G: WHOLESALE WASTE WATER (WWN)</t>
  </si>
  <si>
    <t>Revenue requirement excl. tax charge change - WWN - Base case (+/-) - nominal</t>
  </si>
  <si>
    <t>PR19BYP0004WW</t>
  </si>
  <si>
    <t>Other operating income - WWN - real</t>
  </si>
  <si>
    <t>Operating income - WWN - real</t>
  </si>
  <si>
    <t>Operating income - manual adjustment - WWN - real</t>
  </si>
  <si>
    <t>Adjustment to Wholesale revenue requirement - WWN - real</t>
  </si>
  <si>
    <t>A19042WWN</t>
  </si>
  <si>
    <t>Wholesale wastewater network plus ~ non-price control income (third party services) - Rechargeable works ~ wastewater network plus</t>
  </si>
  <si>
    <t>A19040WWN</t>
  </si>
  <si>
    <t>Wholesale wastewater network plus ~ non-price control income (third party services) - Bulk supplies ~ wastewater network plus</t>
  </si>
  <si>
    <t>A19021WWN</t>
  </si>
  <si>
    <t>Wholesale wastewater network plus ~ other price control income - Third party revenue ~ wastewater network plus</t>
  </si>
  <si>
    <t>A19045WWN</t>
  </si>
  <si>
    <t>Wholesale wastewater network plus ~ non-price control income (principal services) - Wholesale wastewater network plus non-price control income (principal services)</t>
  </si>
  <si>
    <t>Third party revenue manual adjustment - WWN - Check</t>
  </si>
  <si>
    <t>Third party revenue manual adjustment - WWN - 5 Year Check</t>
  </si>
  <si>
    <t>A19043WWN</t>
  </si>
  <si>
    <t>Wholesale wastewater network plus ~ non-price control income (third party services) - Other non-price control third party services ~ wastewater network plus</t>
  </si>
  <si>
    <t>Wastewater network: allowed revenue adjustment - real - active</t>
  </si>
  <si>
    <t>Wastewater: Post-financeability adjustments</t>
  </si>
  <si>
    <t>Totex - Tax allowance switch - WWN</t>
  </si>
  <si>
    <t>WRFIM - Tax allowance switch - WWN</t>
  </si>
  <si>
    <t>Wastewater network - End of Period ODIs (+ or -) Value Chosen - active - real</t>
  </si>
  <si>
    <t>Wastewater network - In period ODIs (+ or -) Value Chosen - active - real</t>
  </si>
  <si>
    <t>Wastewater network - Totex (+ or -) Value Chosen - active - real</t>
  </si>
  <si>
    <t>Wastewater network - WRFIM (+ or -) Value Chosen - active - real</t>
  </si>
  <si>
    <t>Wastewater network - Residential retail mechanism (+ or -) Value Chosen - active - real</t>
  </si>
  <si>
    <t>Wastewater network - Blind year (+ or -) Value Chosen - active - real</t>
  </si>
  <si>
    <t>Wastewater network - Water trading incentive (+ or -) Value Chosen - active - real</t>
  </si>
  <si>
    <t>Wastewater network - Other revenue adjustments (+ or -) Value Chosen - active - real</t>
  </si>
  <si>
    <t>Wastewater network - Innovation funding (+ or -) Value Chosen - active - real</t>
  </si>
  <si>
    <t>Tax WWN - real</t>
  </si>
  <si>
    <t>Totex - Tax allowance alert - WWN</t>
  </si>
  <si>
    <t>Totex - Tax allowance 5 year alert - WWN</t>
  </si>
  <si>
    <t>WRFIM - Tax allowance alert - WWN</t>
  </si>
  <si>
    <t>WRFIM - Tax allowance 5 year alert - WWN</t>
  </si>
  <si>
    <t>Wastewater network: re-profiled revenue: 2021-25 - active</t>
  </si>
  <si>
    <t>Wastewater network: re-profiled revenue: 2026-30 - alternative</t>
  </si>
  <si>
    <t>Wastewater network: re-profiled revenue - active - real</t>
  </si>
  <si>
    <t>Wastewater totex</t>
  </si>
  <si>
    <t>Wastewater network operating expenditure (amount for totex CR) (post override) - WWN - real</t>
  </si>
  <si>
    <t>C_WWNCAPEXFM_PR19FM008</t>
  </si>
  <si>
    <t>WWN - Total gross capital expenditure - real - including cost sharing</t>
  </si>
  <si>
    <t>PR19GC0069</t>
  </si>
  <si>
    <t>WWN - Grants and contributions net of income offset - capital expenditure - price control - real</t>
  </si>
  <si>
    <t>PR19GC0010</t>
  </si>
  <si>
    <t>WWN - Grants and contributions - capital expenditure - non price control - real</t>
  </si>
  <si>
    <t>Wastewater network plus capex grants and contributions</t>
  </si>
  <si>
    <t>PR19GC0071</t>
  </si>
  <si>
    <t>WWN - Grants and contributions net of income offset - operational expenditure - price control - real</t>
  </si>
  <si>
    <t>PR19GC0012</t>
  </si>
  <si>
    <t>WWN - Grants and contributions - operational expenditure - non price control - real</t>
  </si>
  <si>
    <t>Wastewater network plus opex grants and contributions</t>
  </si>
  <si>
    <t>Wastewater totex - sensi</t>
  </si>
  <si>
    <t>Wastewater network operating expenditure (amount for totex CR) (post override) change - Base case (+/-) - WWN - nominal</t>
  </si>
  <si>
    <t>Total gross capital expenditure change - Base case (+/-) - WWN - nominal</t>
  </si>
  <si>
    <t>Capex grants and contributions change - Base case (+/-) - WWN - nominal</t>
  </si>
  <si>
    <t>Opex grants and contributions change - Base case (+/-) - WWN - nominal</t>
  </si>
  <si>
    <t>Direct procurement for customers - infrastructure cost - WWN</t>
  </si>
  <si>
    <t>Direct procurement for customers - infrastructure cost 1 - WWN - real</t>
  </si>
  <si>
    <t>Direct procurement for customers - infrastructure cost 2 - WWN - real</t>
  </si>
  <si>
    <t>Direct procurement for customers - infrastructure cost 3 - WWN - real</t>
  </si>
  <si>
    <t>Wastewater network</t>
  </si>
  <si>
    <t>A19031WWN</t>
  </si>
  <si>
    <t>Wholesale wastewater network plus charges - Wastewater network plus unmeasured charge ~ residential - real</t>
  </si>
  <si>
    <t>A19033WWN</t>
  </si>
  <si>
    <t>Wholesale wastewater network plus charges - Wastewater network plus measured charge ~ residential - real</t>
  </si>
  <si>
    <t>A19032WWN</t>
  </si>
  <si>
    <t>Wholesale wastewater network plus charges - Wastewater network plus unmeasured charge ~ business - real</t>
  </si>
  <si>
    <t>A19034WWN</t>
  </si>
  <si>
    <t>Wholesale wastewater network plus charges - Wastewater network plus measured charge ~ business - real</t>
  </si>
  <si>
    <t>A13023</t>
  </si>
  <si>
    <t>Wholesale - Trade creditor days ~ wastewater network plus</t>
  </si>
  <si>
    <t>Proportion of RCV to CPI(H) - WWN</t>
  </si>
  <si>
    <t>Target level of RCV linked to CPI(H) _ RPI wedge at beginning of AMP 8 - WWN</t>
  </si>
  <si>
    <t>C_WWNPDR_PR19CA008</t>
  </si>
  <si>
    <t>WWN defined benefit pension deficit recovery per IN13/17 real - real</t>
  </si>
  <si>
    <t>PAYG% - wastewater network - active - WWN</t>
  </si>
  <si>
    <t>Run-off rate - CPI(H) - active - WWN</t>
  </si>
  <si>
    <t>Run-off rate - CPI(H) + RPI wedge - active - WWN</t>
  </si>
  <si>
    <t>Run-off rate - RCV additions - active - WWN</t>
  </si>
  <si>
    <t>Opening RCV Depreciation adjustment - WWN - real</t>
  </si>
  <si>
    <t>RCV additions depreciation adjustment - WWN - real</t>
  </si>
  <si>
    <t>WWN60010</t>
  </si>
  <si>
    <t>RCV run off rate  ~ CPI/CPI(H) linked RCV - Method used to apply run off rate (straight line or reducing balance) ~ wastewater network plus CPI(H) linked</t>
  </si>
  <si>
    <t>WWN60005</t>
  </si>
  <si>
    <t>RCV run off rate  ~ RPI linked RCV - Method used to apply run off rate (straight line or reducing balance) ~ wastewater network plus RPI wedge linked</t>
  </si>
  <si>
    <t>Wastewater network: Other adjustment (non-depreciated adjustment to RCV) - WWN - real</t>
  </si>
  <si>
    <t>Cost of debt (used in WACC)  - WWN</t>
  </si>
  <si>
    <t>Cost of equity (used in WACC)  - WWN</t>
  </si>
  <si>
    <t>Gearing (used in WACC)  - WWN</t>
  </si>
  <si>
    <t>Wholesale fixed asset life (post override) - WWN</t>
  </si>
  <si>
    <t>Current gearing - WWN</t>
  </si>
  <si>
    <t>Required target gearing - WWN</t>
  </si>
  <si>
    <t>Required Gearing - active - WWN</t>
  </si>
  <si>
    <t>APP290025</t>
  </si>
  <si>
    <t>New capital expenditure - Proportion of new capital expenditure qualifying for the general (18%) pool ~ Wastewater network plus</t>
  </si>
  <si>
    <t>APP290072</t>
  </si>
  <si>
    <t>Proportion of new capital expenditure qualifying for the longlife (6%) pool ~ Wastewater network plus</t>
  </si>
  <si>
    <t>Proportion of new capital expenditure qualifying for the structures and buildings (2%) pool ~ Wastewater network plus</t>
  </si>
  <si>
    <t>APP290028</t>
  </si>
  <si>
    <t>New capital expenditure - Proportion of new capital expenditure qualifying for a full deduction in the year ~ Wastewater network plus</t>
  </si>
  <si>
    <t>Proportion of capex allowed - No capital allowance - WWN</t>
  </si>
  <si>
    <t>P&amp;L expenditure relating to renewals not allowable as a deduction from taxable trading profits - active - WWN - nominal</t>
  </si>
  <si>
    <t>Allowable depreciation on capitalised revenue expenditure (infra &amp; non-infra) - active - WWN - nominal</t>
  </si>
  <si>
    <t>A3016WWN</t>
  </si>
  <si>
    <t>Disallowable expenditure - P&amp;L expenditure not allowable as a deduction from taxable trading profits ~ Wastewater network plus</t>
  </si>
  <si>
    <t>PR19PEN0014</t>
  </si>
  <si>
    <t>Wholesale Wastewater network DB pension cash excess over charge - real - real</t>
  </si>
  <si>
    <t>Other adjustments - WWN - active - nominal (Negative)</t>
  </si>
  <si>
    <t>A3017WWN</t>
  </si>
  <si>
    <t>Disallowable expenditure - Change in general provisions ~ Wastewater network plus</t>
  </si>
  <si>
    <t>A3022WWN</t>
  </si>
  <si>
    <t>Other taxable income - Other adjustments to taxable profits ~ Wastewater network plus</t>
  </si>
  <si>
    <t>Adjustment to tax payment - WWN - nominal</t>
  </si>
  <si>
    <t>DEFERRED TAX</t>
  </si>
  <si>
    <t>A3019WWN</t>
  </si>
  <si>
    <t>Allowable expenditure - Finance lease depreciation ~ Wastewater network plus - nominal</t>
  </si>
  <si>
    <t>A5018WWN</t>
  </si>
  <si>
    <t>Charge for DB schemes ~ residential retail - Charge for DB schemes ~ wholesale wastewater bioresources</t>
  </si>
  <si>
    <t>A5023WWN</t>
  </si>
  <si>
    <t>Accounting charge included in regulatory accounts for Defined Contribution schemes - Charge for DC schemes ~ wholesale wastewater network plus</t>
  </si>
  <si>
    <t>A5009WWN</t>
  </si>
  <si>
    <t>Cash contributions (DB schemes, ongoing) ~ actual and forecast - Wholesale wastewater network plus ~ cash contributions (DB schemes, ongoing) - real</t>
  </si>
  <si>
    <t>A3021WWN</t>
  </si>
  <si>
    <t>Other taxable income - Grants and contributions taxable on receipt ~ Wastewater network plus</t>
  </si>
  <si>
    <t>A3026WWN</t>
  </si>
  <si>
    <t>Other taxable income - Amortisation on grants and contributions ~ Wastewater network plus</t>
  </si>
  <si>
    <t>PR19PEN0004</t>
  </si>
  <si>
    <t>Movement in Pensions (+ve = increase in provision) - WWN - nominal</t>
  </si>
  <si>
    <t>Movement in other liabilities - WWN - nominal</t>
  </si>
  <si>
    <t>Interest receivables proportion - WoC - WWN</t>
  </si>
  <si>
    <t>Interest receivables proportion - WaSC - WWN</t>
  </si>
  <si>
    <t>Wastewater apportionment override - WWN</t>
  </si>
  <si>
    <t>Wastewater network apportionment override - preference share - redemption - WWN - nominal</t>
  </si>
  <si>
    <t>Re-profiled allowed revenues - To Goal seek - WWN - real</t>
  </si>
  <si>
    <t>Re-profiled allowed revenues - To Goal seek - rate of change - WWN</t>
  </si>
  <si>
    <t>Prior AMP last year allowed revenue - WWN - real</t>
  </si>
  <si>
    <t>H: WHOLESALE BIO RESOURCES (BR)</t>
  </si>
  <si>
    <t>Revenue requirement excl. tax charge change - BR - Base case % (+/-) - nominal</t>
  </si>
  <si>
    <t>PR19BYP0008OB</t>
  </si>
  <si>
    <t>Other operating income - BR - real</t>
  </si>
  <si>
    <t>Operating income - manual adjustment - BR - real</t>
  </si>
  <si>
    <t>Adjustment to Wholesale revenue requirement - BR - real</t>
  </si>
  <si>
    <t>A19042BIO</t>
  </si>
  <si>
    <t>Wholesale wastewater bioresources ~ non-price control income (third party services) - Rechargeable works ~ bioresources</t>
  </si>
  <si>
    <t>A19040BIO</t>
  </si>
  <si>
    <t>Wholesale wastewater bioresources ~ non-price control income (third party services) - Bulk supplies~ Bioresources</t>
  </si>
  <si>
    <t>A19021BIO</t>
  </si>
  <si>
    <t>Wholesale wastewater bioresources ~ other price control income - Third party revenue ~ wholesale bioresources</t>
  </si>
  <si>
    <t>A19045BIO</t>
  </si>
  <si>
    <t>Wholesale wastewater bioresources ~ non-price control income (principal services) - Wholesale wastewater bioresources non-price control income (principal services)</t>
  </si>
  <si>
    <t>Other income (incl. 3rd party income) - manual adjustment - BR - real</t>
  </si>
  <si>
    <t>Third party revenue manual adjustment - BR - Check</t>
  </si>
  <si>
    <t>Third party revenue manual adjustment - BR - 5 Year Check</t>
  </si>
  <si>
    <t>A19043BIO</t>
  </si>
  <si>
    <t>Wholesale wastewater bioresources ~ non-price control income (third party services) - Other non-price control third party services ~ bioresources</t>
  </si>
  <si>
    <t>Bio resources: allowed revenue adjustment - real - active</t>
  </si>
  <si>
    <t>Bio resources: Post-financeability adjustments</t>
  </si>
  <si>
    <t>Totex - Tax allowance switch - BR</t>
  </si>
  <si>
    <t>WRFIM - Tax allowance switch - BR</t>
  </si>
  <si>
    <t>Bio resources - End of Period ODIs (+ or -) Value Chosen - active - real</t>
  </si>
  <si>
    <t>Bio resources - In period ODIs (+ or -) Value Chosen - active - real</t>
  </si>
  <si>
    <t>Bio resources - Totex (+ or -) Value Chosen - active - real</t>
  </si>
  <si>
    <t>Bio resources - WRFIM (+ or -) Value Chosen - active - real</t>
  </si>
  <si>
    <t>Bio resources - Residential retail mechanism (+ or -) Value Chosen - active - real</t>
  </si>
  <si>
    <t>Bio resources - Blind year (+ or -) Value Chosen - active - real</t>
  </si>
  <si>
    <t>Bio resources - Water trading incentive (+ or -) Value Chosen - active - real</t>
  </si>
  <si>
    <t>Bio resources - Other revenue adjustments (+ or -) Value Chosen - active - real</t>
  </si>
  <si>
    <t>Bio resources - Innovation funding (+ or -) Value Chosen - active - real</t>
  </si>
  <si>
    <t>Tax BR - real</t>
  </si>
  <si>
    <t>Totex - Tax allowance alert - BR</t>
  </si>
  <si>
    <t>Totex - Tax allowance 5 year alert - BR</t>
  </si>
  <si>
    <t>WRFIM - Tax allowance alert - BR</t>
  </si>
  <si>
    <t>WRFIM - Tax allowance 5 year alert - BR</t>
  </si>
  <si>
    <t>Bio resources: re-profiled revenue: 2021-25 - active</t>
  </si>
  <si>
    <t>Bio resources: re-profiled revenue: 2026-30</t>
  </si>
  <si>
    <t>Bio resources: re-profiled revenue - real - active</t>
  </si>
  <si>
    <t>Bio resources totex</t>
  </si>
  <si>
    <t>Bio resources operating expenditure (amount for totex CR) (post override) - real</t>
  </si>
  <si>
    <t>C_BRCAPEXFM_PR19FM008</t>
  </si>
  <si>
    <t>BIO - Total gross capital expenditure - real (including g&amp;c)</t>
  </si>
  <si>
    <t>PR19GC0013</t>
  </si>
  <si>
    <t>BR - Grants and contributions - capital expenditure - price control - real</t>
  </si>
  <si>
    <t>PR19GC0014</t>
  </si>
  <si>
    <t>BR - Grants and contributions - capital expenditure - non price control - real</t>
  </si>
  <si>
    <t>Bioresources capex grants and contributions</t>
  </si>
  <si>
    <t>PR19GC0015</t>
  </si>
  <si>
    <t>BR - Grants and contributions - operational expenditure - price control - real</t>
  </si>
  <si>
    <t>PR19GC0016</t>
  </si>
  <si>
    <t>BR - Grants and contributions - operational expenditure - non price control - real</t>
  </si>
  <si>
    <t>Bioresources opex grants and contributions</t>
  </si>
  <si>
    <t>Bio resources totex - sensi</t>
  </si>
  <si>
    <t>Bio resources operating expenditure (amount for totex CR) (post override) change - Base case (+/-) - BR - nominal</t>
  </si>
  <si>
    <t>Total gross capital expenditure change - Base case (+/-) - BR - nominal</t>
  </si>
  <si>
    <t>Capex grants and contributions change - Base case (+/-) - BR - nominal</t>
  </si>
  <si>
    <t>Opex grants and contributions change - Base case (+/-) - BR - nominal</t>
  </si>
  <si>
    <t>Direct procurement for customers - infrastructure cost - BR</t>
  </si>
  <si>
    <t>Direct procurement for customers - infrastructure cost 1 - BR - real</t>
  </si>
  <si>
    <t>Direct procurement for customers - infrastructure cost 2 - BR - real</t>
  </si>
  <si>
    <t>Direct procurement for customers - infrastructure cost 3 - BR - real</t>
  </si>
  <si>
    <t>Bio resources</t>
  </si>
  <si>
    <t>A19031BIO</t>
  </si>
  <si>
    <t>Wholesale wastewater bioresources charges - Bioresources unmeasured charge ~ residential</t>
  </si>
  <si>
    <t>A19033BIO</t>
  </si>
  <si>
    <t>Wholesale wastewater bioresources charges - Bioresources measured charge ~ residential</t>
  </si>
  <si>
    <t>A19032BIO</t>
  </si>
  <si>
    <t>Wholesale wastewater bioresources charges - Bioresources unmeasured charge ~ business</t>
  </si>
  <si>
    <t>A19034BIO</t>
  </si>
  <si>
    <t>Wholesale wastewater bioresources charges - Bioresources measured charge ~ business</t>
  </si>
  <si>
    <t>A13024</t>
  </si>
  <si>
    <t>Wholesale - Trade creditor days ~ bio resources</t>
  </si>
  <si>
    <t>Proportion of RCV to CPI(H) - BR</t>
  </si>
  <si>
    <t>Target level of RCV linked to CPI(H) _ RPI wedge at beginning of AMP 8 - BR</t>
  </si>
  <si>
    <t>C_BRPDR_PR19CA008</t>
  </si>
  <si>
    <t>BR defined benefit pension deficit recovery per IN13/17 real</t>
  </si>
  <si>
    <t>PAYG% - bio resources - active - BR</t>
  </si>
  <si>
    <t>Run-off rate - CPI(H) - active - BR</t>
  </si>
  <si>
    <t>Run-off rate - CPI(H) + RPI wedge - active - BR</t>
  </si>
  <si>
    <t>Run-off rate - RCV additions - active - BR</t>
  </si>
  <si>
    <t>Opening RCV Depreciation adjustment - BR - real</t>
  </si>
  <si>
    <t>RCV additions depreciation adjustment - BR - real</t>
  </si>
  <si>
    <t>BIO50010</t>
  </si>
  <si>
    <t>RCV run off rate  ~ CPI/CPI(H) linked RCV - Method used to apply run off rate (straight line or reducing balance) ~ bioresources CPI(H) linked</t>
  </si>
  <si>
    <t>BIO50005</t>
  </si>
  <si>
    <t>RCV run off rate  ~ RPI linked RCV - Method used to apply run off rate (straight line or reducing balance) ~ bioresources RPI wedge linked</t>
  </si>
  <si>
    <t>BIO50015</t>
  </si>
  <si>
    <t>Post 2020 investment run off rate  - Method used to apply run off rate (straight line or reducing balance) ~ bioresources</t>
  </si>
  <si>
    <t>Bio resources: Other adjustment (non-depreciated adjustment to RCV) - BR - real</t>
  </si>
  <si>
    <t>Cost of debt (used in WACC)  - BR</t>
  </si>
  <si>
    <t>Cost of equity (used in WACC)  - BR</t>
  </si>
  <si>
    <t>Gearing (used in WACC)  - BR</t>
  </si>
  <si>
    <t>Wholesale fixed asset life (post override) - BR</t>
  </si>
  <si>
    <t>Current gearing - BR</t>
  </si>
  <si>
    <t>Required target gearing - BR</t>
  </si>
  <si>
    <t>Required Gearing - active - BR</t>
  </si>
  <si>
    <t>APP290031</t>
  </si>
  <si>
    <t>New capital expenditure - Proportion of new capital expenditure qualifying for the general (18%) pool ~ Bioresources</t>
  </si>
  <si>
    <t>APP290073</t>
  </si>
  <si>
    <t>Proportion of new capital expenditure qualifying for the longlife (6%) pool ~ Bioresources</t>
  </si>
  <si>
    <t>Proportion of new capital expenditure qualifying for the structures and buildings (2%) pool ~ Bioresources</t>
  </si>
  <si>
    <t>APP290034</t>
  </si>
  <si>
    <t>New capital expenditure - Proportion of new capital expenditure qualifying for a full deduction in the year ~ Bioresources</t>
  </si>
  <si>
    <t>Proportion of capex allowed - No capital allowance - BR</t>
  </si>
  <si>
    <t>P&amp;L expenditure relating to renewals not allowable as a deduction from taxable trading profits - active - BR - nominal</t>
  </si>
  <si>
    <t>Allowable depreciation on capitalised revenue expenditure (infra &amp; non-infra) - active - BR - nominal</t>
  </si>
  <si>
    <t>A3016BIO</t>
  </si>
  <si>
    <t>Disallowable expenditure - P&amp;L expenditure not allowable as a deduction from taxable trading profits ~ Bioresources</t>
  </si>
  <si>
    <t>PR19PEN0013</t>
  </si>
  <si>
    <t>Wholesale Bioresources DB pension cash excess over charge - real</t>
  </si>
  <si>
    <t>Other adjustments - BR - active - nominal</t>
  </si>
  <si>
    <t>A3017BIO</t>
  </si>
  <si>
    <t>Disallowable expenditure - Change in general provisions ~ Bioresources</t>
  </si>
  <si>
    <t>A3022BIO</t>
  </si>
  <si>
    <t>Other taxable income - Other adjustments to taxable profits ~ Bioresources</t>
  </si>
  <si>
    <t>Adjustment to tax payment - BR - nominal</t>
  </si>
  <si>
    <t>A3019BIO</t>
  </si>
  <si>
    <t>Allowable expenditure - Finance lease depreciation ~ Bioresources</t>
  </si>
  <si>
    <t>A5018BIO</t>
  </si>
  <si>
    <t>Charge for DB schemes ~ residential retail - Charge for DB schemes ~ wholesale wastewater network plus</t>
  </si>
  <si>
    <t>A5023BIO</t>
  </si>
  <si>
    <t>Accounting charge included in regulatory accounts for Defined Contribution schemes - Charge for DC schemes ~ wholesale wastewater bioresources</t>
  </si>
  <si>
    <t>A5009BIO</t>
  </si>
  <si>
    <t>Cash contributions (DB schemes, ongoing) ~ actual and forecast - Wholesale wastewater bioresources ~ cash contributions (DB schemes, ongoing)</t>
  </si>
  <si>
    <t>A3021BIO</t>
  </si>
  <si>
    <t>Other taxable income - Grants and contributions taxable on receipt ~ Bioresources</t>
  </si>
  <si>
    <t>A3026BIO</t>
  </si>
  <si>
    <t>Other taxable income - Amortisation on grants and contributions ~ Bioresources</t>
  </si>
  <si>
    <t>PR19PEN0003</t>
  </si>
  <si>
    <t>Movement in Pensions (+ve = increase in provision) - BR - nominal</t>
  </si>
  <si>
    <t>Movement in other liabilities - BR - nominal</t>
  </si>
  <si>
    <t>Interest receivables proportion - WoC - BR</t>
  </si>
  <si>
    <t>Interest receivables proportion - WaSC - BR</t>
  </si>
  <si>
    <t>Bio resources apportionment override - BR</t>
  </si>
  <si>
    <t>Bio resources apportionment override - preference share - redemption - BR - nominal</t>
  </si>
  <si>
    <t>Tonnes of dry solid - BR</t>
  </si>
  <si>
    <t>Tonnes</t>
  </si>
  <si>
    <t>RE-PROFILING</t>
  </si>
  <si>
    <t>Re-profiled allowed revenues - To Goal seek - BR - real</t>
  </si>
  <si>
    <t>Re-profiled allowed revenues - To Goal seek - rate of change - BR</t>
  </si>
  <si>
    <t>Prior AMP last year allowed revenue - BR - real</t>
  </si>
  <si>
    <t xml:space="preserve">I: WHOLESALE DUMMY CONTROL </t>
  </si>
  <si>
    <t>Revenue requirement excl. tax charge change - DMMY - Base case % (+/-) - nominal</t>
  </si>
  <si>
    <t>PR19BYP0010OD</t>
  </si>
  <si>
    <t>Other operating income - DMMY - real</t>
  </si>
  <si>
    <t>Operating income - manual adjustment - DMMY - real</t>
  </si>
  <si>
    <t>Adjustment to Wholesale revenue requirement - DMMY - real</t>
  </si>
  <si>
    <t>A19042_DMMY</t>
  </si>
  <si>
    <t>Wholesale dummy ~ non-price control income (third party services) - Rechargeable works ~ dummy</t>
  </si>
  <si>
    <t>A19040_DMMY</t>
  </si>
  <si>
    <t>Wholesale dummy ~ non-price control income (third party services) - Bulk supplies ~ dummy</t>
  </si>
  <si>
    <t>A19021_DMMY</t>
  </si>
  <si>
    <t>Wholesale dummy ~ other price control income - Third party revenue ~ wholesale dummy</t>
  </si>
  <si>
    <t>A19045_DMMY</t>
  </si>
  <si>
    <t>Wholesale dummy ~ non-price control income (principal services) - Wholesale dummy non-price control income (principal services)</t>
  </si>
  <si>
    <t>Other income (incl. 3rd party income) - manual adjustment - DMMY - real</t>
  </si>
  <si>
    <t>Third party revenue manual adjustment - DMMY - Check</t>
  </si>
  <si>
    <t>Third party revenue manual adjustment - DMMY - 5 Year Check</t>
  </si>
  <si>
    <t>A19043_DMMY</t>
  </si>
  <si>
    <t>Wholesale dummy ~ non-price control income (third party services) - Other non-price control third party services ~ dummy control</t>
  </si>
  <si>
    <t>Dummy control: allowed revenue adjustment - real - active</t>
  </si>
  <si>
    <t>Dummy control: Post-financeability adjustments</t>
  </si>
  <si>
    <t>Totex - Tax allowance switch - DMMY</t>
  </si>
  <si>
    <t>WRFIM - Tax allowance switch - DMMY</t>
  </si>
  <si>
    <t>Dummy control - End of Period ODIs (+ or -) Value Chosen - active - real</t>
  </si>
  <si>
    <t>Dummy control - In period ODIs (+ or -) Value Chosen - active - real</t>
  </si>
  <si>
    <t>Dummy control - Totex (+ or -) Value Chosen - active - real</t>
  </si>
  <si>
    <t>Dummy control - WRFIM (+ or -) Value Chosen - active - real</t>
  </si>
  <si>
    <t>Dummy control - Residential retail mechanism (+ or -) Value Chosen - active - real</t>
  </si>
  <si>
    <t>Dummy control - Blind year (+ or -) Value Chosen - active - real</t>
  </si>
  <si>
    <t>Dummy control - Water trading incentive (+ or -) Value Chosen - active - real</t>
  </si>
  <si>
    <t>Dummy control - Other revenue adjustments (+ or -) Value Chosen - active - real</t>
  </si>
  <si>
    <t>Dummy control - Innovation funding (+ or -) Value Chosen - active - real</t>
  </si>
  <si>
    <t>Tax DMMY - real</t>
  </si>
  <si>
    <t>Totex - Tax allowance alert - DMMY</t>
  </si>
  <si>
    <t>Totex - Tax allowance 5 year alert - DMMY</t>
  </si>
  <si>
    <t>WRFIM - Tax allowance alert - DMMY</t>
  </si>
  <si>
    <t>WRFIM - Tax allowance 5 year alert - DMMY</t>
  </si>
  <si>
    <t>Dummy control: re-profiled revenue: 2021-25 - active</t>
  </si>
  <si>
    <t>Dummy control: re-profiled revenue: 2026-30</t>
  </si>
  <si>
    <t>Dummy control: re-profiled revenue - real - active</t>
  </si>
  <si>
    <t>Dummy control totex</t>
  </si>
  <si>
    <t>Dummy control operating expenditure (amount for totex CR) (post override) - real</t>
  </si>
  <si>
    <t>C_DUMMYCAPEXFM_PR19FM008</t>
  </si>
  <si>
    <t>Dummy - profiled total capex</t>
  </si>
  <si>
    <t>PR19GC0017</t>
  </si>
  <si>
    <t>DMMY - Grants and contributions - capital expenditure - price control - real</t>
  </si>
  <si>
    <t>PR19GC0018</t>
  </si>
  <si>
    <t>DMMY - Grants and contributions - capital expenditure - non price control - real</t>
  </si>
  <si>
    <t>Dummy capex grants and contributions</t>
  </si>
  <si>
    <t>PR19GC0019</t>
  </si>
  <si>
    <t>DMMY - Grants and contributions - operational expenditure - price control - real</t>
  </si>
  <si>
    <t>PR19GC0020</t>
  </si>
  <si>
    <t>DMMY - Grants and contributions - operational expenditure - non price control - real</t>
  </si>
  <si>
    <t>Dummy opex grants and contributions</t>
  </si>
  <si>
    <t>Dummy control totex - sensi</t>
  </si>
  <si>
    <t>Dummy control operating expenditure (amount for totex CR) (post override) change - Base case (+/-) - DMMY - nominal</t>
  </si>
  <si>
    <t>Total gross capital expenditure change - Base case (+/-) - DMMY - nominal</t>
  </si>
  <si>
    <t>Capex grants and contributions change - Base case (+/-) - DMMY - nominal</t>
  </si>
  <si>
    <t>Opex grants and contributions change - Base case (+/-) - DMMY - nominal</t>
  </si>
  <si>
    <t>Direct procurement for customers - infrastructure cost - DMMY</t>
  </si>
  <si>
    <t>Direct procurement for customers - infrastructure cost 1 - DMMY - real</t>
  </si>
  <si>
    <t>Direct procurement for customers - infrastructure cost 2 - DMMY - real</t>
  </si>
  <si>
    <t>Direct procurement for customers - infrastructure cost 3 - DMMY - real</t>
  </si>
  <si>
    <t>Dummy control</t>
  </si>
  <si>
    <t>A19031_DMMY</t>
  </si>
  <si>
    <t>Wholesale dummy charges - Dummy unmeasured charge ~ residential</t>
  </si>
  <si>
    <t>A19033_DMMY</t>
  </si>
  <si>
    <t>Wholesale dummy charges - Dummy measured charge ~ residential</t>
  </si>
  <si>
    <t>A19032_DMMY</t>
  </si>
  <si>
    <t>Wholesale dummy charges - Dummy unmeasured charge ~ business</t>
  </si>
  <si>
    <t>A19034_DMMY</t>
  </si>
  <si>
    <t>Wholesale dummy charges - Dummy measured charge ~ business</t>
  </si>
  <si>
    <t>A13025</t>
  </si>
  <si>
    <t>Wholesale - Trade creditor days ~ dummy control</t>
  </si>
  <si>
    <t>Proportion of RCV to CPI(H) - DMMY</t>
  </si>
  <si>
    <t>Target level of RCV linked to CPI(H) _ RPI wedge at beginning of AMP 8 - DMMY</t>
  </si>
  <si>
    <t>C_DUMMYPDR_PR19CA008</t>
  </si>
  <si>
    <t>Dummy defined benefit pension deficit recovery per IN13/17 real</t>
  </si>
  <si>
    <t>PAYG% - dummy control - active - DMMY</t>
  </si>
  <si>
    <t>Run-off rate - CPI(H) - active - DMMY</t>
  </si>
  <si>
    <t>Run-off rate - CPI(H) + RPI wedge - active - DMMY</t>
  </si>
  <si>
    <t>Run-off rate - RCV additions - active - DMMY</t>
  </si>
  <si>
    <t>Opening RCV Depreciation adjustment - DMMY - real</t>
  </si>
  <si>
    <t>RCV additions depreciation adjustment - DMMY - real</t>
  </si>
  <si>
    <t>WWN60010_DMMY</t>
  </si>
  <si>
    <t>RCV run off rate  ~ CPI/CPI(H) linked RCV - Method used to apply run off rate (straight line or reducing balance) ~ dummy CPI(H) linked</t>
  </si>
  <si>
    <t>WWN60005_DMMY</t>
  </si>
  <si>
    <t>RCV run off rate  ~ RPI linked RCV - Method used to apply run off rate (straight line or reducing balance) ~ dummy RPI wedge linked</t>
  </si>
  <si>
    <t>WWN60015_DMMY</t>
  </si>
  <si>
    <t>Post 2020 investment run off rate  - Method used to apply run off rate (straight line or reducing balance) ~ dummy</t>
  </si>
  <si>
    <t>Straight line</t>
  </si>
  <si>
    <t>Dummy control: Other adjustment (non-depreciated adjustment to RCV) - DMMY - real</t>
  </si>
  <si>
    <t>Cost of debt (used in WACC)  - DMMY</t>
  </si>
  <si>
    <t>Cost of equity (used in WACC)  - DMMY</t>
  </si>
  <si>
    <t>Gearing (used in WACC)  - DMMY</t>
  </si>
  <si>
    <t>Wholesale fixed asset life (post override) - DMMY</t>
  </si>
  <si>
    <t>Current gearing - DMMY</t>
  </si>
  <si>
    <t>Required target gearing - DMMY</t>
  </si>
  <si>
    <t>Required Gearing - active - DMMY</t>
  </si>
  <si>
    <t>APP290037</t>
  </si>
  <si>
    <t>New capital expenditure - Proportion of new capital expenditure qualifying for the general (18%) pool ~ Dummy control</t>
  </si>
  <si>
    <t>APP290074</t>
  </si>
  <si>
    <t>Proportion of new capital expenditure qualifying for the longlife (6%) pool ~ Dummy control</t>
  </si>
  <si>
    <t>Proportion of new capital expenditure qualifying for the structures and buildings (2%) pool ~ Dummy control</t>
  </si>
  <si>
    <t>APP290040</t>
  </si>
  <si>
    <t>New capital expenditure - Proportion of new capital expenditure qualifying for a full deduction in the year ~ Dummy control</t>
  </si>
  <si>
    <t>Proportion of capex allowed - No capital allowance - DMMY</t>
  </si>
  <si>
    <t>P&amp;L expenditure relating to renewals not allowable as a deduction from taxable trading profits - active - DMMY - nominal</t>
  </si>
  <si>
    <t>Allowable depreciation on capitalised revenue expenditure (infra &amp; non-infra) - active - DMMY - nominal</t>
  </si>
  <si>
    <t>A3016DMY</t>
  </si>
  <si>
    <t>Disallowable expenditure - P&amp;L expenditure not allowable as a deduction from taxable trading profits ~ Dummy control</t>
  </si>
  <si>
    <t>PR19PEN0015</t>
  </si>
  <si>
    <t>Wholesale Dummy control DB pension cash excess over charge - real</t>
  </si>
  <si>
    <t>Other adjustments - DMMY - active - nominal</t>
  </si>
  <si>
    <t>A3017DMY</t>
  </si>
  <si>
    <t>Disallowable expenditure - Change in general provisions ~ Dummy control</t>
  </si>
  <si>
    <t>A3022DMY</t>
  </si>
  <si>
    <t>Other taxable income - Other adjustments to taxable profits ~ Dummy control</t>
  </si>
  <si>
    <t>Adjustment to tax payment - DMMY - nominal</t>
  </si>
  <si>
    <t>A3019DMY</t>
  </si>
  <si>
    <t>Allowable expenditure - Finance lease depreciation ~ Dummy control</t>
  </si>
  <si>
    <t>A5018DMMY</t>
  </si>
  <si>
    <t>Charge for DB schemes ~ residential retail - Charge for DB schemes ~ wholesale dummy control</t>
  </si>
  <si>
    <t>A5023DMMY</t>
  </si>
  <si>
    <t>Accounting charge included in regulatory accounts for Defined Contribution schemes - Charge for DC schemes ~ wholesale dummy control</t>
  </si>
  <si>
    <t>A5009DMMY</t>
  </si>
  <si>
    <t>Cash contributions (DB schemes, ongoing) ~ actual and forecast - Wholesale dummy control ~ cash contributions (DB schemes, ongoing)</t>
  </si>
  <si>
    <t>A3021DMY</t>
  </si>
  <si>
    <t>Other taxable income - Grants and contributions taxable on receipt ~ Dummy control</t>
  </si>
  <si>
    <t>A3026DMY</t>
  </si>
  <si>
    <t>Other taxable income - Amortisation on grants and contributions ~ Dummy control</t>
  </si>
  <si>
    <t>PR19PEN0005</t>
  </si>
  <si>
    <t>Movement in Pensions (+ve = increase in provision) - DMMY - nominal</t>
  </si>
  <si>
    <t>Movement in other liabilities - DMMY - nominal</t>
  </si>
  <si>
    <t>Interest receivables proportion - WoC - DMMY</t>
  </si>
  <si>
    <t>Interest receivables proportion - WaSC - DMMY</t>
  </si>
  <si>
    <t>Dummy control apportionment override - DMMY</t>
  </si>
  <si>
    <t>Dummy control apportionment override - preference share - redemption - DMMY - nominal</t>
  </si>
  <si>
    <t>Re-profiled allowed revenues - To Goal seek - DMMY - real</t>
  </si>
  <si>
    <t>Re-profiled allowed revenues - To Goal seek - rate of change - DMMY</t>
  </si>
  <si>
    <t>Prior AMP last year allowed revenue - DMMY - real</t>
  </si>
  <si>
    <t>J: WHOLESALE</t>
  </si>
  <si>
    <t>Discount rate for reprofiling allowed revenue - active (WR, WN, WWN, BR, DMMY)</t>
  </si>
  <si>
    <t>Proportion of capex that is subject to depreciation in year of acquisition - RCV</t>
  </si>
  <si>
    <t>Proportion of capex that is subject to accounting depreciation in year of acquisition</t>
  </si>
  <si>
    <t>Include accumulated depreciation in financial model</t>
  </si>
  <si>
    <t>1 = Yes, 0 = No</t>
  </si>
  <si>
    <t>Retail Residential: Asset life</t>
  </si>
  <si>
    <t>For info only</t>
  </si>
  <si>
    <t>Residential retail average asset lives</t>
  </si>
  <si>
    <t>Retail Business: Asset life</t>
  </si>
  <si>
    <t>Business retail average asset lives</t>
  </si>
  <si>
    <t>Proportion of debt applicable for accounting in one financial year</t>
  </si>
  <si>
    <t>Stop interest on debt change from affecting cash balance - active</t>
  </si>
  <si>
    <t>No</t>
  </si>
  <si>
    <t>Yes; No</t>
  </si>
  <si>
    <t>Stop tax varying in response to interest on debt change switch</t>
  </si>
  <si>
    <t>Blended interest rate on change in borrowings - active</t>
  </si>
  <si>
    <t>Interest rate selector - OFWAT and Water company</t>
  </si>
  <si>
    <t>1 = OFWAT, 0 = Water company</t>
  </si>
  <si>
    <t>Blended interest rate on change in borrowings - OFWAT</t>
  </si>
  <si>
    <t>Gearing adjustment used flag</t>
  </si>
  <si>
    <t>1 = Yes; 0 = No</t>
  </si>
  <si>
    <t>Interest rate</t>
  </si>
  <si>
    <t>Interest calculation adjustment factor for mid-year cash flows</t>
  </si>
  <si>
    <t>Bank overdraft interest rate (post override) - Active</t>
  </si>
  <si>
    <t>Bank interest rate (receivable) (post override) - Active</t>
  </si>
  <si>
    <t>Fixed rate debt</t>
  </si>
  <si>
    <t>Fixed rate debt issued (post override) - nominal</t>
  </si>
  <si>
    <t>Fixed rate debt drawdown - adjustment - nominal</t>
  </si>
  <si>
    <t>Fixed rate debt repaid (post override) - nominal</t>
  </si>
  <si>
    <t>Fixed rate debt repayment - Override - nominal (Negative)</t>
  </si>
  <si>
    <t>Index linked debt</t>
  </si>
  <si>
    <t>Interest rate fixed rate debt (post override) - Active</t>
  </si>
  <si>
    <t>Index linked debt drawdown (post override) - nominal</t>
  </si>
  <si>
    <t>Index linked debt repayment (post override) - nominal</t>
  </si>
  <si>
    <t>Indexation of index-linked loans (post override) input - nominal</t>
  </si>
  <si>
    <t>Indexation rate for index linked debt percentage increase - calculated</t>
  </si>
  <si>
    <t>Re-calculate indexation or indexation input above switch - Active</t>
  </si>
  <si>
    <t>1 = Input, 2 = Calculated</t>
  </si>
  <si>
    <t>Interest rate Index linked debt - Active</t>
  </si>
  <si>
    <t>Target percentage of index linked debt - active</t>
  </si>
  <si>
    <t>Floating rate debt</t>
  </si>
  <si>
    <t>Floating rate debt issued (post override) - nominal</t>
  </si>
  <si>
    <t>Floating rate debt repaid (post override) - nominal (Negative)</t>
  </si>
  <si>
    <t>Floating rate debt interest paid (post override) - nominal</t>
  </si>
  <si>
    <t>A14006A</t>
  </si>
  <si>
    <t>Adjustments ~ actual company structure - Changes in provisions - nominal</t>
  </si>
  <si>
    <t>Proportion of cash movement not associated with tax or dividends</t>
  </si>
  <si>
    <t>Interest receivable (other) (post override) - nominal</t>
  </si>
  <si>
    <t>Proportion of tax applicable for accounting in one financial year</t>
  </si>
  <si>
    <t>Proportion of taxable profits available for tax loss utilisation</t>
  </si>
  <si>
    <t>Capital expenditure writing down allowance pool 1</t>
  </si>
  <si>
    <t>Capital expenditure writing down allowance pool 2</t>
  </si>
  <si>
    <t>Capital expenditure writing down allowance pool 3</t>
  </si>
  <si>
    <t>A22001</t>
  </si>
  <si>
    <t>Nominal share value</t>
  </si>
  <si>
    <t>A22017</t>
  </si>
  <si>
    <t>Share premium - nominal</t>
  </si>
  <si>
    <t>A22002</t>
  </si>
  <si>
    <t>Closing number of ordinary shares</t>
  </si>
  <si>
    <t>% of dividends issued as scrip shares (post override)</t>
  </si>
  <si>
    <t>Number of ordinary shares issued (post override)</t>
  </si>
  <si>
    <t>Share capital split over-ride - wholesale - nominal</t>
  </si>
  <si>
    <t>Override initial share capital balance</t>
  </si>
  <si>
    <t>Share capital initial balance apportionment override - WR</t>
  </si>
  <si>
    <t>Share capital initial balance apportionment override - WN</t>
  </si>
  <si>
    <t>Share capital initial balance apportionment override - WWN</t>
  </si>
  <si>
    <t>Share capital initial balance apportionment override - BR</t>
  </si>
  <si>
    <t>Share capital initial balance apportionment override - DMMY</t>
  </si>
  <si>
    <t>Preference shares issued (post override) (Negative) - nominal</t>
  </si>
  <si>
    <t>Preference shares repaid (post override) (Negative value) - nominal</t>
  </si>
  <si>
    <t>Wholesale apportionment override - preference share - proceeds - nominal</t>
  </si>
  <si>
    <t>Preference share dividends paid (post override) - nominal (Positive)</t>
  </si>
  <si>
    <t>ORDINARY DIVIDEND</t>
  </si>
  <si>
    <t>Dividend overrides - Input method</t>
  </si>
  <si>
    <t>Ordinary dividend (overrides any other dividend approach) (post override) - nominal</t>
  </si>
  <si>
    <t>Dividend overrides</t>
  </si>
  <si>
    <t>Interim dividends (post override) - nominal</t>
  </si>
  <si>
    <t>Dividend growth and yield - growth method</t>
  </si>
  <si>
    <t>Real dividend growth (post override)</t>
  </si>
  <si>
    <t>Dividend yield (post override)</t>
  </si>
  <si>
    <t>Dividend percentage share percentage</t>
  </si>
  <si>
    <t>% of ordinary dividend paid as interim dividend (post override)</t>
  </si>
  <si>
    <t>Appointee IRE totex adjustments</t>
  </si>
  <si>
    <t>IRE totex adjustment for ACICR (Ofwat) - Active</t>
  </si>
  <si>
    <t>SUMMARY</t>
  </si>
  <si>
    <t>R3021</t>
  </si>
  <si>
    <t>R3022</t>
  </si>
  <si>
    <t>K: RETAIL RESIDENTIAL</t>
  </si>
  <si>
    <t>No of connections</t>
  </si>
  <si>
    <t>R3018</t>
  </si>
  <si>
    <t>R3019</t>
  </si>
  <si>
    <t>R3017</t>
  </si>
  <si>
    <t>R3020</t>
  </si>
  <si>
    <t>Retail Costs</t>
  </si>
  <si>
    <t>Expenditure - Total residential retail costs (opex plus depreciation, excluding third party services)  - Residential unmeasured - Water only</t>
  </si>
  <si>
    <t>Expenditure - Total residential retail costs (opex plus depreciation, excluding third party services)  - Residential unmeasured - Wastewater only</t>
  </si>
  <si>
    <t>Expenditure - Total residential retail costs (opex plus depreciation, excluding third party services)  - Residential unmeasured - Water and wastewater</t>
  </si>
  <si>
    <t>Expenditure - Total residential retail costs (opex plus depreciation, excluding third party services)  - Residential measured - Water only</t>
  </si>
  <si>
    <t>Expenditure - Total residential retail costs (opex plus depreciation, excluding third party services)  - Residential measured - Wastewater only</t>
  </si>
  <si>
    <t>Expenditure - Total residential retail costs (opex plus depreciation, excluding third party services)  - Residential measured - Water and wastewater</t>
  </si>
  <si>
    <t>C_COSTPERHH1_PR19CA012</t>
  </si>
  <si>
    <t>Cost to serve per unmetered water customer (CTS) - real</t>
  </si>
  <si>
    <t>£ / cust</t>
  </si>
  <si>
    <t>C_COSTPERHH2_PR19CA012</t>
  </si>
  <si>
    <t>Cost to serve per unmetered sewerage customer (CTS) - real</t>
  </si>
  <si>
    <t>C_COSTPERHH3_PR19CA012</t>
  </si>
  <si>
    <t>Cost to serve per unmetered dual service customer (CTS) - real</t>
  </si>
  <si>
    <t>C_COSTPERHH4_PR19CA012</t>
  </si>
  <si>
    <t>Cost to serve per metered water customer (CTS) - real</t>
  </si>
  <si>
    <t>C_COSTPERHH5_PR19CA012</t>
  </si>
  <si>
    <t>Cost to serve per metered sewerage customer (CTS) - real</t>
  </si>
  <si>
    <t>C_COSTPERHH6_PR19CA012</t>
  </si>
  <si>
    <t>Cost to serve per metered dual service customer (CTS) - real</t>
  </si>
  <si>
    <t>C099_PR19PD011</t>
  </si>
  <si>
    <t>Residential retail revenue adjustment - active - real</t>
  </si>
  <si>
    <t>A12015</t>
  </si>
  <si>
    <t>HH unmeasured trade debtors</t>
  </si>
  <si>
    <t>A12016</t>
  </si>
  <si>
    <t>HH measured trade debtors</t>
  </si>
  <si>
    <t>Residential average trade debtors - Override input</t>
  </si>
  <si>
    <t>Residential average trade debtors</t>
  </si>
  <si>
    <t>Residential weighted average debtor days - selector</t>
  </si>
  <si>
    <t>1 = Override input, 2 = Model calculated</t>
  </si>
  <si>
    <t>Margin</t>
  </si>
  <si>
    <t>Proposed residential retail net margin</t>
  </si>
  <si>
    <t>MEASURED INCOME ACCRUAL</t>
  </si>
  <si>
    <t>Residential Measured income accrual rate</t>
  </si>
  <si>
    <t>APP14001</t>
  </si>
  <si>
    <t>Retail - Retail creditor months: Payment terms ~ Residential retail pays wholesaler in arrears (advance)</t>
  </si>
  <si>
    <t>ADVANCE RECEIPTS</t>
  </si>
  <si>
    <t>Residential Advance receipts creditor days unmeasured</t>
  </si>
  <si>
    <t>Residential Advance receipts creditor days measured</t>
  </si>
  <si>
    <t>C_DEP_PR19CA012</t>
  </si>
  <si>
    <t>Residential retail allowed depreciation (post efficiency challenge and adjustments) - real - real</t>
  </si>
  <si>
    <t>C_RRCAPEX_PR19CA012</t>
  </si>
  <si>
    <t>Capital expenditure on assets principally used by residential retail - real - real</t>
  </si>
  <si>
    <t>INTEREST EARNINGS</t>
  </si>
  <si>
    <t>Interest rate - Residential - Active</t>
  </si>
  <si>
    <t>* For info only</t>
  </si>
  <si>
    <t>L: RETAIL BUSINESS</t>
  </si>
  <si>
    <t>Gross margin PR19</t>
  </si>
  <si>
    <t>Tariff 01 - Gross margin % - PR19 - active</t>
  </si>
  <si>
    <t>Tariff 02 - Gross margin % - PR19 - active</t>
  </si>
  <si>
    <t>Tariff 03 - Gross margin % - PR19 - active</t>
  </si>
  <si>
    <t>Tariff 04 - Gross margin % - PR19 - active</t>
  </si>
  <si>
    <t>Tariff 05 - Gross margin % - PR19 - active</t>
  </si>
  <si>
    <t>Tariff 06 - Gross margin % - PR19 - active</t>
  </si>
  <si>
    <t>Tariff 07 - Gross margin % - PR19 - active</t>
  </si>
  <si>
    <t>Tariff 08 - Gross margin % - PR19 - active</t>
  </si>
  <si>
    <t>Tariff 09 - Gross margin % - PR19 - active</t>
  </si>
  <si>
    <t>Tariff 10 - Gross margin % - PR19 - active</t>
  </si>
  <si>
    <t>Gross margin or net margin selector</t>
  </si>
  <si>
    <t>R4028_B1W</t>
  </si>
  <si>
    <t>Tariff Band 1 - Margin type ~ Tariff Band 1</t>
  </si>
  <si>
    <t>selector</t>
  </si>
  <si>
    <t>R4028_B2W</t>
  </si>
  <si>
    <t>Tariff Band 2 - Margin type ~ Tariff Band 2</t>
  </si>
  <si>
    <t>R4028_B3W</t>
  </si>
  <si>
    <t>Tariff Band 3 - Margin type ~ Tariff Band 3</t>
  </si>
  <si>
    <t>R4028_B4W</t>
  </si>
  <si>
    <t>Tariff Band 4 - Margin type ~ Tariff Band 4</t>
  </si>
  <si>
    <t>R4028_B5W</t>
  </si>
  <si>
    <t>Tariff Band 5 - Margin type ~ Tariff Band 5</t>
  </si>
  <si>
    <t>R4028_B6W</t>
  </si>
  <si>
    <t>Tariff Band 6 - Margin type ~ Tariff Band 6</t>
  </si>
  <si>
    <t>R4028_B7W</t>
  </si>
  <si>
    <t>Tariff Band 7 - Margin type ~ Tariff Band 7</t>
  </si>
  <si>
    <t>R4028_B8W</t>
  </si>
  <si>
    <t>Tariff Band 8 - Margin type ~ Tariff Band 8</t>
  </si>
  <si>
    <t>R4028_B9W</t>
  </si>
  <si>
    <t>Tariff Band 9 - Margin type ~ Tariff Band 9</t>
  </si>
  <si>
    <t>R4028_B10W</t>
  </si>
  <si>
    <t>Tariff Band 10 - Margin type ~ Tariff Band 10</t>
  </si>
  <si>
    <t>Margin type check ~ Tariff Band 1</t>
  </si>
  <si>
    <t>Margin type check ~ Tariff Band 2</t>
  </si>
  <si>
    <t>Margin type check ~ Tariff Band 3</t>
  </si>
  <si>
    <t>Margin type check ~ Tariff Band 4</t>
  </si>
  <si>
    <t>Margin type check ~ Tariff Band 5</t>
  </si>
  <si>
    <t>Margin type check ~ Tariff Band 6</t>
  </si>
  <si>
    <t>Margin type check ~ Tariff Band 7</t>
  </si>
  <si>
    <t>Margin type check ~ Tariff Band 8</t>
  </si>
  <si>
    <t>Margin type check ~ Tariff Band 9</t>
  </si>
  <si>
    <t>Margin type check ~ Tariff Band 10</t>
  </si>
  <si>
    <t xml:space="preserve">Margin type check </t>
  </si>
  <si>
    <t>Default tariffs</t>
  </si>
  <si>
    <t>C_R4034_B1W</t>
  </si>
  <si>
    <t>Business retail average cost per customer in Tariff Band 1 (Welsh companies) - real</t>
  </si>
  <si>
    <t>£ / unit</t>
  </si>
  <si>
    <t>C_R4034_B2W</t>
  </si>
  <si>
    <t>Business retail average cost per customer in Tariff Band 2 (Welsh companies) - real</t>
  </si>
  <si>
    <t>C_R4034_B3W</t>
  </si>
  <si>
    <t>Business retail average cost per customer in Tariff Band 3 (Welsh companies) - real</t>
  </si>
  <si>
    <t>C_R4034_B4W</t>
  </si>
  <si>
    <t>Business retail average cost per customer in Tariff Band 4 (Welsh companies) - real</t>
  </si>
  <si>
    <t>C_R4034_B5W</t>
  </si>
  <si>
    <t>Business retail average cost per customer in Tariff Band 5 (Welsh companies) - real</t>
  </si>
  <si>
    <t>C_R4034_B6W</t>
  </si>
  <si>
    <t>Business retail average cost per customer in Tariff Band 6 (Welsh companies) - real</t>
  </si>
  <si>
    <t>C_R4034_B7W</t>
  </si>
  <si>
    <t>Business retail average cost per customer in Tariff Band 7 (Welsh companies) - real</t>
  </si>
  <si>
    <t>C_R4034_B8W</t>
  </si>
  <si>
    <t>Business retail average cost per customer in Tariff Band 8 (Welsh companies) - real</t>
  </si>
  <si>
    <t>C_R4034_B9W</t>
  </si>
  <si>
    <t>Business retail average cost per customer in Tariff Band 9 (Welsh companies) - real</t>
  </si>
  <si>
    <t>C_R4034_B10W</t>
  </si>
  <si>
    <t>Business retail average cost per customer in Tariff Band 10 (Welsh companies) - real</t>
  </si>
  <si>
    <t>Business retail revenue adjustment - active - real</t>
  </si>
  <si>
    <t>Charge multipliers</t>
  </si>
  <si>
    <t>R4D01D03W</t>
  </si>
  <si>
    <t>Tariff Band 1 - Number of customers ~ Tariff Band 1</t>
  </si>
  <si>
    <t>R4D02D03W</t>
  </si>
  <si>
    <t>Tariff Band 2 - Number of customers ~ Tariff Band 2</t>
  </si>
  <si>
    <t>R4D03D03W</t>
  </si>
  <si>
    <t>Tariff Band 3 - Number of customers ~ Tariff Band 3</t>
  </si>
  <si>
    <t>R4D04D03W</t>
  </si>
  <si>
    <t>Tariff Band 4 - Number of customers ~ Tariff Band 4</t>
  </si>
  <si>
    <t>R4D05D03W</t>
  </si>
  <si>
    <t>Tariff Band 5 - Number of customers ~ Tariff Band 5</t>
  </si>
  <si>
    <t>R4D06D03W</t>
  </si>
  <si>
    <t>Tariff Band 6 - Number of customers ~ Tariff Band 6</t>
  </si>
  <si>
    <t>R4D07D03W</t>
  </si>
  <si>
    <t>Tariff Band 7 - Number of customers ~ Tariff Band 7</t>
  </si>
  <si>
    <t>R4D08D03W</t>
  </si>
  <si>
    <t>Tariff Band 8 - Number of customers ~ Tariff Band 8</t>
  </si>
  <si>
    <t>R4D09D03W</t>
  </si>
  <si>
    <t>Tariff Band 9 - Number of customers ~ Tariff Band 9</t>
  </si>
  <si>
    <t>R4D10D03W</t>
  </si>
  <si>
    <t>Tariff Band 10 - Number of customers ~ Tariff Band 10</t>
  </si>
  <si>
    <t>Wholesale Charges by band</t>
  </si>
  <si>
    <t>R4035_B1W</t>
  </si>
  <si>
    <t>Tariff Band 1 - Forecast allocated wholesale charge (nominal price base) ~ Tariff Band 1</t>
  </si>
  <si>
    <t>R4035_B2W</t>
  </si>
  <si>
    <t>Tariff Band 2 - Forecast allocated wholesale charge (nominal price base) ~ Tariff Band 2</t>
  </si>
  <si>
    <t>R4035_B3W</t>
  </si>
  <si>
    <t>Tariff Band 3 - Forecast allocated wholesale charge (nominal price base) ~ Tariff Band 3</t>
  </si>
  <si>
    <t>R4035_B4W</t>
  </si>
  <si>
    <t>Tariff Band 4 - Forecast allocated wholesale charge (nominal price base) ~ Tariff Band 4</t>
  </si>
  <si>
    <t>R4035_B5W</t>
  </si>
  <si>
    <t>Tariff Band 5 - Forecast allocated wholesale charge (nominal price base) ~ Tariff Band 5</t>
  </si>
  <si>
    <t>R4035_B6W</t>
  </si>
  <si>
    <t>Tariff Band 6 - Forecast allocated wholesale charge (nominal price base) ~ Tariff Band 6</t>
  </si>
  <si>
    <t>R4035_B7W</t>
  </si>
  <si>
    <t>Tariff Band 7 - Forecast allocated wholesale charge (nominal price base) ~ Tariff Band 7</t>
  </si>
  <si>
    <t>R4035_B8W</t>
  </si>
  <si>
    <t>Tariff Band 8 - Forecast allocated wholesale charge (nominal price base) ~ Tariff Band 8</t>
  </si>
  <si>
    <t>R4035_B9W</t>
  </si>
  <si>
    <t>Tariff Band 9 - Forecast allocated wholesale charge (nominal price base) ~ Tariff Band 9</t>
  </si>
  <si>
    <t>R4035_B10W</t>
  </si>
  <si>
    <t>Tariff Band 10 - Forecast allocated wholesale charge (nominal price base) ~ Tariff Band 10</t>
  </si>
  <si>
    <t>Allowed net margin (pre-financial model)</t>
  </si>
  <si>
    <t>R5E00001W</t>
  </si>
  <si>
    <t>Tariff Band 1 - Net margin percentage ~ Tariff Band 1</t>
  </si>
  <si>
    <t>R5E00002W</t>
  </si>
  <si>
    <t>Tariff Band 2 - Net margin percentage ~ Tariff Band 2</t>
  </si>
  <si>
    <t>R5E00003W</t>
  </si>
  <si>
    <t>Tariff Band 3 - Net margin percentage ~ Tariff Band 3</t>
  </si>
  <si>
    <t>R5E00004W</t>
  </si>
  <si>
    <t>Tariff Band 4 - Net margin percentage ~ Tariff Band 4</t>
  </si>
  <si>
    <t>R5E00005W</t>
  </si>
  <si>
    <t>Tariff Band 5 - Net margin percentage ~ Tariff Band 5</t>
  </si>
  <si>
    <t>R5E00006W</t>
  </si>
  <si>
    <t>Tariff Band 6 - Net margin percentage ~ Tariff Band 6</t>
  </si>
  <si>
    <t>R5E00007W</t>
  </si>
  <si>
    <t>Tariff Band 7 - Net margin percentage ~ Tariff Band 7</t>
  </si>
  <si>
    <t>R5E00008W</t>
  </si>
  <si>
    <t>Tariff Band 8 - Net margin percentage ~ Tariff Band 8</t>
  </si>
  <si>
    <t>R5E00009W</t>
  </si>
  <si>
    <t>Tariff Band 9 - Net margin percentage ~ Tariff Band 9</t>
  </si>
  <si>
    <t>R5E00010W</t>
  </si>
  <si>
    <t>Tariff Band 10 - Net margin percentage ~ Tariff Band 10</t>
  </si>
  <si>
    <t>Business retail revenue override</t>
  </si>
  <si>
    <t>Business retail margin - Override</t>
  </si>
  <si>
    <t>Business retail revenue - Override - nominal</t>
  </si>
  <si>
    <t>Debtor days for the tariff band</t>
  </si>
  <si>
    <t>R4D01D05W</t>
  </si>
  <si>
    <t>Tariff Band 1 - Debtor days ~ Tariff Band 1</t>
  </si>
  <si>
    <t>R4D02D05W</t>
  </si>
  <si>
    <t>Tariff Band 2 - Debtor days ~ Tariff Band 2</t>
  </si>
  <si>
    <t>R4D03D05W</t>
  </si>
  <si>
    <t>Tariff Band 3 - Debtor days ~ Tariff Band 3</t>
  </si>
  <si>
    <t>R4D04D05W</t>
  </si>
  <si>
    <t>Tariff Band 4 - Debtor days ~ Tariff Band 4</t>
  </si>
  <si>
    <t>R4D05D05W</t>
  </si>
  <si>
    <t>Tariff Band 5 - Debtor days ~ Tariff Band 5</t>
  </si>
  <si>
    <t>R4D06D05W</t>
  </si>
  <si>
    <t>Tariff Band 6 - Debtor days ~ Tariff Band 6</t>
  </si>
  <si>
    <t>R4D07D05W</t>
  </si>
  <si>
    <t>Tariff Band 7 - Debtor days ~ Tariff Band 7</t>
  </si>
  <si>
    <t>R4D08D05W</t>
  </si>
  <si>
    <t>Tariff Band 8 - Debtor days ~ Tariff Band 8</t>
  </si>
  <si>
    <t>R4D09D05W</t>
  </si>
  <si>
    <t>Tariff Band 9 - Debtor days ~ Tariff Band 9</t>
  </si>
  <si>
    <t>R4D10D05W</t>
  </si>
  <si>
    <t>Tariff Band 10 - Debtor days ~ Tariff Band 10</t>
  </si>
  <si>
    <t>Business average trade debtors - Override input</t>
  </si>
  <si>
    <t>Business average trade debtors</t>
  </si>
  <si>
    <t>Business weighted average debtor days - selector</t>
  </si>
  <si>
    <t>Non-Residential Measured income accrual rate</t>
  </si>
  <si>
    <t>Business measured income proportion of total Business income</t>
  </si>
  <si>
    <t>Non-Residential Advance receipts creditor days unmeasured</t>
  </si>
  <si>
    <t>Non-Residential Advance receipts creditor days measured</t>
  </si>
  <si>
    <t>PR19BYP0003BA</t>
  </si>
  <si>
    <t>Business Advance Receipts Weighting - Unmeasured</t>
  </si>
  <si>
    <t>C_R400234W</t>
  </si>
  <si>
    <t>Business  retail total allowed depreciation - real</t>
  </si>
  <si>
    <t>C_40007W</t>
  </si>
  <si>
    <t>Capital expenditure on assets principally used by business retail - real</t>
  </si>
  <si>
    <t>Interest rate - Business - Active</t>
  </si>
  <si>
    <t>M: RETAIL</t>
  </si>
  <si>
    <t>DIVIDENDS</t>
  </si>
  <si>
    <t>Percentage distributed</t>
  </si>
  <si>
    <t>TRADE AND OTHER PAYABLES</t>
  </si>
  <si>
    <t>APP14003</t>
  </si>
  <si>
    <t>Trade and other payables - Retail trade payables - nominal</t>
  </si>
  <si>
    <t>APP14004</t>
  </si>
  <si>
    <t>Trade and other payables - Retail other payables - nominal</t>
  </si>
  <si>
    <t>N: OPENING BALANCES</t>
  </si>
  <si>
    <t>Retail</t>
  </si>
  <si>
    <t>Residential Debtors unmeasured b/f - nominal</t>
  </si>
  <si>
    <t>Residential Debtors measured b/f - nominal</t>
  </si>
  <si>
    <t>Business Debtors unmeasured b/f - nominal</t>
  </si>
  <si>
    <t>Business Debtors measured b/f - nominal</t>
  </si>
  <si>
    <t>Debtors others b/f - nominal</t>
  </si>
  <si>
    <t>Residential Measured income accrual b/f - nominal</t>
  </si>
  <si>
    <t>Business Measured income accrual b/f - nominal</t>
  </si>
  <si>
    <t>Retail - Corporation tax creditor b/f - nominal</t>
  </si>
  <si>
    <t>A15013</t>
  </si>
  <si>
    <t>Fixed asset net book value at 31 March ~ residential retail</t>
  </si>
  <si>
    <t>A15014</t>
  </si>
  <si>
    <t>Fixed asset net book value at 31 March ~ business retail</t>
  </si>
  <si>
    <t>A13017</t>
  </si>
  <si>
    <t>Household unmeasured advance receipts</t>
  </si>
  <si>
    <t>A13018</t>
  </si>
  <si>
    <t>Household measured advance receipts</t>
  </si>
  <si>
    <t>A13019</t>
  </si>
  <si>
    <t>Non-household unmeasured advance receipts</t>
  </si>
  <si>
    <t>A13020</t>
  </si>
  <si>
    <t>Non-household measured advance receipts</t>
  </si>
  <si>
    <t>A11013A_RR</t>
  </si>
  <si>
    <t>Wholesale and retail line item split ~ actual company structure - Capex creditor ~ residential retail</t>
  </si>
  <si>
    <t>A11013A_BR</t>
  </si>
  <si>
    <t>Wholesale and retail line item split ~ actual company structure - Capex creditor ~ business retail</t>
  </si>
  <si>
    <t>A13015RR</t>
  </si>
  <si>
    <t>Dividend creditors wholesale retail split - Dividend creditors ~ residential retail</t>
  </si>
  <si>
    <t>A13015BR</t>
  </si>
  <si>
    <t>Dividend creditors wholesale retail split - Dividend creditors ~ business retail</t>
  </si>
  <si>
    <t>A11010A_RR</t>
  </si>
  <si>
    <t>Wholesale and retail line item split ~ actual company structure - Cash and cash equivalents ~ residential retail</t>
  </si>
  <si>
    <t>A11010A_BR</t>
  </si>
  <si>
    <t>Wholesale and retail line item split ~ actual company structure - Cash and cash equivalents ~ business retail</t>
  </si>
  <si>
    <t>A11033A_RR</t>
  </si>
  <si>
    <t>Wholesale and retail line item split ~ actual company structure - Retained profits ~ residential retail</t>
  </si>
  <si>
    <t>A11033A_BR</t>
  </si>
  <si>
    <t>Wholesale and retail line item split ~ actual company structure - Retained profits ~ business retail</t>
  </si>
  <si>
    <t>A13026</t>
  </si>
  <si>
    <t>Trade and other payables - Wholesale creditors ~ residential retail</t>
  </si>
  <si>
    <t>A13027</t>
  </si>
  <si>
    <t>Trade and other payables - Wholesale creditors ~ business retail</t>
  </si>
  <si>
    <t>Wholesale trade debtors b/f -  nominal</t>
  </si>
  <si>
    <t>Wholesale trade debtors manual adjustment -  nominal</t>
  </si>
  <si>
    <t>Wholesale trade debtors initial balance -  nominal</t>
  </si>
  <si>
    <t>Wholesale Debtors/Retail Creditors Alert</t>
  </si>
  <si>
    <t>Last pre-forecast period flag</t>
  </si>
  <si>
    <t>flag</t>
  </si>
  <si>
    <t>Wholesale Debtors/Retail Creditors exited company flag</t>
  </si>
  <si>
    <t>Wholesale Debtors/Retail Creditors not exited company flag</t>
  </si>
  <si>
    <t>Wholesale Debtors/Retail Creditors alert</t>
  </si>
  <si>
    <t>Water Resources</t>
  </si>
  <si>
    <t>RCV balances</t>
  </si>
  <si>
    <t>C_RCV_WR_PR19PD010</t>
  </si>
  <si>
    <t>Water resources 2020 RCV~ 1 April (opening balance) for FM at 2017-18 CPIH deflated price base - real</t>
  </si>
  <si>
    <t>RCV other adjustments initial balance - WR - nominal</t>
  </si>
  <si>
    <t>Dividend</t>
  </si>
  <si>
    <t>Dividend creditor b/f - WR - nominal</t>
  </si>
  <si>
    <t>Capital expenditure balances</t>
  </si>
  <si>
    <t>Fixed assets b/f - WR - active - nominal</t>
  </si>
  <si>
    <t>Depreciation b/f - WR - active - nominal</t>
  </si>
  <si>
    <t>Tax balances</t>
  </si>
  <si>
    <t>A3024WR</t>
  </si>
  <si>
    <t>Brought forward losses - Brought forward losses ~ Water resources</t>
  </si>
  <si>
    <t>Cumulative tax before dividend re-apportionment bf - WR - nominal</t>
  </si>
  <si>
    <t>APP290001</t>
  </si>
  <si>
    <t>Brought forward capital allowance pool ~ General 18% - Brought forward capital allowance 18% ~ Water resources</t>
  </si>
  <si>
    <t>APP290059</t>
  </si>
  <si>
    <t>Brought forward capital allowance 6% ~ Water resources ~ Longlife 6%</t>
  </si>
  <si>
    <t>Brought forward capital allowance 2% ~ Water resources  ~ Structures and buildings 2%</t>
  </si>
  <si>
    <t>Tax charge 1 bf - WR - nominal</t>
  </si>
  <si>
    <t>Total adjustment to debtors associated with tax charge bf - WR - nominal</t>
  </si>
  <si>
    <t>Tax calcs cash initial balance - WR - nominal</t>
  </si>
  <si>
    <t>Change in tax charge from interest initial balance - WR - nominal</t>
  </si>
  <si>
    <t>Cash effect of inter-services dividend re-allocation initial balance - WR - nominal</t>
  </si>
  <si>
    <t>Water resources cumulative taxable profit after losses bf - nominal</t>
  </si>
  <si>
    <t>Water resources cumulative tax that would have been paid using the current year tax rate bf - nominal</t>
  </si>
  <si>
    <t>Water Network</t>
  </si>
  <si>
    <t>C_RCV_WN_PR19PD010</t>
  </si>
  <si>
    <t>Water network 2020 RCV~ 1 April (opening balance) for FM at 2017-18 CPIH deflated price base</t>
  </si>
  <si>
    <t>RCV other adjustments initial balance - WN - nominal</t>
  </si>
  <si>
    <t>Dividend creditor b/f - WN - nominal</t>
  </si>
  <si>
    <t>Fixed assets b/f - WN - active - nominal</t>
  </si>
  <si>
    <t>Depreciation b/f - WN - active - nominal</t>
  </si>
  <si>
    <t>A3024WN</t>
  </si>
  <si>
    <t>Brought forward losses - Brought forward losses ~ Water network plus</t>
  </si>
  <si>
    <t>Cumulative tax before dividend re-apportionment bf - WN - nominal</t>
  </si>
  <si>
    <t>APP290002</t>
  </si>
  <si>
    <t>Brought forward capital allowance pool ~ General 18% - Brought forward capital allowance 18% ~ Water network plus</t>
  </si>
  <si>
    <t>APP290060</t>
  </si>
  <si>
    <t>Brought forward capital allowance 6% ~ Water network plus ~ Longlife 6%</t>
  </si>
  <si>
    <t>Brought forward capital allowance 2% ~ Water network plus  ~ Structures and buildings 2%</t>
  </si>
  <si>
    <t>Tax charge 1 bf - WN - nominal</t>
  </si>
  <si>
    <t>Total adjustment to debtors associated with tax charge bf - WN - nominal</t>
  </si>
  <si>
    <t>Tax calcs cash initial balance - WN - nominal</t>
  </si>
  <si>
    <t>Change in tax charge from interest initial balance - WN - nominal</t>
  </si>
  <si>
    <t>Cash effect of inter-services dividend re-allocation initial balance - WN - nominal</t>
  </si>
  <si>
    <t>Water network cumulative taxable profit after losses bf - nominal</t>
  </si>
  <si>
    <t>Water network cumulative tax that would have been paid using the current year tax rate bf - nominal</t>
  </si>
  <si>
    <t>Wastewater</t>
  </si>
  <si>
    <t>C_RCV_WWN_PR19PD010</t>
  </si>
  <si>
    <t>Wastewater network 2020 RCV~ 1 April (opening balance) for FM at 2017-18 CPIH deflated price base - real</t>
  </si>
  <si>
    <t>RCV other adjustments initial balance - WWN - nominal</t>
  </si>
  <si>
    <t>Fixed assets b/f - WWN - active - nominal</t>
  </si>
  <si>
    <t>Depreciation b/f - WWN - active - nominal</t>
  </si>
  <si>
    <t>A3025WWN</t>
  </si>
  <si>
    <t>Brought forward losses - Brought forward losses ~ Wastewater network plus</t>
  </si>
  <si>
    <t>APP290003</t>
  </si>
  <si>
    <t>Brought forward capital allowance pool ~ General 18% - Brought forward capital allowance 18% ~ Wastewater network plus</t>
  </si>
  <si>
    <t>APP290061</t>
  </si>
  <si>
    <t>Brought forward capital allowance 6% ~ Wastewater network plus ~ Longlife 6%</t>
  </si>
  <si>
    <t>Brought forward capital allowance 2% ~ Wastewater network plus  ~ Structures and buildings 2%</t>
  </si>
  <si>
    <t>Dividend creditor b/f - WWN - nominal</t>
  </si>
  <si>
    <t>Tax charge 1 bf - WWN - nominal</t>
  </si>
  <si>
    <t>Total adjustment to debtors associated with tax charge bf - nominal</t>
  </si>
  <si>
    <t>Tax calcs cash initial balance - nominal</t>
  </si>
  <si>
    <t>Change in tax charge from interest initial balance - WWN - nominal</t>
  </si>
  <si>
    <t>Cash effect of inter-services dividend re-allocation initial balance - WWN - nominal</t>
  </si>
  <si>
    <t>Cumulative tax before dividend re-apportionment bf - WWN - nominal</t>
  </si>
  <si>
    <t>Wastewater network cumulative taxable profit after losses bf - nominal</t>
  </si>
  <si>
    <t>Wastewater network cumulative tax that would have been paid using the current year tax rate bf - nominal</t>
  </si>
  <si>
    <t>C_RCV_BR_PR19PD010</t>
  </si>
  <si>
    <t>Bioresources 2020 RCV~ 1 April (opening balance) for FM at 2017-18 CPIH deflated price base</t>
  </si>
  <si>
    <t>RCV other adjustments initial balance - BR - nominal</t>
  </si>
  <si>
    <t>Fixed assets b/f - BR - active - nominal</t>
  </si>
  <si>
    <t>Depreciation b/f - BR - active - nominal</t>
  </si>
  <si>
    <t>A3025BIO</t>
  </si>
  <si>
    <t>Brought forward losses - Brought forward losses ~ Bioresources</t>
  </si>
  <si>
    <t>APP290004</t>
  </si>
  <si>
    <t>Brought forward capital allowance pool ~ General 18% - Brought forward capital allowance 18% ~ Bioresources</t>
  </si>
  <si>
    <t>APP290062</t>
  </si>
  <si>
    <t>Brought forward capital allowance 6% ~ Bioresources ~ Longlife 6%</t>
  </si>
  <si>
    <t>Brought forward capital allowance 2% ~ Bioresources  ~ Structures and buildings 2%</t>
  </si>
  <si>
    <t>Dividend creditor b/f - BR - nominal</t>
  </si>
  <si>
    <t>Tax charge 1 bf - BR - nominal</t>
  </si>
  <si>
    <t>Total adjustment to debtors associated with tax charge bf - BR - nominal</t>
  </si>
  <si>
    <t>Tax calcs cash initial balance - BR - nominal</t>
  </si>
  <si>
    <t>Change in tax charge from interest initial balance - BR - nominal</t>
  </si>
  <si>
    <t>Cash effect of inter-services dividend re-allocation initial balance - BR - nominal</t>
  </si>
  <si>
    <t>Cumulative tax before dividend re-apportionment bf - BR - nominal</t>
  </si>
  <si>
    <t>Bio resources cumulative taxable profit after losses bf - nominal</t>
  </si>
  <si>
    <t>Bio resources cumulative tax that would have been paid using the current year tax rate bf - nominal</t>
  </si>
  <si>
    <t>C_RCV_DMMY_PR19PD010</t>
  </si>
  <si>
    <t>Dummy Control 2020 RCV~ 1 April (opening balance) for FM at 2017-18 CPIH deflated price base</t>
  </si>
  <si>
    <t>RCV other adjustments initial balance - DMMY - nominal</t>
  </si>
  <si>
    <t>Fixed assets b/f - DMMY - active - nominal</t>
  </si>
  <si>
    <t>Depreciation b/f - DMMY - active - nominal</t>
  </si>
  <si>
    <t>A3025DMY</t>
  </si>
  <si>
    <t>Brought forward losses - Brought forward losses ~ Dummy control</t>
  </si>
  <si>
    <t>APP290005</t>
  </si>
  <si>
    <t>Brought forward capital allowance pool ~ General 18% - Brought forward capital allowance 18% ~ Dummy control</t>
  </si>
  <si>
    <t>APP290063</t>
  </si>
  <si>
    <t>Brought forward capital allowance 6% ~ Dummy control ~ Longlife 6%</t>
  </si>
  <si>
    <t>Brought forward capital allowance 2% ~ Dummy control  ~ Structures and buildings 2%</t>
  </si>
  <si>
    <t>Dividend creditor b/f - DMMY - nominal</t>
  </si>
  <si>
    <t>Tax charge 1 bf - DMMY - nominal</t>
  </si>
  <si>
    <t>Total adjustment to debtors associated with tax charge bf - DMMY - nominal</t>
  </si>
  <si>
    <t>Tax calcs cash initial balance - DMMY - nominal</t>
  </si>
  <si>
    <t>Change in tax charge from interest initial balance - DMMY - nominal</t>
  </si>
  <si>
    <t>Cash effect of inter-services dividend re-allocation initial balance - DMMY - nominal</t>
  </si>
  <si>
    <t>Cumulative tax before dividend re-apportionment bf - DMMY - nominal</t>
  </si>
  <si>
    <t>Dummy control cumulative taxable profit after losses bf - nominal</t>
  </si>
  <si>
    <t>Dummy control cumulative tax that would have been paid using the current year tax rate bf - nominal</t>
  </si>
  <si>
    <t>Cash balance</t>
  </si>
  <si>
    <t>Cash and cash equivalents b/f - nominal</t>
  </si>
  <si>
    <t>Working capital balances</t>
  </si>
  <si>
    <t>Other debtors balance b/f - nominal</t>
  </si>
  <si>
    <t>Trade payables b/f - nominal</t>
  </si>
  <si>
    <t>Other payables b/f - nominal</t>
  </si>
  <si>
    <t>Capex creditor - W b/f - nominal</t>
  </si>
  <si>
    <t>Inventories b/f - nominal</t>
  </si>
  <si>
    <t>Intangible assets &amp; investments b/f - nominal</t>
  </si>
  <si>
    <t>Other reserves</t>
  </si>
  <si>
    <t>Retirement benefit obligations b/f - nominal</t>
  </si>
  <si>
    <t>Provisions b/f - nominal</t>
  </si>
  <si>
    <t>Others liabilities balance b/f - nominal</t>
  </si>
  <si>
    <t>A11032A</t>
  </si>
  <si>
    <t>Equity ~ actual company structure - Other reserves - nominal</t>
  </si>
  <si>
    <t>Shares</t>
  </si>
  <si>
    <t>Preference shares b/f - nominal</t>
  </si>
  <si>
    <t>Debt</t>
  </si>
  <si>
    <t>A23001</t>
  </si>
  <si>
    <t>Fixed rate debt (opening) - nominal</t>
  </si>
  <si>
    <t>Fixed rate debt (closing) - Override - nominal</t>
  </si>
  <si>
    <t>Floating rate debt (opening) - nominal</t>
  </si>
  <si>
    <t>A23003</t>
  </si>
  <si>
    <t>Index-linked debt (opening) - nominal</t>
  </si>
  <si>
    <t>Deferred tax b/f - nominal</t>
  </si>
  <si>
    <t>Current tax liabilities b/f - nominal</t>
  </si>
  <si>
    <t>Dividend cashflow CF - nominal</t>
  </si>
  <si>
    <t>Tax cashflow initial balance - Wholesale - nominal</t>
  </si>
  <si>
    <t>Tax charge 1 b/f - wholesale - nominal</t>
  </si>
  <si>
    <t>Total adjustment to debtors associated with tax charge b/f - wholesale - nominal</t>
  </si>
  <si>
    <t>Wholesale cumulative taxable profit after losses b/f - nominal</t>
  </si>
  <si>
    <t>O: RoRE INPUTS</t>
  </si>
  <si>
    <t>Cost sharing rate - upside case - WR</t>
  </si>
  <si>
    <t>Cost sharing rate - downside case - WR</t>
  </si>
  <si>
    <t>Sensitivities</t>
  </si>
  <si>
    <t>Financing - RoRE adjustment to net profits - Upside case - WR - nominal</t>
  </si>
  <si>
    <t>Financing - RoRE adjustment to net profits - Downside case - WR - nominal</t>
  </si>
  <si>
    <t>Revenue - RoRE adjustment to net profits - Upside case - WR - nominal</t>
  </si>
  <si>
    <t>Revenue - RoRE adjustment to net profits - Downside case - WR - nominal</t>
  </si>
  <si>
    <t>Water trading incentive revenue impact - RoRE adjustment to net profits - Upside case - WR - nominal</t>
  </si>
  <si>
    <t>Water trading incentive revenue impact - RoRE adjustment to net profits - downside case - WR - nominal</t>
  </si>
  <si>
    <t>Water trading incentive export revenue impact - RoRE adjustment to net profits - Upside case - WR - nominal</t>
  </si>
  <si>
    <t>Water trading incentive export revenue impact - RoRE adjustment to net profits - downside case - WR - nominal</t>
  </si>
  <si>
    <t>ODI - RoRE adjustment to net profits - Upside case - WR - nominal</t>
  </si>
  <si>
    <t>ODI - RoRE adjustment to net profits - Downside case - WR - nominal</t>
  </si>
  <si>
    <t>Costs after uncertainty - RoRE adjustment to net profits - Upside case - WR - nominal</t>
  </si>
  <si>
    <t>Costs after uncertainty - RoRE adjustment to net profits - Downside case - WR - nominal</t>
  </si>
  <si>
    <t>Water trading export costs impact - RoRE adjustment to net profits - Upside case - WR - nominal</t>
  </si>
  <si>
    <t>Water trading export costs impact - RoRE adjustment to net profits - downside case - WR - nominal</t>
  </si>
  <si>
    <t>Cost sharing rate - upside case - WN</t>
  </si>
  <si>
    <t>Cost sharing rate - downside case - WN</t>
  </si>
  <si>
    <t>Financing - RoRE adjustment to net profits - Upside case - WN - nominal</t>
  </si>
  <si>
    <t>Financing - RoRE adjustment to net profits - Downside case - WN - nominal</t>
  </si>
  <si>
    <t>Revenue - RoRE adjustment to net profits - Upside case - WN - nominal</t>
  </si>
  <si>
    <t>Revenue - RoRE adjustment to net profits - Downside case - WN - nominal</t>
  </si>
  <si>
    <t>Water trading incentive revenue impact - RoRE adjustment to net profits - Upside case - WN - nominal</t>
  </si>
  <si>
    <t>Water trading incentive revenue impact - RoRE adjustment to net profits - downside case - WN - nominal</t>
  </si>
  <si>
    <t>Water trading incentive export revenue impact - RoRE adjustment to net profits - Upside case - WN - nominal</t>
  </si>
  <si>
    <t>Water trading incentive export revenue impact - RoRE adjustment to net profits - downside case - WN - nominal</t>
  </si>
  <si>
    <t>ODI - RoRE adjustment to net profits - Upside case - WN - nominal</t>
  </si>
  <si>
    <t>ODI - RoRE adjustment to net profits - Downside case - WN - nominal</t>
  </si>
  <si>
    <t>Costs after uncertainty - RoRE adjustment to net profits - Upside case - WN - nominal</t>
  </si>
  <si>
    <t>Costs after uncertainty - RoRE adjustment to net profits - Downside case - WN - nominal</t>
  </si>
  <si>
    <t>Water trading export costs impact - RoRE adjustment to net profits - Upside case - WN - nominal</t>
  </si>
  <si>
    <t>Water trading export costs impact - RoRE adjustment to net profits - downside case - WN - nominal</t>
  </si>
  <si>
    <t>D-Mex - RoRE adjustment to net profits - Upside case - WN - nominal</t>
  </si>
  <si>
    <t>D-Mex - RoRE adjustment to net profits - downside case - WN - nominal</t>
  </si>
  <si>
    <t>Cost sharing rate - upside case - WWN</t>
  </si>
  <si>
    <t>Cost sharing rate - downside case - WWN</t>
  </si>
  <si>
    <t>Financing - RoRE adjustment to net profits - Upside case - WWN - nominal</t>
  </si>
  <si>
    <t>Financing - RoRE adjustment to net profits - Downside case - WWN - nominal</t>
  </si>
  <si>
    <t>Revenue - RoRE adjustment to net profits - Upside case - WWN - nominal</t>
  </si>
  <si>
    <t>Revenue - RoRE adjustment to net profits - Downside case - WWN - nominal</t>
  </si>
  <si>
    <t>ODI - RoRE adjustment to net profits - Upside case - WWN - nominal</t>
  </si>
  <si>
    <t>ODI - RoRE adjustment to net profits - Downside case - WWN - nominal</t>
  </si>
  <si>
    <t>Costs after uncertainty - RoRE adjustment to net profits - Upside case - WWN - nominal</t>
  </si>
  <si>
    <t>Costs after uncertainty - RoRE adjustment to net profits - Downside case - WWN - nominal</t>
  </si>
  <si>
    <t>D-Mex - RoRE adjustment to net profits - Upside case - WWN - nominal</t>
  </si>
  <si>
    <t>D-Mex - RoRE adjustment to net profits - downside case - WWN - nominal</t>
  </si>
  <si>
    <t>Cost sharing rate - upside case - BR</t>
  </si>
  <si>
    <t>Cost sharing rate - downside case - BR</t>
  </si>
  <si>
    <t>Financing - RoRE adjustment to net profits - Upside case - BR - nominal</t>
  </si>
  <si>
    <t>Financing - RoRE adjustment to net profits - Downside case - BR - nominal</t>
  </si>
  <si>
    <t>Revenue - RoRE adjustment to net profits - Upside case - BR - nominal</t>
  </si>
  <si>
    <t>Revenue - RoRE adjustment to net profits - Downside case - BR - nominal</t>
  </si>
  <si>
    <t>ODI - RoRE adjustment to net profits - Upside case - BR - nominal</t>
  </si>
  <si>
    <t>ODI - RoRE adjustment to net profits - Downside case - BR - nominal</t>
  </si>
  <si>
    <t>Costs after uncertainty - RoRE adjustment to net profits - Upside case - BR - nominal</t>
  </si>
  <si>
    <t>Costs after uncertainty - RoRE adjustment to net profits - Downside case - BR - nominal</t>
  </si>
  <si>
    <t>Cost sharing rate - upside case - DMMY</t>
  </si>
  <si>
    <t>Cost sharing rate - downside case - DMMY</t>
  </si>
  <si>
    <t>Financing - RoRE adjustment to net profits - Upside case - DMMY - nominal</t>
  </si>
  <si>
    <t>Financing - RoRE adjustment to net profits - Downside case - DMMY - nominal</t>
  </si>
  <si>
    <t>Revenue - RoRE adjustment to net profits - Upside case - DMMY - nominal</t>
  </si>
  <si>
    <t>Revenue - RoRE adjustment to net profits - Downside case - DMMY - nominal</t>
  </si>
  <si>
    <t>ODI - RoRE adjustment to net profits - Upside case - DMMY - nominal</t>
  </si>
  <si>
    <t>ODI - RoRE adjustment to net profits - Downside case - DMMY - nominal</t>
  </si>
  <si>
    <t>Costs after uncertainty - RoRE adjustment to net profits - Upside case - DMMY - nominal</t>
  </si>
  <si>
    <t>Costs after uncertainty - RoRE adjustment to net profits - Downside case - DMMY - nominal</t>
  </si>
  <si>
    <t>Revenue - RoRE adjustment to net profits - Upside case - Retail - nominal</t>
  </si>
  <si>
    <t>Revenue - RoRE adjustment to net profits - Downside case - Retail - nominal</t>
  </si>
  <si>
    <t>Costs - RoRE adjustment to net profits - Upside case - Retail - nominal</t>
  </si>
  <si>
    <t>Costs - RoRE adjustment to net profits - Downside case - Retail - nominal</t>
  </si>
  <si>
    <t>C-Mex - RoRE adjustment to net profits - Upside case - nominal</t>
  </si>
  <si>
    <t>C-Mex - RoRE adjustment to net profits - Downside case - nominal</t>
  </si>
  <si>
    <t>Retail ODI - RoRE adjustment to net profits - Upside case - nominal</t>
  </si>
  <si>
    <t>Retail ODI - RoRE adjustment to net profits - Downside case - nominal</t>
  </si>
  <si>
    <t>P: NON CHANGEABLE MODEL TECHNICAL INPUTS</t>
  </si>
  <si>
    <t>Months per model period</t>
  </si>
  <si>
    <t>months</t>
  </si>
  <si>
    <t>Months in a year</t>
  </si>
  <si>
    <t>Thousands in a million</t>
  </si>
  <si>
    <t>thousand</t>
  </si>
  <si>
    <t>Units in a million</t>
  </si>
  <si>
    <t>unit</t>
  </si>
  <si>
    <t>Days in a year</t>
  </si>
  <si>
    <t>Model tolerance</t>
  </si>
  <si>
    <t>Model check tolerance level</t>
  </si>
  <si>
    <t>tolerance</t>
  </si>
  <si>
    <t>Model check tolerance level for Tax reconciliation</t>
  </si>
  <si>
    <t>Model track tolerance level</t>
  </si>
  <si>
    <t>Input categorization check</t>
  </si>
  <si>
    <t>End of sheet</t>
  </si>
  <si>
    <t>Source: [Financial-model_TMS_FD.xlsb], Ofwat, December 2019</t>
  </si>
  <si>
    <t>F_OUT_PR19FM_XXX</t>
  </si>
  <si>
    <t>Acronym</t>
  </si>
  <si>
    <t>Reference</t>
  </si>
  <si>
    <t>Item description</t>
  </si>
  <si>
    <t>Model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</si>
  <si>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</si>
  <si>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</si>
  <si>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</si>
  <si>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</si>
  <si>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</si>
  <si>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</si>
  <si>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</si>
  <si>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</si>
  <si>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</si>
  <si>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</si>
  <si>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</si>
  <si>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</si>
  <si>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2020-25</t>
  </si>
  <si>
    <t>2025-30</t>
  </si>
  <si>
    <t>PR19FM0001</t>
  </si>
  <si>
    <t>Revenue requirement incl. tax charge - Wholesale - nominal - PR19FM - FinStat - PL</t>
  </si>
  <si>
    <t>Price Review 2019</t>
  </si>
  <si>
    <t>PR19FM0002</t>
  </si>
  <si>
    <t>DPC costs - Wholesale - nominal - PR19FM - FinStat - PL</t>
  </si>
  <si>
    <t>PR19FM0003</t>
  </si>
  <si>
    <t>Operating expenditure - Wholesale - nominal - PR19FM - FinStat - PL</t>
  </si>
  <si>
    <t>PR19FM0004</t>
  </si>
  <si>
    <t>Operating income - Wholesale - nominal - PR19FM - FinStat - PL</t>
  </si>
  <si>
    <t>PR19FM0005</t>
  </si>
  <si>
    <t>EBITDA - Wholesale - nominal - PR19FM - FinStat - PL</t>
  </si>
  <si>
    <t>PR19FM0006</t>
  </si>
  <si>
    <t>Fixed asset depreciation - Wholesale - nominal - PR19FM - FinStat - PL</t>
  </si>
  <si>
    <t>PR19FM0007</t>
  </si>
  <si>
    <t>Earnings before interest and tax (EBIT) - Wholesale - nominal - PR19FM - FinStat - PL</t>
  </si>
  <si>
    <t>PR19FM0008</t>
  </si>
  <si>
    <t>Other income (incl. 3rd party income) - Wholesale - nominal - PR19FM - FinStat - PL</t>
  </si>
  <si>
    <t>PR19FM0009</t>
  </si>
  <si>
    <t>Interest income /(expense) excl. indexation of index-linked loans - Wholesale - nominal - PR19FM - FinStat - PL</t>
  </si>
  <si>
    <t>PR19FM0010</t>
  </si>
  <si>
    <t>Indexation of index-linked loans - Wholesale - nominal - PR19FM - FinStat - PL</t>
  </si>
  <si>
    <t>PR19FM0011</t>
  </si>
  <si>
    <t>Earnings before tax (EBT) - Wholesale - nominal - PR19FM - FinStat - PL</t>
  </si>
  <si>
    <t>PR19FM0012</t>
  </si>
  <si>
    <t>Current tax - wholesale - nominal - PR19FM - FinStat - PL</t>
  </si>
  <si>
    <t>PR19FM0013</t>
  </si>
  <si>
    <t>Movement in deferred tax provision - Wholesale - nominal - PR19FM - FinStat - PL</t>
  </si>
  <si>
    <t>PR19FM0014</t>
  </si>
  <si>
    <t>Earnings after tax (EAT) - Wholesale - nominal - PR19FM - FinStat - PL</t>
  </si>
  <si>
    <t>PR19FM0015</t>
  </si>
  <si>
    <t>Dividend - Wholesale - nominal - PR19FM - FinStat - PL</t>
  </si>
  <si>
    <t>PR19FM0016</t>
  </si>
  <si>
    <t>Retained earnings - Wholesale - nominal - PR19FM - FinStat - PL</t>
  </si>
  <si>
    <t>PR19FM0017</t>
  </si>
  <si>
    <t>Earnings before interest and tax (EBIT) - Wholesale - nominal - PR19FM - FinStat - CF</t>
  </si>
  <si>
    <t>PR19FM0018</t>
  </si>
  <si>
    <t>Fixed asset depreciation - Wholesale - nominal POS - PR19FM - FinStat - CF</t>
  </si>
  <si>
    <t>PR19FM0019</t>
  </si>
  <si>
    <t>Movement in inventories - Wholesale - nominal - PR19FM - FinStat - CF</t>
  </si>
  <si>
    <t>PR19FM0020</t>
  </si>
  <si>
    <t>Movement in trade debtors and other receivables - Wholesale - nominal - PR19FM - FinStat - CF</t>
  </si>
  <si>
    <t>PR19FM0021</t>
  </si>
  <si>
    <t>Movement in working capital - trade payables - Wholesale - nominal - PR19FM - FinStat - CF</t>
  </si>
  <si>
    <t>PR19FM0022</t>
  </si>
  <si>
    <t>Movement in other creditors - Wholesale - nominal - PR19FM - FinStat - CF</t>
  </si>
  <si>
    <t>PR19FM0023</t>
  </si>
  <si>
    <t>Movement in Pensions (+ve = increase in provision) - Wholesale - nominal - PR19FM - FinStat - CF</t>
  </si>
  <si>
    <t>PR19FM0024</t>
  </si>
  <si>
    <t>Movement in provisions - Wholesale - nominal - PR19FM - FinStat - CF</t>
  </si>
  <si>
    <t>PR19FM0025</t>
  </si>
  <si>
    <t>Movement in other liabilities - Wholesale - nominal - PR19FM - FinStat - CF</t>
  </si>
  <si>
    <t>PR19FM0026</t>
  </si>
  <si>
    <t>Net cash generated / (used) in operations - Wholesale - nominal - PR19FM - FinStat - CF</t>
  </si>
  <si>
    <t>PR19FM0027</t>
  </si>
  <si>
    <t>Other income (incl. 3rd party income) - Wholesale - nominal - PR19FM - FinStat - CF</t>
  </si>
  <si>
    <t>PR19FM0028</t>
  </si>
  <si>
    <t>Interest income /(expense) excl. indexation of index-linked loans - Wholesale - nominal - PR19FM - FinStat - CF</t>
  </si>
  <si>
    <t>PR19FM0029</t>
  </si>
  <si>
    <t>Tax paid - Wholesale - nominal - PR19FM - FinStat - CF</t>
  </si>
  <si>
    <t>PR19FM0030</t>
  </si>
  <si>
    <t>Net cash generated / (used) in operating activities - Wholesale - nominal - PR19FM - FinStat - CF</t>
  </si>
  <si>
    <t>PR19FM0031</t>
  </si>
  <si>
    <t>Fixed asset ongoing capex - Wholesale - nominal - PR19FM - FinStat - CF</t>
  </si>
  <si>
    <t>PR19FM0032</t>
  </si>
  <si>
    <t>Movement in intangible asset and investments - Wholesale - nominal - PR19FM - FinStat - CF</t>
  </si>
  <si>
    <t>PR19FM0033</t>
  </si>
  <si>
    <t>Net cash generated / (used) in investing activities - Wholesale - nominal - PR19FM - FinStat - CF</t>
  </si>
  <si>
    <t>PR19FM0034</t>
  </si>
  <si>
    <t>Equity dividends paid - Wholesale - nominal - PR19FM - FinStat - CF</t>
  </si>
  <si>
    <t>PR19FM0035</t>
  </si>
  <si>
    <t>Proceeds from share issues - Wholesale - nominal - PR19FM - FinStat - CF</t>
  </si>
  <si>
    <t>PR19FM0036</t>
  </si>
  <si>
    <t>Net loans received - Wholesale - nominal - PR19FM - FinStat - CF</t>
  </si>
  <si>
    <t>PR19FM0037</t>
  </si>
  <si>
    <t>Net cash generated / (used) in financing activities - Wholesale - nominal - PR19FM - FinStat - CF</t>
  </si>
  <si>
    <t>PR19FM0038</t>
  </si>
  <si>
    <t>Net increase / (decrease) in cash - Wholesale - nominal - PR19FM - FinStat - CF</t>
  </si>
  <si>
    <t>PR19FM0039</t>
  </si>
  <si>
    <t>Fixed asset balance - Wholesale - nominal - PR19FM - FinStat - BS</t>
  </si>
  <si>
    <t>PR19FM0040</t>
  </si>
  <si>
    <t>Intangible asset and investments balance - Wholesale - nominal - PR19FM - FinStat - BS</t>
  </si>
  <si>
    <t>PR19FM1040</t>
  </si>
  <si>
    <t>Retirement benefit asset balance - Wholesale - nominal - PR19FM - FinStat - BS</t>
  </si>
  <si>
    <t>PR19FM0041</t>
  </si>
  <si>
    <t>Total non-current assets - Wholesale - nominal - PR19FM - FinStat - BS</t>
  </si>
  <si>
    <t>PR19FM0042</t>
  </si>
  <si>
    <t>Inventories balance - Wholesale - nominal - PR19FM - FinStat - BS</t>
  </si>
  <si>
    <t>PR19FM0043</t>
  </si>
  <si>
    <t>Trade debtors and other receivables balance - Wholesale - nominal - PR19FM - FinStat - BS</t>
  </si>
  <si>
    <t>PR19FM0044</t>
  </si>
  <si>
    <t>Retained cash balance - Wholesale - nominal - PR19FM - FinStat - BS</t>
  </si>
  <si>
    <t>PR19FM0045</t>
  </si>
  <si>
    <t>Total current assets - Wholesale - nominal - PR19FM - FinStat - BS</t>
  </si>
  <si>
    <t>PR19FM0046</t>
  </si>
  <si>
    <t>Trade creditors and other payables balance - Wholesale - nominal - PR19FM - FinStat - BS</t>
  </si>
  <si>
    <t>PR19FM0047</t>
  </si>
  <si>
    <t>Capex creditors balance - Wholesale - nominal - PR19FM - FinStat - BS</t>
  </si>
  <si>
    <t>PR19FM0048</t>
  </si>
  <si>
    <t>Dividend creditors balance - Wholesale - nominal - PR19FM - FinStat - BS</t>
  </si>
  <si>
    <t>PR19FM0049</t>
  </si>
  <si>
    <t>Total borrowing balance excl. preference shares - Wholesale - nominal - PR19FM - FinStat - BS</t>
  </si>
  <si>
    <t>PR19FM0050</t>
  </si>
  <si>
    <t>Preference share capital balance - Wholesale - nominal - PR19FM - FinStat - BS</t>
  </si>
  <si>
    <t>PR19FM0051</t>
  </si>
  <si>
    <t>Current tax liabilities - Wholesale - nominal - PR19FM - FinStat - BS</t>
  </si>
  <si>
    <t>PR19FM0052</t>
  </si>
  <si>
    <t>Retirement benefit obligations balance - Wholesale - nominal - PR19FM - FinStat - BS</t>
  </si>
  <si>
    <t>PR19FM0053</t>
  </si>
  <si>
    <t>Provisions balance - Wholesale - nominal - PR19FM - FinStat - BS</t>
  </si>
  <si>
    <t>PR19FM0054</t>
  </si>
  <si>
    <t>Other liabilities balance - Wholesale - nominal - PR19FM - FinStat - BS</t>
  </si>
  <si>
    <t>PR19FM0055</t>
  </si>
  <si>
    <t>Total liabilities - Wholesale - nominal - PR19FM - FinStat - BS</t>
  </si>
  <si>
    <t>PR19FM0056</t>
  </si>
  <si>
    <t>Net assets before deferred tax - Wholesale - nominal - PR19FM - FinStat - BS</t>
  </si>
  <si>
    <t>PR19FM0057</t>
  </si>
  <si>
    <t>Deferred tax - Wholesale - nominal - PR19FM - FinStat - BS</t>
  </si>
  <si>
    <t>PR19FM0058</t>
  </si>
  <si>
    <t>Net assets - Wholesale - nominal - PR19FM - FinStat - BS</t>
  </si>
  <si>
    <t>PR19FM0059</t>
  </si>
  <si>
    <t>Called up share capital balance - Wholesale - nominal - PR19FM - FinStat - BS</t>
  </si>
  <si>
    <t>PR19FM0060</t>
  </si>
  <si>
    <t>Non-distributable reserves balance - Wholesale - nominal - PR19FM - FinStat - BS</t>
  </si>
  <si>
    <t>PR19FM0061</t>
  </si>
  <si>
    <t>Retained earnings balance - Wholesale - nominal - PR19FM - FinStat - BS</t>
  </si>
  <si>
    <t>PR19FM0062</t>
  </si>
  <si>
    <t>Total equity - Wholesale - nominal - PR19FM - FinStat - BS</t>
  </si>
  <si>
    <t>PR19FM0100</t>
  </si>
  <si>
    <t>Revenue - Retail - PR19FM - FinStat - PL</t>
  </si>
  <si>
    <t>PR19FM0101</t>
  </si>
  <si>
    <t>[DPC costs - Retail] - PR19FM - FinStat - PL</t>
  </si>
  <si>
    <t>PR19FM0102</t>
  </si>
  <si>
    <t>Operating expenditure - Retail - PR19FM - FinStat - PL</t>
  </si>
  <si>
    <t>PR19FM0103</t>
  </si>
  <si>
    <t>[Operating income - Retail] - PR19FM - FinStat - PL</t>
  </si>
  <si>
    <t>PR19FM0104</t>
  </si>
  <si>
    <t>EBITDA - Retail - nominal - PR19FM - FinStat - PL</t>
  </si>
  <si>
    <t>PR19FM0105</t>
  </si>
  <si>
    <t>Depreciation - Retail - PR19FM - FinStat - PL</t>
  </si>
  <si>
    <t>PR19FM0106</t>
  </si>
  <si>
    <t>Earnings before interest and tax (EBIT) - Retail - nominal - PR19FM - FinStat - PL</t>
  </si>
  <si>
    <t>PR19FM0107</t>
  </si>
  <si>
    <t>[Other Income (incl. 3rd party income) - Retail] - PR19FM - FinStat - PL</t>
  </si>
  <si>
    <t>PR19FM0108</t>
  </si>
  <si>
    <t>Interest income /(expense) excl. indexation of index-linked loans - Retail - PR19FM - FinStat - PL</t>
  </si>
  <si>
    <t>PR19FM0109</t>
  </si>
  <si>
    <t>[Indexation of index-linked loans - Retail] - PR19FM - FinStat - PL</t>
  </si>
  <si>
    <t>PR19FM0110</t>
  </si>
  <si>
    <t>Earnings before tax (EBT) - Retail - nominal - PR19FM - FinStat - PL</t>
  </si>
  <si>
    <t>PR19FM0111</t>
  </si>
  <si>
    <t>Current Tax - Retail - PR19FM - FinStat - PL</t>
  </si>
  <si>
    <t>PR19FM0112</t>
  </si>
  <si>
    <t>[Deferred Tax - Retail] - PR19FM - FinStat - PL</t>
  </si>
  <si>
    <t>PR19FM0113</t>
  </si>
  <si>
    <t>Earnings after tax (EAT) - Retail - nominal - PR19FM - FinStat - PL</t>
  </si>
  <si>
    <t>PR19FM0114</t>
  </si>
  <si>
    <t>Dividends - Retail - PR19FM - FinStat - PL</t>
  </si>
  <si>
    <t>PR19FM0115</t>
  </si>
  <si>
    <t>Retained earnings - Retail - nominal - PR19FM - FinStat - PL</t>
  </si>
  <si>
    <t>PR19FM0116</t>
  </si>
  <si>
    <t>Earnings before interest and tax (EBIT) - Retail - nominal - PR19FM - FinStat - CF</t>
  </si>
  <si>
    <t>PR19FM0117</t>
  </si>
  <si>
    <t>Depreciation - Retail POS - PR19FM - FinStat - CF</t>
  </si>
  <si>
    <t>PR19FM0118</t>
  </si>
  <si>
    <t>[Changes in working capital - inventories - Retail] - PR19FM - FinStat - CF</t>
  </si>
  <si>
    <t>PR19FM0119</t>
  </si>
  <si>
    <t>Movement in trade debtor - Retail - PR19FM - FinStat - CF</t>
  </si>
  <si>
    <t>PR19FM0120</t>
  </si>
  <si>
    <t>Movement in trade creditor - Retail - PR19FM - FinStat - CF</t>
  </si>
  <si>
    <t>PR19FM0121</t>
  </si>
  <si>
    <t>Movement in measured income accrual - Retail - PR19FM - FinStat - CF</t>
  </si>
  <si>
    <t>PR19FM0122</t>
  </si>
  <si>
    <t>Movement in advance receipts - Retail - PR19FM - FinStat - CF</t>
  </si>
  <si>
    <t>PR19FM0123</t>
  </si>
  <si>
    <t>Movement in capex creditor - Retail - PR19FM - FinStat - CF</t>
  </si>
  <si>
    <t>PR19FM0124</t>
  </si>
  <si>
    <t>[Pension contributions - Retail] - PR19FM - FinStat - CF</t>
  </si>
  <si>
    <t>PR19FM0125</t>
  </si>
  <si>
    <t>[Provisions - Retail] - PR19FM - FinStat - CF</t>
  </si>
  <si>
    <t>PR19FM0126</t>
  </si>
  <si>
    <t>[Other - Retail] - PR19FM - FinStat - CF</t>
  </si>
  <si>
    <t>PR19FM0127</t>
  </si>
  <si>
    <t>Net cash generated / (used) in operations - Retail - nominal - PR19FM - FinStat - CF</t>
  </si>
  <si>
    <t>PR19FM0128</t>
  </si>
  <si>
    <t>[Other Income (incl. 3rd party income) - Retail] - PR19FM - FinStat - CF</t>
  </si>
  <si>
    <t>PR19FM0129</t>
  </si>
  <si>
    <t>Net interest income / (paid) - Retail - PR19FM - FinStat - CF</t>
  </si>
  <si>
    <t>PR19FM0130</t>
  </si>
  <si>
    <t>Tax paid - Retail - PR19FM - FinStat - CF</t>
  </si>
  <si>
    <t>PR19FM0131</t>
  </si>
  <si>
    <t>Net cash generated / (used) in operating activities - Retail - nominal - PR19FM - FinStat - CF</t>
  </si>
  <si>
    <t>PR19FM0132</t>
  </si>
  <si>
    <t>Capital expenditure - Retail - PR19FM - FinStat - CF</t>
  </si>
  <si>
    <t>PR19FM0133</t>
  </si>
  <si>
    <t>[Investment in other non-current assets - Retail] - PR19FM - FinStat - CF</t>
  </si>
  <si>
    <t>PR19FM0134</t>
  </si>
  <si>
    <t>Net cash generated / (used) in investing activities - Retail - nominal - PR19FM - FinStat - CF</t>
  </si>
  <si>
    <t>PR19FM0135</t>
  </si>
  <si>
    <t>Equity dividends paid - Retail - PR19FM - FinStat - CF</t>
  </si>
  <si>
    <t>PR19FM0136</t>
  </si>
  <si>
    <t>[Proceeds from share issues - Retail] - PR19FM - FinStat - CF</t>
  </si>
  <si>
    <t>PR19FM0137</t>
  </si>
  <si>
    <t>[Net loans received - Retail] - PR19FM - FinStat - CF</t>
  </si>
  <si>
    <t>PR19FM0138</t>
  </si>
  <si>
    <t>Net cash generated / (used) in financing activities - Retail - nominal - PR19FM - FinStat - CF</t>
  </si>
  <si>
    <t>PR19FM0139</t>
  </si>
  <si>
    <t>Net increase / (decrease) in cash - Retail - nominal - PR19FM - FinStat - CF</t>
  </si>
  <si>
    <t>PR19FM0140</t>
  </si>
  <si>
    <t>Fixed assets balance - Retail - PR19FM - FinStat - BS</t>
  </si>
  <si>
    <t>PR19FM0141</t>
  </si>
  <si>
    <t>[Intangible assets and Investments - Retail] - PR19FM - FinStat - BS</t>
  </si>
  <si>
    <t>PR19FM1141</t>
  </si>
  <si>
    <t>[Retirement benefit assets - Retail] - PR19FM - FinStat - BS</t>
  </si>
  <si>
    <t>PR19FM0142</t>
  </si>
  <si>
    <t>Total non-current assets - Retail - nominal - PR19FM - FinStat - BS</t>
  </si>
  <si>
    <t>PR19FM0143</t>
  </si>
  <si>
    <t>[Inventories - Retail] - PR19FM - FinStat - BS</t>
  </si>
  <si>
    <t>PR19FM0144</t>
  </si>
  <si>
    <t>Debtor balance - Retail - PR19FM - FinStat - BS</t>
  </si>
  <si>
    <t>PR19FM0145</t>
  </si>
  <si>
    <t>Measured income accrual balance - Retail - PR19FM - FinStat - BS</t>
  </si>
  <si>
    <t>PR19FM0146</t>
  </si>
  <si>
    <t>Retained cash balance - Retail - PR19FM - FinStat - BS</t>
  </si>
  <si>
    <t>PR19FM0147</t>
  </si>
  <si>
    <t>Total current assets - Retail - nominal - PR19FM - FinStat - BS</t>
  </si>
  <si>
    <t>PR19FM0148</t>
  </si>
  <si>
    <t>Creditor balance - Retail - PR19FM - FinStat - BS</t>
  </si>
  <si>
    <t>PR19FM0149</t>
  </si>
  <si>
    <t>Advance receipts unmeasured balance - Retail - PR19FM - FinStat - BS</t>
  </si>
  <si>
    <t>PR19FM0150</t>
  </si>
  <si>
    <t>Advance receipts measured balance - Retail - PR19FM - FinStat - BS</t>
  </si>
  <si>
    <t>PR19FM0151</t>
  </si>
  <si>
    <t>Capex creditor balance - Retail - PR19FM - FinStat - BS</t>
  </si>
  <si>
    <t>PR19FM0152</t>
  </si>
  <si>
    <t>Dividend creditor balance - Retail - PR19FM - FinStat - BS</t>
  </si>
  <si>
    <t>PR19FM0153</t>
  </si>
  <si>
    <t>[Borrowings excluding preference shares - Retail] - PR19FM - FinStat - BS</t>
  </si>
  <si>
    <t>PR19FM0154</t>
  </si>
  <si>
    <t>[Preference Shares - Retail] - PR19FM - FinStat - BS</t>
  </si>
  <si>
    <t>PR19FM0155</t>
  </si>
  <si>
    <t>Tax creditor balance - Retail - PR19FM - FinStat - BS</t>
  </si>
  <si>
    <t>PR19FM0156</t>
  </si>
  <si>
    <t>[Retirement benefit obligations - Retail] - PR19FM - FinStat - BS</t>
  </si>
  <si>
    <t>PR19FM0157</t>
  </si>
  <si>
    <t>[Provisions - Retail] - PR19FM - FinStat - BS</t>
  </si>
  <si>
    <t>PR19FM0158</t>
  </si>
  <si>
    <t>[Other - Retail] - PR19FM - FinStat - BS</t>
  </si>
  <si>
    <t>PR19FM0159</t>
  </si>
  <si>
    <t>Total liabilities - Retail - nominal - PR19FM - FinStat - BS</t>
  </si>
  <si>
    <t>PR19FM0160</t>
  </si>
  <si>
    <t>Net assets before deferred tax - Retail - nominal - PR19FM - FinStat - BS</t>
  </si>
  <si>
    <t>PR19FM0161</t>
  </si>
  <si>
    <t>[Deferred tax - Retail] - PR19FM - FinStat - BS</t>
  </si>
  <si>
    <t>PR19FM0162</t>
  </si>
  <si>
    <t>Net assets - Retail - nominal - PR19FM - FinStat - BS</t>
  </si>
  <si>
    <t>PR19FM0163</t>
  </si>
  <si>
    <t>[Called up share capital, including share premium - Retail] - PR19FM - FinStat - BS</t>
  </si>
  <si>
    <t>PR19FM0164</t>
  </si>
  <si>
    <t>[Non-distributable reserves - Retail] - PR19FM - FinStat - BS</t>
  </si>
  <si>
    <t>PR19FM0165</t>
  </si>
  <si>
    <t>Retained earnings balance - Retail - PR19FM - FinStat - BS</t>
  </si>
  <si>
    <t>PR19FM0166</t>
  </si>
  <si>
    <t>Total equity- Retail - nominal - PR19FM - FinStat - BS</t>
  </si>
  <si>
    <t>PR19FM0200</t>
  </si>
  <si>
    <t>Revenue - Appointee - nominal - PR19FM - FinStat - PL</t>
  </si>
  <si>
    <t>PR19FM0201</t>
  </si>
  <si>
    <t>Operating income - Appointee - nominal - PR19FM - FinStat - PL</t>
  </si>
  <si>
    <t>PR19FM0202</t>
  </si>
  <si>
    <t>Opex - Appointee - nominal - PR19FM - FinStat - PL</t>
  </si>
  <si>
    <t>PR19FM0203</t>
  </si>
  <si>
    <t>Depreciation - Appointee - nominal - PR19FM - FinStat - PL</t>
  </si>
  <si>
    <t>PR19FM0204</t>
  </si>
  <si>
    <t>Operating profit - Appointee - nominal - PR19FM - FinStat - PL</t>
  </si>
  <si>
    <t>PR19FM0205</t>
  </si>
  <si>
    <t>Other Income (incl. 3rd party income) - Appointee - nominal - PR19FM - FinStat - PL</t>
  </si>
  <si>
    <t>PR19FM0206</t>
  </si>
  <si>
    <t>Interest (income) /expense excl. indexation of index-linked loans - Appointee - nominal - PR19FM - FinStat - PL</t>
  </si>
  <si>
    <t>PR19FM0207</t>
  </si>
  <si>
    <t>Indexation of index-linked loans - Appointee - nominal - PR19FM - FinStat - PL</t>
  </si>
  <si>
    <t>PR19FM0208</t>
  </si>
  <si>
    <t>Profit before tax - Appointee - nominal - PR19FM - FinStat - PL</t>
  </si>
  <si>
    <t>PR19FM0209</t>
  </si>
  <si>
    <t>Current tax charge - Appointee - nominal - PR19FM - FinStat - PL</t>
  </si>
  <si>
    <t>PR19FM0210</t>
  </si>
  <si>
    <t>Movement in deferred tax provision - Appointee - nominal - PR19FM - FinStat - PL</t>
  </si>
  <si>
    <t>PR19FM0211</t>
  </si>
  <si>
    <t>Profit after tax - Appointee - nominal - PR19FM - FinStat - PL</t>
  </si>
  <si>
    <t>PR19FM0212</t>
  </si>
  <si>
    <t>Dividend - Appointee - nominal - PR19FM - FinStat - PL</t>
  </si>
  <si>
    <t>PR19FM0213</t>
  </si>
  <si>
    <t>Net profit - Appointee - nominal - PR19FM - FinStat - PL</t>
  </si>
  <si>
    <t>PR19FM0214</t>
  </si>
  <si>
    <t>Operating profit - Appointee - nominal - PR19FM - FinStat - CF</t>
  </si>
  <si>
    <t>PR19FM0215</t>
  </si>
  <si>
    <t>Depreciation - Appointee - nominal POS - PR19FM - FinStat - CF</t>
  </si>
  <si>
    <t>PR19FM0216</t>
  </si>
  <si>
    <t>Change in inventories - Appointee - nominal - PR19FM - FinStat - CF</t>
  </si>
  <si>
    <t>PR19FM0217</t>
  </si>
  <si>
    <t>Change in trade and other receivables - Appointee - nominal - PR19FM - FinStat - CF</t>
  </si>
  <si>
    <t>PR19FM0218</t>
  </si>
  <si>
    <t>Change in trade creditors and other payables - Appointee - nominal - PR19FM - FinStat - CF</t>
  </si>
  <si>
    <t>PR19FM0219</t>
  </si>
  <si>
    <t>Pension contributions - Appointee - nominal - PR19FM - FinStat - CF</t>
  </si>
  <si>
    <t>PR19FM0220</t>
  </si>
  <si>
    <t>Provision - Appointee - nominal - PR19FM - FinStat - CF</t>
  </si>
  <si>
    <t>PR19FM0221</t>
  </si>
  <si>
    <t>Other liability movement - Appointee - nominal - PR19FM - FinStat - CF</t>
  </si>
  <si>
    <t>PR19FM0222</t>
  </si>
  <si>
    <t>Net cash generated / (used) in operations - Appointee - nominal - PR19FM - FinStat - CF</t>
  </si>
  <si>
    <t>PR19FM0223</t>
  </si>
  <si>
    <t>Other Income (incl. 3rd party income) - Appointee - nominal - PR19FM - FinStat - CF</t>
  </si>
  <si>
    <t>PR19FM0224</t>
  </si>
  <si>
    <t>Interest (income) /expense excl. indexation of index-linked loans - Appointee - nominal - PR19FM - FinStat - CF</t>
  </si>
  <si>
    <t>PR19FM0225</t>
  </si>
  <si>
    <t>Tax paid - Appointee - nominal - PR19FM - FinStat - CF</t>
  </si>
  <si>
    <t>PR19FM0226</t>
  </si>
  <si>
    <t>Net cash generated / (used) in operating activities - Appointee - nominal - PR19FM - FinStat - CF</t>
  </si>
  <si>
    <t>PR19FM0227</t>
  </si>
  <si>
    <t>Capex - Appointee - nominal - PR19FM - FinStat - CF</t>
  </si>
  <si>
    <t>PR19FM0228</t>
  </si>
  <si>
    <t>Investment in other non-current assets - Appointee - nominal - PR19FM - FinStat - CF</t>
  </si>
  <si>
    <t>PR19FM0229</t>
  </si>
  <si>
    <t>Net cash generated / (used) in investing activities - Appointee - nominal - PR19FM - FinStat - CF</t>
  </si>
  <si>
    <t>PR19FM0230</t>
  </si>
  <si>
    <t>Net cash generated before financing activities - Appointee - nominal - PR19FM - FinStat - CF</t>
  </si>
  <si>
    <t>PR19FM0231</t>
  </si>
  <si>
    <t>Dividend paid - Appointee - nominal - PR19FM - FinStat - CF</t>
  </si>
  <si>
    <t>PR19FM0232</t>
  </si>
  <si>
    <t>Proceeds from share issues - Appointee - nominal - PR19FM - FinStat - CF</t>
  </si>
  <si>
    <t>PR19FM0233</t>
  </si>
  <si>
    <t>Net loans received - Appointee - nominal - PR19FM - FinStat - CF</t>
  </si>
  <si>
    <t>PR19FM0234</t>
  </si>
  <si>
    <t>Net cash generated / (used) in financing activities - Appointee - nominal - PR19FM - FinStat - CF</t>
  </si>
  <si>
    <t>PR19FM0235</t>
  </si>
  <si>
    <t>Increase / (decrease) in cash - Appointee - nominal - PR19FM - FinStat - CF</t>
  </si>
  <si>
    <t>PR19FM0236</t>
  </si>
  <si>
    <t>Fixed Assets balance - Appointee - nominal - PR19FM - FinStat - BS</t>
  </si>
  <si>
    <t>PR19FM0237</t>
  </si>
  <si>
    <t>Intangible assets &amp; investments balance - Appointee - nominal - PR19FM - FinStat - BS</t>
  </si>
  <si>
    <t>PR19FM1237</t>
  </si>
  <si>
    <t>Retirement benefit asset balance - Appointee - nominal - PR19FM - FinStat - BS</t>
  </si>
  <si>
    <t>PR19FM0238</t>
  </si>
  <si>
    <t>Non-current assets - Appointee - nominal - PR19FM - FinStat - BS</t>
  </si>
  <si>
    <t>PR19FM0239</t>
  </si>
  <si>
    <t>Inventories balance - Appointee - nominal - PR19FM - FinStat - BS</t>
  </si>
  <si>
    <t>PR19FM0240</t>
  </si>
  <si>
    <t>Trade debtor and other receivables balance - Appointee - nominal - PR19FM - FinStat - BS</t>
  </si>
  <si>
    <t>PR19FM0241</t>
  </si>
  <si>
    <t>Retained cash balance - Appointee - nominal - PR19FM - FinStat - BS</t>
  </si>
  <si>
    <t>PR19FM0242</t>
  </si>
  <si>
    <t>Current assets - Appointee - nominal - PR19FM - FinStat - BS</t>
  </si>
  <si>
    <t>PR19FM0243</t>
  </si>
  <si>
    <t>Trade creditors and other payables balance - Appointee - nominal - PR19FM - FinStat - BS</t>
  </si>
  <si>
    <t>PR19FM0244</t>
  </si>
  <si>
    <t>Capex creditor balance - Appointee - nominal - PR19FM - FinStat - BS</t>
  </si>
  <si>
    <t>PR19FM0245</t>
  </si>
  <si>
    <t>Dividend creditor balance - Appointee - nominal - PR19FM - FinStat - BS</t>
  </si>
  <si>
    <t>PR19FM0246</t>
  </si>
  <si>
    <t>Debt balance - Appointee - nominal - PR19FM - FinStat - BS</t>
  </si>
  <si>
    <t>PR19FM0247</t>
  </si>
  <si>
    <t>Preference share capital balance - Appointee - nominal - PR19FM - FinStat - BS</t>
  </si>
  <si>
    <t>PR19FM0248</t>
  </si>
  <si>
    <t>Current tax liabilities balance - Appointee - nominal - PR19FM - FinStat - BS</t>
  </si>
  <si>
    <t>PR19FM0249</t>
  </si>
  <si>
    <t>Retirement benefit obligations liabilities balance - Appointee - nominal - PR19FM - FinStat - BS</t>
  </si>
  <si>
    <t>PR19FM0250</t>
  </si>
  <si>
    <t>Provision liabilities balance - Appointee - nominal - PR19FM - FinStat - BS</t>
  </si>
  <si>
    <t>PR19FM0251</t>
  </si>
  <si>
    <t>Others liabilities balance - Appointee - nominal - PR19FM - FinStat - BS</t>
  </si>
  <si>
    <t>PR19FM0252</t>
  </si>
  <si>
    <t>Liabilities - Appointee - nominal - PR19FM - FinStat - BS</t>
  </si>
  <si>
    <t>PR19FM0253</t>
  </si>
  <si>
    <t>Net assets before deferred tax - Appointee - nominal - PR19FM - FinStat - BS</t>
  </si>
  <si>
    <t>PR19FM0254</t>
  </si>
  <si>
    <t>Deferred tax balance - Appointee - nominal - PR19FM - FinStat - BS</t>
  </si>
  <si>
    <t>PR19FM0255</t>
  </si>
  <si>
    <t>Net assets - Appointee - nominal - PR19FM - FinStat - BS</t>
  </si>
  <si>
    <t>PR19FM0256</t>
  </si>
  <si>
    <t>Called up share capital, including share premium balance - Appointee - nominal - PR19FM - FinStat - BS</t>
  </si>
  <si>
    <t>PR19FM0257</t>
  </si>
  <si>
    <t>Non-distributable reserves balance - Appointee - nominal - PR19FM - FinStat - BS</t>
  </si>
  <si>
    <t>PR19FM0258</t>
  </si>
  <si>
    <t>Retained earnings and other distributable reserves balance - Appointee - nominal - PR19FM - FinStat - BS</t>
  </si>
  <si>
    <t>PR19FM0259</t>
  </si>
  <si>
    <t>Total equity - Appointee - nominal - PR19FM - FinStat - BS</t>
  </si>
  <si>
    <t>PR19FM0300</t>
  </si>
  <si>
    <t>Net debt - WR - nominal POS - PR19FM - Financial Indicators</t>
  </si>
  <si>
    <t>PR19FM0301</t>
  </si>
  <si>
    <t>Average net debt - WR - nominal - PR19FM - Financial Indicators</t>
  </si>
  <si>
    <t>PR19FM0302</t>
  </si>
  <si>
    <t>Funds from operations - WR - nominal - PR19FM - Financial Indicators</t>
  </si>
  <si>
    <t>PR19FM0303</t>
  </si>
  <si>
    <t>FFO less dividends declared - WR - nominal - PR19FM - Financial Indicators</t>
  </si>
  <si>
    <t>PR19FM0304</t>
  </si>
  <si>
    <t>Average of RCV - WR - nominal - PR19FM - Financial Indicators</t>
  </si>
  <si>
    <t>PR19FM0305</t>
  </si>
  <si>
    <t>RCV balance - forecast - WR - nominal - PR19FM - Financial Indicators</t>
  </si>
  <si>
    <t>PR19FM0306</t>
  </si>
  <si>
    <t>EBIT less current tax charge - WR - nominal - PR19FM - Financial Indicators</t>
  </si>
  <si>
    <t>PR19FM0307</t>
  </si>
  <si>
    <t>EBITDA - WR - nominal - PR19FM - Financial Indicators</t>
  </si>
  <si>
    <t>PR19FM0308</t>
  </si>
  <si>
    <t>EBIT less current tax charge (building blocks method) - WR - nominal - PR19FM - Financial Indicators</t>
  </si>
  <si>
    <t>PR19FM0309</t>
  </si>
  <si>
    <t>Cash interest cover - WR - PR19FM - Financial Indicators</t>
  </si>
  <si>
    <t>ratio</t>
  </si>
  <si>
    <t>PR19FM0310</t>
  </si>
  <si>
    <t>Adjusted cash interest cover ratio  - WR (Ofwat) - PR19FM - Financial Indicators</t>
  </si>
  <si>
    <t>PR19FM0311</t>
  </si>
  <si>
    <t>Adjusted cash interest cover ratio - WR (Alternative) - PR19FM - Financial Indicators</t>
  </si>
  <si>
    <t>PR19FM0312</t>
  </si>
  <si>
    <t>Funds from operations / net debt - WR (Ofwat) - PR19FM - Financial Indicators</t>
  </si>
  <si>
    <t>PR19FM0313</t>
  </si>
  <si>
    <t>Funds from operations / net debt - WR (Alternative) - PR19FM - Financial Indicators</t>
  </si>
  <si>
    <t>PR19FM0314</t>
  </si>
  <si>
    <t>Retained cash flow / NET debt - WR - PR19FM - Financial Indicators</t>
  </si>
  <si>
    <t>PR19FM0315</t>
  </si>
  <si>
    <t>Dividend cover - WR - PR19FM - Financial Indicators</t>
  </si>
  <si>
    <t>PR19FM0316</t>
  </si>
  <si>
    <t>Regulatory equity / regulated earnings for the regulated company - WR - PR19FM - Financial Indicators</t>
  </si>
  <si>
    <t>PR19FM0317</t>
  </si>
  <si>
    <t>RCV / EBITDA - WR - PR19FM - Financial Indicators</t>
  </si>
  <si>
    <t>PR19FM0318</t>
  </si>
  <si>
    <t>RCF to capex - WR - PR19FM - Financial Indicators</t>
  </si>
  <si>
    <t>PR19FM0319</t>
  </si>
  <si>
    <t>Gearing - WR - PR19FM - Financial Indicators</t>
  </si>
  <si>
    <t>PR19FM0320</t>
  </si>
  <si>
    <t>Return on capital employed  (ROCE) - WR - PR19FM - Financial Indicators</t>
  </si>
  <si>
    <t>PR19FM0321</t>
  </si>
  <si>
    <t>Return on capital employed  (ROCE) (building blocks) - WR - PR19FM - Financial Indicators</t>
  </si>
  <si>
    <t>PR19FM0322</t>
  </si>
  <si>
    <t>Base RoRE percentage - WR - PR19FM - Financial Indicators</t>
  </si>
  <si>
    <t>PR19FM0330</t>
  </si>
  <si>
    <t>Net debt - WN - nominal POS - PR19FM - Financial Indicators</t>
  </si>
  <si>
    <t>PR19FM0331</t>
  </si>
  <si>
    <t>Average net debt - WN - nominal - PR19FM - Financial Indicators</t>
  </si>
  <si>
    <t>PR19FM0332</t>
  </si>
  <si>
    <t>Funds from operations - WN - nominal - PR19FM - Financial Indicators</t>
  </si>
  <si>
    <t>PR19FM0333</t>
  </si>
  <si>
    <t>FFO less dividends declared - WN - nominal - PR19FM - Financial Indicators</t>
  </si>
  <si>
    <t>PR19FM0334</t>
  </si>
  <si>
    <t>Average of RCV - WN - nominal - PR19FM - Financial Indicators</t>
  </si>
  <si>
    <t>PR19FM0335</t>
  </si>
  <si>
    <t>RCV balance - forecast - WN - nominal - PR19FM - Financial Indicators</t>
  </si>
  <si>
    <t>PR19FM0336</t>
  </si>
  <si>
    <t>EBIT less current tax charge - WN - nominal - PR19FM - Financial Indicators</t>
  </si>
  <si>
    <t>PR19FM0337</t>
  </si>
  <si>
    <t>EBITDA - WN - nominal - PR19FM - Financial Indicators</t>
  </si>
  <si>
    <t>PR19FM0338</t>
  </si>
  <si>
    <t>EBIT less current tax charge (building blocks method) - WN - nominal - PR19FM - Financial Indicators</t>
  </si>
  <si>
    <t>PR19FM0339</t>
  </si>
  <si>
    <t>Cash interest cover - WN - PR19FM - Financial Indicators</t>
  </si>
  <si>
    <t>PR19FM0340</t>
  </si>
  <si>
    <t>Adjusted cash interest cover ratio  - WN (Ofwat) - PR19FM - Financial Indicators</t>
  </si>
  <si>
    <t>PR19FM0341</t>
  </si>
  <si>
    <t>Adjusted cash interest cover ratio - WN (Alternative) - PR19FM - Financial Indicators</t>
  </si>
  <si>
    <t>PR19FM0342</t>
  </si>
  <si>
    <t>Funds from operations / net debt - WN (Ofwat) - PR19FM - Financial Indicators</t>
  </si>
  <si>
    <t>PR19FM0343</t>
  </si>
  <si>
    <t>Funds from operations / net debt - WN (Alternative) - PR19FM - Financial Indicators</t>
  </si>
  <si>
    <t>PR19FM0344</t>
  </si>
  <si>
    <t>Retained cash flow / net debt - WN - PR19FM - Financial Indicators</t>
  </si>
  <si>
    <t>PR19FM0345</t>
  </si>
  <si>
    <t>Dividend cover - WN - PR19FM - Financial Indicators</t>
  </si>
  <si>
    <t>PR19FM0346</t>
  </si>
  <si>
    <t>Regulatory equity / regulated earnings for the regulated company - WN - PR19FM - Financial Indicators</t>
  </si>
  <si>
    <t>PR19FM0347</t>
  </si>
  <si>
    <t>RCV / EBITDA - WN - PR19FM - Financial Indicators</t>
  </si>
  <si>
    <t>PR19FM0348</t>
  </si>
  <si>
    <t>RCF to capex - WN - PR19FM - Financial Indicators</t>
  </si>
  <si>
    <t>PR19FM0349</t>
  </si>
  <si>
    <t>Gearing - WN - PR19FM - Financial Indicators</t>
  </si>
  <si>
    <t>PR19FM0350</t>
  </si>
  <si>
    <t>Return on capital employed  (ROCE) - WN - PR19FM - Financial Indicators</t>
  </si>
  <si>
    <t>PR19FM0351</t>
  </si>
  <si>
    <t>Return on capital employed  (ROCE) (building blocks) - WN - PR19FM - Financial Indicators</t>
  </si>
  <si>
    <t>PR19FM0352</t>
  </si>
  <si>
    <t>Base RoRE percentage - WN - PR19FM - Financial Indicators</t>
  </si>
  <si>
    <t>PR19FM0360</t>
  </si>
  <si>
    <t>Net debt - WWN - nominal POS - PR19FM - Financial Indicators</t>
  </si>
  <si>
    <t>PR19FM0361</t>
  </si>
  <si>
    <t>Average net debt - WWN - nominal - PR19FM - Financial Indicators</t>
  </si>
  <si>
    <t>PR19FM0362</t>
  </si>
  <si>
    <t>Funds from operations - WWN - nominal - PR19FM - Financial Indicators</t>
  </si>
  <si>
    <t>PR19FM0363</t>
  </si>
  <si>
    <t>FFO less dividends declared - WWN - nominal - PR19FM - Financial Indicators</t>
  </si>
  <si>
    <t>PR19FM0364</t>
  </si>
  <si>
    <t>Average of RCV - WWN - nominal - PR19FM - Financial Indicators</t>
  </si>
  <si>
    <t>PR19FM0365</t>
  </si>
  <si>
    <t>RCV balance - forecast - WWN - nominal - PR19FM - Financial Indicators</t>
  </si>
  <si>
    <t>PR19FM0366</t>
  </si>
  <si>
    <t>EBIT less current tax charge  - WWN - nominal - PR19FM - Financial Indicators</t>
  </si>
  <si>
    <t>PR19FM0367</t>
  </si>
  <si>
    <t>EBITDA - WWN - nominal - PR19FM - Financial Indicators</t>
  </si>
  <si>
    <t>PR19FM0368</t>
  </si>
  <si>
    <t>EBIT less current tax charge (building blocks method) - WWN - nominal - PR19FM - Financial Indicators</t>
  </si>
  <si>
    <t>PR19FM0369</t>
  </si>
  <si>
    <t>Cash interest cover - WWN - PR19FM - Financial Indicators</t>
  </si>
  <si>
    <t>PR19FM0370</t>
  </si>
  <si>
    <t>Adjusted cash interest cover ratio  - WWN (Ofwat) - PR19FM - Financial Indicators</t>
  </si>
  <si>
    <t>PR19FM0371</t>
  </si>
  <si>
    <t>Adjusted cash interest cover ratio - WWN (Alternative) - PR19FM - Financial Indicators</t>
  </si>
  <si>
    <t>PR19FM0372</t>
  </si>
  <si>
    <t>Funds from operations / net debt - WWN (Ofwat) - PR19FM - Financial Indicators</t>
  </si>
  <si>
    <t>PR19FM0373</t>
  </si>
  <si>
    <t>Funds from operations / net debt - WWN (Alternative) - PR19FM - Financial Indicators</t>
  </si>
  <si>
    <t>PR19FM0374</t>
  </si>
  <si>
    <t>Retained cash flow / net debt - WWN - PR19FM - Financial Indicators</t>
  </si>
  <si>
    <t>PR19FM0375</t>
  </si>
  <si>
    <t>Dividend cover - WWN - PR19FM - Financial Indicators</t>
  </si>
  <si>
    <t>PR19FM0376</t>
  </si>
  <si>
    <t>Regulatory equity / regulated earnings for the regulated company - WWN - PR19FM - Financial Indicators</t>
  </si>
  <si>
    <t>PR19FM0377</t>
  </si>
  <si>
    <t>RCV / EBITDA - WWN - PR19FM - Financial Indicators</t>
  </si>
  <si>
    <t>PR19FM0378</t>
  </si>
  <si>
    <t>RCF to capex - WWN - PR19FM - Financial Indicators</t>
  </si>
  <si>
    <t>PR19FM0379</t>
  </si>
  <si>
    <t>Gearing - WWN - PR19FM - Financial Indicators</t>
  </si>
  <si>
    <t>PR19FM0380</t>
  </si>
  <si>
    <t>Return on capital employed  (ROCE) - WWN - PR19FM - Financial Indicators</t>
  </si>
  <si>
    <t>PR19FM0381</t>
  </si>
  <si>
    <t>Return on capital employed  (ROCE) (building blocks) - WWN - PR19FM - Financial Indicators</t>
  </si>
  <si>
    <t>PR19FM0382</t>
  </si>
  <si>
    <t>Base RoRE percentage - WWN - PR19FM - Financial Indicators</t>
  </si>
  <si>
    <t>PR19FM0390</t>
  </si>
  <si>
    <t>Net debt - BR - nominal POS - BR - PR19FM - Financial Indicators</t>
  </si>
  <si>
    <t>PR19FM0391</t>
  </si>
  <si>
    <t>Average net debt - BR - nominal - PR19FM - Financial Indicators</t>
  </si>
  <si>
    <t>PR19FM0392</t>
  </si>
  <si>
    <t>Funds from operations - BR - nominal - PR19FM - Financial Indicators</t>
  </si>
  <si>
    <t>PR19FM0393</t>
  </si>
  <si>
    <t>FFO less dividends declared - BR - nominal - PR19FM - Financial Indicators</t>
  </si>
  <si>
    <t>PR19FM0394</t>
  </si>
  <si>
    <t>Average of RCV - BR - nominal - PR19FM - Financial Indicators</t>
  </si>
  <si>
    <t>PR19FM0395</t>
  </si>
  <si>
    <t>RCV balance - forecast - BR - nominal - PR19FM - Financial Indicators</t>
  </si>
  <si>
    <t>PR19FM0396</t>
  </si>
  <si>
    <t>EBIT less current tax charge - BR - nominal - PR19FM - Financial Indicators</t>
  </si>
  <si>
    <t>PR19FM0397</t>
  </si>
  <si>
    <t>EBITDA - BR - nominal - PR19FM - Financial Indicators</t>
  </si>
  <si>
    <t>PR19FM0398</t>
  </si>
  <si>
    <t>EBIT less current tax charge (building blocks method) - BR - nominal - PR19FM - Financial Indicators</t>
  </si>
  <si>
    <t>PR19FM0399</t>
  </si>
  <si>
    <t>Cash interest cover - BR - PR19FM - Financial Indicators</t>
  </si>
  <si>
    <t>PR19FM0400</t>
  </si>
  <si>
    <t>Adjusted cash interest cover ratio  - BR (Ofwat) - PR19FM - Financial Indicators</t>
  </si>
  <si>
    <t>PR19FM0401</t>
  </si>
  <si>
    <t>Adjusted cash interest cover ratio - BR (Alternative) - PR19FM - Financial Indicators</t>
  </si>
  <si>
    <t>PR19FM0402</t>
  </si>
  <si>
    <t>Funds from operations / net debt - BR (Ofwat) - PR19FM - Financial Indicators</t>
  </si>
  <si>
    <t>PR19FM0403</t>
  </si>
  <si>
    <t>Funds from operations / net debt - BR (Alternative) - PR19FM - Financial Indicators</t>
  </si>
  <si>
    <t>PR19FM0404</t>
  </si>
  <si>
    <t>Retained cash flow / net debt - BR - PR19FM - Financial Indicators</t>
  </si>
  <si>
    <t>PR19FM0405</t>
  </si>
  <si>
    <t>Dividend cover - BR - PR19FM - Financial Indicators</t>
  </si>
  <si>
    <t>PR19FM0406</t>
  </si>
  <si>
    <t>Regulatory equity / regulated earnings for the regulated company - BR - PR19FM - Financial Indicators</t>
  </si>
  <si>
    <t>PR19FM0407</t>
  </si>
  <si>
    <t>RCV / EBITDA - BR - PR19FM - Financial Indicators</t>
  </si>
  <si>
    <t>PR19FM0408</t>
  </si>
  <si>
    <t>RCF to capex - BR - PR19FM - Financial Indicators</t>
  </si>
  <si>
    <t>PR19FM0409</t>
  </si>
  <si>
    <t>Gearing - BR - PR19FM - Financial Indicators</t>
  </si>
  <si>
    <t>PR19FM0410</t>
  </si>
  <si>
    <t>Return on capital employed  (ROCE) - BR - PR19FM - Financial Indicators</t>
  </si>
  <si>
    <t>PR19FM0411</t>
  </si>
  <si>
    <t>Return on capital employed  (ROCE) (building blocks) - BR - PR19FM - Financial Indicators</t>
  </si>
  <si>
    <t>PR19FM0412</t>
  </si>
  <si>
    <t>Base RoRE percentage - BR - PR19FM - Financial Indicators</t>
  </si>
  <si>
    <t>PR19FM0420</t>
  </si>
  <si>
    <t>Net debt - DMMY - nominal POS - PR19FM - Financial Indicators</t>
  </si>
  <si>
    <t>PR19FM0421</t>
  </si>
  <si>
    <t>Average net debt - DMMY - nominal - PR19FM - Financial Indicators</t>
  </si>
  <si>
    <t>PR19FM0422</t>
  </si>
  <si>
    <t>Funds from operations - DMMY - nominal - PR19FM - Financial Indicators</t>
  </si>
  <si>
    <t>PR19FM0423</t>
  </si>
  <si>
    <t>FFO less dividends declared - DMMY - nominal - PR19FM - Financial Indicators</t>
  </si>
  <si>
    <t>PR19FM0424</t>
  </si>
  <si>
    <t>Average of RCV - DMMY - nominal - PR19FM - Financial Indicators</t>
  </si>
  <si>
    <t>PR19FM0425</t>
  </si>
  <si>
    <t>RCV balance - forecast - DMMY - nominal - PR19FM - Financial Indicators</t>
  </si>
  <si>
    <t>PR19FM0426</t>
  </si>
  <si>
    <t>EBIT less current tax charge - DMMY - nominal - PR19FM - Financial Indicators</t>
  </si>
  <si>
    <t>PR19FM0427</t>
  </si>
  <si>
    <t>EBITDA - DMMY - nominal - PR19FM - Financial Indicators</t>
  </si>
  <si>
    <t>PR19FM0428</t>
  </si>
  <si>
    <t>EBIT less current tax charge (building blocks method) - DMMY - nominal - PR19FM - Financial Indicators</t>
  </si>
  <si>
    <t>PR19FM0429</t>
  </si>
  <si>
    <t>Cash interest cover - DMMY - nominal - PR19FM - Financial Indicators</t>
  </si>
  <si>
    <t>PR19FM0430</t>
  </si>
  <si>
    <t>Adjusted cash interest cover ratio  - DMMY (Ofwat) - PR19FM - Financial Indicators</t>
  </si>
  <si>
    <t>PR19FM0431</t>
  </si>
  <si>
    <t>Adjusted cash interest cover ratio - DMMY (Alternative) - PR19FM - Financial Indicators</t>
  </si>
  <si>
    <t>PR19FM0432</t>
  </si>
  <si>
    <t>Funds from operations / net debt - DMMY (Ofwat) - PR19FM - Financial Indicators</t>
  </si>
  <si>
    <t>PR19FM0433</t>
  </si>
  <si>
    <t>Funds from operations / net debt - DMMY (Alternative) - PR19FM - Financial Indicators</t>
  </si>
  <si>
    <t>PR19FM0434</t>
  </si>
  <si>
    <t>Retained cash flow / net debt - DMMY - PR19FM - Financial Indicators</t>
  </si>
  <si>
    <t>PR19FM0435</t>
  </si>
  <si>
    <t>Dividend cover - DMMY - PR19FM - Financial Indicators</t>
  </si>
  <si>
    <t>PR19FM0436</t>
  </si>
  <si>
    <t>Regulatory equity / regulated earnings for the regulated company - DMMY - PR19FM - Financial Indicators</t>
  </si>
  <si>
    <t>PR19FM0437</t>
  </si>
  <si>
    <t>RCV / EBITDA - DMMY - PR19FM - Financial Indicators</t>
  </si>
  <si>
    <t>PR19FM0438</t>
  </si>
  <si>
    <t>RCF to capex - DMMY - PR19FM - Financial Indicators</t>
  </si>
  <si>
    <t>PR19FM0439</t>
  </si>
  <si>
    <t>Gearing - DMMY - PR19FM - Financial Indicators</t>
  </si>
  <si>
    <t>PR19FM0440</t>
  </si>
  <si>
    <t>Return on capital employed  (ROCE) - DMMY - PR19FM - Financial Indicators</t>
  </si>
  <si>
    <t>PR19FM0441</t>
  </si>
  <si>
    <t>Return on capital employed  (ROCE) (building blocks) - DMMY - PR19FM - Financial Indicators</t>
  </si>
  <si>
    <t>PR19FM0442</t>
  </si>
  <si>
    <t>Base RoRE percentage - DMMY - PR19FM - Financial Indicators</t>
  </si>
  <si>
    <t>PR19FM0500</t>
  </si>
  <si>
    <t>Net debt - Wholesale - nominal POS - PR19FM - Financial Indicators</t>
  </si>
  <si>
    <t>PR19FM0501</t>
  </si>
  <si>
    <t>Average net debt for RoRE calculation - Wholesale - nominal - PR19FM - Financial Indicators</t>
  </si>
  <si>
    <t>PR19FM0502</t>
  </si>
  <si>
    <t>Funds from operations - Wholesale - nominal - PR19FM - Financial Indicators</t>
  </si>
  <si>
    <t>PR19FM0503</t>
  </si>
  <si>
    <t>FFO less dividends paid - Wholesale - nominal - PR19FM - Financial Indicators</t>
  </si>
  <si>
    <t>PR19FM0504</t>
  </si>
  <si>
    <t>Average of RCV - Wholesale - nominal - PR19FM - Financial Indicators</t>
  </si>
  <si>
    <t>PR19FM0505</t>
  </si>
  <si>
    <t>RCV balance - Wholesale - nominal - PR19FM - Financial Indicators</t>
  </si>
  <si>
    <t>PR19FM0506</t>
  </si>
  <si>
    <t>EBIT less current tax charge - Wholesale - nominal - PR19FM - Financial Indicators</t>
  </si>
  <si>
    <t>PR19FM0507</t>
  </si>
  <si>
    <t>EBITDA - Wholesale - nominal - PR19FM - Financial Indicators</t>
  </si>
  <si>
    <t>PR19FM0508</t>
  </si>
  <si>
    <t>EBIT less current tax charge (building blocks method) - Wholesale - nominal - PR19FM - Financial Indicators</t>
  </si>
  <si>
    <t>PR19FM0509</t>
  </si>
  <si>
    <t>Cash interest cover - Wholesale - PR19FM - Financial Indicators</t>
  </si>
  <si>
    <t>PR19FM0510</t>
  </si>
  <si>
    <t>Adjusted cash interest cover ratio (Ofwat) - Wholesale - PR19FM - Financial Indicators</t>
  </si>
  <si>
    <t>PR19FM0511</t>
  </si>
  <si>
    <t>Adjusted cash interest cover ratio  - Wholesale (Alternative) - PR19FM - Financial Indicators</t>
  </si>
  <si>
    <t>PR19FM0512</t>
  </si>
  <si>
    <t>Funds from operations / net debt - Wholesale (Ofwat) - PR19FM - Financial Indicators</t>
  </si>
  <si>
    <t>PR19FM0513</t>
  </si>
  <si>
    <t>Funds from operations / net debt - Wholesale (Alternative) - PR19FM - Financial Indicators</t>
  </si>
  <si>
    <t>PR19FM0514</t>
  </si>
  <si>
    <t>RCF / Net debt - Wholesale - PR19FM - Financial Indicators</t>
  </si>
  <si>
    <t>PR19FM0515</t>
  </si>
  <si>
    <t>Dividend cover - Wholesale - PR19FM - Financial Indicators</t>
  </si>
  <si>
    <t>PR19FM0516</t>
  </si>
  <si>
    <t>Regulatory equity / regulated earnings for the regulated company - Wholesale - PR19FM - Financial Indicators</t>
  </si>
  <si>
    <t>PR19FM0517</t>
  </si>
  <si>
    <t>RCV / EBITDA - Wholesale - PR19FM - Financial Indicators</t>
  </si>
  <si>
    <t>PR19FM0518</t>
  </si>
  <si>
    <t>RCF to capex - Wholesale - PR19FM - Financial Indicators</t>
  </si>
  <si>
    <t>PR19FM0519</t>
  </si>
  <si>
    <t>Gearing - Wholesale - PR19FM - Financial Indicators</t>
  </si>
  <si>
    <t>PR19FM0520</t>
  </si>
  <si>
    <t>Return on capital employed  (ROCE) - Wholesale - PR19FM - Financial Indicators</t>
  </si>
  <si>
    <t>PR19FM0521</t>
  </si>
  <si>
    <t>Return on capital employed  (ROCE) (building blocks) - Wholesale - PR19FM - Financial Indicators</t>
  </si>
  <si>
    <t>PR19FM0522</t>
  </si>
  <si>
    <t>Base RoRE Wholesale - PR19FM - Financial Indicators</t>
  </si>
  <si>
    <t>PR19FM0530</t>
  </si>
  <si>
    <t>Net debt - Appointee - nominal POS - PR19FM - Financial Indicators</t>
  </si>
  <si>
    <t>PR19FM0531</t>
  </si>
  <si>
    <t>RCV balance - Water proportion - nominal - PR19FM - Financial Indicators</t>
  </si>
  <si>
    <t>PR19FM1531</t>
  </si>
  <si>
    <t>RCV balance - Wastewater proportion - nominal - PR19FM - Financial Indicators</t>
  </si>
  <si>
    <t>PR19FM2531</t>
  </si>
  <si>
    <t>RCV balance - Dummy proportion - nominal - PR19FM - Financial Indicators</t>
  </si>
  <si>
    <t>PR19FM0532</t>
  </si>
  <si>
    <t>Average net debt for RoRE calculation - Appointee - nominal - PR19FM - Financial Indicators</t>
  </si>
  <si>
    <t>PR19FM0533</t>
  </si>
  <si>
    <t>Funds from operations - Appointee - nominal - PR19FM - Financial Indicators</t>
  </si>
  <si>
    <t>PR19FM0534</t>
  </si>
  <si>
    <t>FFO less dividends declared - Appointee - nominal - PR19FM - Financial Indicators</t>
  </si>
  <si>
    <t>PR19FM0535</t>
  </si>
  <si>
    <t>Average of RCV - Appointee - nominal - PR19FM - Financial Indicators</t>
  </si>
  <si>
    <t>PR19FM0536</t>
  </si>
  <si>
    <t>RCV balance - Appointee - nominal - PR19FM - Financial Indicators</t>
  </si>
  <si>
    <t>PR19FM0537</t>
  </si>
  <si>
    <t>EBIT less current tax charge - Appointee - nominal - PR19FM - Financial Indicators</t>
  </si>
  <si>
    <t>PR19FM0538</t>
  </si>
  <si>
    <t>EBITDA - Appointee - nominal - PR19FM - Financial Indicators</t>
  </si>
  <si>
    <t>PR19FM0539</t>
  </si>
  <si>
    <t>EBIT less current tax charge (building blocks method) - Appointee - nominal - PR19FM - Financial Indicators</t>
  </si>
  <si>
    <t>PR19FM0540</t>
  </si>
  <si>
    <t>Cash interest cover - Appointee - PR19FM - Financial Indicators</t>
  </si>
  <si>
    <t>PR19FM0541</t>
  </si>
  <si>
    <t>Adjusted cash interest cover ratio (Ofwat) - Appointee - PR19FM - Financial Indicators</t>
  </si>
  <si>
    <t>PR19FM0542</t>
  </si>
  <si>
    <t>Adjusted cash interest cover ratio  - Appointee (Alternative) - PR19FM - Financial Indicators</t>
  </si>
  <si>
    <t>PR19FM0543</t>
  </si>
  <si>
    <t>Funds from operations / net debt (Ofwat) - Appointee - PR19FM - Financial Indicators</t>
  </si>
  <si>
    <t>PR19FM0544</t>
  </si>
  <si>
    <t>Funds from operations / net debt - Appointee (Alternative) - PR19FM - Financial Indicators</t>
  </si>
  <si>
    <t>PR19FM0545</t>
  </si>
  <si>
    <t>Retained cash flow / debt - Appointee - PR19FM - Financial Indicators</t>
  </si>
  <si>
    <t>PR19FM0546</t>
  </si>
  <si>
    <t>Dividend cover - Appointee - PR19FM - Financial Indicators</t>
  </si>
  <si>
    <t>PR19FM0547</t>
  </si>
  <si>
    <t>Regulatory equity / regulated earnings for the regulated company - Appointee - PR19FM - Financial Indicators</t>
  </si>
  <si>
    <t>PR19FM0548</t>
  </si>
  <si>
    <t>RCV / EBITDA - Appointee - PR19FM - Financial Indicators</t>
  </si>
  <si>
    <t>PR19FM0549</t>
  </si>
  <si>
    <t>RCF to capex - Appointee - PR19FM - Financial Indicators</t>
  </si>
  <si>
    <t>PR19FM0550</t>
  </si>
  <si>
    <t>Gearing - Appointee - PR19FM - Financial Indicators</t>
  </si>
  <si>
    <t>PR19FM0551</t>
  </si>
  <si>
    <t>Return on capital employed  (ROCE) - Appointee - PR19FM - Financial Indicators</t>
  </si>
  <si>
    <t>PR19FM0552</t>
  </si>
  <si>
    <t>Return on capital employed  (ROCE) (building blocks) - Appointee - PR19FM - Financial Indicators</t>
  </si>
  <si>
    <t>PR19FM0553</t>
  </si>
  <si>
    <t>Base RoRE Appointee - PR19FM - Financial Indicators</t>
  </si>
  <si>
    <t>PR19FM0600</t>
  </si>
  <si>
    <t>Water resources - Allowed Revenues - real - PR19FM - Exec Summary - Price Controls</t>
  </si>
  <si>
    <t>PR19FM0601</t>
  </si>
  <si>
    <t>Water resources - K - periodic - PR19FM - Exec Summary - Price Controls</t>
  </si>
  <si>
    <t>PR19FM0602</t>
  </si>
  <si>
    <t>Water network - Allowed Revenues - real - PR19FM - Exec Summary - Price Controls</t>
  </si>
  <si>
    <t>PR19FM0603</t>
  </si>
  <si>
    <t>Water network - K - periodic - PR19FM - Exec Summary - Price Controls</t>
  </si>
  <si>
    <t>PR19FM0604</t>
  </si>
  <si>
    <t>Water - Allowed Revenues - real - PR19FM - Exec Summary - Price Controls</t>
  </si>
  <si>
    <t>PR19FM0605</t>
  </si>
  <si>
    <t>Water - K - PR19FM - Exec Summary - Price Controls</t>
  </si>
  <si>
    <t>PR19FM0606</t>
  </si>
  <si>
    <t>Wastewater network - Allowed Revenues - real - PR19FM - Exec Summary - Price Controls</t>
  </si>
  <si>
    <t>PR19FM0607</t>
  </si>
  <si>
    <t>Wastewater network - K - periodic - PR19FM - Exec Summary - Price Controls</t>
  </si>
  <si>
    <t>PR19FM0608</t>
  </si>
  <si>
    <t>Bio resources - Allowed Revenues - real - PR19FM - Exec Summary - Price Controls</t>
  </si>
  <si>
    <t>PR19FM0609</t>
  </si>
  <si>
    <t>Bio resources - TDS Revenues - real - PR19FM - Exec Summary - Price Controls</t>
  </si>
  <si>
    <t>PR19FM0610</t>
  </si>
  <si>
    <t>Wastewater - Allowed Revenues - real - PR19FM - Exec Summary - Price Controls</t>
  </si>
  <si>
    <t>PR19FM0611</t>
  </si>
  <si>
    <t>Dummy control - Allowed Revenues - real - PR19FM - Exec Summary - Price Controls</t>
  </si>
  <si>
    <t>PR19FM0612</t>
  </si>
  <si>
    <t>Dummy control - K - periodic - PR19FM - Exec Summary - Price Controls</t>
  </si>
  <si>
    <t>PR19FM0613</t>
  </si>
  <si>
    <t>Residential retail service revenue - real - PR19FM - Exec Summary - Price Controls</t>
  </si>
  <si>
    <t>PR19FM0614</t>
  </si>
  <si>
    <t>Business retail service revenue - real - PR19FM - Exec Summary - Price Controls</t>
  </si>
  <si>
    <t>PR19FM0615</t>
  </si>
  <si>
    <t>Appointee Total Revenues - real - PR19FM - Exec Summary - Price Controls</t>
  </si>
  <si>
    <t>PR19FM0616</t>
  </si>
  <si>
    <t>Appointee Total Revenues inclusive of DPC - real - PR19FM - Exec Summary - Price Controls</t>
  </si>
  <si>
    <t>PR19FM0620</t>
  </si>
  <si>
    <t>Wholesale water resources allowed revenue (excluding capital connection charges, other income and operating income) per residential customer  - real - PR19FM - Exec Summary - Av Res Bill Post Finceability Adj</t>
  </si>
  <si>
    <t>PR19FM0621</t>
  </si>
  <si>
    <t>Wholesale allowed revenue per customer - Growth - WR - PR19FM - Exec Summary - Av Res Bill Post Finceability Adj</t>
  </si>
  <si>
    <t>PR19FM0622</t>
  </si>
  <si>
    <t>Wholesale water network allowed revenue (excluding capital connection charges, other income and operating income) per residential customer  - real - PR19FM - Exec Summary - Av Res Bill Post Finceability Adj</t>
  </si>
  <si>
    <t>PR19FM0623</t>
  </si>
  <si>
    <t>Wholesale allowed revenue per customer - Growth - WN - PR19FM - Exec Summary - Av Res Bill Post Finceability Adj</t>
  </si>
  <si>
    <t>PR19FM0624</t>
  </si>
  <si>
    <t>Wholesale wastewater network allowed revenue (excluding capital connection charges, other income and operating income) per residential customer  - real - PR19FM - Exec Summary - Av Res Bill Post Finceability Adj</t>
  </si>
  <si>
    <t>PR19FM0625</t>
  </si>
  <si>
    <t>Wholesale allowed revenue per customer - Growth - WWN - real - PR19FM - Exec Summary - Av Res Bill Post Finceability Adj</t>
  </si>
  <si>
    <t>PR19FM0626</t>
  </si>
  <si>
    <t>Wholesale bio resources allowed revenue (excluding capital connection charges, other income and operating income) per residential customer  - real - PR19FM - Exec Summary - Av Res Bill Post Finceability Adj</t>
  </si>
  <si>
    <t>PR19FM0627</t>
  </si>
  <si>
    <t>Wholesale allowed revenue per customer - Growth - BR - real - PR19FM - Exec Summary - Av Res Bill Post Finceability Adj</t>
  </si>
  <si>
    <t>PR19FM0628</t>
  </si>
  <si>
    <t>Wholesale dummy control allowed revenue (excluding capital connection charges, other income and operating income) per residential customer  - real - PR19FM - Exec Summary - Av Res Bill Post Finceability Adj</t>
  </si>
  <si>
    <t>PR19FM0629</t>
  </si>
  <si>
    <t>Wholesale allowed revenue per customer - Growth - DMMY - real - PR19FM - Exec Summary - Av Res Bill Post Finceability Adj</t>
  </si>
  <si>
    <t>PR19FM0630</t>
  </si>
  <si>
    <t>Retail allowed revenue per customer: single service - real - PR19FM - Exec Summary - Av Res Bill Post Finceability Adj</t>
  </si>
  <si>
    <t>PR19FM0631</t>
  </si>
  <si>
    <t>Retail allowed revenue per customer single service - Growth - PR19FM - Exec Summary - Av Res Bill Post Finceability Adj</t>
  </si>
  <si>
    <t>PR19FM0632</t>
  </si>
  <si>
    <t>Retail allowed revenue per customer: joint services - real - PR19FM - Exec Summary - Av Res Bill Post Finceability Adj</t>
  </si>
  <si>
    <t>PR19FM0633</t>
  </si>
  <si>
    <t>Retail allowed revenue per customer joint services - Growth - PR19FM - Exec Summary - Av Res Bill Post Finceability Adj</t>
  </si>
  <si>
    <t>PR19FM0634</t>
  </si>
  <si>
    <t>Average water resources - only bill - real - PR19FM - Exec Summary - Av Res Bill Post Finceability Adj</t>
  </si>
  <si>
    <t>PR19FM0635</t>
  </si>
  <si>
    <t>Average water resources - only bill - Growth - PR19FM - Exec Summary - Av Res Bill Post Finceability Adj</t>
  </si>
  <si>
    <t>PR19FM0636</t>
  </si>
  <si>
    <t>Average water network - only bill - real - PR19FM - Exec Summary - Av Res Bill Post Finceability Adj</t>
  </si>
  <si>
    <t>PR19FM0637</t>
  </si>
  <si>
    <t>Average water network - only bill - Growth - PR19FM - Exec Summary - Av Res Bill Post Finceability Adj</t>
  </si>
  <si>
    <t>PR19FM0638</t>
  </si>
  <si>
    <t>Average wastewater network-only bill - real - PR19FM - Exec Summary - Av Res Bill Post Finceability Adj</t>
  </si>
  <si>
    <t>PR19FM0639</t>
  </si>
  <si>
    <t>Average wastewater network-only bill growth - real - PR19FM - Exec Summary - Av Res Bill Post Finceability Adj</t>
  </si>
  <si>
    <t>PR19FM0640</t>
  </si>
  <si>
    <t>Average bio resources-only bill - real - PR19FM - Exec Summary - Av Res Bill Post Finceability Adj</t>
  </si>
  <si>
    <t>PR19FM0641</t>
  </si>
  <si>
    <t>Average bio resources-only bill growth - real - PR19FM - Exec Summary - Av Res Bill Post Finceability Adj</t>
  </si>
  <si>
    <t>PR19FM0642</t>
  </si>
  <si>
    <t>Average dummy control-only bill - real - PR19FM - Exec Summary - Av Res Bill Post Finceability Adj</t>
  </si>
  <si>
    <t>PR19FM0643</t>
  </si>
  <si>
    <t>Average dummy control-only bill growth - real - PR19FM - Exec Summary - Av Res Bill Post Finceability Adj</t>
  </si>
  <si>
    <t>PR19FM0644</t>
  </si>
  <si>
    <t>WoC average bill - real - PR19FM - Exec Summary - Av Res Bill Post Finceability Adj</t>
  </si>
  <si>
    <t>PR19FM0645</t>
  </si>
  <si>
    <t>WoC average bill growth - PR19FM - Exec Summary - Av Res Bill Post Finceability Adj</t>
  </si>
  <si>
    <t>PR19FM0646</t>
  </si>
  <si>
    <t>WaSC average bill - real - PR19FM - Exec Summary - Av Res Bill Post Finceability Adj</t>
  </si>
  <si>
    <t>PR19FM0647</t>
  </si>
  <si>
    <t>WaSC average bill growth - PR19FM - Exec Summary - Av Res Bill Post Finceability Adj</t>
  </si>
  <si>
    <t>PR19FM0648</t>
  </si>
  <si>
    <t>Single Retail income - real - PR19FM - Exec Summary - Av Res Bill Post Finceability Adj</t>
  </si>
  <si>
    <t>PR19FM0649</t>
  </si>
  <si>
    <t>Joint Retail income - real - PR19FM - Exec Summary - Av Res Bill Post Finceability Adj</t>
  </si>
  <si>
    <t>PR19FM0650</t>
  </si>
  <si>
    <t>Total Retail income - real - PR19FM - Exec Summary - Av Res Bill Post Finceability Adj</t>
  </si>
  <si>
    <t>PR19FM0700</t>
  </si>
  <si>
    <t>PAYG - WR - real - PR19FM - Exec Summary - Allowed Rev Breakdown Post Finceability Adj</t>
  </si>
  <si>
    <t>PR19FM0701</t>
  </si>
  <si>
    <t>Wholesale Water resources service defined benefit pension deficit recovery  per IN13/17 - real - PR19FM - Exec Summary - Allowed Rev Breakdown Post Finceability Adj</t>
  </si>
  <si>
    <t>PR19FM0702</t>
  </si>
  <si>
    <t>Return on Capital - WR - real - PR19FM - Exec Summary - Allowed Rev Breakdown Post Finceability Adj</t>
  </si>
  <si>
    <t>PR19FM0703</t>
  </si>
  <si>
    <t>Depreciation - WR - real - PR19FM - Exec Summary - Allowed Rev Breakdown Post Finceability Adj</t>
  </si>
  <si>
    <t>PR19FM0704</t>
  </si>
  <si>
    <t>Tax WR - real  - PR19FM - Exec Summary - Allowed Rev Breakdown Post Finceability Adj</t>
  </si>
  <si>
    <t>PR19FM0705</t>
  </si>
  <si>
    <t>Water resources: operating income - CALC - real - PR19FM - Exec Summary - Allowed Rev Breakdown Post Finceability Adj</t>
  </si>
  <si>
    <t>PR19FM0706</t>
  </si>
  <si>
    <t>Third party &amp; principle service revenues - WR - real - PR19FM - Exec Summary - Allowed Rev Breakdown Post Finceability Adj</t>
  </si>
  <si>
    <t>PR19FM0707</t>
  </si>
  <si>
    <t>Adjustment to Wholesale revenue requirement - WR - real - PR19FM - Exec Summary - Allowed Rev Breakdown Post Finceability Adj</t>
  </si>
  <si>
    <t>PR19FM0708</t>
  </si>
  <si>
    <t>Allowed revenues - WR - real - PR19FM - Exec Summary - Allowed Rev Breakdown Post Finceability Adj</t>
  </si>
  <si>
    <t>PR19FM0709</t>
  </si>
  <si>
    <t>Revenue solving adjustment - WR - real - PR19FM - Exec Summary - Allowed Rev Breakdown Post Finceability Adj</t>
  </si>
  <si>
    <t>PR19FM0710</t>
  </si>
  <si>
    <t>Allowed Revenues (post revenue solving adjustment) - WR - real - PR19FM - Exec Summary - Allowed Rev Breakdown Post Finceability Adj</t>
  </si>
  <si>
    <t>PR19FM0711</t>
  </si>
  <si>
    <t>Post financeability adjustments - WR - real - PR19FM - Exec Summary - Allowed Rev Breakdown Post Finceability Adj</t>
  </si>
  <si>
    <t>PR19FM0712</t>
  </si>
  <si>
    <t>Allowed Revenues (pre profiling) - WR - real - PR19FM - Exec Summary - Allowed Rev Breakdown Post Finceability Adj</t>
  </si>
  <si>
    <t>PR19FM0713</t>
  </si>
  <si>
    <t>Profiling adjustment - WR - real - PR19FM - Exec Summary - Allowed Rev Breakdown Post Finceability Adj</t>
  </si>
  <si>
    <t>PR19FM0714</t>
  </si>
  <si>
    <t>Re-profiled allowed revenue adjusted - WR - real - PR19FM - Exec Summary - Allowed Rev Breakdown Post Finceability Adj</t>
  </si>
  <si>
    <t>PR19FM0715</t>
  </si>
  <si>
    <t>Capital contributions from connection charges and revenue from infrastructure charges - forecast - WR - real - PR19FM - Exec Summary - Allowed Rev Breakdown Post Finceability Adj</t>
  </si>
  <si>
    <t>PR19FM0716</t>
  </si>
  <si>
    <t>Final Allowed Revenues - WR - real - PR19FM - Exec Summary - Allowed Rev Breakdown Post Finceability Adj</t>
  </si>
  <si>
    <t>PR19FM0717</t>
  </si>
  <si>
    <t>PAYG - WN - real - PR19FM - Exec Summary - Allowed Rev Breakdown Post Finceability Adj</t>
  </si>
  <si>
    <t>PR19FM0718</t>
  </si>
  <si>
    <t>Wholesale Water network service defined benefit pension deficit recovery  per IN13/17 - real - PR19FM - Exec Summary - Allowed Rev Breakdown Post Finceability Adj</t>
  </si>
  <si>
    <t>PR19FM0719</t>
  </si>
  <si>
    <t>Return on Capital - WN - real - PR19FM - Exec Summary - Allowed Rev Breakdown Post Finceability Adj</t>
  </si>
  <si>
    <t>PR19FM0720</t>
  </si>
  <si>
    <t>Depreciation - WN - real - PR19FM - Exec Summary - Allowed Rev Breakdown Post Finceability Adj</t>
  </si>
  <si>
    <t>PR19FM0721</t>
  </si>
  <si>
    <t>Tax WN - real  - PR19FM - Exec Summary - Allowed Rev Breakdown Post Finceability Adj</t>
  </si>
  <si>
    <t>PR19FM0722</t>
  </si>
  <si>
    <t>Water network: operating income - CALC - real - PR19FM - Exec Summary - Allowed Rev Breakdown Post Finceability Adj</t>
  </si>
  <si>
    <t>PR19FM0723</t>
  </si>
  <si>
    <t>Third party &amp; principle service revenues - WN - real - PR19FM - Exec Summary - Allowed Rev Breakdown Post Finceability Adj</t>
  </si>
  <si>
    <t>PR19FM0724</t>
  </si>
  <si>
    <t>Adjustment to Wholesale revenue requirement - WN - real - PR19FM - Exec Summary - Allowed Rev Breakdown Post Finceability Adj</t>
  </si>
  <si>
    <t>PR19FM0725</t>
  </si>
  <si>
    <t>Allowed revenues - WN - real - PR19FM - Exec Summary - Allowed Rev Breakdown Post Finceability Adj</t>
  </si>
  <si>
    <t>PR19FM0726</t>
  </si>
  <si>
    <t>Revenue solving adjustment - WN - real - PR19FM - Exec Summary - Allowed Rev Breakdown Post Finceability Adj</t>
  </si>
  <si>
    <t>PR19FM0727</t>
  </si>
  <si>
    <t>Allowed Revenues (post revenue solving adjustment) - WN - real - PR19FM - Exec Summary - Allowed Rev Breakdown Post Finceability Adj</t>
  </si>
  <si>
    <t>PR19FM0728</t>
  </si>
  <si>
    <t>Post financeability adjustments - WN - real - PR19FM - Exec Summary - Allowed Rev Breakdown Post Finceability Adj</t>
  </si>
  <si>
    <t>PR19FM0729</t>
  </si>
  <si>
    <t>Allowed Revenues (pre profiling) - WN - real - PR19FM - Exec Summary - Allowed Rev Breakdown Post Finceability Adj</t>
  </si>
  <si>
    <t>PR19FM0730</t>
  </si>
  <si>
    <t>Profiling adjustment - WN - real - PR19FM - Exec Summary - Allowed Rev Breakdown Post Finceability Adj</t>
  </si>
  <si>
    <t>PR19FM0731</t>
  </si>
  <si>
    <t>Re-profiled allowed revenue adjusted - WN - real - PR19FM - Exec Summary - Allowed Rev Breakdown Post Finceability Adj</t>
  </si>
  <si>
    <t>PR19FM0732</t>
  </si>
  <si>
    <t>Capital contributions from connection charges and revenue from infrastructure charges - forecast - WN - real - PR19FM - Exec Summary - Allowed Rev Breakdown Post Finceability Adj</t>
  </si>
  <si>
    <t>PR19FM0733</t>
  </si>
  <si>
    <t>Final Allowed Revenues - WN - real - PR19FM - Exec Summary - Allowed Rev Breakdown Post Finceability Adj</t>
  </si>
  <si>
    <t>PR19FM0734</t>
  </si>
  <si>
    <t>PAYG - WWN - real - PR19FM - Exec Summary - Allowed Rev Breakdown Post Finceability Adj</t>
  </si>
  <si>
    <t>PR19FM0735</t>
  </si>
  <si>
    <t>Wholesale Wastewater network service defined benefit pension deficit recovery per IN13/17 - real - PR19FM - Exec Summary - Allowed Rev Breakdown Post Finceability Adj</t>
  </si>
  <si>
    <t>PR19FM0736</t>
  </si>
  <si>
    <t>Return on Capital - WWN - real - PR19FM - Exec Summary - Allowed Rev Breakdown Post Finceability Adj</t>
  </si>
  <si>
    <t>PR19FM0737</t>
  </si>
  <si>
    <t>Depreciation - WWN - real - PR19FM - Exec Summary - Allowed Rev Breakdown Post Finceability Adj</t>
  </si>
  <si>
    <t>PR19FM0738</t>
  </si>
  <si>
    <t>Tax WWN - real - PR19FM - Exec Summary - Allowed Rev Breakdown Post Finceability Adj</t>
  </si>
  <si>
    <t>PR19FM0739</t>
  </si>
  <si>
    <t>Wastewater network: operating income - CALC - real - PR19FM - Exec Summary - Allowed Rev Breakdown Post Finceability Adj</t>
  </si>
  <si>
    <t>PR19FM0740</t>
  </si>
  <si>
    <t>Third party &amp; principle service revenues - WWN - real - PR19FM - Exec Summary - Allowed Rev Breakdown Post Finceability Adj</t>
  </si>
  <si>
    <t>PR19FM0741</t>
  </si>
  <si>
    <t>Adjustment to Wholesale revenue requirement - WWN - real - PR19FM - Exec Summary - Allowed Rev Breakdown Post Finceability Adj</t>
  </si>
  <si>
    <t>PR19FM0742</t>
  </si>
  <si>
    <t>Allowed Revenues - WWN - real - PR19FM - Exec Summary - Allowed Rev Breakdown Post Finceability Adj</t>
  </si>
  <si>
    <t>PR19FM0743</t>
  </si>
  <si>
    <t>Revenue solving adjustment - WWN - real - PR19FM - Exec Summary - Allowed Rev Breakdown Post Finceability Adj</t>
  </si>
  <si>
    <t>PR19FM0744</t>
  </si>
  <si>
    <t>Allowed Revenues (post revenue solving adjustment) - WWN - real - PR19FM - Exec Summary - Allowed Rev Breakdown Post Finceability Adj</t>
  </si>
  <si>
    <t>PR19FM0745</t>
  </si>
  <si>
    <t>Post financeability adjustments - WWN - real - PR19FM - Exec Summary - Allowed Rev Breakdown Post Finceability Adj</t>
  </si>
  <si>
    <t>PR19FM0746</t>
  </si>
  <si>
    <t>Allowed Revenues (pre profiling) - WWN - real - PR19FM - Exec Summary - Allowed Rev Breakdown Post Finceability Adj</t>
  </si>
  <si>
    <t>PR19FM0747</t>
  </si>
  <si>
    <t>Profiling adjustment - WWN - real - PR19FM - Exec Summary - Allowed Rev Breakdown Post Finceability Adj</t>
  </si>
  <si>
    <t>PR19FM0748</t>
  </si>
  <si>
    <t>Re-profiled allowed revenue adjusted - WWN - real - PR19FM - Exec Summary - Allowed Rev Breakdown Post Finceability Adj</t>
  </si>
  <si>
    <t>PR19FM0749</t>
  </si>
  <si>
    <t>Capital contributions from connection charges and revenue from infrastructure charges - forecast - WWN - real - PR19FM - Exec Summary - Allowed Rev Breakdown Post Finceability Adj</t>
  </si>
  <si>
    <t>PR19FM0750</t>
  </si>
  <si>
    <t>Final Allowed Revenues - WWN - real - PR19FM - Exec Summary - Allowed Rev Breakdown Post Finceability Adj</t>
  </si>
  <si>
    <t>PR19FM0751</t>
  </si>
  <si>
    <t>PAYG - BR - real - PR19FM - Exec Summary - Allowed Rev Breakdown Post Finceability Adj</t>
  </si>
  <si>
    <t>PR19FM0752</t>
  </si>
  <si>
    <t>Wholesale Bio resources service defined benefit pension deficit recovery per IN13/17 - real - PR19FM - Exec Summary - Allowed Rev Breakdown Post Finceability Adj</t>
  </si>
  <si>
    <t>PR19FM0753</t>
  </si>
  <si>
    <t>Return on Capital - BR - real - PR19FM - Exec Summary - Allowed Rev Breakdown Post Finceability Adj</t>
  </si>
  <si>
    <t>PR19FM0754</t>
  </si>
  <si>
    <t>Depreciation - BR - real - PR19FM - Exec Summary - Allowed Rev Breakdown Post Finceability Adj</t>
  </si>
  <si>
    <t>PR19FM0755</t>
  </si>
  <si>
    <t>Tax BR - real - PR19FM - Exec Summary - Allowed Rev Breakdown Post Finceability Adj</t>
  </si>
  <si>
    <t>PR19FM0756</t>
  </si>
  <si>
    <t>Bio resources: operating income - CALC - real - PR19FM - Exec Summary - Allowed Rev Breakdown Post Finceability Adj</t>
  </si>
  <si>
    <t>PR19FM0757</t>
  </si>
  <si>
    <t>Third party &amp; principle service revenues - BR - real - PR19FM - Exec Summary - Allowed Rev Breakdown Post Finceability Adj</t>
  </si>
  <si>
    <t>PR19FM0758</t>
  </si>
  <si>
    <t>Adjustment to Wholesale revenue requirement - BR - real - PR19FM - Exec Summary - Allowed Rev Breakdown Post Finceability Adj</t>
  </si>
  <si>
    <t>PR19FM0759</t>
  </si>
  <si>
    <t>Allowed Revenues - BR - real - PR19FM - Exec Summary - Allowed Rev Breakdown Post Finceability Adj</t>
  </si>
  <si>
    <t>PR19FM0760</t>
  </si>
  <si>
    <t>Revenue solving adjustment - BR - real - PR19FM - Exec Summary - Allowed Rev Breakdown Post Finceability Adj</t>
  </si>
  <si>
    <t>PR19FM0761</t>
  </si>
  <si>
    <t>Allowed Revenues (post revenue solving adjustment) - BR - real - PR19FM - Exec Summary - Allowed Rev Breakdown Post Finceability Adj</t>
  </si>
  <si>
    <t>PR19FM0762</t>
  </si>
  <si>
    <t>Post financeability adjustments - BR - real - PR19FM - Exec Summary - Allowed Rev Breakdown Post Finceability Adj</t>
  </si>
  <si>
    <t>PR19FM0763</t>
  </si>
  <si>
    <t>Allowed Revenues (pre profiling) - BR - real - PR19FM - Exec Summary - Allowed Rev Breakdown Post Finceability Adj</t>
  </si>
  <si>
    <t>PR19FM0764</t>
  </si>
  <si>
    <t>Profiling adjustment - BR - real - PR19FM - Exec Summary - Allowed Rev Breakdown Post Finceability Adj</t>
  </si>
  <si>
    <t>PR19FM0765</t>
  </si>
  <si>
    <t>Re-profiled allowed revenue adjusted - BR - real - PR19FM - Exec Summary - Allowed Rev Breakdown Post Finceability Adj</t>
  </si>
  <si>
    <t>PR19FM0766</t>
  </si>
  <si>
    <t>Capital contributions from connection charges and revenue from infrastructure charges - forecast - BR - real - PR19FM - Exec Summary - Allowed Rev Breakdown Post Finceability Adj</t>
  </si>
  <si>
    <t>PR19FM0767</t>
  </si>
  <si>
    <t>Final Allowed Revenues - BR - real - PR19FM - Exec Summary - Allowed Rev Breakdown Post Finceability Adj</t>
  </si>
  <si>
    <t>PR19FM0768</t>
  </si>
  <si>
    <t>PAYG - DMMY - real - PR19FM - Exec Summary - Allowed Rev Breakdown Post Finceability Adj</t>
  </si>
  <si>
    <t>PR19FM0769</t>
  </si>
  <si>
    <t>Wholesale Dummy control service defined benefit pension deficit recovery per IN13/17 - real - PR19FM - Exec Summary - Allowed Rev Breakdown Post Finceability Adj</t>
  </si>
  <si>
    <t>PR19FM0770</t>
  </si>
  <si>
    <t>Return on Capital - DMMY - real - PR19FM - Exec Summary - Allowed Rev Breakdown Post Finceability Adj</t>
  </si>
  <si>
    <t>PR19FM0771</t>
  </si>
  <si>
    <t>Depreciation - DMMY - real - PR19FM - Exec Summary - Allowed Rev Breakdown Post Finceability Adj</t>
  </si>
  <si>
    <t>PR19FM0772</t>
  </si>
  <si>
    <t>Tax DMMY - real - PR19FM - Exec Summary - Allowed Rev Breakdown Post Finceability Adj</t>
  </si>
  <si>
    <t>PR19FM0773</t>
  </si>
  <si>
    <t>Dummy control: operating income - CALC - real - PR19FM - Exec Summary - Allowed Rev Breakdown Post Finceability Adj</t>
  </si>
  <si>
    <t>PR19FM0774</t>
  </si>
  <si>
    <t>Third party &amp; principle service revenues - DMMY - real - PR19FM - Exec Summary - Allowed Rev Breakdown Post Finceability Adj</t>
  </si>
  <si>
    <t>PR19FM0775</t>
  </si>
  <si>
    <t>Adjustment to Wholesale revenue requirement - DMMY - real - PR19FM - Exec Summary - Allowed Rev Breakdown Post Finceability Adj</t>
  </si>
  <si>
    <t>PR19FM0776</t>
  </si>
  <si>
    <t>Allowed Revenues - DMMY - real - PR19FM - Exec Summary - Allowed Rev Breakdown Post Finceability Adj</t>
  </si>
  <si>
    <t>PR19FM0777</t>
  </si>
  <si>
    <t>Revenue solving adjustment - DMMY - real - PR19FM - Exec Summary - Allowed Rev Breakdown Post Finceability Adj</t>
  </si>
  <si>
    <t>PR19FM0778</t>
  </si>
  <si>
    <t>Allowed Revenues (post revenue solving adjustment) - DMMY - real - PR19FM - Exec Summary - Allowed Rev Breakdown Post Finceability Adj</t>
  </si>
  <si>
    <t>PR19FM0779</t>
  </si>
  <si>
    <t>Post financeability adjustments - DMMY - real - PR19FM - Exec Summary - Allowed Rev Breakdown Post Finceability Adj</t>
  </si>
  <si>
    <t>PR19FM0780</t>
  </si>
  <si>
    <t>Allowed Revenues (pre profiling) - DMMY - real - PR19FM - Exec Summary - Allowed Rev Breakdown Post Finceability Adj</t>
  </si>
  <si>
    <t>PR19FM0781</t>
  </si>
  <si>
    <t>Profiling adjustment - DMMY - real - PR19FM - Exec Summary - Allowed Rev Breakdown Post Finceability Adj</t>
  </si>
  <si>
    <t>PR19FM0782</t>
  </si>
  <si>
    <t>Re-profiled allowed revenue adjusted - real - DMMY - real - PR19FM - Exec Summary - Allowed Rev Breakdown Post Finceability Adj</t>
  </si>
  <si>
    <t>PR19FM0783</t>
  </si>
  <si>
    <t>Capital contributions from connection charges and revenue from infrastructure charges - forecast - DMMY - real - PR19FM - Exec Summary - Allowed Rev Breakdown Post Finceability Adj</t>
  </si>
  <si>
    <t>PR19FM0784</t>
  </si>
  <si>
    <t>Final Allowed Revenues - DMMY - real - PR19FM - Exec Summary - Allowed Rev Breakdown Post Finceability Adj</t>
  </si>
  <si>
    <t>PR19FM0800</t>
  </si>
  <si>
    <t>Company exited the retail market switch - PR19FM - Inputs - Global Inputs</t>
  </si>
  <si>
    <t>nr</t>
  </si>
  <si>
    <t>PR19FM0801</t>
  </si>
  <si>
    <t>Scenario Name - PR19FM - Inputs - Model Parameters</t>
  </si>
  <si>
    <t>text</t>
  </si>
  <si>
    <t>PR19FM0900</t>
  </si>
  <si>
    <t>Geometric Average RoRE percentage - WN</t>
  </si>
  <si>
    <t>PR19FM0901</t>
  </si>
  <si>
    <t>Geometric Average RoRE percentage - WN - Financing Upside case</t>
  </si>
  <si>
    <t>PR19FM0902</t>
  </si>
  <si>
    <t>Geometric Average RoRE percentage - WN - Revenue Upside case</t>
  </si>
  <si>
    <t>PR19FM0903</t>
  </si>
  <si>
    <t>Geometric Average RoRE percentage - WN - Water trading incentive revenue impact Upside case</t>
  </si>
  <si>
    <t>PR19FM0904</t>
  </si>
  <si>
    <t>Geometric Average RoRE percentage - WN - Water trading incentive export revenue impact Upside case</t>
  </si>
  <si>
    <t>PR19FM0905</t>
  </si>
  <si>
    <t>Geometric Average RoRE percentage - WN - ODI Upside case</t>
  </si>
  <si>
    <t>PR19FM0907</t>
  </si>
  <si>
    <t>Geometric Average RoRE percentage - WN - Water trading export costs impact Upside case</t>
  </si>
  <si>
    <t>PR19FM0908</t>
  </si>
  <si>
    <t>Geometric Average RoRE percentage - WN - Costs including uncertainty mechanism Upside case</t>
  </si>
  <si>
    <t>PR19FM0909</t>
  </si>
  <si>
    <t>Geometric Average RoRE percentage - WN - D-Mex Upside case</t>
  </si>
  <si>
    <t>PR19FM0910</t>
  </si>
  <si>
    <t>Geometric Average RoRE percentage - WN - Financing Downside case</t>
  </si>
  <si>
    <t>PR19FM0911</t>
  </si>
  <si>
    <t>Geometric Average RoRE percentage - WN - Revenue Downside case</t>
  </si>
  <si>
    <t>PR19FM0912</t>
  </si>
  <si>
    <t>Geometric Average RoRE percentage - WN - Water trading incentive revenue impact Downside case</t>
  </si>
  <si>
    <t>PR19FM0913</t>
  </si>
  <si>
    <t>Geometric Average RoRE percentage - WN - Water trading incentive export revenue impact Downside case</t>
  </si>
  <si>
    <t>PR19FM0914</t>
  </si>
  <si>
    <t>Geometric Average RoRE percentage - WN - ODI Downside case</t>
  </si>
  <si>
    <t>PR19FM0916</t>
  </si>
  <si>
    <t>Geometric Average RoRE percentage - WN - Water trading export costs impact Downside case</t>
  </si>
  <si>
    <t>PR19FM0917</t>
  </si>
  <si>
    <t>Geometric Average RoRE percentage - WN - Costs including uncertainty mechanism Downside case</t>
  </si>
  <si>
    <t>PR19FM0918</t>
  </si>
  <si>
    <t>Geometric Average RoRE percentage - WN - D-Mex Downside case</t>
  </si>
  <si>
    <t>PR19FM0919</t>
  </si>
  <si>
    <t>Geometric Average RoRE percentage - WR</t>
  </si>
  <si>
    <t>PR19FM0920</t>
  </si>
  <si>
    <t>Geometric Average RoRE percentage - WR - Financing Upside case</t>
  </si>
  <si>
    <t>PR19FM0921</t>
  </si>
  <si>
    <t>Geometric Average RoRE percentage - WR - Revenue Upside case</t>
  </si>
  <si>
    <t>PR19FM0922</t>
  </si>
  <si>
    <t>Geometric Average RoRE percentage - WR - Water trading incentive revenue impact Upside case</t>
  </si>
  <si>
    <t>PR19FM0923</t>
  </si>
  <si>
    <t>Geometric Average RoRE percentage - WR - Water trading incentive export revenue impact Upside case</t>
  </si>
  <si>
    <t>PR19FM0924</t>
  </si>
  <si>
    <t>Geometric Average RoRE percentage - WR - ODI Upside case</t>
  </si>
  <si>
    <t>PR19FM0926</t>
  </si>
  <si>
    <t>Geometric Average RoRE percentage - WR - Water trading export costs impact Upside case</t>
  </si>
  <si>
    <t>PR19FM0927</t>
  </si>
  <si>
    <t>Geometric Average RoRE percentage - WR - Costs including uncertainty mechanism Upside case</t>
  </si>
  <si>
    <t>PR19FM0928</t>
  </si>
  <si>
    <t>Geometric Average RoRE percentage - WR - Financing Downside case</t>
  </si>
  <si>
    <t>PR19FM0929</t>
  </si>
  <si>
    <t>Geometric Average RoRE percentage - WR - Revenue Downside case</t>
  </si>
  <si>
    <t>PR19FM0930</t>
  </si>
  <si>
    <t>Geometric Average RoRE percentage - WR - Water trading incentive revenue impact Downside case</t>
  </si>
  <si>
    <t>PR19FM0931</t>
  </si>
  <si>
    <t>Geometric Average RoRE percentage - WR - Water trading incentive export revenue impact Downside case</t>
  </si>
  <si>
    <t>PR19FM0932</t>
  </si>
  <si>
    <t>Geometric Average RoRE percentage - WR - ODI Downside case</t>
  </si>
  <si>
    <t>PR19FM0934</t>
  </si>
  <si>
    <t>Geometric Average RoRE percentage - WR - Water trading export costs impact Downside case</t>
  </si>
  <si>
    <t>PR19FM0935</t>
  </si>
  <si>
    <t>Geometric Average RoRE percentage - WR - Costs including uncertainty mechanism Downside case</t>
  </si>
  <si>
    <t>PR19FM0936</t>
  </si>
  <si>
    <t>Geometric Average RoRE percentage - WWN</t>
  </si>
  <si>
    <t>PR19FM0937</t>
  </si>
  <si>
    <t>Geometric Average RoRE percentage - WWN - Financing Upside case</t>
  </si>
  <si>
    <t>PR19FM0938</t>
  </si>
  <si>
    <t>Geometric Average RoRE percentage - WWN - Revenue Upside case</t>
  </si>
  <si>
    <t>PR19FM0939</t>
  </si>
  <si>
    <t>Geometric Average RoRE percentage - WWN - ODI Upside case</t>
  </si>
  <si>
    <t>PR19FM0941</t>
  </si>
  <si>
    <t>Geometric Average RoRE percentage - WWN - Costs including uncertainty mechanism Upside case</t>
  </si>
  <si>
    <t>PR19FM0942</t>
  </si>
  <si>
    <t>Geometric Average RoRE percentage - WWN - D-Mex Upside case</t>
  </si>
  <si>
    <t>PR19FM0943</t>
  </si>
  <si>
    <t>Geometric Average RoRE percentage - WWN - Financing Downside case</t>
  </si>
  <si>
    <t>PR19FM0944</t>
  </si>
  <si>
    <t>Geometric Average RoRE percentage - WWN - Revenue Downside case</t>
  </si>
  <si>
    <t>PR19FM0945</t>
  </si>
  <si>
    <t>Geometric Average RoRE percentage - WWN - ODI Downside case</t>
  </si>
  <si>
    <t>PR19FM0947</t>
  </si>
  <si>
    <t>Geometric Average RoRE percentage - WWN - Costs including uncertainty mechanism Downside case</t>
  </si>
  <si>
    <t>PR19FM0948</t>
  </si>
  <si>
    <t>Geometric Average RoRE percentage - WWN - D-Mex Downside case</t>
  </si>
  <si>
    <t>PR19FM0949</t>
  </si>
  <si>
    <t>Geometric Average RoRE percentage - BR</t>
  </si>
  <si>
    <t>PR19FM0950</t>
  </si>
  <si>
    <t>Geometric Average RoRE percentage - BR - Financing Upside case</t>
  </si>
  <si>
    <t>PR19FM0951</t>
  </si>
  <si>
    <t>Geometric Average RoRE percentage - BR - Revenue Upside case</t>
  </si>
  <si>
    <t>PR19FM0952</t>
  </si>
  <si>
    <t>Geometric Average RoRE percentage - BR - ODI Upside case</t>
  </si>
  <si>
    <t>PR19FM0954</t>
  </si>
  <si>
    <t>Geometric Average RoRE percentage - BR - Costs including uncertainty mechanism Upside case</t>
  </si>
  <si>
    <t>PR19FM0955</t>
  </si>
  <si>
    <t>Geometric Average RoRE percentage - BR - Financing Downside case</t>
  </si>
  <si>
    <t>PR19FM0956</t>
  </si>
  <si>
    <t>Geometric Average RoRE percentage - BR - Revenue Downside case</t>
  </si>
  <si>
    <t>PR19FM0957</t>
  </si>
  <si>
    <t>Geometric Average RoRE percentage - BR - ODI Downside case</t>
  </si>
  <si>
    <t>PR19FM0959</t>
  </si>
  <si>
    <t>Geometric Average RoRE percentage - BR - Costs including uncertainty mechanism Downside case</t>
  </si>
  <si>
    <t>PR19FM0960</t>
  </si>
  <si>
    <t>Geometric Average RoRE percentage -DMMY</t>
  </si>
  <si>
    <t>PR19FM0961</t>
  </si>
  <si>
    <t>Geometric Average RoRE percentage -DMMY - Financing Upside case</t>
  </si>
  <si>
    <t>PR19FM0962</t>
  </si>
  <si>
    <t>Geometric Average RoRE percentage -DMMY - Revenue Upside case</t>
  </si>
  <si>
    <t>PR19FM0963</t>
  </si>
  <si>
    <t>Geometric Average RoRE percentage -DMMY - ODI Upside case</t>
  </si>
  <si>
    <t>PR19FM0965</t>
  </si>
  <si>
    <t>Geometric Average RoRE percentage -DMMY - Costs including uncertainty mechanism Upside case</t>
  </si>
  <si>
    <t>PR19FM0966</t>
  </si>
  <si>
    <t>Geometric Average RoRE percentage -DMMY - Financing Downside case</t>
  </si>
  <si>
    <t>PR19FM0967</t>
  </si>
  <si>
    <t>Geometric Average RoRE percentage -DMMY - Revenue Downside case</t>
  </si>
  <si>
    <t>PR19FM0968</t>
  </si>
  <si>
    <t>Geometric Average RoRE percentage -DMMY - ODI Downside case</t>
  </si>
  <si>
    <t>PR19FM0970</t>
  </si>
  <si>
    <t>Geometric Average RoRE percentage -DMMY - Costs including uncertainty mechanism Downside case</t>
  </si>
  <si>
    <t>PR19FM0971</t>
  </si>
  <si>
    <t>Geometric RoRE Appointee</t>
  </si>
  <si>
    <t>PR19FM0972</t>
  </si>
  <si>
    <t>Geometric RoRE Appointee - Retail Revenue Upside case</t>
  </si>
  <si>
    <t>PR19FM0973</t>
  </si>
  <si>
    <t>Geometric RoRE Appointee - Retail Cost Upside case</t>
  </si>
  <si>
    <t>PR19FM0974</t>
  </si>
  <si>
    <t>Geometric RoRE Appointee - Financing Upside case</t>
  </si>
  <si>
    <t>PR19FM0975</t>
  </si>
  <si>
    <t>Geometric RoRE Appointee - Revenue Upside case</t>
  </si>
  <si>
    <t>PR19FM0976</t>
  </si>
  <si>
    <t>Geometric RoRE Appointee - ODI Upside case</t>
  </si>
  <si>
    <t>PR19FM0977</t>
  </si>
  <si>
    <t>Geometric RoRE Appointee - Costs including uncertainty mechanism Upside case</t>
  </si>
  <si>
    <t>PR19FM0978</t>
  </si>
  <si>
    <t>Geometric RoRE Appointee - D-Mex Upside case</t>
  </si>
  <si>
    <t>PR19FM0979</t>
  </si>
  <si>
    <t>Geometric RoRE Appointee - C-Mex Upside case</t>
  </si>
  <si>
    <t>PR19FM0980</t>
  </si>
  <si>
    <t>Geometric RoRE Appointee - Retail Revenue Downside case</t>
  </si>
  <si>
    <t>PR19FM0981</t>
  </si>
  <si>
    <t>Geometric RoRE Appointee - Retail Cost Downside case</t>
  </si>
  <si>
    <t>PR19FM0982</t>
  </si>
  <si>
    <t>Geometric RoRE Appointee - Financing Downside case</t>
  </si>
  <si>
    <t>PR19FM0983</t>
  </si>
  <si>
    <t>Geometric RoRE Appointee - Revenue Downside case</t>
  </si>
  <si>
    <t>PR19FM0984</t>
  </si>
  <si>
    <t>Geometric RoRE Appointee - ODI Downside case</t>
  </si>
  <si>
    <t>PR19FM0985</t>
  </si>
  <si>
    <t>Geometric RoRE Appointee - Costs including uncertainty mechanism Downside case</t>
  </si>
  <si>
    <t>PR19FM0986</t>
  </si>
  <si>
    <t>Geometric RoRE Appointee - D-Mex Downside case</t>
  </si>
  <si>
    <t>PR19FM0987</t>
  </si>
  <si>
    <t>Geometric RoRE Appointee - C-Mex Downside case</t>
  </si>
  <si>
    <t>PR19FM0988</t>
  </si>
  <si>
    <t>Geometric Average RoRE percentage - Appointee - Water trading incentive revenue impact Upside case</t>
  </si>
  <si>
    <t>PR19FM0989</t>
  </si>
  <si>
    <t>Geometric Average RoRE percentage - Appointee - Water trading incentive export revenue impact Upside case</t>
  </si>
  <si>
    <t>PR19FM0990</t>
  </si>
  <si>
    <t>Geometric Average RoRE percentage - Appointee - Water trading export costs impact Upside case</t>
  </si>
  <si>
    <t>PR19FM0991</t>
  </si>
  <si>
    <t>Geometric Average RoRE percentage - Appointee - Water trading incentive revenue impact Downside case</t>
  </si>
  <si>
    <t>PR19FM0992</t>
  </si>
  <si>
    <t>Geometric Average RoRE percentage - Appointee - Water trading incentive export revenue impact Downside case</t>
  </si>
  <si>
    <t>PR19FM0993</t>
  </si>
  <si>
    <t>Geometric Average RoRE percentage - Appointee - Water trading export costs impact Downside case</t>
  </si>
  <si>
    <t>PR19FM1101</t>
  </si>
  <si>
    <t>Wholesale fixed assets - override - WR - PR19FM - Overrides</t>
  </si>
  <si>
    <t>Years</t>
  </si>
  <si>
    <t>PR19FM1102</t>
  </si>
  <si>
    <t>Operating expenditure - Water network - Override - real - PR19FM - Overrides</t>
  </si>
  <si>
    <t>PR19FM1103</t>
  </si>
  <si>
    <t>Fixed assets b/f - WR - override - nominal - PR19FM - Overrides</t>
  </si>
  <si>
    <t>PR19FM1104</t>
  </si>
  <si>
    <t>Depreciation - WR - override - nominal - PR19FM - Overrides</t>
  </si>
  <si>
    <t>PR19FM1111</t>
  </si>
  <si>
    <t>Opening RCV Depreciation adjustment - WR - real - PR19FM - Overrides</t>
  </si>
  <si>
    <t>PR19FM1112</t>
  </si>
  <si>
    <t>RCV Additions Depreciation adjustment - WR - real - PR19FM - Overrides</t>
  </si>
  <si>
    <t>PR19FM1113</t>
  </si>
  <si>
    <t>Water resources: Other adjustment (non-depreciated adjustment to RCV) - WR - real - PR19FM - Overrides</t>
  </si>
  <si>
    <t>PR19FM1120</t>
  </si>
  <si>
    <t>Movement in Other (+ve = increase in provision) - WR - nominal - PR19FM - Overrides</t>
  </si>
  <si>
    <t>PR19FM1121</t>
  </si>
  <si>
    <t>P&amp;L expenditure relating to renewals not allowable as a deduction from taxable trading profits - override - WR - PR19FM - Overrides</t>
  </si>
  <si>
    <t>PR19FM1122</t>
  </si>
  <si>
    <t>Allowable depreciation on capitalised revenue expenditure (infra &amp; non-infra) - override - WR - PR19FM - Overrides</t>
  </si>
  <si>
    <t>PR19FM1123</t>
  </si>
  <si>
    <t>Adjustment to tax payment - WR - nominal - PR19FM - Overrides</t>
  </si>
  <si>
    <t>PR19FM1124</t>
  </si>
  <si>
    <t>Water resources apportionment override - PR19FM - Overrides</t>
  </si>
  <si>
    <t>PR19FM1125</t>
  </si>
  <si>
    <t>Water apportionment override - nominal - PR19FM - Overrides</t>
  </si>
  <si>
    <t>PR19FM1126</t>
  </si>
  <si>
    <t>Base - Other adjustments - WR - nominal - PR19FM - Overrides</t>
  </si>
  <si>
    <t>PR19FM1127</t>
  </si>
  <si>
    <t>Other adjustments - nominal - WR - PR19FM - Overrides</t>
  </si>
  <si>
    <t>PR19FM1201</t>
  </si>
  <si>
    <t>Wholesale fixed assets - Override - WN - PR19FM - Overrides</t>
  </si>
  <si>
    <t>PR19FM1202</t>
  </si>
  <si>
    <t>PR19FM1203</t>
  </si>
  <si>
    <t>Fixed assets b/f - WN - override - nominal - PR19FM - Overrides</t>
  </si>
  <si>
    <t>PR19FM1204</t>
  </si>
  <si>
    <t>Depreciation b/f - WN - override - nominal - PR19FM - Overrides</t>
  </si>
  <si>
    <t>PR19FM1211</t>
  </si>
  <si>
    <t>Opening RCV Depreciation adjustment - WN - real - PR19FM - Overrides</t>
  </si>
  <si>
    <t>PR19FM1212</t>
  </si>
  <si>
    <t>RCV Additions Depreciation adjustment - WN - real - PR19FM - Overrides</t>
  </si>
  <si>
    <t>PR19FM1213</t>
  </si>
  <si>
    <t>Water network: Other adjustment (non-depreciated adjustment to RCV) - WN - real - PR19FM - Overrides</t>
  </si>
  <si>
    <t>PR19FM1220</t>
  </si>
  <si>
    <t>Movement in Other (+ve = increase in provision) - WN - nominal - PR19FM - Overrides</t>
  </si>
  <si>
    <t>PR19FM1221</t>
  </si>
  <si>
    <t>P&amp;L expenditure relating to renewals not allowable as a deduction from taxable trading profits - override - WN - PR19FM - Overrides</t>
  </si>
  <si>
    <t>PR19FM1222</t>
  </si>
  <si>
    <t>Allowable depreciation on capitalised revenue expenditure (infra &amp; non-infra) - override - WN - PR19FM - Overrides</t>
  </si>
  <si>
    <t>PR19FM1223</t>
  </si>
  <si>
    <t>Adjustment to tax payment - WN - nominal - PR19FM - Overrides</t>
  </si>
  <si>
    <t>PR19FM1224</t>
  </si>
  <si>
    <t>Water network apportionment override - PR19FM - Overrides</t>
  </si>
  <si>
    <t>PR19FM1225</t>
  </si>
  <si>
    <t>Water network apportionment override - nominal - PR19FM - Overrides</t>
  </si>
  <si>
    <t>PR19FM1226</t>
  </si>
  <si>
    <t>Base - Other adjustments - WN - nominal - PR19FM - Overrides</t>
  </si>
  <si>
    <t>PR19FM1227</t>
  </si>
  <si>
    <t>Alternative - Other adjustments input - WN - nominal - PR19FM - Overrides</t>
  </si>
  <si>
    <t>PR19FM1301</t>
  </si>
  <si>
    <t>Wholesale fixed assets - Override - WWN - PR19FM - Overrides</t>
  </si>
  <si>
    <t>PR19FM1302</t>
  </si>
  <si>
    <t>Operating expenditure - Wastewater network - adjustment - WWN - real - PR19FM - Overrides</t>
  </si>
  <si>
    <t>PR19FM1303</t>
  </si>
  <si>
    <t>Fixed assets b/f - WWN - override - nominal - PR19FM - Overrides</t>
  </si>
  <si>
    <t>PR19FM1304</t>
  </si>
  <si>
    <t>Depreciation b/f - WWN - override - nominal - PR19FM - Overrides</t>
  </si>
  <si>
    <t>PR19FM1311</t>
  </si>
  <si>
    <t>Opening RCV Depreciation adjustment - WWN - real - PR19FM - Overrides</t>
  </si>
  <si>
    <t>PR19FM1312</t>
  </si>
  <si>
    <t>RCV additions depreciation adjustment - WWN - real - PR19FM - Overrides</t>
  </si>
  <si>
    <t>PR19FM1313</t>
  </si>
  <si>
    <t>Wastewater network: Other adjustment (non-depreciated adjustment to RCV) - WWN - real - PR19FM - Overrides</t>
  </si>
  <si>
    <t>PR19FM1320</t>
  </si>
  <si>
    <t>Movement in Other (+ve = increase in provision) - nominal - PR19FM - Overrides</t>
  </si>
  <si>
    <t>PR19FM1321</t>
  </si>
  <si>
    <t>P&amp;L expenditure relating to renewals not allowable as a deduction from taxable trading profits - override - WWN - PR19FM - Overrides</t>
  </si>
  <si>
    <t>PR19FM1322</t>
  </si>
  <si>
    <t>Allowable depreciation on capitalised revenue expenditure (infra &amp; non-infra) - override - WWN - PR19FM - Overrides</t>
  </si>
  <si>
    <t>PR19FM1323</t>
  </si>
  <si>
    <t>Adjustment to tax payment - nominal - PR19FM - Overrides</t>
  </si>
  <si>
    <t>PR19FM1324</t>
  </si>
  <si>
    <t>Wastewater network apportionment override - PR19FM - Overrides</t>
  </si>
  <si>
    <t>PR19FM1325</t>
  </si>
  <si>
    <t>Wastewater network apportionment override - nominal - PR19FM - Overrides</t>
  </si>
  <si>
    <t>PR19FM1326</t>
  </si>
  <si>
    <t>Base - Other adjustments - WWN - nominal - PR19FM - Overrides</t>
  </si>
  <si>
    <t>PR19FM1327</t>
  </si>
  <si>
    <t>Other adjustments - nominal [Enter Negative Values only] - PR19FM - Overrides</t>
  </si>
  <si>
    <t>PR19FM1401</t>
  </si>
  <si>
    <t>Wholesale fixed assets - Override - BR - PR19FM - Overrides</t>
  </si>
  <si>
    <t>PR19FM1402</t>
  </si>
  <si>
    <t>Bio resources operating expenditure (amount for totex CR) - Override - real - PR19FM - Overrides</t>
  </si>
  <si>
    <t>PR19FM1403</t>
  </si>
  <si>
    <t>Fixed assets b/f - BR - override - nominal - PR19FM - Overrides</t>
  </si>
  <si>
    <t>PR19FM1404</t>
  </si>
  <si>
    <t>Depreciation b/f - BR - override - nominal - PR19FM - Overrides</t>
  </si>
  <si>
    <t>PR19FM1411</t>
  </si>
  <si>
    <t>Opening RCV Depreciation adjustment - BR - real - PR19FM - Overrides</t>
  </si>
  <si>
    <t>PR19FM1412</t>
  </si>
  <si>
    <t>RCV additions depreciation adjustment - BR - real - PR19FM - Overrides</t>
  </si>
  <si>
    <t>PR19FM1413</t>
  </si>
  <si>
    <t>Bio resources: Other adjustment (non-depreciated adjustment to RCV) - BR - real - PR19FM - Overrides</t>
  </si>
  <si>
    <t>PR19FM1420</t>
  </si>
  <si>
    <t>PR19FM1421</t>
  </si>
  <si>
    <t>P&amp;L expenditure relating to renewals not allowable as a deduction from taxable trading profits - override - BR - PR19FM - Overrides</t>
  </si>
  <si>
    <t>PR19FM1422</t>
  </si>
  <si>
    <t>Allowable depreciation on capitalised revenue expenditure (infra &amp; non-infra) - override - BR - PR19FM - Overrides</t>
  </si>
  <si>
    <t>PR19FM1423</t>
  </si>
  <si>
    <t>PR19FM1424</t>
  </si>
  <si>
    <t>Bio resources apportionment override - PR19FM - Overrides</t>
  </si>
  <si>
    <t>PR19FM1425</t>
  </si>
  <si>
    <t>Bio resources apportionment override - nominal - PR19FM - Overrides</t>
  </si>
  <si>
    <t>PR19FM1426</t>
  </si>
  <si>
    <t>Base - Other adjustments - BR - nominal - PR19FM - Overrides</t>
  </si>
  <si>
    <t>PR19FM1427</t>
  </si>
  <si>
    <t>Alternative - Other adjustments input - BR - nominal - PR19FM - Overrides</t>
  </si>
  <si>
    <t>PR19FM1428</t>
  </si>
  <si>
    <t>Tonnes of dry solid - BR - (override) - PR19FM - Overrides</t>
  </si>
  <si>
    <t>PR19FM1501</t>
  </si>
  <si>
    <t>Wholesale fixed assets - Override - DMMY - PR19FM - Overrides</t>
  </si>
  <si>
    <t>PR19FM1502</t>
  </si>
  <si>
    <t>Dummy control operating expenditure (amount for totex CR) - Override - real - PR19FM - Overrides</t>
  </si>
  <si>
    <t>PR19FM1503</t>
  </si>
  <si>
    <t>Fixed assets b/f - DMMY - override - nominal - PR19FM - Overrides</t>
  </si>
  <si>
    <t>PR19FM1504</t>
  </si>
  <si>
    <t>Depreciation b/f - DMMY - override - nominal - PR19FM - Overrides</t>
  </si>
  <si>
    <t>PR19FM1511</t>
  </si>
  <si>
    <t>Opening RCV Depreciation adjustment - DMMY - real - PR19FM - Overrides</t>
  </si>
  <si>
    <t>PR19FM1512</t>
  </si>
  <si>
    <t>RCV additions depreciation adjustment - DMMY - real - PR19FM - Overrides</t>
  </si>
  <si>
    <t>PR19FM1513</t>
  </si>
  <si>
    <t>Dummy control: Other adjustment (non-depreciated adjustment to RCV) - DMMY - real - PR19FM - Overrides</t>
  </si>
  <si>
    <t>PR19FM1520</t>
  </si>
  <si>
    <t>PR19FM1521</t>
  </si>
  <si>
    <t>P&amp;L expenditure relating to renewals not allowable as a deduction from taxable trading profits - override - DMMY - PR19FM - Overrides</t>
  </si>
  <si>
    <t>PR19FM1522</t>
  </si>
  <si>
    <t>Allowable depreciation on capitalised revenue expenditure (infra &amp; non-infra) - override - DMMY - PR19FM - Overrides</t>
  </si>
  <si>
    <t>PR19FM1523</t>
  </si>
  <si>
    <t>PR19FM1524</t>
  </si>
  <si>
    <t>Dummy control apportionment override - PR19FM - Overrides</t>
  </si>
  <si>
    <t>PR19FM1525</t>
  </si>
  <si>
    <t>Dummy control apportionment override - nominal - PR19FM - Overrides</t>
  </si>
  <si>
    <t>PR19FM1526</t>
  </si>
  <si>
    <t>Base - Other adjustments - DMMY - nominal - PR19FM - Overrides</t>
  </si>
  <si>
    <t>PR19FM1527</t>
  </si>
  <si>
    <t>Alternative - Other adjustments input - DMMY - nominal - PR19FM - Overrides</t>
  </si>
  <si>
    <t>PR19FM1601</t>
  </si>
  <si>
    <t>Include accumulated depreciation bf when calculating depreciation on bf assets? - PR19FM - Overrides</t>
  </si>
  <si>
    <t>Yes/No</t>
  </si>
  <si>
    <t>PR19FM1602</t>
  </si>
  <si>
    <t>Share capital split over-ride - wholesale - nominal - PR19FM - Overrides</t>
  </si>
  <si>
    <t>PR19FM1603</t>
  </si>
  <si>
    <t>Share capital initial balance apportionment override - WR - PR19FM - Overrides</t>
  </si>
  <si>
    <t>PR19FM1604</t>
  </si>
  <si>
    <t>Share capital initial balance apportionment override - WN - PR19FM - Overrides</t>
  </si>
  <si>
    <t>PR19FM1605</t>
  </si>
  <si>
    <t>Share capital initial balance apportionment override - WWN - PR19FM - Overrides</t>
  </si>
  <si>
    <t>PR19FM1606</t>
  </si>
  <si>
    <t>Share capital initial balance apportionment override - BR - PR19FM - Overrides</t>
  </si>
  <si>
    <t>PR19FM1607</t>
  </si>
  <si>
    <t>Share capital initial balance apportionment override - DMMY - PR19FM - Overrides</t>
  </si>
  <si>
    <t>PR19FM1611</t>
  </si>
  <si>
    <t>Residential Debtor days method - PR19FM - Overrides</t>
  </si>
  <si>
    <t>Text</t>
  </si>
  <si>
    <t>Model calculated</t>
  </si>
  <si>
    <t>PR19FM1612</t>
  </si>
  <si>
    <t>Retail residential - adjustment - PR19FM - Overrides</t>
  </si>
  <si>
    <t>PR19FM1613</t>
  </si>
  <si>
    <t>Residential average trade debtors - adjustment - PR19FM - Overrides</t>
  </si>
  <si>
    <t>PR19FM1614</t>
  </si>
  <si>
    <t>Residential Measured income accrual rate - adjustment - PR19FM - Overrides</t>
  </si>
  <si>
    <t>PR19FM1615</t>
  </si>
  <si>
    <t>Residential Advance receipts creditor days unmeasured - adjustment - PR19FM - Overrides</t>
  </si>
  <si>
    <t>PR19FM1616</t>
  </si>
  <si>
    <t>Residential Advance receipts creditor days measured - adjustment - PR19FM - Overrides</t>
  </si>
  <si>
    <t>PR19FM1617</t>
  </si>
  <si>
    <t>Capex creditor days - adjustment - PR19FM - Overrides</t>
  </si>
  <si>
    <t>PR19FM1618</t>
  </si>
  <si>
    <t>Percentage distributed - PR19FM - Overrides</t>
  </si>
  <si>
    <t>PR19FM1619</t>
  </si>
  <si>
    <t>Business Debtor days method - PR19FM - Overrides</t>
  </si>
  <si>
    <t>PR19FM1620</t>
  </si>
  <si>
    <t>Retail business - adjustment - PR19FM - Overrides</t>
  </si>
  <si>
    <t>PR19FM1621</t>
  </si>
  <si>
    <t>Tariff 01 - Gross margin % - PR19 - override - PR19FM - Overrides</t>
  </si>
  <si>
    <t>PR19FM1622</t>
  </si>
  <si>
    <t>Tariff 02 - Gross margin % - PR19 - override - PR19FM - Overrides</t>
  </si>
  <si>
    <t>PR19FM1623</t>
  </si>
  <si>
    <t>Tariff 03 - Gross margin % - PR19 - override - PR19FM - Overrides</t>
  </si>
  <si>
    <t>PR19FM1624</t>
  </si>
  <si>
    <t>Tariff 04 - Gross margin % - PR19 - override - PR19FM - Overrides</t>
  </si>
  <si>
    <t>PR19FM1625</t>
  </si>
  <si>
    <t>Tariff 05 - Gross margin % - PR19 - override - PR19FM - Overrides</t>
  </si>
  <si>
    <t>PR19FM1626</t>
  </si>
  <si>
    <t>Tariff 06 - Gross margin % - PR19 - override - PR19FM - Overrides</t>
  </si>
  <si>
    <t>PR19FM1627</t>
  </si>
  <si>
    <t>Tariff 07 - Gross margin % - PR19 - override - PR19FM - Overrides</t>
  </si>
  <si>
    <t>PR19FM1628</t>
  </si>
  <si>
    <t>Tariff 08 - Gross margin % - PR19 - override - PR19FM - Overrides</t>
  </si>
  <si>
    <t>PR19FM1629</t>
  </si>
  <si>
    <t>Tariff 09 - Gross margin % - PR19 - override - PR19FM - Overrides</t>
  </si>
  <si>
    <t>PR19FM1630</t>
  </si>
  <si>
    <t>Tariff 10 - Gross margin % - PR19 - override - PR19FM - Overrides</t>
  </si>
  <si>
    <t>PR19FM1631</t>
  </si>
  <si>
    <t>Business opex including depreciation - adjustment - nominal - PR19FM - Overrides</t>
  </si>
  <si>
    <t>PR19FM1632</t>
  </si>
  <si>
    <t>Business debtor days - adjustment - PR19FM - Overrides</t>
  </si>
  <si>
    <t>PR19FM1633</t>
  </si>
  <si>
    <t>Non-Residential Measured income accrual rate - adjustment - PR19FM - Overrides</t>
  </si>
  <si>
    <t>PR19FM1634</t>
  </si>
  <si>
    <t>Business measured income proportion of total Business income - adjustment - PR19FM - Overrides</t>
  </si>
  <si>
    <t>PR19FM1635</t>
  </si>
  <si>
    <t>Non-Residential Advance receipts creditor days unmeasured - adjustment - PR19FM - Overrides</t>
  </si>
  <si>
    <t>PR19FM1636</t>
  </si>
  <si>
    <t>Non-Residential Advance receipts creditor days measured - adjustment - PR19FM - Overrides</t>
  </si>
  <si>
    <t>PR19FM1637</t>
  </si>
  <si>
    <t>Retail - Residential unmeasured trade receivables - net - adjustment - nominal - PR19FM - Overrides</t>
  </si>
  <si>
    <t>PR19FM1638</t>
  </si>
  <si>
    <t>Retail - Residential measured trade receivables - net - adjustment - nominal - PR19FM - Overrides</t>
  </si>
  <si>
    <t>PR19FM1639</t>
  </si>
  <si>
    <t>Retail - Non-Residential unmeasured trade receivables - net - adjustment - nominal - PR19FM - Overrides</t>
  </si>
  <si>
    <t>PR19FM1640</t>
  </si>
  <si>
    <t>Retail - Non-Residential measured trade receivables - net - adjustment - nominal - PR19FM - Overrides</t>
  </si>
  <si>
    <t>PR19FM1641</t>
  </si>
  <si>
    <t>Retail - Other trade receivables - net - adjustment - nominal - PR19FM - Overrides</t>
  </si>
  <si>
    <t>PR19FM1642</t>
  </si>
  <si>
    <t>Residential Measured income accrual - adjustment - nominal - PR19FM - Overrides</t>
  </si>
  <si>
    <t>PR19FM1643</t>
  </si>
  <si>
    <t>Retail - Business Measured income accrual - adjustment - nominal - PR19FM - Overrides</t>
  </si>
  <si>
    <t>PR19FM1644</t>
  </si>
  <si>
    <t>Retail - Corporation tax creditors - adjustment - nominal - PR19FM - Overrides</t>
  </si>
  <si>
    <t>PR19FM1650</t>
  </si>
  <si>
    <t>Cash and cash equivalents - Wholesale - adjustment - nominal - PR19FM - Overrides</t>
  </si>
  <si>
    <t>PR19FM1660</t>
  </si>
  <si>
    <t>Trade payables - adjustment - nominal - PR19FM - Overrides</t>
  </si>
  <si>
    <t>PR19FM1661</t>
  </si>
  <si>
    <t>Capex creditor - adjustment - nominal - PR19FM - Overrides</t>
  </si>
  <si>
    <t>PR19FM1662</t>
  </si>
  <si>
    <t>Retirement benefit obligations - adjustment - nominal - PR19FM - Overrides</t>
  </si>
  <si>
    <t>PR19FM1663</t>
  </si>
  <si>
    <t>Provisions - adjustment - nominal - PR19FM - Overrides</t>
  </si>
  <si>
    <t>PR19FM1664</t>
  </si>
  <si>
    <t>Other (case sensitive input: -ve for BS current liability, + for BS current asset) - nominal - PR19FM - Overrides</t>
  </si>
  <si>
    <t>PR19FM1665</t>
  </si>
  <si>
    <t>Deferred tax - adjustment - nominal - PR19FM - Overrides</t>
  </si>
  <si>
    <t>PR19FM1666</t>
  </si>
  <si>
    <t>Current tax liabilities - adjustment - nominal - PR19FM - Overrides</t>
  </si>
  <si>
    <t>PR19FM1667</t>
  </si>
  <si>
    <t>Other debtors - adjustments - nominal - PR19FM - Overrides</t>
  </si>
  <si>
    <t>PR19FM1668</t>
  </si>
  <si>
    <t>Other creditors override - nominal - PR19FM - Overrides</t>
  </si>
  <si>
    <t>PR19FM1669</t>
  </si>
  <si>
    <t>Inventories - adjustment - nominal - PR19FM - Overrides</t>
  </si>
  <si>
    <t>PR19FM1670</t>
  </si>
  <si>
    <t>Intangible assets &amp; investments - adjustment - nominal - PR19FM - Overrides</t>
  </si>
  <si>
    <t>PR19FM1680</t>
  </si>
  <si>
    <t>Notionalisation inputs override switch - Step 1 - PR19FM - Overrides</t>
  </si>
  <si>
    <t>PR19FM1690</t>
  </si>
  <si>
    <t>Cost of debt override (used in WACC)  - Base case - WR - PR19FM - Overrides</t>
  </si>
  <si>
    <t>PR19FM1691</t>
  </si>
  <si>
    <t>Cost of debt override (used in WACC)  - Base case - WN - PR19FM - Overrides</t>
  </si>
  <si>
    <t>PR19FM1692</t>
  </si>
  <si>
    <t>Cost of debt override (used in WACC)  - Base case - WWN - PR19FM - Overrides</t>
  </si>
  <si>
    <t>PR19FM1693</t>
  </si>
  <si>
    <t>Cost of debt override (used in WACC)  - Base case -BR - PR19FM - Overrides</t>
  </si>
  <si>
    <t>PR19FM1694</t>
  </si>
  <si>
    <t>Cost of debt override (used in WACC)  - Base case - DMMY - PR19FM - Overrides</t>
  </si>
  <si>
    <t>PR19FM1700</t>
  </si>
  <si>
    <t>Cost of equity override (used in WACC)  - Base case - WR - PR19FM - Overrides</t>
  </si>
  <si>
    <t>PR19FM1701</t>
  </si>
  <si>
    <t>Cost of equity override (used in WACC)  - Base case - WN - PR19FM - Overrides</t>
  </si>
  <si>
    <t>PR19FM1702</t>
  </si>
  <si>
    <t>Cost of equity override (used in WACC)  - Base case - WWN - PR19FM - Overrides</t>
  </si>
  <si>
    <t>PR19FM1703</t>
  </si>
  <si>
    <t>Cost of equity override (used in WACC)  - Base case -BR - PR19FM - Overrides</t>
  </si>
  <si>
    <t>PR19FM1704</t>
  </si>
  <si>
    <t>Cost of equity override (used in WACC)  - Base case - DMMY - PR19FM - Overrides</t>
  </si>
  <si>
    <t>PR19FM1710</t>
  </si>
  <si>
    <t>Gearing (used in WACC) override - WR - PR19FM - Overrides</t>
  </si>
  <si>
    <t>PR19FM1711</t>
  </si>
  <si>
    <t>Gearing (used in WACC) override - WN - PR19FM - Overrides</t>
  </si>
  <si>
    <t>PR19FM1712</t>
  </si>
  <si>
    <t>Gearing (used in WACC) override - WWN - PR19FM - Overrides</t>
  </si>
  <si>
    <t>PR19FM1713</t>
  </si>
  <si>
    <t>Gearing (used in WACC) override - BR - PR19FM - Overrides</t>
  </si>
  <si>
    <t>PR19FM1714</t>
  </si>
  <si>
    <t>Gearing (used in WACC) override - DMMY - PR19FM - Overrides</t>
  </si>
  <si>
    <t>PR19FM1720</t>
  </si>
  <si>
    <t>Notional Cost of Debt override - real - PR19FM - Overrides</t>
  </si>
  <si>
    <t>PR19FM1721</t>
  </si>
  <si>
    <t>Indexation rate for index linked debt percentage increase - override - PR19FM - Overrides</t>
  </si>
  <si>
    <t>PR19FM1722</t>
  </si>
  <si>
    <t>Indexation of Index-linked loans override - nominal - PR19FM - Overrides</t>
  </si>
  <si>
    <t>PR19FM1723</t>
  </si>
  <si>
    <t>Re-calculate indexation or use indexation input above? - PR19FM - Overrides</t>
  </si>
  <si>
    <t>Recalculate</t>
  </si>
  <si>
    <t>PR19FM1724</t>
  </si>
  <si>
    <t>Override - nominal - PR19FM - Overrides</t>
  </si>
  <si>
    <t>PR19FM1725</t>
  </si>
  <si>
    <t>Override - nominal [Enter negative values only] - PR19FM - Overrides</t>
  </si>
  <si>
    <t>PR19FM1731</t>
  </si>
  <si>
    <t>Notional Cost of Debt override (nominal) - PR19FM - Overrides</t>
  </si>
  <si>
    <t>PR19FM1732</t>
  </si>
  <si>
    <t>Business retail service margin - override - PR19FM - Overrides</t>
  </si>
  <si>
    <t>PR19FM1733</t>
  </si>
  <si>
    <t>Residential net margin for company - PR19FM - Overrides</t>
  </si>
  <si>
    <t>PR19FM1734</t>
  </si>
  <si>
    <t>Floating rate debt (opening) - override - nominal - PR19FM - Overrides</t>
  </si>
  <si>
    <t>PR19FM1735</t>
  </si>
  <si>
    <t>Floating rate debt interest - override - nominal [Enter negative values only] - PR19FM - Overrides</t>
  </si>
  <si>
    <t>PR19FM1736</t>
  </si>
  <si>
    <t>Floating rate debt issued - override - nominal - PR19FM - Overrides</t>
  </si>
  <si>
    <t>PR19FM1737</t>
  </si>
  <si>
    <t>Floating rate debt repaid - override - nominal [Enter negative values only] - PR19FM - Overrides</t>
  </si>
  <si>
    <t>PR19FM1738</t>
  </si>
  <si>
    <t>Fixed rate debt issued - adjustment - nominal - PR19FM - Overrides</t>
  </si>
  <si>
    <t>PR19FM1739</t>
  </si>
  <si>
    <t>Fixed rate debt issued - Override - nominal - PR19FM - Overrides</t>
  </si>
  <si>
    <t>PR19FM1740</t>
  </si>
  <si>
    <t>Fixed rate debt repaid - adjustment - nominal [Enter negative values only] - PR19FM - Overrides</t>
  </si>
  <si>
    <t>PR19FM1741</t>
  </si>
  <si>
    <t>Fixed rate debt repaid - Override - nominal - PR19FM - Overrides</t>
  </si>
  <si>
    <t>PR19FM1742</t>
  </si>
  <si>
    <t>Preference shares b/f - Override - nominal - PR19FM - Overrides</t>
  </si>
  <si>
    <t>PR19FM1743</t>
  </si>
  <si>
    <t>Preference shares issued - Override - nominal - PR19FM - Overrides</t>
  </si>
  <si>
    <t>PR19FM1744</t>
  </si>
  <si>
    <t>Preference shares repaid - Override - nominal - PR19FM - Overrides</t>
  </si>
  <si>
    <t>PR19FM1745</t>
  </si>
  <si>
    <t>Preference shares paid - Override - nominal - PR19FM - Overrides</t>
  </si>
  <si>
    <t>PR19FM1750</t>
  </si>
  <si>
    <t>Interest receivable - Override - nominal - PR19FM - Overrides</t>
  </si>
  <si>
    <t>PR19FM1751</t>
  </si>
  <si>
    <t>Ordinary dividend - Override - nominal - PR19FM - Overrides</t>
  </si>
  <si>
    <t>PR19FM1752</t>
  </si>
  <si>
    <t>% dividends issues as scrip shares - Override - nominal - PR19FM - Overrides</t>
  </si>
  <si>
    <t>PR19FM1753</t>
  </si>
  <si>
    <t>Interim dividends - Override - nominal - PR19FM - Overrides</t>
  </si>
  <si>
    <t>PR19FM1754</t>
  </si>
  <si>
    <t>% ordinary dividends paid as interim - Override - nominal - PR19FM - Overrides</t>
  </si>
  <si>
    <t>PR19FM1755</t>
  </si>
  <si>
    <t>Dividend yield override - PR19FM - Overrides</t>
  </si>
  <si>
    <t>PR19FM1756</t>
  </si>
  <si>
    <t>Dividend growth override - PR19FM - Overrides</t>
  </si>
  <si>
    <t>PR19FM1757</t>
  </si>
  <si>
    <t>Number of ordinary shares issued - override - PR19FM - Overrides</t>
  </si>
  <si>
    <t>PR19FM1761</t>
  </si>
  <si>
    <t>Notionalisation target gearing switch - Step 2 - PR19FM - Overrides</t>
  </si>
  <si>
    <t>PR19FM1762</t>
  </si>
  <si>
    <t>Basis of gearing calculation - PR19FM - Overrides</t>
  </si>
  <si>
    <t>Base Year</t>
  </si>
  <si>
    <t>PR19FM1763</t>
  </si>
  <si>
    <t>Target Gearing - WR - PR19FM - Overrides</t>
  </si>
  <si>
    <t>PR19FM1764</t>
  </si>
  <si>
    <t>Target Gearing - WN - PR19FM - Overrides</t>
  </si>
  <si>
    <t>PR19FM1765</t>
  </si>
  <si>
    <t>Target Gearing - WWN - PR19FM - Overrides</t>
  </si>
  <si>
    <t>PR19FM1766</t>
  </si>
  <si>
    <t>Target Gearing - BR - PR19FM - Overrides</t>
  </si>
  <si>
    <t>PR19FM1767</t>
  </si>
  <si>
    <t>Target Gearing - DMMY - PR19FM - Overrides</t>
  </si>
  <si>
    <t>PR19FM1768</t>
  </si>
  <si>
    <t>Stop interest on debt change from affecting cash balance - PR19FM - Overrides</t>
  </si>
  <si>
    <t>PR19FM1769</t>
  </si>
  <si>
    <t>Base - Stop interest on debt change from affecting cash balance - PR19FM - Overrides</t>
  </si>
  <si>
    <t>PR19FM1770</t>
  </si>
  <si>
    <t>Stop tax varying in response to interest on debt change - PR19FM - Overrides</t>
  </si>
  <si>
    <t>Yes</t>
  </si>
  <si>
    <t>PR19FM1771</t>
  </si>
  <si>
    <t>Base - Stop tax varying in response to interest on debt change - PR19FM - Overrides</t>
  </si>
  <si>
    <t>PR19FM1780</t>
  </si>
  <si>
    <t>Target percentage of index linked debt - PR19FM - Overrides</t>
  </si>
  <si>
    <t>PR19FM1781</t>
  </si>
  <si>
    <t>Run off rates and PAYG ratio switch - PR19FM - Overrides</t>
  </si>
  <si>
    <t>PR19FM1782</t>
  </si>
  <si>
    <t>Alternative PAYG Ratio - WR - PR19FM - Overrides</t>
  </si>
  <si>
    <t>PR19FM1783</t>
  </si>
  <si>
    <t>Alternative opening RCV Run off rate (%) - CPI(H) - WR - PR19FM - Overrides</t>
  </si>
  <si>
    <t>PR19FM1784</t>
  </si>
  <si>
    <t>Alternative opening RCV Run off rate (%) - CPI(H) + RPI wedge - WR - PR19FM - Overrides</t>
  </si>
  <si>
    <t>PR19FM1785</t>
  </si>
  <si>
    <t>Run-off rate - RCV additions - override - WR - PR19FM - Overrides</t>
  </si>
  <si>
    <t>PR19FM1786</t>
  </si>
  <si>
    <t>Alternative PAYG Ratio - input - PR19FM - Overrides</t>
  </si>
  <si>
    <t>PR19FM1787</t>
  </si>
  <si>
    <t>Alternative opening RCV Run off rate (%) - CPI(H) - WN - PR19FM - Overrides</t>
  </si>
  <si>
    <t>PR19FM1788</t>
  </si>
  <si>
    <t>Alternative opening RCV Run off rate (%) - CPI(H) + RPI wedge - WN - PR19FM - Overrides</t>
  </si>
  <si>
    <t>PR19FM1789</t>
  </si>
  <si>
    <t>Run-off rate - RCV additions - override - WN - PR19FM - Overrides</t>
  </si>
  <si>
    <t>PR19FM1790</t>
  </si>
  <si>
    <t>Alternative PAYG Ratio - WWN - PR19FM - Overrides</t>
  </si>
  <si>
    <t>PR19FM1791</t>
  </si>
  <si>
    <t>Alternative opening RCV Run off rate (%) - CPI(H) - WWN - PR19FM - Overrides</t>
  </si>
  <si>
    <t>PR19FM1792</t>
  </si>
  <si>
    <t>Alternative opening RCV Run off rate (%) - CPI(H) + RPI wedge - WWN - PR19FM - Overrides</t>
  </si>
  <si>
    <t>PR19FM1793</t>
  </si>
  <si>
    <t>Run-off rate - RCV additions - override - WWN - PR19FM - Overrides</t>
  </si>
  <si>
    <t>PR19FM1794</t>
  </si>
  <si>
    <t>Alternative PAYG Ratio - BR - input - PR19FM - Overrides</t>
  </si>
  <si>
    <t>PR19FM1795</t>
  </si>
  <si>
    <t>Alternative opening RCV Run off rate (%) - CPI(H) - BR - PR19FM - Overrides</t>
  </si>
  <si>
    <t>PR19FM1796</t>
  </si>
  <si>
    <t>Alternative opening RCV Run off rate (%) - CPI(H) + RPI wedge - BR - PR19FM - Overrides</t>
  </si>
  <si>
    <t>PR19FM1797</t>
  </si>
  <si>
    <t>Run-off rate - RCV additions - override - BR - PR19FM - Overrides</t>
  </si>
  <si>
    <t>PR19FM1798</t>
  </si>
  <si>
    <t>Alternative PAYG Ratio - DMMY - input - PR19FM - Overrides</t>
  </si>
  <si>
    <t>PR19FM1799</t>
  </si>
  <si>
    <t>Alternative opening RCV Run off rate (%) - CPI(H) - DMMY - PR19FM - Overrides</t>
  </si>
  <si>
    <t>PR19FM1800</t>
  </si>
  <si>
    <t>Alternative opening RCV Run off rate (%) - CPI(H) + RPI wedge - DMMY - PR19FM - Overrides</t>
  </si>
  <si>
    <t>PR19FM1801</t>
  </si>
  <si>
    <t>Run-off rate - RCV additions - override - DMMY - PR19FM - Overrides</t>
  </si>
  <si>
    <t>PR19FM1810</t>
  </si>
  <si>
    <t>Allowed revenues adjustment switch - PR19FM - Overrides</t>
  </si>
  <si>
    <t>PR19FM1811</t>
  </si>
  <si>
    <t>Water: allowed revenue adjustment - PR19FM - Overrides</t>
  </si>
  <si>
    <t>PR19FM1812</t>
  </si>
  <si>
    <t>Water network: allowed revenue adjustment - real - PR19FM - Overrides</t>
  </si>
  <si>
    <t>PR19FM1813</t>
  </si>
  <si>
    <t>Wastewater: allowed revenue adjustment - PR19FM - Overrides</t>
  </si>
  <si>
    <t>PR19FM1814</t>
  </si>
  <si>
    <t>Bio resources: allowed revenue adjustment - real - input - PR19FM - Overrides</t>
  </si>
  <si>
    <t>PR19FM1815</t>
  </si>
  <si>
    <t>Dummy control: allowed revenue adjustment - real - input - PR19FM - Overrides</t>
  </si>
  <si>
    <t>PR19FM1820</t>
  </si>
  <si>
    <t>Post financeability adjustments switch - PR19FM - Overrides</t>
  </si>
  <si>
    <t>PR19FM1821</t>
  </si>
  <si>
    <t>Re-profiled revenues active switch - WR, WN, WWN, BR, DMMY - PR19FM - Overrides</t>
  </si>
  <si>
    <t>PR19FM1822</t>
  </si>
  <si>
    <t>Discount rate for reprofiling allowed revenue - adjustment - PR19FM - Overrides</t>
  </si>
  <si>
    <t>PR19FM1823</t>
  </si>
  <si>
    <t>Base - Discount rate for reprofiling allowed revenue - PR19FM - Overrides</t>
  </si>
  <si>
    <t>PR19FM1824</t>
  </si>
  <si>
    <t>Re-profiled revenue - WR, WN, WWN, BR, DMMY - PR19FM - Overrides</t>
  </si>
  <si>
    <t>True/False</t>
  </si>
  <si>
    <t>PR19FM1825</t>
  </si>
  <si>
    <t>Water resources: re-profiled revenue - base - real - PR19FM - Overrides</t>
  </si>
  <si>
    <t>PR19FM1826</t>
  </si>
  <si>
    <t>Water resources: re-profiled revenue - real - PR19FM - Overrides</t>
  </si>
  <si>
    <t>PR19FM1827</t>
  </si>
  <si>
    <t>Re-profiled allowed revenues - To Goal seek - WR - real - PR19FM - Overrides</t>
  </si>
  <si>
    <t>PR19FM1828</t>
  </si>
  <si>
    <t>Re-profiled allowed revenues - To Goal seek - rate of change - WR - PR19FM - Overrides</t>
  </si>
  <si>
    <t>PR19FM1829</t>
  </si>
  <si>
    <t>Prior AMP last year allowed revenue - WR - real - PR19FM - Overrides</t>
  </si>
  <si>
    <t>PR19FM1830</t>
  </si>
  <si>
    <t>Water network: re-profiled revenue - base - real - PR19FM - Overrides</t>
  </si>
  <si>
    <t>PR19FM1831</t>
  </si>
  <si>
    <t>Water network: re-profiled revenue - input - real - PR19FM - Overrides</t>
  </si>
  <si>
    <t>PR19FM1832</t>
  </si>
  <si>
    <t>Re-profiled allowed revenues - To Goal seek - WN - real - PR19FM - Overrides</t>
  </si>
  <si>
    <t>PR19FM1833</t>
  </si>
  <si>
    <t>Re-profiled allowed revenues - To Goal seek - rate of change - WN - PR19FM - Overrides</t>
  </si>
  <si>
    <t>PR19FM1834</t>
  </si>
  <si>
    <t>Prior AMP last year allowed revenue - WN - real - PR19FM - Overrides</t>
  </si>
  <si>
    <t>PR19FM1835</t>
  </si>
  <si>
    <t>Wastewater network: re-profiled revenue - base - real - PR19FM - Overrides</t>
  </si>
  <si>
    <t>PR19FM1836</t>
  </si>
  <si>
    <t>Wastewater network: re-profiled revenue - real - PR19FM - Overrides</t>
  </si>
  <si>
    <t>PR19FM1837</t>
  </si>
  <si>
    <t>Re-profiled allowed revenues - To Goal seek - WWN - real - PR19FM - Overrides</t>
  </si>
  <si>
    <t>PR19FM1838</t>
  </si>
  <si>
    <t>Re-profiled allowed revenues - To Goal seek - rate of change - WWN - PR19FM - Overrides</t>
  </si>
  <si>
    <t>PR19FM1839</t>
  </si>
  <si>
    <t>Prior AMP last year allowed revenue - WWN - real - PR19FM - Overrides</t>
  </si>
  <si>
    <t>PR19FM1840</t>
  </si>
  <si>
    <t>Bio resources: re-profiled revenue - base - PR19FM - Overrides</t>
  </si>
  <si>
    <t>PR19FM1841</t>
  </si>
  <si>
    <t>Bio resources: re-profiled revenue - input - PR19FM - Overrides</t>
  </si>
  <si>
    <t>PR19FM1842</t>
  </si>
  <si>
    <t>Re-profiled allowed revenues - To Goal seek - BR - real - PR19FM - Overrides</t>
  </si>
  <si>
    <t>PR19FM1843</t>
  </si>
  <si>
    <t>Re-profiled allowed revenues - To Goal seek - rate of change - BR - PR19FM - Overrides</t>
  </si>
  <si>
    <t>PR19FM1844</t>
  </si>
  <si>
    <t>Prior AMP last year allowed revenue - BR - real - PR19FM - Overrides</t>
  </si>
  <si>
    <t>PR19FM1845</t>
  </si>
  <si>
    <t>Dummy control: re-profiled revenue - base - PR19FM - Overrides</t>
  </si>
  <si>
    <t>PR19FM1846</t>
  </si>
  <si>
    <t>Dummy control: re-profiled revenue - input - PR19FM - Overrides</t>
  </si>
  <si>
    <t>PR19FM1847</t>
  </si>
  <si>
    <t>Re-profiled allowed revenues - To Goal seek - DMMY - real - PR19FM - Overrides</t>
  </si>
  <si>
    <t>PR19FM1848</t>
  </si>
  <si>
    <t>Re-profiled allowed revenues - To Goal seek - rate of change - DMMY - PR19FM - Overrides</t>
  </si>
  <si>
    <t>PR19FM1849</t>
  </si>
  <si>
    <t>Prior AMP last year allowed revenue - DMMY - real - PR19FM - Overrides</t>
  </si>
  <si>
    <t>PR19FM1850</t>
  </si>
  <si>
    <t>Bio resources - TDS revenue average - real</t>
  </si>
  <si>
    <t>£/tonne</t>
  </si>
  <si>
    <t>PR19FM1860</t>
  </si>
  <si>
    <t>RCV additions depreciation - WR - real</t>
  </si>
  <si>
    <t>PR19FM1861</t>
  </si>
  <si>
    <t>Return on RCV additions - WR - real</t>
  </si>
  <si>
    <t>PR19FM1862</t>
  </si>
  <si>
    <t>RCV - CPI(H) + RPI wedge bf depreciation - WR - real</t>
  </si>
  <si>
    <t>PR19FM1863</t>
  </si>
  <si>
    <t>Return on RCV - CPI(H) + RPI wedge bf - WR - real</t>
  </si>
  <si>
    <t>PR19FM1864</t>
  </si>
  <si>
    <t>RCV - CPI(H) bf depreciation - WR - real</t>
  </si>
  <si>
    <t>PR19FM1865</t>
  </si>
  <si>
    <t>Return on RCV - CPI(H) bf - WR - real</t>
  </si>
  <si>
    <t>PR19FM1866</t>
  </si>
  <si>
    <t>RCV additions depreciation - WN - real</t>
  </si>
  <si>
    <t>PR19FM1867</t>
  </si>
  <si>
    <t>Return on RCV additions - WN - real</t>
  </si>
  <si>
    <t>PR19FM1868</t>
  </si>
  <si>
    <t>RCV - CPI(H) + RPI wedge bf depreciation - WN - real</t>
  </si>
  <si>
    <t>PR19FM1869</t>
  </si>
  <si>
    <t>Return on RCV - CPI(H) + RPI wedge bf - WN - real</t>
  </si>
  <si>
    <t>PR19FM1870</t>
  </si>
  <si>
    <t>RCV - CPI(H) bf depreciation - WN - real</t>
  </si>
  <si>
    <t>PR19FM1871</t>
  </si>
  <si>
    <t>Return on RCV - CPI(H) bf - WN - real</t>
  </si>
  <si>
    <t>PR19FM1872</t>
  </si>
  <si>
    <t>RCV additions depreciation - WWN - real</t>
  </si>
  <si>
    <t>PR19FM1873</t>
  </si>
  <si>
    <t>Return on RCV additions - WWN - real</t>
  </si>
  <si>
    <t>PR19FM1874</t>
  </si>
  <si>
    <t>RCV - CPI(H) + RPI wedge bf depreciation - WWN - real</t>
  </si>
  <si>
    <t>PR19FM1875</t>
  </si>
  <si>
    <t>Return on RCV - CPI(H) + RPI wedge bf - WWN - real</t>
  </si>
  <si>
    <t>PR19FM1876</t>
  </si>
  <si>
    <t>RCV - CPI(H) bf depreciation - WWN - real</t>
  </si>
  <si>
    <t>PR19FM1877</t>
  </si>
  <si>
    <t>Return on RCV - CPI(H) bf - WWN - real</t>
  </si>
  <si>
    <t>PR19FM1878</t>
  </si>
  <si>
    <t>RCV additions depreciation - BR - real</t>
  </si>
  <si>
    <t>PR19FM1879</t>
  </si>
  <si>
    <t>Return on RCV additions - BR - real</t>
  </si>
  <si>
    <t>PR19FM1880</t>
  </si>
  <si>
    <t>RCV - CPI(H) + RPI wedge bf depreciation - BR - real</t>
  </si>
  <si>
    <t>PR19FM1881</t>
  </si>
  <si>
    <t>Return on RCV - CPI(H) + RPI wedge bf - BR - real</t>
  </si>
  <si>
    <t>PR19FM1882</t>
  </si>
  <si>
    <t>RCV - CPI(H) bf depreciation - BR - real</t>
  </si>
  <si>
    <t>PR19FM1883</t>
  </si>
  <si>
    <t>Return on RCV - CPI(H) bf - BR - real</t>
  </si>
  <si>
    <t>PR19FM1884</t>
  </si>
  <si>
    <t>RCV additions depreciation - DMMY - real</t>
  </si>
  <si>
    <t>PR19FM1885</t>
  </si>
  <si>
    <t>Return on RCV additions - DMMY - real</t>
  </si>
  <si>
    <t>PR19FM1886</t>
  </si>
  <si>
    <t>RCV - CPI(H) + RPI wedge bf depreciation - DMMY - real</t>
  </si>
  <si>
    <t>PR19FM1887</t>
  </si>
  <si>
    <t>Return on RCV - CPI(H) + RPI wedge bf - DMMY - real</t>
  </si>
  <si>
    <t>PR19FM1888</t>
  </si>
  <si>
    <t>RCV - CPI(H) bf depreciation - DMMY - real</t>
  </si>
  <si>
    <t>PR19FM1889</t>
  </si>
  <si>
    <t>Return on RCV - CPI(H) bf - DMMY - real</t>
  </si>
  <si>
    <t>PR19FM1900</t>
  </si>
  <si>
    <t>Revenue requirement incl. tax charge - Wholesale - nominal</t>
  </si>
  <si>
    <t>PR19FM1901</t>
  </si>
  <si>
    <t>PR19FM1902</t>
  </si>
  <si>
    <t>Measured dual service customer service revenue - real</t>
  </si>
  <si>
    <t>PR19FM1903</t>
  </si>
  <si>
    <t>Allowance per measured water customer inclusive of DPC margin - nominal</t>
  </si>
  <si>
    <t>PR19FM1904</t>
  </si>
  <si>
    <t>Cost to serve all Residential retail customers - nominal</t>
  </si>
  <si>
    <t>PR19FM1910</t>
  </si>
  <si>
    <t>000</t>
  </si>
  <si>
    <t>PR19FM1911</t>
  </si>
  <si>
    <t>PR19FM1912</t>
  </si>
  <si>
    <t>PR19FM1913</t>
  </si>
  <si>
    <t>PR19FM1914</t>
  </si>
  <si>
    <t>PR19FM1915</t>
  </si>
  <si>
    <t>PR19FM1920</t>
  </si>
  <si>
    <t>PR19FM1921</t>
  </si>
  <si>
    <t>Residential retail margin - nominal</t>
  </si>
  <si>
    <t>PR19FM1922</t>
  </si>
  <si>
    <t>Residential retail service revenue (sum of margin, CTS and revenue adjustment) - nominal</t>
  </si>
  <si>
    <t>PR19FM1930</t>
  </si>
  <si>
    <t>RCV balance - WR - real</t>
  </si>
  <si>
    <t>PR19FM1931</t>
  </si>
  <si>
    <t>RCV balance - WN - real</t>
  </si>
  <si>
    <t>PR19FM1932</t>
  </si>
  <si>
    <t>RCV balance - WWN - real</t>
  </si>
  <si>
    <t>PR19FM1933</t>
  </si>
  <si>
    <t>RCV balance - BR - real</t>
  </si>
  <si>
    <t>PR19FM1934</t>
  </si>
  <si>
    <t>RCV balance - DMMY - real</t>
  </si>
  <si>
    <t>PR19FM1940</t>
  </si>
  <si>
    <t>RCV CPI(H) + RPI wedge bf balance - WR - real</t>
  </si>
  <si>
    <t>PR19FM1941</t>
  </si>
  <si>
    <t>RCV CPI(H) + RPI wedge bf balance - WN - real</t>
  </si>
  <si>
    <t>PR19FM1942</t>
  </si>
  <si>
    <t>RCV CPI(H) + RPI wedge bf balance - WWN - real</t>
  </si>
  <si>
    <t>PR19FM1943</t>
  </si>
  <si>
    <t>RCV CPI(H) + RPI wedge bf balance - BR - real</t>
  </si>
  <si>
    <t>PR19FM1944</t>
  </si>
  <si>
    <t>RCV CPI(H) + RPI wedge bf balance - DMMY - real</t>
  </si>
  <si>
    <t>PR19FM1950</t>
  </si>
  <si>
    <t>RCV CPI(H) bf balance - WR - real</t>
  </si>
  <si>
    <t>PR19FM1951</t>
  </si>
  <si>
    <t>RCV CPI(H) bf balance - WN - real</t>
  </si>
  <si>
    <t>PR19FM1952</t>
  </si>
  <si>
    <t>RCV CPI(H) bf balance - WWN - real</t>
  </si>
  <si>
    <t>PR19FM1953</t>
  </si>
  <si>
    <t>RCV CPI(H) bf balance - BR - real</t>
  </si>
  <si>
    <t>PR19FM1954</t>
  </si>
  <si>
    <t>RCV CPI(H) bf balance - DMMY - real</t>
  </si>
  <si>
    <t>PR19FM1960</t>
  </si>
  <si>
    <t>RCV other adjustments balance - WR - real</t>
  </si>
  <si>
    <t>PR19FM1961</t>
  </si>
  <si>
    <t>RCV other adjustments balance - WN - real</t>
  </si>
  <si>
    <t>PR19FM1962</t>
  </si>
  <si>
    <t>RCV other adjustments balance - WWN - real</t>
  </si>
  <si>
    <t>PR19FM1963</t>
  </si>
  <si>
    <t>RCV other adjustments balance - BR - real</t>
  </si>
  <si>
    <t>PR19FM1964</t>
  </si>
  <si>
    <t>RCV other adjustments balance - DMMY - real</t>
  </si>
  <si>
    <t>PR19FM1970</t>
  </si>
  <si>
    <t>RCV balance - forecast - WR - nominal</t>
  </si>
  <si>
    <t>PR19FM1971</t>
  </si>
  <si>
    <t>RCV balance - forecast - WN - nominal</t>
  </si>
  <si>
    <t>PR19FM1972</t>
  </si>
  <si>
    <t>RCV balance - forecast - WWN - nominal</t>
  </si>
  <si>
    <t>PR19FM1973</t>
  </si>
  <si>
    <t>RCV balance - forecast - BR - nominal</t>
  </si>
  <si>
    <t>PR19FM1974</t>
  </si>
  <si>
    <t>RCV balance - forecast - DMMY - nominal</t>
  </si>
  <si>
    <t>PR19FM1975</t>
  </si>
  <si>
    <t>RCV balance - Wholesale - nominal</t>
  </si>
  <si>
    <t>PR19FM1980</t>
  </si>
  <si>
    <t>RCV additions balance - WR - real</t>
  </si>
  <si>
    <t>PR19FM1981</t>
  </si>
  <si>
    <t>RCV additions balance - WN - real</t>
  </si>
  <si>
    <t>PR19FM1982</t>
  </si>
  <si>
    <t>RCV additions balance - WWN - real</t>
  </si>
  <si>
    <t>PR19FM1983</t>
  </si>
  <si>
    <t>RCV additions balance - BR - real</t>
  </si>
  <si>
    <t>PR19FM1984</t>
  </si>
  <si>
    <t>RCV additions balance - DMMY - real</t>
  </si>
  <si>
    <t>PR19FM1990</t>
  </si>
  <si>
    <t>Return on RCV additions - WR - nominal</t>
  </si>
  <si>
    <t>PR19FM1991</t>
  </si>
  <si>
    <t>Return on RCV additions - WN - nominal</t>
  </si>
  <si>
    <t>PR19FM1992</t>
  </si>
  <si>
    <t>Return on RCV additions - WWN - nominal</t>
  </si>
  <si>
    <t>PR19FM1993</t>
  </si>
  <si>
    <t>Return on RCV additions - BR - nominal</t>
  </si>
  <si>
    <t>PR19FM1994</t>
  </si>
  <si>
    <t>Return on RCV additions - DMMY - nominal</t>
  </si>
  <si>
    <t>PR19FM2000</t>
  </si>
  <si>
    <t>Return on RCV - CPI(H) other adjustments - WR - nominal</t>
  </si>
  <si>
    <t>PR19FM2001</t>
  </si>
  <si>
    <t>Return on RCV - CPI(H) other adjustments - WN - nominal</t>
  </si>
  <si>
    <t>PR19FM2002</t>
  </si>
  <si>
    <t>Return on RCV - CPI(H) other adjustments - WWN - nominal</t>
  </si>
  <si>
    <t>PR19FM2003</t>
  </si>
  <si>
    <t>Return on RCV - CPI(H) other adjustments - BR - nominal</t>
  </si>
  <si>
    <t>PR19FM2004</t>
  </si>
  <si>
    <t>Return on RCV - CPI(H) other adjustments - DMMY - nominal</t>
  </si>
  <si>
    <t>PR19FM2010</t>
  </si>
  <si>
    <t>Post-tax return on regulatory capital value - WR - nominal</t>
  </si>
  <si>
    <t>PR19FM2011</t>
  </si>
  <si>
    <t>Post-tax return on regulatory capital value - WN - nominal</t>
  </si>
  <si>
    <t>PR19FM2012</t>
  </si>
  <si>
    <t>Post-tax return on regulatory capital value - WWN - nominal</t>
  </si>
  <si>
    <t>PR19FM2013</t>
  </si>
  <si>
    <t>Post-tax return on regulatory capital value - BR - nominal</t>
  </si>
  <si>
    <t>PR19FM2014</t>
  </si>
  <si>
    <t>Post-tax return on regulatory capital value - DMMY - nominal</t>
  </si>
  <si>
    <t>PR19FM2020</t>
  </si>
  <si>
    <t>Return on Capital - WR - real</t>
  </si>
  <si>
    <t>PR19FM2021</t>
  </si>
  <si>
    <t>Return on Capital - WN - real</t>
  </si>
  <si>
    <t>PR19FM2022</t>
  </si>
  <si>
    <t>Return on Capital - WWN - real</t>
  </si>
  <si>
    <t>PR19FM2023</t>
  </si>
  <si>
    <t>Return on Capital - BR - real</t>
  </si>
  <si>
    <t>PR19FM2024</t>
  </si>
  <si>
    <t>Return on Capital - DMMY - real</t>
  </si>
  <si>
    <t>PR19FM2030</t>
  </si>
  <si>
    <t>RCV - CPI(H) bf depreciation - WR - nominal</t>
  </si>
  <si>
    <t>PR19FM2031</t>
  </si>
  <si>
    <t>RCV - CPI(H) bf depreciation - WN - nominal</t>
  </si>
  <si>
    <t>PR19FM2032</t>
  </si>
  <si>
    <t>RCV - CPI(H) bf depreciation - WWN - nominal</t>
  </si>
  <si>
    <t>PR19FM2033</t>
  </si>
  <si>
    <t>RCV - CPI(H) bf depreciation - BR - nominal</t>
  </si>
  <si>
    <t>PR19FM2034</t>
  </si>
  <si>
    <t>RCV - CPI(H) bf depreciation - DMMY - nominal</t>
  </si>
  <si>
    <t>PR19FM2040</t>
  </si>
  <si>
    <t>RCV - CPI(H) + RPI wedge bf depreciation - WR - nominal</t>
  </si>
  <si>
    <t>PR19FM2041</t>
  </si>
  <si>
    <t>RCV - CPI(H) + RPI wedge bf depreciation - WN - nominal</t>
  </si>
  <si>
    <t>PR19FM2042</t>
  </si>
  <si>
    <t>RCV - CPI(H) + RPI wedge bf depreciation - WWN - nominal</t>
  </si>
  <si>
    <t>PR19FM2043</t>
  </si>
  <si>
    <t>RCV - CPI(H) + RPI wedge bf depreciation - BR - nominal</t>
  </si>
  <si>
    <t>PR19FM2044</t>
  </si>
  <si>
    <t>RCV - CPI(H) + RPI wedge bf depreciation - DMMY - nominal</t>
  </si>
  <si>
    <t>PR19FM2050</t>
  </si>
  <si>
    <t>RCV additions depreciation - WR - nominal POS</t>
  </si>
  <si>
    <t>PR19FM2051</t>
  </si>
  <si>
    <t>RCV additions depreciation - WN - nominal POS</t>
  </si>
  <si>
    <t>PR19FM2052</t>
  </si>
  <si>
    <t>RCV additions depreciation - WWN - nominal POS</t>
  </si>
  <si>
    <t>PR19FM2053</t>
  </si>
  <si>
    <t>RCV additions depreciation - BR - nominal POS</t>
  </si>
  <si>
    <t>PR19FM2054</t>
  </si>
  <si>
    <t>RCV additions depreciation - DMMY - nominal POS</t>
  </si>
  <si>
    <t>PR19FM2060</t>
  </si>
  <si>
    <t>RCV Depreciation - WR - nominal</t>
  </si>
  <si>
    <t>PR19FM2061</t>
  </si>
  <si>
    <t>RCV Depreciation - WN - nominal</t>
  </si>
  <si>
    <t>PR19FM2062</t>
  </si>
  <si>
    <t>RCV Depreciation - WWN - nominal</t>
  </si>
  <si>
    <t>PR19FM2063</t>
  </si>
  <si>
    <t>RCV Depreciation - BR - nominal</t>
  </si>
  <si>
    <t>PR19FM2064</t>
  </si>
  <si>
    <t>RCV Depreciation - DMMY - nominal</t>
  </si>
  <si>
    <t>PR19FM2070</t>
  </si>
  <si>
    <t>Depreciation - WR - real</t>
  </si>
  <si>
    <t>PR19FM2071</t>
  </si>
  <si>
    <t>Depreciation - WN - real</t>
  </si>
  <si>
    <t>PR19FM2072</t>
  </si>
  <si>
    <t>Depreciation - WWN - real</t>
  </si>
  <si>
    <t>PR19FM2073</t>
  </si>
  <si>
    <t>Depreciation - BR - real</t>
  </si>
  <si>
    <t>PR19FM2074</t>
  </si>
  <si>
    <t>Depreciation - DMMY - real</t>
  </si>
  <si>
    <t>PR19FM2080</t>
  </si>
  <si>
    <t>Totex - net of grants and contributions - WR - nominal</t>
  </si>
  <si>
    <t>PR19FM2081</t>
  </si>
  <si>
    <t>PR19FM2082</t>
  </si>
  <si>
    <t>Totex - net of grants and contributions - WN - nominal</t>
  </si>
  <si>
    <t>PR19FM2083</t>
  </si>
  <si>
    <t>PR19FM2084</t>
  </si>
  <si>
    <t>Totex - net of grants and contributions - WWN - nominal</t>
  </si>
  <si>
    <t>PR19FM2085</t>
  </si>
  <si>
    <t>PR19FM2086</t>
  </si>
  <si>
    <t>Totex - net of grants and contributions - BR - nominal</t>
  </si>
  <si>
    <t>PR19FM2087</t>
  </si>
  <si>
    <t>PR19FM2088</t>
  </si>
  <si>
    <t>Totex - net of grants and contributions - DMMY - nominal</t>
  </si>
  <si>
    <t>PR19FM2089</t>
  </si>
  <si>
    <t>PR19FM2090</t>
  </si>
  <si>
    <t>PR19FM2091</t>
  </si>
  <si>
    <t>PR19FM2092</t>
  </si>
  <si>
    <t>PR19FM2093</t>
  </si>
  <si>
    <t>PR19FM2094</t>
  </si>
  <si>
    <t>PR19FM2095</t>
  </si>
  <si>
    <t>PR19FM2096</t>
  </si>
  <si>
    <t>PR19FM2097</t>
  </si>
  <si>
    <t>PR19FM2098</t>
  </si>
  <si>
    <t>PR19FM2099</t>
  </si>
  <si>
    <t>PR19FM2100</t>
  </si>
  <si>
    <t>PR19FM2101</t>
  </si>
  <si>
    <t>PR19FM2102</t>
  </si>
  <si>
    <t>PR19FM2103</t>
  </si>
  <si>
    <t>PR19FM2104</t>
  </si>
  <si>
    <t>PR19FM2110</t>
  </si>
  <si>
    <t>Return on RCV - CPI(H) + RPI wedge bf - WR - nominal</t>
  </si>
  <si>
    <t>PR19FM2111</t>
  </si>
  <si>
    <t>Return on RCV - CPI(H) bf - WR - nominal</t>
  </si>
  <si>
    <t>PR19FM2112</t>
  </si>
  <si>
    <t>PR19FM2113</t>
  </si>
  <si>
    <t>Average of RCV - WR - nominal</t>
  </si>
  <si>
    <t>PR19FM2120</t>
  </si>
  <si>
    <t>Return on RCV - CPI(H) + RPI wedge bf - WN - nominal</t>
  </si>
  <si>
    <t>PR19FM2121</t>
  </si>
  <si>
    <t>Return on RCV - CPI(H) bf - WN - nominal</t>
  </si>
  <si>
    <t>PR19FM2122</t>
  </si>
  <si>
    <t>PR19FM2123</t>
  </si>
  <si>
    <t>Average of RCV - WN - nominal</t>
  </si>
  <si>
    <t>PR19FM2130</t>
  </si>
  <si>
    <t>Return on RCV - CPI(H) + RPI wedge bf - WWN - nominal</t>
  </si>
  <si>
    <t>PR19FM2131</t>
  </si>
  <si>
    <t>Return on RCV - CPI(H) bf - WWN - nominal</t>
  </si>
  <si>
    <t>PR19FM2132</t>
  </si>
  <si>
    <t>PR19FM2133</t>
  </si>
  <si>
    <t>Average of RCV - WWN - nominal</t>
  </si>
  <si>
    <t>PR19FM2140</t>
  </si>
  <si>
    <t>Return on RCV - CPI(H) + RPI wedge bf - BR - nominal</t>
  </si>
  <si>
    <t>PR19FM2141</t>
  </si>
  <si>
    <t>Return on RCV - CPI(H) bf - BR - nominal</t>
  </si>
  <si>
    <t>PR19FM2142</t>
  </si>
  <si>
    <t>PR19FM2143</t>
  </si>
  <si>
    <t>Average of RCV - BR - nominal</t>
  </si>
  <si>
    <t>PR19FM2150</t>
  </si>
  <si>
    <t>Return on RCV - CPI(H) + RPI wedge bf - DMMY - nominal</t>
  </si>
  <si>
    <t>PR19FM2151</t>
  </si>
  <si>
    <t>Return on RCV - CPI(H) bf - DMMY - nominal</t>
  </si>
  <si>
    <t>PR19FM2152</t>
  </si>
  <si>
    <t>PR19FM2153</t>
  </si>
  <si>
    <t>Average of RCV - DMMY - nominal</t>
  </si>
  <si>
    <t>PR19FM2154</t>
  </si>
  <si>
    <t>RCV CPI(H) + RPI wedge bf balance BEG - WR - nominal</t>
  </si>
  <si>
    <t>PR19FM2155</t>
  </si>
  <si>
    <t>PR19FM2156</t>
  </si>
  <si>
    <t>RCV CPI(H) + RPI wedge bf balance - WR - nominal</t>
  </si>
  <si>
    <t>PR19FM2157</t>
  </si>
  <si>
    <t>RCV CPI(H) bf balance BEG - WR - nominal</t>
  </si>
  <si>
    <t>PR19FM2158</t>
  </si>
  <si>
    <t>PR19FM2159</t>
  </si>
  <si>
    <t>RCV CPI(H) bf balance - WR - nominal</t>
  </si>
  <si>
    <t>PR19FM2160</t>
  </si>
  <si>
    <t>RCV additions balance BEG - WR - nominal</t>
  </si>
  <si>
    <t>PR19FM2170</t>
  </si>
  <si>
    <t>Water resources: Non-PAYG Totex - nominal</t>
  </si>
  <si>
    <t>PR19FM2171</t>
  </si>
  <si>
    <t>PR19FM2172</t>
  </si>
  <si>
    <t>RCV additions balance - WR - nominal</t>
  </si>
  <si>
    <t>PR19FM2173</t>
  </si>
  <si>
    <t>RCV balance - WR BEG - nominal</t>
  </si>
  <si>
    <t>PR19FM2174</t>
  </si>
  <si>
    <t>PR19FM2175</t>
  </si>
  <si>
    <t>RCV CPI(H) + RPI wedge bf balance BEG - WN - nominal</t>
  </si>
  <si>
    <t>PR19FM2176</t>
  </si>
  <si>
    <t>PR19FM2177</t>
  </si>
  <si>
    <t>RCV CPI(H) + RPI wedge bf balance - WN - nominal</t>
  </si>
  <si>
    <t>PR19FM2178</t>
  </si>
  <si>
    <t>RCV CPI(H) bf balance BEG - WN - nominal</t>
  </si>
  <si>
    <t>PR19FM2179</t>
  </si>
  <si>
    <t>PR19FM2180</t>
  </si>
  <si>
    <t>RCV CPI(H) bf balance - WN - nominal</t>
  </si>
  <si>
    <t>PR19FM2181</t>
  </si>
  <si>
    <t>RCV additions balance BEG - WN - nominal</t>
  </si>
  <si>
    <t>PR19FM2182</t>
  </si>
  <si>
    <t>Water network: Non-PAYG Totex - nominal</t>
  </si>
  <si>
    <t>PR19FM2183</t>
  </si>
  <si>
    <t>PR19FM2184</t>
  </si>
  <si>
    <t>RCV additions balance - WN - nominal</t>
  </si>
  <si>
    <t>PR19FM2185</t>
  </si>
  <si>
    <t>RCV balance - WN BEG - nominal</t>
  </si>
  <si>
    <t>PR19FM2186</t>
  </si>
  <si>
    <t>PR19FM2187</t>
  </si>
  <si>
    <t>RCV CPI(H) + RPI wedge bf balance BEG - WWN - nominal</t>
  </si>
  <si>
    <t>PR19FM2188</t>
  </si>
  <si>
    <t>PR19FM2189</t>
  </si>
  <si>
    <t>RCV CPI(H) + RPI wedge bf balance - WWN - nominal</t>
  </si>
  <si>
    <t>PR19FM2190</t>
  </si>
  <si>
    <t>RCV CPI(H) bf balance BEG - WWN - nominal</t>
  </si>
  <si>
    <t>PR19FM2191</t>
  </si>
  <si>
    <t>PR19FM2192</t>
  </si>
  <si>
    <t>RCV CPI(H) bf balance - WWN - nominal</t>
  </si>
  <si>
    <t>PR19FM2200</t>
  </si>
  <si>
    <t>RCV additions balance BEG - WWN - nominal</t>
  </si>
  <si>
    <t>PR19FM2201</t>
  </si>
  <si>
    <t>Wastewater network: Non-PAYG Totex - nominal</t>
  </si>
  <si>
    <t>PR19FM2202</t>
  </si>
  <si>
    <t>PR19FM2203</t>
  </si>
  <si>
    <t>RCV additions balance - WWN - nominal</t>
  </si>
  <si>
    <t>PR19FM2204</t>
  </si>
  <si>
    <t>RCV balance - WWN BEG - nominal</t>
  </si>
  <si>
    <t>PR19FM2205</t>
  </si>
  <si>
    <t>PR19FM2206</t>
  </si>
  <si>
    <t>RCV CPI(H) + RPI wedge bf balance BEG - BR - nominal</t>
  </si>
  <si>
    <t>PR19FM2207</t>
  </si>
  <si>
    <t>PR19FM2208</t>
  </si>
  <si>
    <t>RCV CPI(H) + RPI wedge bf balance - BR - nominal</t>
  </si>
  <si>
    <t>PR19FM2209</t>
  </si>
  <si>
    <t>RCV CPI(H) bf balance BEG - BR - nominal</t>
  </si>
  <si>
    <t>PR19FM2210</t>
  </si>
  <si>
    <t>PR19FM2211</t>
  </si>
  <si>
    <t>RCV CPI(H) bf balance - BR - nominal</t>
  </si>
  <si>
    <t>PR19FM2212</t>
  </si>
  <si>
    <t>RCV additions balance BEG - BR - nominal</t>
  </si>
  <si>
    <t>PR19FM2213</t>
  </si>
  <si>
    <t>Bio resources: Non-PAYG Totex - nominal</t>
  </si>
  <si>
    <t>PR19FM2214</t>
  </si>
  <si>
    <t>PR19FM2215</t>
  </si>
  <si>
    <t>RCV additions balance - BR - nominal</t>
  </si>
  <si>
    <t>PR19FM2216</t>
  </si>
  <si>
    <t>RCV balance - BR BEG - nominal</t>
  </si>
  <si>
    <t>PR19FM2217</t>
  </si>
  <si>
    <t>PR19FM2218</t>
  </si>
  <si>
    <t>RCV CPI(H) + RPI wedge bf balance BEG - DMMY - nominal</t>
  </si>
  <si>
    <t>PR19FM2219</t>
  </si>
  <si>
    <t>PR19FM2220</t>
  </si>
  <si>
    <t>RCV CPI(H) + RPI wedge bf balance - DMMY - nominal</t>
  </si>
  <si>
    <t>PR19FM2221</t>
  </si>
  <si>
    <t>RCV CPI(H) bf balance BEG - DMMY - nominal</t>
  </si>
  <si>
    <t>PR19FM2222</t>
  </si>
  <si>
    <t>PR19FM2223</t>
  </si>
  <si>
    <t>RCV CPI(H) bf balance - DMMY - nominal</t>
  </si>
  <si>
    <t>PR19FM2224</t>
  </si>
  <si>
    <t>RCV additions balance BEG - DMMY - nominal</t>
  </si>
  <si>
    <t>PR19FM2225</t>
  </si>
  <si>
    <t>Dummy control: Non-PAYG Totex - nominal</t>
  </si>
  <si>
    <t>PR19FM2226</t>
  </si>
  <si>
    <t>PR19FM2227</t>
  </si>
  <si>
    <t>RCV additions balance - DMMY - nominal</t>
  </si>
  <si>
    <t>PR19FM2228</t>
  </si>
  <si>
    <t>RCV balance - DMMY BEG - nominal</t>
  </si>
  <si>
    <t>PR19FM2229</t>
  </si>
  <si>
    <t>PR19FM2230</t>
  </si>
  <si>
    <t>Indexation on RCV - CPI(H) + RPI wedge bf balance - WR - nominal</t>
  </si>
  <si>
    <t>PR19FM2231</t>
  </si>
  <si>
    <t>Indexation on RCV - CPI(H) bf balance - WR - nominal</t>
  </si>
  <si>
    <t>PR19FM2232</t>
  </si>
  <si>
    <t>Other adjustments CPI(H) - WR - nominal</t>
  </si>
  <si>
    <t>PR19FM2233</t>
  </si>
  <si>
    <t>RCV other adjustments balance - WR - nominal</t>
  </si>
  <si>
    <t>PR19FM2234</t>
  </si>
  <si>
    <t>Indexation of RCV additions b/f - WR - nominal</t>
  </si>
  <si>
    <t>PR19FM2235</t>
  </si>
  <si>
    <t>Indexation on RCV balance BEG - WR - nominal</t>
  </si>
  <si>
    <t>PR19FM2236</t>
  </si>
  <si>
    <t>Indexation on RCV - CPI(H) + RPI wedge bf balance - WN - nominal</t>
  </si>
  <si>
    <t>PR19FM2237</t>
  </si>
  <si>
    <t>Indexation on RCV - CPI(H) bf balance - WN - nominal</t>
  </si>
  <si>
    <t>PR19FM2238</t>
  </si>
  <si>
    <t>Other adjustments CPI(H) - WN - nominal</t>
  </si>
  <si>
    <t>PR19FM2239</t>
  </si>
  <si>
    <t>RCV other adjustments balance - WN - nominal</t>
  </si>
  <si>
    <t>PR19FM2240</t>
  </si>
  <si>
    <t>Indexation of RCV additions b/f - WN - nominal</t>
  </si>
  <si>
    <t>PR19FM2241</t>
  </si>
  <si>
    <t>Indexation on RCV balance BEG - WN - nominal</t>
  </si>
  <si>
    <t>PR19FM2242</t>
  </si>
  <si>
    <t>Indexation on RCV - CPI(H) + RPI wedge bf balance - WWN - nominal</t>
  </si>
  <si>
    <t>PR19FM2243</t>
  </si>
  <si>
    <t>Indexation on RCV - CPI(H) bf balance - WWN - nominal</t>
  </si>
  <si>
    <t>PR19FM2244</t>
  </si>
  <si>
    <t>Other adjustments CPI(H) - WWN - nominal</t>
  </si>
  <si>
    <t>PR19FM2245</t>
  </si>
  <si>
    <t>RCV CPI(H) other adjustments balance - WWN - nominal</t>
  </si>
  <si>
    <t>PR19FM2246</t>
  </si>
  <si>
    <t>Indexation of RCV additions b/f - WWN - nominal</t>
  </si>
  <si>
    <t>PR19FM2247</t>
  </si>
  <si>
    <t>Indexation on RCV balance BEG - WWN - nominal</t>
  </si>
  <si>
    <t>PR19FM2248</t>
  </si>
  <si>
    <t>Indexation on RCV - CPI(H) + RPI wedge bf balance - BR - nominal</t>
  </si>
  <si>
    <t>PR19FM2249</t>
  </si>
  <si>
    <t>Indexation on RCV - CPI(H) bf balance - BR - nominal</t>
  </si>
  <si>
    <t>PR19FM2250</t>
  </si>
  <si>
    <t>Other adjustments CPI(H) - BR - nominal</t>
  </si>
  <si>
    <t>PR19FM2251</t>
  </si>
  <si>
    <t>RCV CPI(H) other adjustments balance - BR - nominal</t>
  </si>
  <si>
    <t>PR19FM2252</t>
  </si>
  <si>
    <t>Indexation of RCV additions b/f - BR - nominal</t>
  </si>
  <si>
    <t>PR19FM2253</t>
  </si>
  <si>
    <t>Indexation on RCV balance BEG - BR - nominal</t>
  </si>
  <si>
    <t>PR19FM2254</t>
  </si>
  <si>
    <t>Indexation on RCV - CPI(H) + RPI wedge bf balance - DMMY - nominal</t>
  </si>
  <si>
    <t>PR19FM2255</t>
  </si>
  <si>
    <t>Indexation on RCV - CPI(H) bf balance - DMMY - nominal</t>
  </si>
  <si>
    <t>PR19FM2256</t>
  </si>
  <si>
    <t>Other adjustments CPI(H) - DMMY - nominal</t>
  </si>
  <si>
    <t>PR19FM2257</t>
  </si>
  <si>
    <t>RCV CPI(H) other adjustments balance - DMMY - nominal</t>
  </si>
  <si>
    <t>PR19FM2258</t>
  </si>
  <si>
    <t>Indexation of RCV additions b/f - DMMY - nominal</t>
  </si>
  <si>
    <t>PR19FM2259</t>
  </si>
  <si>
    <t>Indexation on RCV balance BEG - DMMY - nominal</t>
  </si>
  <si>
    <t>PR19FM2260</t>
  </si>
  <si>
    <t>RCV other adjustments balance BEG - WR - nominal</t>
  </si>
  <si>
    <t>PR19FM2261</t>
  </si>
  <si>
    <t>RCV other adjustments balance BEG - WN - nominal</t>
  </si>
  <si>
    <t>PR19FM2262</t>
  </si>
  <si>
    <t>RCV CPI(H) other adjustments balance BEG - WWN - nominal</t>
  </si>
  <si>
    <t>PR19FM2263</t>
  </si>
  <si>
    <t>RCV CPI(H) other adjustments balance BEG - BR - nominal</t>
  </si>
  <si>
    <t>PR19FM2264</t>
  </si>
  <si>
    <t>RCV CPI(H) other adjustments balance BEG - DMMY - nominal</t>
  </si>
  <si>
    <t>PR19FM2270</t>
  </si>
  <si>
    <t>Indexation on RCV - CPI(H) other adjustments balance - WR - nominal</t>
  </si>
  <si>
    <t>PR19FM2271</t>
  </si>
  <si>
    <t>Indexation on RCV - CPI(H) other adjustments balance - WN - nominal</t>
  </si>
  <si>
    <t>PR19FM2272</t>
  </si>
  <si>
    <t>Indexation on RCV other adjustments balance BEG - WWN - nominal</t>
  </si>
  <si>
    <t>PR19FM2273</t>
  </si>
  <si>
    <t>Indexation on RCV other adjustments balance BEG - BR - nominal</t>
  </si>
  <si>
    <t>PR19FM2274</t>
  </si>
  <si>
    <t>Indexation on RCV other adjustments balance BEG - DMMY - nominal</t>
  </si>
  <si>
    <t>PR19FM2280</t>
  </si>
  <si>
    <t>PR19FM2290</t>
  </si>
  <si>
    <t>Allowance per measured water customer inclusive of DPC margin - real</t>
  </si>
  <si>
    <t>PR19FM2291</t>
  </si>
  <si>
    <t>Allowance per measured sewerage customer inclusive of DPC margin - real</t>
  </si>
  <si>
    <t>PR19FM2292</t>
  </si>
  <si>
    <t>Allowance per measured dual service customer inclusive of DPC margin - real</t>
  </si>
  <si>
    <t>PR19FM2293</t>
  </si>
  <si>
    <t>Allowance per unmeasured water customer inclusive of DPC margin - real</t>
  </si>
  <si>
    <t>PR19FM2294</t>
  </si>
  <si>
    <t>Allowance per unmeasured sewerage customer inclusive of DPC margin - real</t>
  </si>
  <si>
    <t>PR19FM2295</t>
  </si>
  <si>
    <t>Allowance per unmeasured dual customer inclusive of DPC margin - real</t>
  </si>
  <si>
    <t>PR19FM2400</t>
  </si>
  <si>
    <t>Tariff Band 1 - Retail cost per customer ~ Tariff Band 1 - nominal</t>
  </si>
  <si>
    <t>PR19FM2401</t>
  </si>
  <si>
    <t>Tariff Band 2 - Retail cost per customer ~ Tariff Band 2 - nominal</t>
  </si>
  <si>
    <t>PR19FM2402</t>
  </si>
  <si>
    <t>Tariff Band 3 - Retail cost per customer ~ Tariff Band 3 - nominal</t>
  </si>
  <si>
    <t>PR19FM2403</t>
  </si>
  <si>
    <t>Tariff Band 4 - Retail cost per customer ~ Tariff Band 4 - nominal</t>
  </si>
  <si>
    <t>PR19FM2404</t>
  </si>
  <si>
    <t>Tariff Band 5 - Retail cost per customer ~ Tariff Band 5 - nominal</t>
  </si>
  <si>
    <t>PR19FM2405</t>
  </si>
  <si>
    <t>Tariff Band 6 - Retail cost per customer ~ Tariff Band 6 - nominal</t>
  </si>
  <si>
    <t>PR19FM2406</t>
  </si>
  <si>
    <t>Tariff Band 7 - Retail cost per customer ~ Tariff Band 7 - nominal</t>
  </si>
  <si>
    <t>PR19FM2407</t>
  </si>
  <si>
    <t>Tariff Band 8 - Retail cost per customer ~ Tariff Band 8 - nominal</t>
  </si>
  <si>
    <t>PR19FM2408</t>
  </si>
  <si>
    <t>Tariff Band 9 - Retail cost per customer ~ Tariff Band 9 - nominal</t>
  </si>
  <si>
    <t>PR19FM2409</t>
  </si>
  <si>
    <t>Tariff Band 10 - Retail cost per customer ~ Tariff Band 10 - nominal</t>
  </si>
  <si>
    <t>PR19FM2410</t>
  </si>
  <si>
    <t>Tariff Band 1 - Retail cost per customer inc business retail revenue adjustment - nominal</t>
  </si>
  <si>
    <t>PR19FM2411</t>
  </si>
  <si>
    <t>Tariff Band 2 - Retail cost per customer inc business retail revenue adjustment - nominal</t>
  </si>
  <si>
    <t>PR19FM2412</t>
  </si>
  <si>
    <t>Tariff Band 3 - Retail cost per customer inc business retail revenue adjustment - nominal</t>
  </si>
  <si>
    <t>PR19FM2413</t>
  </si>
  <si>
    <t>Tariff Band 4 - Retail cost per customer inc business retail revenue adjustment - nominal</t>
  </si>
  <si>
    <t>PR19FM2414</t>
  </si>
  <si>
    <t>Tariff Band 5 - Retail cost per customer inc business retail revenue adjustment - nominal</t>
  </si>
  <si>
    <t>PR19FM2415</t>
  </si>
  <si>
    <t>Tariff Band 6 - Retail cost per customer inc business retail revenue adjustment - nominal</t>
  </si>
  <si>
    <t>PR19FM2416</t>
  </si>
  <si>
    <t>Tariff Band 7 - Retail cost per customer inc business retail revenue adjustment - nominal</t>
  </si>
  <si>
    <t>PR19FM2417</t>
  </si>
  <si>
    <t>Tariff Band 8 - Retail cost per customer inc business retail revenue adjustment - nominal</t>
  </si>
  <si>
    <t>PR19FM2418</t>
  </si>
  <si>
    <t>Tariff Band 9 - Retail cost per customer inc business retail revenue adjustment - nominal</t>
  </si>
  <si>
    <t>PR19FM2419</t>
  </si>
  <si>
    <t>Tariff Band 10 - Retail cost per customer inc business retail revenue adjustment - nominal</t>
  </si>
  <si>
    <t>PR19FM2500</t>
  </si>
  <si>
    <t>Tariff 01 - Gross margin % - % margin used</t>
  </si>
  <si>
    <t>PR19FM2501</t>
  </si>
  <si>
    <t>Tariff 02 - Gross margin % - % margin used</t>
  </si>
  <si>
    <t>PR19FM2502</t>
  </si>
  <si>
    <t>Tariff 03 - Gross margin % - % margin used</t>
  </si>
  <si>
    <t>PR19FM2503</t>
  </si>
  <si>
    <t>Tariff 04 - Gross margin % - % margin used</t>
  </si>
  <si>
    <t>PR19FM2504</t>
  </si>
  <si>
    <t>Tariff 05 - Gross margin % - % margin used</t>
  </si>
  <si>
    <t>PR19FM2505</t>
  </si>
  <si>
    <t>Tariff 06 - Gross margin % - % margin used</t>
  </si>
  <si>
    <t>PR19FM2506</t>
  </si>
  <si>
    <t>Tariff 07 - Gross margin % - % margin used</t>
  </si>
  <si>
    <t>PR19FM2507</t>
  </si>
  <si>
    <t>Tariff 08 - Gross margin % - % margin used</t>
  </si>
  <si>
    <t>PR19FM2508</t>
  </si>
  <si>
    <t>Tariff 09 - Gross margin % - % margin used</t>
  </si>
  <si>
    <t>PR19FM2509</t>
  </si>
  <si>
    <t>Tariff 10 - Gross margin % - % margin used</t>
  </si>
  <si>
    <t>PR19FM2600</t>
  </si>
  <si>
    <t>Appointee Base Regulated Equity</t>
  </si>
  <si>
    <t/>
  </si>
  <si>
    <t>Active - IRE totex adjustment for ACICR (Ofwat) - real</t>
  </si>
  <si>
    <t>Switch - Infrastructure renewal expenditure flag</t>
  </si>
  <si>
    <t>1 = active, 0 = inactive</t>
  </si>
  <si>
    <t>Switch - IRE totex adjustment for ACICR (Ofwat) - Active</t>
  </si>
  <si>
    <t>1 = company, 2 = ofwat, 3 = override</t>
  </si>
  <si>
    <t xml:space="preserve">Company - IRE totex adjustment for ACICR (Ofwat) - real (WR) </t>
  </si>
  <si>
    <t xml:space="preserve">Company - IRE totex adjustment for ACICR (Ofwat) - real (WN) </t>
  </si>
  <si>
    <t xml:space="preserve">Company - IRE totex adjustment for ACICR (Ofwat) - real (WWN) </t>
  </si>
  <si>
    <t xml:space="preserve">Company - IRE totex adjustment for ACICR (Ofwat) - real (BR) </t>
  </si>
  <si>
    <t xml:space="preserve">Company - IRE totex adjustment for ACICR (Ofwat) - real (ADDN1) </t>
  </si>
  <si>
    <t xml:space="preserve">Company - IRE totex adjustment for ACICR (Ofwat) - real (ADDN2) </t>
  </si>
  <si>
    <t xml:space="preserve">Ofwat - Calculated IRE totex adjustment for ACICR (Ofwat) - real (WR) </t>
  </si>
  <si>
    <t xml:space="preserve">Ofwat - Calculated IRE totex adjustment for ACICR (Ofwat) - real (WN) </t>
  </si>
  <si>
    <t xml:space="preserve">Ofwat - Calculated IRE totex adjustment for ACICR (Ofwat) - real (WWN) </t>
  </si>
  <si>
    <t xml:space="preserve">Ofwat - Calculated IRE totex adjustment for ACICR (Ofwat) - real (BR) </t>
  </si>
  <si>
    <t xml:space="preserve">Ofwat - Calculated IRE totex adjustment for ACICR (Ofwat) - real (ADDN1) </t>
  </si>
  <si>
    <t xml:space="preserve">Ofwat - Calculated IRE totex adjustment for ACICR (Ofwat) - real (ADDN2) </t>
  </si>
  <si>
    <t xml:space="preserve">Override - IRE totex adjustment for ACICR (Ofwat) - real (WR) </t>
  </si>
  <si>
    <t xml:space="preserve">Override - IRE totex adjustment for ACICR (Ofwat) - real (WN) </t>
  </si>
  <si>
    <t xml:space="preserve">Override - IRE totex adjustment for ACICR (Ofwat) - real (WWN) </t>
  </si>
  <si>
    <t xml:space="preserve">Override - IRE totex adjustment for ACICR (Ofwat) - real (BR) </t>
  </si>
  <si>
    <t xml:space="preserve">Override - IRE totex adjustment for ACICR (Ofwat) - real (ADDN1) </t>
  </si>
  <si>
    <t xml:space="preserve">Override - IRE totex adjustment for ACICR (Ofwat) - real (ADDN2) </t>
  </si>
  <si>
    <t xml:space="preserve">Active - IRE totex adjustment for ACICR (Ofwat) - real (WR) </t>
  </si>
  <si>
    <t xml:space="preserve">Active - IRE totex adjustment for ACICR (Ofwat) - real (WN) </t>
  </si>
  <si>
    <t xml:space="preserve">Active - IRE totex adjustment for ACICR (Ofwat) - real (WWN) </t>
  </si>
  <si>
    <t xml:space="preserve">Active - IRE totex adjustment for ACICR (Ofwat) - real (BR) </t>
  </si>
  <si>
    <t xml:space="preserve">Active - IRE totex adjustment for ACICR (Ofwat) - real (ADDN1) </t>
  </si>
  <si>
    <t xml:space="preserve">Active - IRE totex adjustment for ACICR (Ofwat) - real (ADDN2) </t>
  </si>
  <si>
    <t>Capex</t>
  </si>
  <si>
    <t>Active - Gross capital expenditure incl DS, Divrns other Conts &amp; cost sharing - real</t>
  </si>
  <si>
    <t>Switch - Totex</t>
  </si>
  <si>
    <t xml:space="preserve">Company - Gross capital expenditure incl DS, Divrns other Conts &amp; cost sharing - real (WR) </t>
  </si>
  <si>
    <t xml:space="preserve">Company - Gross capital expenditure incl DS, Divrns other Conts &amp; cost sharing - real (WN) </t>
  </si>
  <si>
    <t xml:space="preserve">Company - Gross capital expenditure incl DS, Divrns other Conts &amp; cost sharing - real (WWN) </t>
  </si>
  <si>
    <t xml:space="preserve">Company - Gross capital expenditure incl DS, Divrns other Conts &amp; cost sharing - real (BR) </t>
  </si>
  <si>
    <t xml:space="preserve">Company - Gross capital expenditure incl DS, Divrns other Conts &amp; cost sharing - real (ADDN1) </t>
  </si>
  <si>
    <t xml:space="preserve">Company - Gross capital expenditure incl DS, Divrns other Conts &amp; cost sharing - real (ADDN2) </t>
  </si>
  <si>
    <t xml:space="preserve">Ofwat - Gross capital expenditure incl DS, Divrns other Conts &amp; cost sharing - real (WR) </t>
  </si>
  <si>
    <t xml:space="preserve">Ofwat - Gross capital expenditure incl DS, Divrns other Conts &amp; cost sharing - real (WN) </t>
  </si>
  <si>
    <t xml:space="preserve">Ofwat - Gross capital expenditure incl DS, Divrns other Conts &amp; cost sharing - real (WWN) </t>
  </si>
  <si>
    <t xml:space="preserve">Ofwat - Gross capital expenditure incl DS, Divrns other Conts &amp; cost sharing - real (BR) </t>
  </si>
  <si>
    <t xml:space="preserve">Ofwat - Gross capital expenditure incl DS, Divrns other Conts &amp; cost sharing - real (ADDN1) </t>
  </si>
  <si>
    <t xml:space="preserve">Ofwat - Gross capital expenditure incl DS, Divrns other Conts &amp; cost sharing - real (ADDN2) </t>
  </si>
  <si>
    <t xml:space="preserve">Override - Gross capital expenditure incl DS, Divrns other Conts &amp; cost sharing - real (WR) </t>
  </si>
  <si>
    <t xml:space="preserve">Override - Gross capital expenditure incl DS, Divrns other Conts &amp; cost sharing - real (WN) </t>
  </si>
  <si>
    <t xml:space="preserve">Override - Gross capital expenditure incl DS, Divrns other Conts &amp; cost sharing - real (WWN) </t>
  </si>
  <si>
    <t xml:space="preserve">Override - Gross capital expenditure incl DS, Divrns other Conts &amp; cost sharing - real (BR) </t>
  </si>
  <si>
    <t xml:space="preserve">Override - Gross capital expenditure incl DS, Divrns other Conts &amp; cost sharing - real (ADDN1) </t>
  </si>
  <si>
    <t xml:space="preserve">Override - Gross capital expenditure incl DS, Divrns other Conts &amp; cost sharing - real (ADDN2) </t>
  </si>
  <si>
    <t xml:space="preserve">Active - Gross capital expenditure incl DS, Divrns other Conts &amp; cost sharing - real (WR) </t>
  </si>
  <si>
    <t xml:space="preserve">Active - Gross capital expenditure incl DS, Divrns other Conts &amp; cost sharing - real (WN) </t>
  </si>
  <si>
    <t xml:space="preserve">Active - Gross capital expenditure incl DS, Divrns other Conts &amp; cost sharing - real (WWN) </t>
  </si>
  <si>
    <t xml:space="preserve">Active - Gross capital expenditure incl DS, Divrns other Conts &amp; cost sharing - real (BR) </t>
  </si>
  <si>
    <t xml:space="preserve">Active - Gross capital expenditure incl DS, Divrns other Conts &amp; cost sharing - real (ADDN1) </t>
  </si>
  <si>
    <t xml:space="preserve">Active - Gross capital expenditure incl DS, Divrns other Conts &amp; cost sharing - real (ADDN2) </t>
  </si>
  <si>
    <t>Opex</t>
  </si>
  <si>
    <t>Ofwat - Total gross operational expenditure including cost sharing &amp; equity issuance costs - real</t>
  </si>
  <si>
    <t xml:space="preserve">Ofwat - Total gross operational expenditure including cost sharing - real (WR) </t>
  </si>
  <si>
    <t xml:space="preserve">Ofwat - Total gross operational expenditure including cost sharing - real (WN) </t>
  </si>
  <si>
    <t xml:space="preserve">Ofwat - Total gross operational expenditure including cost sharing - real (WWN) </t>
  </si>
  <si>
    <t xml:space="preserve">Ofwat - Total gross operational expenditure including cost sharing - real (BR) </t>
  </si>
  <si>
    <t xml:space="preserve">Ofwat - Total gross operational expenditure including cost sharing - real (ADDN1) </t>
  </si>
  <si>
    <t xml:space="preserve">Ofwat - Total gross operational expenditure including cost sharing - real (ADDN2) </t>
  </si>
  <si>
    <t xml:space="preserve">Ofwat - Calculated equity issuance costs - real (WR) </t>
  </si>
  <si>
    <t xml:space="preserve">Ofwat - Calculated equity issuance costs - real (WN) </t>
  </si>
  <si>
    <t xml:space="preserve">Ofwat - Calculated equity issuance costs - real (WWN) </t>
  </si>
  <si>
    <t xml:space="preserve">Ofwat - Calculated equity issuance costs - real (BR) </t>
  </si>
  <si>
    <t xml:space="preserve">Ofwat - Calculated equity issuance costs - real (ADDN1) </t>
  </si>
  <si>
    <t xml:space="preserve">Ofwat - Calculated equity issuance costs - real (ADDN2) </t>
  </si>
  <si>
    <t xml:space="preserve">Ofwat - Total gross operational expenditure including cost sharing &amp; equity issuance costs - real (WR) </t>
  </si>
  <si>
    <t xml:space="preserve">Ofwat - Total gross operational expenditure including cost sharing &amp; equity issuance costs - real (WN) </t>
  </si>
  <si>
    <t xml:space="preserve">Ofwat - Total gross operational expenditure including cost sharing &amp; equity issuance costs - real (WWN) </t>
  </si>
  <si>
    <t xml:space="preserve">Ofwat - Total gross operational expenditure including cost sharing &amp; equity issuance costs - real (BR) </t>
  </si>
  <si>
    <t xml:space="preserve">Ofwat - Total gross operational expenditure including cost sharing &amp; equity issuance costs - real (ADDN1) </t>
  </si>
  <si>
    <t xml:space="preserve">Ofwat - Total gross operational expenditure including cost sharing &amp; equity issuance costs - real (ADDN2) </t>
  </si>
  <si>
    <t>Active - Total gross operational expenditure - including cost sharing - real</t>
  </si>
  <si>
    <t xml:space="preserve">Company - Total gross operational expenditure - real - including cost sharing - real (WR) </t>
  </si>
  <si>
    <t xml:space="preserve">Company - Total gross operational expenditure - real - including cost sharing - real (WN) </t>
  </si>
  <si>
    <t xml:space="preserve">Company - Total gross operational expenditure - real - including cost sharing - real (WWN) </t>
  </si>
  <si>
    <t xml:space="preserve">Company - Total gross operational expenditure - real - including cost sharing - real (BR) </t>
  </si>
  <si>
    <t xml:space="preserve">Company - Total gross operational expenditure - real - including cost sharing - real (ADDN1) </t>
  </si>
  <si>
    <t xml:space="preserve">Company - Total gross operational expenditure - real - including cost sharing - real (ADDN2) </t>
  </si>
  <si>
    <t xml:space="preserve">Override - Total gross operational expenditure - real - including cost sharing - real (WR) </t>
  </si>
  <si>
    <t xml:space="preserve">Override - Total gross operational expenditure - real - including cost sharing - real (WN) </t>
  </si>
  <si>
    <t xml:space="preserve">Override - Total gross operational expenditure - real - including cost sharing - real (WWN) </t>
  </si>
  <si>
    <t xml:space="preserve">Override - Total gross operational expenditure - real - including cost sharing - real (BR) </t>
  </si>
  <si>
    <t xml:space="preserve">Override - Total gross operational expenditure - real - including cost sharing - real (ADDN1) </t>
  </si>
  <si>
    <t xml:space="preserve">Override - Total gross operational expenditure - real - including cost sharing - real (ADDN2) </t>
  </si>
  <si>
    <t xml:space="preserve">Active - Total gross operational expenditure - including cost sharing - real (WR) </t>
  </si>
  <si>
    <t xml:space="preserve">Active - Total gross operational expenditure - including cost sharing - real (WN) </t>
  </si>
  <si>
    <t xml:space="preserve">Active - Total gross operational expenditure - including cost sharing - real (WWN) </t>
  </si>
  <si>
    <t xml:space="preserve">Active - Total gross operational expenditure - including cost sharing - real (BR) </t>
  </si>
  <si>
    <t xml:space="preserve">Active - Total gross operational expenditure - including cost sharing - real (ADDN1) </t>
  </si>
  <si>
    <t xml:space="preserve">Active - Total gross operational expenditure - including cost sharing - real (ADDN2) </t>
  </si>
  <si>
    <t>Active - operating costs associated with equity issuance - real</t>
  </si>
  <si>
    <t>Switch - Equity issuance cost flag</t>
  </si>
  <si>
    <t xml:space="preserve">Company - operating costs associated with equity issuance - real (WR) </t>
  </si>
  <si>
    <t xml:space="preserve">Company - operating costs associated with equity issuance - real (WN) </t>
  </si>
  <si>
    <t xml:space="preserve">Company - operating costs associated with equity issuance - real (WWN) </t>
  </si>
  <si>
    <t xml:space="preserve">Company - operating costs associated with equity issuance - real (BR) </t>
  </si>
  <si>
    <t xml:space="preserve">Company - operating costs associated with equity issuance - real (ADDN1) </t>
  </si>
  <si>
    <t xml:space="preserve">Company - operating costs associated with equity issuance - real (ADDN2) </t>
  </si>
  <si>
    <t xml:space="preserve">Override - operating costs associated with equity issuance - real (WR) </t>
  </si>
  <si>
    <t xml:space="preserve">Override - operating costs associated with equity issuance - real (WN) </t>
  </si>
  <si>
    <t xml:space="preserve">Override - operating costs associated with equity issuance - real (WWN) </t>
  </si>
  <si>
    <t xml:space="preserve">Override - operating costs associated with equity issuance - real (BR) </t>
  </si>
  <si>
    <t xml:space="preserve">Override - operating costs associated with equity issuance - real (ADDN1) </t>
  </si>
  <si>
    <t xml:space="preserve">Override - operating costs associated with equity issuance - real (ADDN2) </t>
  </si>
  <si>
    <t xml:space="preserve">Active - operating costs associated with equity issuance - real (WR) </t>
  </si>
  <si>
    <t xml:space="preserve">Active - operating costs associated with equity issuance - real (WN) </t>
  </si>
  <si>
    <t xml:space="preserve">Active - operating costs associated with equity issuance - real (WWN) </t>
  </si>
  <si>
    <t xml:space="preserve">Active - operating costs associated with equity issuance - real (BR) </t>
  </si>
  <si>
    <t xml:space="preserve">Active - operating costs associated with equity issuance - real (ADDN1) </t>
  </si>
  <si>
    <t xml:space="preserve">Active - operating costs associated with equity issuance - real (ADDN2) </t>
  </si>
  <si>
    <t>Developer services, diversions and other contributions</t>
  </si>
  <si>
    <t>Active - Developer services, diversions and other contributions - capex - non price control - real</t>
  </si>
  <si>
    <t xml:space="preserve">Company - Developer services, diversions and other contributions - capital expenditure - non price control - real (WR) </t>
  </si>
  <si>
    <t xml:space="preserve">Company - Developer services, diversions and other contributions - capital expenditure - non price control - real (WN) </t>
  </si>
  <si>
    <t xml:space="preserve">Company - Developer services, diversions and other contributions - capital expenditure - non price control - real (WWN) </t>
  </si>
  <si>
    <t xml:space="preserve">Company - Developer services, diversions and other contributions - capital expenditure - non price control - real (BR) </t>
  </si>
  <si>
    <t xml:space="preserve">Company - Developer services, diversions and other contributions - capital expenditure - non price control - real (ADDN1) </t>
  </si>
  <si>
    <t xml:space="preserve">Company - Developer services, diversions and other contributions - capital expenditure - non price control - real (ADDN2) </t>
  </si>
  <si>
    <t xml:space="preserve">Ofwat - Developer services, diversions and other contributions - capital expenditure - non price control - real (WR) </t>
  </si>
  <si>
    <t xml:space="preserve">Ofwat - Developer services, diversions and other contributions - capital expenditure - non price control - real (WN) </t>
  </si>
  <si>
    <t xml:space="preserve">Ofwat - Developer services, diversions and other contributions - capital expenditure - non price control - real (WWN) </t>
  </si>
  <si>
    <t xml:space="preserve">Ofwat - Developer services, diversions and other contributions - capital expenditure - non price control - real (BR) </t>
  </si>
  <si>
    <t xml:space="preserve">Ofwat - Developer services, diversions and other contributions - capital expenditure - non price control - real (ADDN1) </t>
  </si>
  <si>
    <t xml:space="preserve">Ofwat - Developer services, diversions and other contributions - capital expenditure - non price control - real (ADDN2) </t>
  </si>
  <si>
    <t xml:space="preserve">Override - Developer services, diversions and other contributions - capital expenditure - non price control - real (WR) </t>
  </si>
  <si>
    <t xml:space="preserve">Override - Developer services, diversions and other contributions - capital expenditure - non price control - real (WN) </t>
  </si>
  <si>
    <t xml:space="preserve">Override - Developer services, diversions and other contributions - capital expenditure - non price control - real (WWN) </t>
  </si>
  <si>
    <t xml:space="preserve">Override - Developer services, diversions and other contributions - capital expenditure - non price control - real (BR) </t>
  </si>
  <si>
    <t xml:space="preserve">Override - Developer services, diversions and other contributions - capital expenditure - non price control - real (ADDN1) </t>
  </si>
  <si>
    <t xml:space="preserve">Override - Developer services, diversions and other contributions - capital expenditure - non price control - real (ADDN2) </t>
  </si>
  <si>
    <t xml:space="preserve">Active - Developer services, diversions and other contributions - capex - non price control - real (WR) </t>
  </si>
  <si>
    <t xml:space="preserve">Active - Developer services, diversions and other contributions - capex - non price control - real (WN) </t>
  </si>
  <si>
    <t xml:space="preserve">Active - Developer services, diversions and other contributions - capex - non price control - real (WWN) </t>
  </si>
  <si>
    <t xml:space="preserve">Active - Developer services, diversions and other contributions - capex - non price control - real (BR) </t>
  </si>
  <si>
    <t xml:space="preserve">Active - Developer services, diversions and other contributions - capex - non price control - real (ADDN1) </t>
  </si>
  <si>
    <t xml:space="preserve">Active - Developer services, diversions and other contributions - capex - non price control - real (ADDN2) </t>
  </si>
  <si>
    <t>Active - Developer services, diversions and other contributions - capex - price control - real</t>
  </si>
  <si>
    <t xml:space="preserve">Company - Developer services, diversions and other contributions - capital expenditure - price control - real (WR) </t>
  </si>
  <si>
    <t xml:space="preserve">Company - Developer services, diversions and other contributions - capital expenditure - price control - real (WN) </t>
  </si>
  <si>
    <t xml:space="preserve">Company - Developer services, diversions and other contributions - capital expenditure - price control - real (WWN) </t>
  </si>
  <si>
    <t xml:space="preserve">Company - Developer services, diversions and other contributions - capital expenditure - price control - real (BR) </t>
  </si>
  <si>
    <t xml:space="preserve">Company - Developer services, diversions and other contributions - capital expenditure - price control - real (ADDN1) </t>
  </si>
  <si>
    <t xml:space="preserve">Company - Developer services, diversions and other contributions - capital expenditure - price control - real (ADDN2) </t>
  </si>
  <si>
    <t xml:space="preserve">Ofwat - Developer services, diversions and other contributions - capital expenditure - price control - real (WR) </t>
  </si>
  <si>
    <t xml:space="preserve">Ofwat - Developer services, diversions and other contributions - capital expenditure - price control - real (WN) </t>
  </si>
  <si>
    <t xml:space="preserve">Ofwat - Developer services, diversions and other contributions - capital expenditure - price control - real (WWN) </t>
  </si>
  <si>
    <t xml:space="preserve">Ofwat - Developer services, diversions and other contributions - capital expenditure - price control - real (BR) </t>
  </si>
  <si>
    <t xml:space="preserve">Ofwat - Developer services, diversions and other contributions - capital expenditure - price control - real (ADDN1) </t>
  </si>
  <si>
    <t xml:space="preserve">Ofwat - Developer services, diversions and other contributions - capital expenditure - price control - real (ADDN2) </t>
  </si>
  <si>
    <t xml:space="preserve">Override - Developer services, diversions and other contributions - capital expenditure - price control - real (WR) </t>
  </si>
  <si>
    <t xml:space="preserve">Override - Developer services, diversions and other contributions - capital expenditure - price control - real (WN) </t>
  </si>
  <si>
    <t xml:space="preserve">Override - Developer services, diversions and other contributions - capital expenditure - price control - real (WWN) </t>
  </si>
  <si>
    <t xml:space="preserve">Override - Developer services, diversions and other contributions - capital expenditure - price control - real (BR) </t>
  </si>
  <si>
    <t xml:space="preserve">Override - Developer services, diversions and other contributions - capital expenditure - price control - real (ADDN1) </t>
  </si>
  <si>
    <t xml:space="preserve">Override - Developer services, diversions and other contributions - capital expenditure - price control - real (ADDN2) </t>
  </si>
  <si>
    <t xml:space="preserve">Active - Developer services, diversions and other contributions - capex - price control - real (WR) </t>
  </si>
  <si>
    <t xml:space="preserve">Active - Developer services, diversions and other contributions - capex - price control - real (WN) </t>
  </si>
  <si>
    <t xml:space="preserve">Active - Developer services, diversions and other contributions - capex - price control - real (WWN) </t>
  </si>
  <si>
    <t xml:space="preserve">Active - Developer services, diversions and other contributions - capex - price control - real (BR) </t>
  </si>
  <si>
    <t xml:space="preserve">Active - Developer services, diversions and other contributions - capex - price control - real (ADDN1) </t>
  </si>
  <si>
    <t xml:space="preserve">Active - Developer services, diversions and other contributions - capex - price control - real (ADDN2) </t>
  </si>
  <si>
    <t>Active - Developer services, diversions and other contributions - opex - non price control - real</t>
  </si>
  <si>
    <t xml:space="preserve">Company - Developer services, diversions and other contributions - operational expenditure - non price control - real (WR) </t>
  </si>
  <si>
    <t xml:space="preserve">Company - Developer services, diversions and other contributions - operational expenditure - non price control - real (WN) </t>
  </si>
  <si>
    <t xml:space="preserve">Company - Developer services, diversions and other contributions - operational expenditure - non price control - real (WWN) </t>
  </si>
  <si>
    <t xml:space="preserve">Company - Developer services, diversions and other contributions - operational expenditure - non price control - real (BR) </t>
  </si>
  <si>
    <t xml:space="preserve">Company - Developer services, diversions and other contributions - operational expenditure - non price control - real (ADDN1) </t>
  </si>
  <si>
    <t xml:space="preserve">Company - Developer services, diversions and other contributions - operational expenditure - non price control - real (ADDN2) </t>
  </si>
  <si>
    <t xml:space="preserve">Ofwat - Developer services, diversions and other contributions - operational expenditure - non price control - real (WR) </t>
  </si>
  <si>
    <t xml:space="preserve">Ofwat - Developer services, diversions and other contributions - operational expenditure - non price control - real (WN) </t>
  </si>
  <si>
    <t xml:space="preserve">Ofwat - Developer services, diversions and other contributions - operational expenditure - non price control - real (WWN) </t>
  </si>
  <si>
    <t xml:space="preserve">Ofwat - Developer services, diversions and other contributions - operational expenditure - non price control - real (BR) </t>
  </si>
  <si>
    <t xml:space="preserve">Ofwat - Developer services, diversions and other contributions - operational expenditure - non price control - real (ADDN1) </t>
  </si>
  <si>
    <t xml:space="preserve">Ofwat - Developer services, diversions and other contributions - operational expenditure - non price control - real (ADDN2) </t>
  </si>
  <si>
    <t xml:space="preserve">Override - Developer services, diversions and other contributions - operational expenditure - non price control - real (WR) </t>
  </si>
  <si>
    <t xml:space="preserve">Override - Developer services, diversions and other contributions - operational expenditure - non price control - real (WN) </t>
  </si>
  <si>
    <t xml:space="preserve">Override - Developer services, diversions and other contributions - operational expenditure - non price control - real (WWN) </t>
  </si>
  <si>
    <t xml:space="preserve">Override - Developer services, diversions and other contributions - operational expenditure - non price control - real (BR) </t>
  </si>
  <si>
    <t xml:space="preserve">Override - Developer services, diversions and other contributions - operational expenditure - non price control - real (ADDN1) </t>
  </si>
  <si>
    <t xml:space="preserve">Override - Developer services, diversions and other contributions - operational expenditure - non price control - real (ADDN2) </t>
  </si>
  <si>
    <t xml:space="preserve">Active - Developer services, diversions and other contributions - opex - non price control - real (WR) </t>
  </si>
  <si>
    <t xml:space="preserve">Active - Developer services, diversions and other contributions - opex - non price control - real (WN) </t>
  </si>
  <si>
    <t xml:space="preserve">Active - Developer services, diversions and other contributions - opex - non price control - real (WWN) </t>
  </si>
  <si>
    <t xml:space="preserve">Active - Developer services, diversions and other contributions - opex - non price control - real (BR) </t>
  </si>
  <si>
    <t xml:space="preserve">Active - Developer services, diversions and other contributions - opex - non price control - real (ADDN1) </t>
  </si>
  <si>
    <t xml:space="preserve">Active - Developer services, diversions and other contributions - opex - non price control - real (ADDN2) </t>
  </si>
  <si>
    <t>Active - Developer services, diversions and other contributions - opex - price control - real</t>
  </si>
  <si>
    <t xml:space="preserve">Company - Developer services, diversions and other contributions - operational expenditure - price control - real (WR) </t>
  </si>
  <si>
    <t xml:space="preserve">Company - Developer services, diversions and other contributions - operational expenditure - price control - real (WN) </t>
  </si>
  <si>
    <t xml:space="preserve">Company - Developer services, diversions and other contributions - operational expenditure - price control - real (WWN) </t>
  </si>
  <si>
    <t xml:space="preserve">Company - Developer services, diversions and other contributions - operational expenditure - price control - real (BR) </t>
  </si>
  <si>
    <t xml:space="preserve">Company - Developer services, diversions and other contributions - operational expenditure - price control - real (ADDN1) </t>
  </si>
  <si>
    <t xml:space="preserve">Company - Developer services, diversions and other contributions - operational expenditure - price control - real (ADDN2) </t>
  </si>
  <si>
    <t xml:space="preserve">Ofwat - Developer services, diversions and other contributions - operational expenditure - price control - real (WR) </t>
  </si>
  <si>
    <t xml:space="preserve">Ofwat - Developer services, diversions and other contributions - operational expenditure - price control - real (WN) </t>
  </si>
  <si>
    <t xml:space="preserve">Ofwat - Developer services, diversions and other contributions - operational expenditure - price control - real (WWN) </t>
  </si>
  <si>
    <t xml:space="preserve">Ofwat - Developer services, diversions and other contributions - operational expenditure - price control - real (BR) </t>
  </si>
  <si>
    <t xml:space="preserve">Ofwat - Developer services, diversions and other contributions - operational expenditure - price control - real (ADDN1) </t>
  </si>
  <si>
    <t xml:space="preserve">Ofwat - Developer services, diversions and other contributions - operational expenditure - price control - real (ADDN2) </t>
  </si>
  <si>
    <t xml:space="preserve">Override - Developer services, diversions and other contributions - operational expenditure - price control - real (WR) </t>
  </si>
  <si>
    <t xml:space="preserve">Override - Developer services, diversions and other contributions - operational expenditure - price control - real (WN) </t>
  </si>
  <si>
    <t xml:space="preserve">Override - Developer services, diversions and other contributions - operational expenditure - price control - real (WWN) </t>
  </si>
  <si>
    <t xml:space="preserve">Override - Developer services, diversions and other contributions - operational expenditure - price control - real (BR) </t>
  </si>
  <si>
    <t xml:space="preserve">Override - Developer services, diversions and other contributions - operational expenditure - price control - real (ADDN1) </t>
  </si>
  <si>
    <t xml:space="preserve">Override - Developer services, diversions and other contributions - operational expenditure - price control - real (ADDN2) </t>
  </si>
  <si>
    <t xml:space="preserve">Active - Developer services, diversions and other contributions - opex - price control - real (WR) </t>
  </si>
  <si>
    <t xml:space="preserve">Active - Developer services, diversions and other contributions - opex - price control - real (WN) </t>
  </si>
  <si>
    <t xml:space="preserve">Active - Developer services, diversions and other contributions - opex - price control - real (WWN) </t>
  </si>
  <si>
    <t xml:space="preserve">Active - Developer services, diversions and other contributions - opex - price control - real (BR) </t>
  </si>
  <si>
    <t xml:space="preserve">Active - Developer services, diversions and other contributions - opex - price control - real (ADDN1) </t>
  </si>
  <si>
    <t xml:space="preserve">Active - Developer services, diversions and other contributions - opex - price control - real (ADDN2) </t>
  </si>
  <si>
    <t>Active - Other taxable income - Amortisation on grants and contributions - control - nominal</t>
  </si>
  <si>
    <t>Switch - Other taxable income - Amortisation on grants and contributions - control - nominal</t>
  </si>
  <si>
    <t xml:space="preserve">Company - Other taxable income - Amortisation on grants and contributions - control - nominal (WR) </t>
  </si>
  <si>
    <t xml:space="preserve">Company - Other taxable income - Amortisation on grants and contributions - control - nominal (WN) </t>
  </si>
  <si>
    <t xml:space="preserve">Company - Other taxable income - Amortisation on grants and contributions - control - nominal (WWN) </t>
  </si>
  <si>
    <t xml:space="preserve">Company - Other taxable income - Amortisation on grants and contributions - control - nominal (BR) </t>
  </si>
  <si>
    <t xml:space="preserve">Company - Other taxable income - Amortisation on grants and contributions - control - nominal (ADDN1) </t>
  </si>
  <si>
    <t xml:space="preserve">Company - Other taxable income - Amortisation on grants and contributions - control - nominal (ADDN2) </t>
  </si>
  <si>
    <t xml:space="preserve">Ofwat - Other taxable income - Amortisation on grants and contributions - control - nominal (WR) </t>
  </si>
  <si>
    <t xml:space="preserve">Ofwat - Other taxable income - Amortisation on grants and contributions - control - nominal (WN) </t>
  </si>
  <si>
    <t xml:space="preserve">Ofwat - Other taxable income - Amortisation on grants and contributions - control - nominal (WWN) </t>
  </si>
  <si>
    <t xml:space="preserve">Ofwat - Other taxable income - Amortisation on grants and contributions - control - nominal (BR) </t>
  </si>
  <si>
    <t xml:space="preserve">Ofwat - Other taxable income - Amortisation on grants and contributions - control - nominal (ADDN1) </t>
  </si>
  <si>
    <t xml:space="preserve">Ofwat - Other taxable income - Amortisation on grants and contributions - control - nominal (ADDN2) </t>
  </si>
  <si>
    <t xml:space="preserve">Override - Other taxable income - Amortisation on grants and contributions - control - nominal (WR) </t>
  </si>
  <si>
    <t xml:space="preserve">Override - Other taxable income - Amortisation on grants and contributions - control - nominal (WN) </t>
  </si>
  <si>
    <t xml:space="preserve">Override - Other taxable income - Amortisation on grants and contributions - control - nominal (WWN) </t>
  </si>
  <si>
    <t xml:space="preserve">Override - Other taxable income - Amortisation on grants and contributions - control - nominal (BR) </t>
  </si>
  <si>
    <t xml:space="preserve">Override - Other taxable income - Amortisation on grants and contributions - control - nominal (ADDN1) </t>
  </si>
  <si>
    <t xml:space="preserve">Override - Other taxable income - Amortisation on grants and contributions - control - nominal (ADDN2) </t>
  </si>
  <si>
    <t xml:space="preserve">Active - Other taxable income - Amortisation on grants and contributions - control - nominal (WR) </t>
  </si>
  <si>
    <t xml:space="preserve">Active - Other taxable income - Amortisation on grants and contributions - control - nominal (WN) </t>
  </si>
  <si>
    <t xml:space="preserve">Active - Other taxable income - Amortisation on grants and contributions - control - nominal (WWN) </t>
  </si>
  <si>
    <t xml:space="preserve">Active - Other taxable income - Amortisation on grants and contributions - control - nominal (BR) </t>
  </si>
  <si>
    <t xml:space="preserve">Active - Other taxable income - Amortisation on grants and contributions - control - nominal (ADDN1) </t>
  </si>
  <si>
    <t xml:space="preserve">Active - Other taxable income - Amortisation on grants and contributions - control - nominal (ADDN2) </t>
  </si>
  <si>
    <t>Active - Other taxable income - Grants and contributions taxable on receipt - control - nominal</t>
  </si>
  <si>
    <t>Switch - Other taxable income - Grants and contributions taxable on receipt - control - nominal</t>
  </si>
  <si>
    <t xml:space="preserve">Company - Other taxable income - Grants and contributions taxable on receipt - control - nominal (WR) </t>
  </si>
  <si>
    <t xml:space="preserve">Company - Other taxable income - Grants and contributions taxable on receipt - control - nominal (WN) </t>
  </si>
  <si>
    <t xml:space="preserve">Company - Other taxable income - Grants and contributions taxable on receipt - control - nominal (WWN) </t>
  </si>
  <si>
    <t xml:space="preserve">Company - Other taxable income - Grants and contributions taxable on receipt - control - nominal (BR) </t>
  </si>
  <si>
    <t xml:space="preserve">Company - Other taxable income - Grants and contributions taxable on receipt - control - nominal (ADDN1) </t>
  </si>
  <si>
    <t xml:space="preserve">Company - Other taxable income - Grants and contributions taxable on receipt - control - nominal (ADDN2) </t>
  </si>
  <si>
    <t xml:space="preserve">Ofwat - Other taxable income - Grants and contributions taxable on receipt - control - nominal (WR) </t>
  </si>
  <si>
    <t xml:space="preserve">Ofwat - Other taxable income - Grants and contributions taxable on receipt - control - nominal (WN) </t>
  </si>
  <si>
    <t xml:space="preserve">Ofwat - Other taxable income - Grants and contributions taxable on receipt - control - nominal (WWN) </t>
  </si>
  <si>
    <t xml:space="preserve">Ofwat - Other taxable income - Grants and contributions taxable on receipt - control - nominal (BR) </t>
  </si>
  <si>
    <t xml:space="preserve">Ofwat - Other taxable income - Grants and contributions taxable on receipt - control - nominal (ADDN1) </t>
  </si>
  <si>
    <t xml:space="preserve">Ofwat - Other taxable income - Grants and contributions taxable on receipt - control - nominal (ADDN2) </t>
  </si>
  <si>
    <t xml:space="preserve">Override - Other taxable income - Grants and contributions taxable on receipt - control - nominal (WR) </t>
  </si>
  <si>
    <t xml:space="preserve">Override - Other taxable income - Grants and contributions taxable on receipt - control - nominal (WN) </t>
  </si>
  <si>
    <t xml:space="preserve">Override - Other taxable income - Grants and contributions taxable on receipt - control - nominal (WWN) </t>
  </si>
  <si>
    <t xml:space="preserve">Override - Other taxable income - Grants and contributions taxable on receipt - control - nominal (BR) </t>
  </si>
  <si>
    <t xml:space="preserve">Override - Other taxable income - Grants and contributions taxable on receipt - control - nominal (ADDN1) </t>
  </si>
  <si>
    <t xml:space="preserve">Override - Other taxable income - Grants and contributions taxable on receipt - control - nominal (ADDN2) </t>
  </si>
  <si>
    <t xml:space="preserve">Active - Other taxable income - Grants and contributions taxable on receipt - control - nominal (WR) </t>
  </si>
  <si>
    <t xml:space="preserve">Active - Other taxable income - Grants and contributions taxable on receipt - control - nominal (WN) </t>
  </si>
  <si>
    <t xml:space="preserve">Active - Other taxable income - Grants and contributions taxable on receipt - control - nominal (WWN) </t>
  </si>
  <si>
    <t xml:space="preserve">Active - Other taxable income - Grants and contributions taxable on receipt - control - nominal (BR) </t>
  </si>
  <si>
    <t xml:space="preserve">Active - Other taxable income - Grants and contributions taxable on receipt - control - nominal (ADDN1) </t>
  </si>
  <si>
    <t xml:space="preserve">Active - Other taxable income - Grants and contributions taxable on receipt - control - nominal (ADDN2) </t>
  </si>
  <si>
    <t>RCV opening balances</t>
  </si>
  <si>
    <t>Active - Pre 2020 RCV opening balance - real</t>
  </si>
  <si>
    <t xml:space="preserve">Company - Pre 2020 RCV opening balance - real (WR) </t>
  </si>
  <si>
    <t xml:space="preserve">Company - Pre 2020 RCV opening balance - real (WN) </t>
  </si>
  <si>
    <t xml:space="preserve">Company - Pre 2020 RCV opening balance - real (WWN) </t>
  </si>
  <si>
    <t xml:space="preserve">Company - Pre 2020 RCV opening balance - real (BR) </t>
  </si>
  <si>
    <t xml:space="preserve">Company - Pre 2020 RCV opening balance - real (ADDN1) </t>
  </si>
  <si>
    <t xml:space="preserve">Company - Pre 2020 RCV opening balance - real (ADDN2) </t>
  </si>
  <si>
    <t xml:space="preserve">Ofwat - Pre 2020 RCV opening balance - real (WR) </t>
  </si>
  <si>
    <t xml:space="preserve">Ofwat - Pre 2020 RCV opening balance - real (WN) </t>
  </si>
  <si>
    <t xml:space="preserve">Ofwat - Pre 2020 RCV opening balance - real (WWN) </t>
  </si>
  <si>
    <t xml:space="preserve">Ofwat - Pre 2020 RCV opening balance - real (BR) </t>
  </si>
  <si>
    <t xml:space="preserve">Ofwat - Pre 2020 RCV opening balance - real (ADDN1) </t>
  </si>
  <si>
    <t xml:space="preserve">Ofwat - Pre 2020 RCV opening balance - real (ADDN2) </t>
  </si>
  <si>
    <t xml:space="preserve">Override - Pre 2020 RCV opening balance - real (WR) </t>
  </si>
  <si>
    <t xml:space="preserve">Override - Pre 2020 RCV opening balance - real (WN) </t>
  </si>
  <si>
    <t xml:space="preserve">Override - Pre 2020 RCV opening balance - real (WWN) </t>
  </si>
  <si>
    <t xml:space="preserve">Override - Pre 2020 RCV opening balance - real (BR) </t>
  </si>
  <si>
    <t xml:space="preserve">Override - Pre 2020 RCV opening balance - real (ADDN1) </t>
  </si>
  <si>
    <t xml:space="preserve">Override - Pre 2020 RCV opening balance - real (ADDN2) </t>
  </si>
  <si>
    <t>Switch - RCV Opening balances switch</t>
  </si>
  <si>
    <t xml:space="preserve">Active - Pre 2020 RCV opening balance - real (WR) </t>
  </si>
  <si>
    <t xml:space="preserve">Active - Pre 2020 RCV opening balance - real (WN) </t>
  </si>
  <si>
    <t xml:space="preserve">Active - Pre 2020 RCV opening balance - real (WWN) </t>
  </si>
  <si>
    <t xml:space="preserve">Active - Pre 2020 RCV opening balance - real (BR) </t>
  </si>
  <si>
    <t xml:space="preserve">Active - Pre 2020 RCV opening balance - real (ADDN1) </t>
  </si>
  <si>
    <t xml:space="preserve">Active - Pre 2020 RCV opening balance - real (ADDN2) </t>
  </si>
  <si>
    <t>Active - 2020-25 RCV opening balance - real</t>
  </si>
  <si>
    <t xml:space="preserve">Company - 2020-25 RCV opening balance - real (WR) </t>
  </si>
  <si>
    <t xml:space="preserve">Company - 2020-25 RCV opening balance - real (WN) </t>
  </si>
  <si>
    <t xml:space="preserve">Company - 2020-25 RCV opening balance - real (WWN) </t>
  </si>
  <si>
    <t xml:space="preserve">Company - 2020-25 RCV opening balance - real (BR) </t>
  </si>
  <si>
    <t xml:space="preserve">Company - 2020-25 RCV opening balance - real (ADDN1) </t>
  </si>
  <si>
    <t xml:space="preserve">Company - 2020-25 RCV opening balance - real (ADDN2) </t>
  </si>
  <si>
    <t xml:space="preserve">Ofwat - 2020-25 RCV opening balance - real (WR) </t>
  </si>
  <si>
    <t xml:space="preserve">Ofwat - 2020-25 RCV opening balance - real (WN) </t>
  </si>
  <si>
    <t xml:space="preserve">Ofwat - 2020-25 RCV opening balance - real (WWN) </t>
  </si>
  <si>
    <t xml:space="preserve">Ofwat - 2020-25 RCV opening balance - real (BR) </t>
  </si>
  <si>
    <t xml:space="preserve">Ofwat - 2020-25 RCV opening balance - real (ADDN1) </t>
  </si>
  <si>
    <t xml:space="preserve">Ofwat - 2020-25 RCV opening balance - real (ADDN2) </t>
  </si>
  <si>
    <t xml:space="preserve">Override - 2020-25 RCV opening balance - real (WR) </t>
  </si>
  <si>
    <t xml:space="preserve">Override - 2020-25 RCV opening balance - real (WN) </t>
  </si>
  <si>
    <t xml:space="preserve">Override - 2020-25 RCV opening balance - real (WWN) </t>
  </si>
  <si>
    <t xml:space="preserve">Override - 2020-25 RCV opening balance - real (BR) </t>
  </si>
  <si>
    <t xml:space="preserve">Override - 2020-25 RCV opening balance - real (ADDN1) </t>
  </si>
  <si>
    <t xml:space="preserve">Override - 2020-25 RCV opening balance - real (ADDN2) </t>
  </si>
  <si>
    <t xml:space="preserve">Active - 2020-25 RCV opening balance - real (WR) </t>
  </si>
  <si>
    <t xml:space="preserve">Active - 2020-25 RCV opening balance - real (WN) </t>
  </si>
  <si>
    <t xml:space="preserve">Active - 2020-25 RCV opening balance - real (WWN) </t>
  </si>
  <si>
    <t xml:space="preserve">Active - 2020-25 RCV opening balance - real (BR) </t>
  </si>
  <si>
    <t xml:space="preserve">Active - 2020-25 RCV opening balance - real (ADDN1) </t>
  </si>
  <si>
    <t xml:space="preserve">Active - 2020-25 RCV opening balance - real (ADDN2) </t>
  </si>
  <si>
    <t>Bioresources</t>
  </si>
  <si>
    <t>Active - Tonnes of dry solid - BR</t>
  </si>
  <si>
    <t>Switch - bioresources TDS</t>
  </si>
  <si>
    <t>Company - Tonnes of dry solid - BR</t>
  </si>
  <si>
    <t>Ofwat - Tonnes of dry solid - BR</t>
  </si>
  <si>
    <t>Override - Tonnes of dry solid - BR</t>
  </si>
  <si>
    <t>Wholesale WACC</t>
  </si>
  <si>
    <t>Active - Wholesale WACC - notional - Equity - nominal</t>
  </si>
  <si>
    <t>Switch - WACC</t>
  </si>
  <si>
    <t xml:space="preserve">Company - Wholesale WACC - notional - Equity - nominal (WR) </t>
  </si>
  <si>
    <t xml:space="preserve">Company - Wholesale WACC - notional - Equity - nominal (WN) </t>
  </si>
  <si>
    <t xml:space="preserve">Company - Wholesale WACC - notional - Equity - nominal (WWN) </t>
  </si>
  <si>
    <t xml:space="preserve">Company - Wholesale WACC - notional - Equity - nominal (BR) </t>
  </si>
  <si>
    <t xml:space="preserve">Company - Wholesale WACC - notional - Equity - nominal (ADDN1) </t>
  </si>
  <si>
    <t xml:space="preserve">Company - Wholesale WACC - notional - Equity - nominal (ADDN2) </t>
  </si>
  <si>
    <t xml:space="preserve">Ofwat - Wholesale WACC - notional - Equity - nominal (WR) </t>
  </si>
  <si>
    <t xml:space="preserve">Ofwat - Wholesale WACC - notional - Equity - nominal (WN) </t>
  </si>
  <si>
    <t xml:space="preserve">Ofwat - Wholesale WACC - notional - Equity - nominal (WWN) </t>
  </si>
  <si>
    <t xml:space="preserve">Ofwat - Wholesale WACC - notional - Equity - nominal (BR) </t>
  </si>
  <si>
    <t xml:space="preserve">Ofwat - Wholesale WACC - notional - Equity - nominal (ADDN1) </t>
  </si>
  <si>
    <t xml:space="preserve">Ofwat - Wholesale WACC - notional - Equity - nominal (ADDN2) </t>
  </si>
  <si>
    <t xml:space="preserve">Override - Wholesale WACC - nominal - Equity - nominal (WR) </t>
  </si>
  <si>
    <t xml:space="preserve">Override - Wholesale WACC - nominal - Equity - nominal (WN) </t>
  </si>
  <si>
    <t xml:space="preserve">Override - Wholesale WACC - nominal - Equity - nominal (WWN) </t>
  </si>
  <si>
    <t xml:space="preserve">Override - Wholesale WACC - nominal - Equity - nominal (BR) </t>
  </si>
  <si>
    <t xml:space="preserve">Override - Wholesale WACC - nominal - Equity - nominal (ADDN1) </t>
  </si>
  <si>
    <t xml:space="preserve">Override - Wholesale WACC - nominal - Equity - nominal (ADDN2) </t>
  </si>
  <si>
    <t xml:space="preserve">Active - Wholesale WACC - notional - Equity - nominal (WR) </t>
  </si>
  <si>
    <t xml:space="preserve">Active - Wholesale WACC - notional - Equity - nominal (WN) </t>
  </si>
  <si>
    <t xml:space="preserve">Active - Wholesale WACC - notional - Equity - nominal (WWN) </t>
  </si>
  <si>
    <t xml:space="preserve">Active - Wholesale WACC - notional - Equity - nominal (BR) </t>
  </si>
  <si>
    <t xml:space="preserve">Active - Wholesale WACC - notional - Equity - nominal (ADDN1) </t>
  </si>
  <si>
    <t xml:space="preserve">Active - Wholesale WACC - notional - Equity - nominal (ADDN2) </t>
  </si>
  <si>
    <t>Active - Wholesale WACC - notional - Gearing - nominal</t>
  </si>
  <si>
    <t xml:space="preserve">Company - Wholesale WACC - notional - Gearing - nominal (WR) </t>
  </si>
  <si>
    <t xml:space="preserve">Company - Wholesale WACC - notional - Gearing - nominal (WN) </t>
  </si>
  <si>
    <t xml:space="preserve">Company - Wholesale WACC - notional - Gearing - nominal (WWN) </t>
  </si>
  <si>
    <t xml:space="preserve">Company - Wholesale WACC - notional - Gearing - nominal (BR) </t>
  </si>
  <si>
    <t xml:space="preserve">Company - Wholesale WACC - notional - Gearing - nominal (ADDN1) </t>
  </si>
  <si>
    <t xml:space="preserve">Company - Wholesale WACC - notional - Gearing - nominal (ADDN2) </t>
  </si>
  <si>
    <t xml:space="preserve">Ofwat - Wholesale WACC - notional - Gearing - nominal (WR) </t>
  </si>
  <si>
    <t xml:space="preserve">Ofwat - Wholesale WACC - notional - Gearing - nominal (WN) </t>
  </si>
  <si>
    <t xml:space="preserve">Ofwat - Wholesale WACC - notional - Gearing - nominal (WWN) </t>
  </si>
  <si>
    <t xml:space="preserve">Ofwat - Wholesale WACC - notional - Gearing - nominal (BR) </t>
  </si>
  <si>
    <t xml:space="preserve">Ofwat - Wholesale WACC - notional - Gearing - nominal (ADDN1) </t>
  </si>
  <si>
    <t xml:space="preserve">Ofwat - Wholesale WACC - notional - Gearing - nominal (ADDN2) </t>
  </si>
  <si>
    <t xml:space="preserve">Override - Wholesale WACC - notional - Gearing - nominal (WR) </t>
  </si>
  <si>
    <t xml:space="preserve">Override - Wholesale WACC - notional - Gearing - nominal (WN) </t>
  </si>
  <si>
    <t xml:space="preserve">Override - Wholesale WACC - notional - Gearing - nominal (WWN) </t>
  </si>
  <si>
    <t xml:space="preserve">Override - Wholesale WACC - notional - Gearing - nominal (BR) </t>
  </si>
  <si>
    <t xml:space="preserve">Override - Wholesale WACC - notional - Gearing - nominal (ADDN1) </t>
  </si>
  <si>
    <t xml:space="preserve">Override - Wholesale WACC - notional - Gearing - nominal (ADDN2) </t>
  </si>
  <si>
    <t xml:space="preserve">Active - Wholesale WACC - notional - Gearing - nominal (WR) </t>
  </si>
  <si>
    <t xml:space="preserve">Active - Wholesale WACC - notional - Gearing - nominal (WN) </t>
  </si>
  <si>
    <t xml:space="preserve">Active - Wholesale WACC - notional - Gearing - nominal (WWN) </t>
  </si>
  <si>
    <t xml:space="preserve">Active - Wholesale WACC - notional - Gearing - nominal (BR) </t>
  </si>
  <si>
    <t xml:space="preserve">Active - Wholesale WACC - notional - Gearing - nominal (ADDN1) </t>
  </si>
  <si>
    <t xml:space="preserve">Active - Wholesale WACC - notional - Gearing - nominal (ADDN2) </t>
  </si>
  <si>
    <t>Active - Wholesale WACC - notional - Cost of debt - nominal</t>
  </si>
  <si>
    <t xml:space="preserve">Company - Wholesale WACC - notional - Cost of debt - nominal (WR) </t>
  </si>
  <si>
    <t xml:space="preserve">Company - Wholesale WACC - notional - Cost of debt - nominal (WN) </t>
  </si>
  <si>
    <t xml:space="preserve">Company - Wholesale WACC - notional - Cost of debt - nominal (WWN) </t>
  </si>
  <si>
    <t xml:space="preserve">Company - Wholesale WACC - notional - Cost of debt - nominal (BR) </t>
  </si>
  <si>
    <t xml:space="preserve">Company - Wholesale WACC - notional - Cost of debt - nominal (ADDN1) </t>
  </si>
  <si>
    <t xml:space="preserve">Company - Wholesale WACC - notional - Cost of debt - nominal (ADDN2) </t>
  </si>
  <si>
    <t xml:space="preserve">Ofwat - Wholesale WACC - notional - Cost of debt - nominal (WR) </t>
  </si>
  <si>
    <t xml:space="preserve">Ofwat - Wholesale WACC - notional - Cost of debt - nominal (WN) </t>
  </si>
  <si>
    <t xml:space="preserve">Ofwat - Wholesale WACC - notional - Cost of debt - nominal (WWN) </t>
  </si>
  <si>
    <t xml:space="preserve">Ofwat - Wholesale WACC - notional - Cost of debt - nominal (BR) </t>
  </si>
  <si>
    <t xml:space="preserve">Ofwat - Wholesale WACC - notional - Cost of debt - nominal (ADDN1) </t>
  </si>
  <si>
    <t xml:space="preserve">Ofwat - Wholesale WACC - notional - Cost of debt - nominal (ADDN2) </t>
  </si>
  <si>
    <t xml:space="preserve">Override - Wholesale WACC - notional - Cost of debt - nominal (WR) </t>
  </si>
  <si>
    <t xml:space="preserve">Override - Wholesale WACC - notional - Cost of debt - nominal (WN) </t>
  </si>
  <si>
    <t xml:space="preserve">Override - Wholesale WACC - notional - Cost of debt - nominal (WWN) </t>
  </si>
  <si>
    <t xml:space="preserve">Override - Wholesale WACC - notional - Cost of debt - nominal (BR) </t>
  </si>
  <si>
    <t xml:space="preserve">Override - Wholesale WACC - notional - Cost of debt - nominal (ADDN1) </t>
  </si>
  <si>
    <t xml:space="preserve">Override - Wholesale WACC - notional - Cost of debt - nominal (ADDN2) </t>
  </si>
  <si>
    <t xml:space="preserve">Active - Wholesale WACC - notional - Cost of debt - nominal (WR) </t>
  </si>
  <si>
    <t xml:space="preserve">Active - Wholesale WACC - notional - Cost of debt - nominal (WN) </t>
  </si>
  <si>
    <t xml:space="preserve">Active - Wholesale WACC - notional - Cost of debt - nominal (WWN) </t>
  </si>
  <si>
    <t xml:space="preserve">Active - Wholesale WACC - notional - Cost of debt - nominal (BR) </t>
  </si>
  <si>
    <t xml:space="preserve">Active - Wholesale WACC - notional - Cost of debt - nominal (ADDN1) </t>
  </si>
  <si>
    <t xml:space="preserve">Active - Wholesale WACC - notional - Cost of debt - nominal (ADDN2) </t>
  </si>
  <si>
    <t>PAYG and run off</t>
  </si>
  <si>
    <t>Company - PAYG Rate - Total PAYG rate</t>
  </si>
  <si>
    <t xml:space="preserve">Company - business plan natural rate (WR) </t>
  </si>
  <si>
    <t xml:space="preserve">Company - business plan natural rate (WN) </t>
  </si>
  <si>
    <t xml:space="preserve">Company - business plan natural rate (WWN) </t>
  </si>
  <si>
    <t xml:space="preserve">Company - business plan natural rate (BR) </t>
  </si>
  <si>
    <t xml:space="preserve">Company - business plan natural rate (ADDN1) </t>
  </si>
  <si>
    <t xml:space="preserve">Company - business plan natural rate (ADDN2) </t>
  </si>
  <si>
    <t xml:space="preserve">Company - PAYG adjustments (WR) </t>
  </si>
  <si>
    <t xml:space="preserve">Company - PAYG adjustments (WN) </t>
  </si>
  <si>
    <t xml:space="preserve">Company - PAYG adjustments (WWN) </t>
  </si>
  <si>
    <t xml:space="preserve">Company - PAYG adjustments (BR) </t>
  </si>
  <si>
    <t xml:space="preserve">Company - PAYG adjustments (ADDN1) </t>
  </si>
  <si>
    <t xml:space="preserve">Company - PAYG adjustments (ADDN2) </t>
  </si>
  <si>
    <t xml:space="preserve">Company - PAYG Rate - Total PAYG rate (WR) </t>
  </si>
  <si>
    <t xml:space="preserve">Company - PAYG Rate - Total PAYG rate (WN) </t>
  </si>
  <si>
    <t xml:space="preserve">Company - PAYG Rate - Total PAYG rate (WWN) </t>
  </si>
  <si>
    <t xml:space="preserve">Company - PAYG Rate - Total PAYG rate (BR) </t>
  </si>
  <si>
    <t xml:space="preserve">Company - PAYG Rate - Total PAYG rate (ADDN1) </t>
  </si>
  <si>
    <t xml:space="preserve">Company - PAYG Rate - Total PAYG rate (ADDN2) </t>
  </si>
  <si>
    <t>Override - PAYG Rate - Total PAYG rate</t>
  </si>
  <si>
    <t xml:space="preserve">Override - Natural PAYG Rate (WR) </t>
  </si>
  <si>
    <t xml:space="preserve">Override - Natural PAYG Rate (WN) </t>
  </si>
  <si>
    <t xml:space="preserve">Override - Natural PAYG Rate (WWN) </t>
  </si>
  <si>
    <t xml:space="preserve">Override - Natural PAYG Rate (BR) </t>
  </si>
  <si>
    <t xml:space="preserve">Override - Natural PAYG Rate (ADDN1) </t>
  </si>
  <si>
    <t xml:space="preserve">Override - Natural PAYG Rate (ADDN2) </t>
  </si>
  <si>
    <t xml:space="preserve">Override - PAYG Adjustments (WR) </t>
  </si>
  <si>
    <t xml:space="preserve">Override - PAYG Adjustments (WN) </t>
  </si>
  <si>
    <t xml:space="preserve">Override - PAYG Adjustments (WWN) </t>
  </si>
  <si>
    <t xml:space="preserve">Override - PAYG Adjustments (BR) </t>
  </si>
  <si>
    <t xml:space="preserve">Override - PAYG Adjustments (ADDN1) </t>
  </si>
  <si>
    <t xml:space="preserve">Override - PAYG Adjustments (ADDN2) </t>
  </si>
  <si>
    <t xml:space="preserve">Override - PAYG Rate - Total PAYG rate (WR) </t>
  </si>
  <si>
    <t xml:space="preserve">Override - PAYG Rate - Total PAYG rate (WN) </t>
  </si>
  <si>
    <t xml:space="preserve">Override - PAYG Rate - Total PAYG rate (WWN) </t>
  </si>
  <si>
    <t xml:space="preserve">Override - PAYG Rate - Total PAYG rate (BR) </t>
  </si>
  <si>
    <t xml:space="preserve">Override - PAYG Rate - Total PAYG rate (ADDN1) </t>
  </si>
  <si>
    <t xml:space="preserve">Override - PAYG Rate - Total PAYG rate (ADDN2) </t>
  </si>
  <si>
    <t>Ofwat - Calculated total PAYG rate</t>
  </si>
  <si>
    <t xml:space="preserve">Calculated - Natural PAYG rate (WR) </t>
  </si>
  <si>
    <t xml:space="preserve">Calculated - Natural PAYG rate (WN) </t>
  </si>
  <si>
    <t xml:space="preserve">Calculated - Natural PAYG rate (WWN) </t>
  </si>
  <si>
    <t xml:space="preserve">Calculated - Natural PAYG rate (BR) </t>
  </si>
  <si>
    <t xml:space="preserve">Calculated - Natural PAYG rate (ADDN1) </t>
  </si>
  <si>
    <t xml:space="preserve">Calculated - Natural PAYG rate (ADDN2) </t>
  </si>
  <si>
    <t xml:space="preserve">Ofwat - PAYG adjustments (WR) </t>
  </si>
  <si>
    <t xml:space="preserve">Ofwat - PAYG adjustments (WN) </t>
  </si>
  <si>
    <t xml:space="preserve">Ofwat - PAYG adjustments (WWN) </t>
  </si>
  <si>
    <t xml:space="preserve">Ofwat - PAYG adjustments (BR) </t>
  </si>
  <si>
    <t xml:space="preserve">Ofwat - PAYG adjustments (ADDN1) </t>
  </si>
  <si>
    <t xml:space="preserve">Ofwat - PAYG adjustments (ADDN2) </t>
  </si>
  <si>
    <t xml:space="preserve">Ofwat - PAYG interventions (WR) </t>
  </si>
  <si>
    <t xml:space="preserve">Ofwat - PAYG interventions (WN) </t>
  </si>
  <si>
    <t xml:space="preserve">Ofwat - PAYG interventions (WWN) </t>
  </si>
  <si>
    <t xml:space="preserve">Ofwat - PAYG interventions (BR) </t>
  </si>
  <si>
    <t xml:space="preserve">Ofwat - PAYG interventions (ADDN1) </t>
  </si>
  <si>
    <t xml:space="preserve">Ofwat - PAYG interventions (ADDN2) </t>
  </si>
  <si>
    <t xml:space="preserve">Ofwat - Calculated total PAYG rate (WR) </t>
  </si>
  <si>
    <t xml:space="preserve">Ofwat - Calculated total PAYG rate (WN) </t>
  </si>
  <si>
    <t xml:space="preserve">Ofwat - Calculated total PAYG rate (WWN) </t>
  </si>
  <si>
    <t xml:space="preserve">Ofwat - Calculated total PAYG rate (BR) </t>
  </si>
  <si>
    <t xml:space="preserve">Ofwat - Calculated total PAYG rate (ADDN1) </t>
  </si>
  <si>
    <t xml:space="preserve">Ofwat - Calculated total PAYG rate (ADDN2) </t>
  </si>
  <si>
    <t>Active - PAYG rate - Total PAYG rate</t>
  </si>
  <si>
    <t>Switch - PAYG</t>
  </si>
  <si>
    <t xml:space="preserve">Active - PAYG rate - Total PAYG rate (WR) </t>
  </si>
  <si>
    <t xml:space="preserve">Active - PAYG rate - Total PAYG rate (WN) </t>
  </si>
  <si>
    <t xml:space="preserve">Active - PAYG rate - Total PAYG rate (WWN) </t>
  </si>
  <si>
    <t xml:space="preserve">Active - PAYG rate - Total PAYG rate (BR) </t>
  </si>
  <si>
    <t xml:space="preserve">Active - PAYG rate - Total PAYG rate (ADDN1) </t>
  </si>
  <si>
    <t xml:space="preserve">Active - PAYG rate - Total PAYG rate (ADDN2) </t>
  </si>
  <si>
    <t>Run off rates</t>
  </si>
  <si>
    <t>Active - Pre 2025 RCV Run off rate</t>
  </si>
  <si>
    <t>Switch - Run off rate Pre 2025 RCV</t>
  </si>
  <si>
    <t xml:space="preserve">Company - Pre 2025 RCV Run off rate (WR) </t>
  </si>
  <si>
    <t xml:space="preserve">Company - Pre 2025 RCV Run off rate (WN) </t>
  </si>
  <si>
    <t xml:space="preserve">Company - Pre 2025 RCV Run off rate (WWN) </t>
  </si>
  <si>
    <t xml:space="preserve">Company - Pre 2025 RCV Run off rate (BR) </t>
  </si>
  <si>
    <t xml:space="preserve">Company - Pre 2025 RCV Run off rate (ADDN1) </t>
  </si>
  <si>
    <t xml:space="preserve">Company - Pre 2025 RCV Run off rate (ADDN2) </t>
  </si>
  <si>
    <t xml:space="preserve">Ofwat - Pre 2025 RCV Run off rate (WR) </t>
  </si>
  <si>
    <t xml:space="preserve">Ofwat - Pre 2025 RCV Run off rate (WN) </t>
  </si>
  <si>
    <t xml:space="preserve">Ofwat - Pre 2025 RCV Run off rate (WWN) </t>
  </si>
  <si>
    <t xml:space="preserve">Ofwat - Pre 2025 RCV Run off rate (BR) </t>
  </si>
  <si>
    <t xml:space="preserve">Ofwat - Pre 2025 RCV Run off rate (ADDN1) </t>
  </si>
  <si>
    <t xml:space="preserve">Ofwat - Pre 2025 RCV Run off rate (ADDN2) </t>
  </si>
  <si>
    <t xml:space="preserve">Override - Pre 2025 RCV Run off rate (WR) </t>
  </si>
  <si>
    <t xml:space="preserve">Override - Pre 2025 RCV Run off rate (WN) </t>
  </si>
  <si>
    <t xml:space="preserve">Override - Pre 2025 RCV Run off rate (WWN) </t>
  </si>
  <si>
    <t xml:space="preserve">Override - Pre 2025 RCV Run off rate (BR) </t>
  </si>
  <si>
    <t xml:space="preserve">Override - Pre 2025 RCV Run off rate (ADDN1) </t>
  </si>
  <si>
    <t xml:space="preserve">Override - Pre 2025 RCV Run off rate (ADDN2) </t>
  </si>
  <si>
    <t xml:space="preserve">Active - Pre 2025 RCV Run off rate (WR) </t>
  </si>
  <si>
    <t xml:space="preserve">Active - Pre 2025 RCV Run off rate (WN) </t>
  </si>
  <si>
    <t xml:space="preserve">Active - Pre 2025 RCV Run off rate (WWN) </t>
  </si>
  <si>
    <t xml:space="preserve">Active - Pre 2025 RCV Run off rate (BR) </t>
  </si>
  <si>
    <t xml:space="preserve">Active - Pre 2025 RCV Run off rate (ADDN1) </t>
  </si>
  <si>
    <t xml:space="preserve">Active - Pre 2025 RCV Run off rate (ADDN2) </t>
  </si>
  <si>
    <t>Active - Run off rate for Post 2025 RCV</t>
  </si>
  <si>
    <t>Switch - Run off rate for Post 2025 RCV</t>
  </si>
  <si>
    <t xml:space="preserve">Company - Run off rate for Post 2025 RCV (WR) </t>
  </si>
  <si>
    <t xml:space="preserve">Company - Run off rate for Post 2025 RCV (WN) </t>
  </si>
  <si>
    <t xml:space="preserve">Company - Run off rate for Post 2025 RCV (WWN) </t>
  </si>
  <si>
    <t xml:space="preserve">Company - Run off rate for Post 2025 RCV (BR) </t>
  </si>
  <si>
    <t xml:space="preserve">Company - Run off rate for Post 2025 RCV (ADDN1) </t>
  </si>
  <si>
    <t xml:space="preserve">Company - Run off rate for Post 2025 RCV (ADDN2) </t>
  </si>
  <si>
    <t xml:space="preserve">Ofwat - Run off rate for Post 2025 RCV (WR) </t>
  </si>
  <si>
    <t xml:space="preserve">Ofwat - Run off rate for Post 2025 RCV (WN) </t>
  </si>
  <si>
    <t xml:space="preserve">Ofwat - Run off rate for Post 2025 RCV (WWN) </t>
  </si>
  <si>
    <t xml:space="preserve">Ofwat - Run off rate for Post 2025 RCV (BR) </t>
  </si>
  <si>
    <t xml:space="preserve">Ofwat - Run off rate for Post 2025 RCV (ADDN1) </t>
  </si>
  <si>
    <t xml:space="preserve">Ofwat - Run off rate for Post 2025 RCV (ADDN2) </t>
  </si>
  <si>
    <t xml:space="preserve">Override - Run off rate for Post 2025 RCV (WR) </t>
  </si>
  <si>
    <t xml:space="preserve">Override - Run off rate for Post 2025 RCV (WN) </t>
  </si>
  <si>
    <t xml:space="preserve">Override - Run off rate for Post 2025 RCV (WWN) </t>
  </si>
  <si>
    <t xml:space="preserve">Override - Run off rate for Post 2025 RCV (BR) </t>
  </si>
  <si>
    <t xml:space="preserve">Override - Run off rate for Post 2025 RCV (ADDN1) </t>
  </si>
  <si>
    <t xml:space="preserve">Override - Run off rate for Post 2025 RCV (ADDN2) </t>
  </si>
  <si>
    <t xml:space="preserve">Active - Run off rate for Post 2025 RCV (WR) </t>
  </si>
  <si>
    <t xml:space="preserve">Active - Run off rate for Post 2025 RCV (WN) </t>
  </si>
  <si>
    <t xml:space="preserve">Active - Run off rate for Post 2025 RCV (WWN) </t>
  </si>
  <si>
    <t xml:space="preserve">Active - Run off rate for Post 2025 RCV (BR) </t>
  </si>
  <si>
    <t xml:space="preserve">Active - Run off rate for Post 2025 RCV (ADDN1) </t>
  </si>
  <si>
    <t xml:space="preserve">Active - Run off rate for Post 2025 RCV (ADDN2) </t>
  </si>
  <si>
    <t>Active - Tax loss allowance - nominal</t>
  </si>
  <si>
    <t>Switch - Tax loss allowance - nominal</t>
  </si>
  <si>
    <t>Company - Tax loss allowance - nominal</t>
  </si>
  <si>
    <t>Ofwat - Tax loss allowance - nominal</t>
  </si>
  <si>
    <t>Override - Tax loss allowance - nominal</t>
  </si>
  <si>
    <t>Active - P&amp;L expenditure not allowable as a deduction from taxable trading profits - control - nominal</t>
  </si>
  <si>
    <t>Switch - P&amp;L expenditure not allowable as a deduction from taxable trading profits - control - nominal</t>
  </si>
  <si>
    <t xml:space="preserve">Company - P&amp;L expenditure not allowable as a deduction from taxable trading profits - control - nominal (WR) </t>
  </si>
  <si>
    <t xml:space="preserve">Company - P&amp;L expenditure not allowable as a deduction from taxable trading profits - control - nominal (WN) </t>
  </si>
  <si>
    <t xml:space="preserve">Company - P&amp;L expenditure not allowable as a deduction from taxable trading profits - control - nominal (WWN) </t>
  </si>
  <si>
    <t xml:space="preserve">Company - P&amp;L expenditure not allowable as a deduction from taxable trading profits - control - nominal (BR) </t>
  </si>
  <si>
    <t xml:space="preserve">Company - P&amp;L expenditure not allowable as a deduction from taxable trading profits - control - nominal (ADDN1) </t>
  </si>
  <si>
    <t xml:space="preserve">Company - P&amp;L expenditure not allowable as a deduction from taxable trading profits - control - nominal (ADDN2) </t>
  </si>
  <si>
    <t xml:space="preserve">Ofwat - P&amp;L expenditure not allowable as a deduction from taxable trading profits - control - nominal (WR) </t>
  </si>
  <si>
    <t xml:space="preserve">Ofwat - P&amp;L expenditure not allowable as a deduction from taxable trading profits - control - nominal (WN) </t>
  </si>
  <si>
    <t xml:space="preserve">Ofwat - P&amp;L expenditure not allowable as a deduction from taxable trading profits - control - nominal (WWN) </t>
  </si>
  <si>
    <t xml:space="preserve">Ofwat - P&amp;L expenditure not allowable as a deduction from taxable trading profits - control - nominal (BR) </t>
  </si>
  <si>
    <t xml:space="preserve">Ofwat - P&amp;L expenditure not allowable as a deduction from taxable trading profits - control - nominal (ADDN1) </t>
  </si>
  <si>
    <t xml:space="preserve">Ofwat - P&amp;L expenditure not allowable as a deduction from taxable trading profits - control - nominal (ADDN2) </t>
  </si>
  <si>
    <t xml:space="preserve">Override - P&amp;L expenditure not allowable as a deduction from taxable trading profits - control - nominal (WR) </t>
  </si>
  <si>
    <t xml:space="preserve">Override - P&amp;L expenditure not allowable as a deduction from taxable trading profits - control - nominal (WN) </t>
  </si>
  <si>
    <t xml:space="preserve">Override - P&amp;L expenditure not allowable as a deduction from taxable trading profits - control - nominal (WWN) </t>
  </si>
  <si>
    <t xml:space="preserve">Override - P&amp;L expenditure not allowable as a deduction from taxable trading profits - control - nominal (BR) </t>
  </si>
  <si>
    <t xml:space="preserve">Override - P&amp;L expenditure not allowable as a deduction from taxable trading profits - control - nominal (ADDN1) </t>
  </si>
  <si>
    <t xml:space="preserve">Override - P&amp;L expenditure not allowable as a deduction from taxable trading profits - control - nominal (ADDN2) </t>
  </si>
  <si>
    <t xml:space="preserve">Active - P&amp;L expenditure not allowable as a deduction from taxable trading profits - control - nominal (WR) </t>
  </si>
  <si>
    <t xml:space="preserve">Active - P&amp;L expenditure not allowable as a deduction from taxable trading profits - control - nominal (WN) </t>
  </si>
  <si>
    <t xml:space="preserve">Active - P&amp;L expenditure not allowable as a deduction from taxable trading profits - control - nominal (WWN) </t>
  </si>
  <si>
    <t xml:space="preserve">Active - P&amp;L expenditure not allowable as a deduction from taxable trading profits - control - nominal (BR) </t>
  </si>
  <si>
    <t xml:space="preserve">Active - P&amp;L expenditure not allowable as a deduction from taxable trading profits - control - nominal (ADDN1) </t>
  </si>
  <si>
    <t xml:space="preserve">Active - P&amp;L expenditure not allowable as a deduction from taxable trading profits - control - nominal (ADDN2) </t>
  </si>
  <si>
    <t>Active - Other adjustments to taxable profits - control - nominal</t>
  </si>
  <si>
    <t>Switch - Other adjustments to taxable profits - control - nominal</t>
  </si>
  <si>
    <t xml:space="preserve">Company - Other adjustments to taxable profits - control - nominal (WR) </t>
  </si>
  <si>
    <t xml:space="preserve">Company - Other adjustments to taxable profits - control - nominal (WN) </t>
  </si>
  <si>
    <t xml:space="preserve">Company - Other adjustments to taxable profits - control - nominal (WWN) </t>
  </si>
  <si>
    <t xml:space="preserve">Company - Other adjustments to taxable profits - control - nominal (BR) </t>
  </si>
  <si>
    <t xml:space="preserve">Company - Other adjustments to taxable profits - control - nominal (ADDN1) </t>
  </si>
  <si>
    <t xml:space="preserve">Company - Other adjustments to taxable profits - control - nominal (ADDN2) </t>
  </si>
  <si>
    <t xml:space="preserve">Ofwat - Other adjustments to taxable profits - control - nominal (WR) </t>
  </si>
  <si>
    <t xml:space="preserve">Ofwat - Other adjustments to taxable profits - control - nominal (WN) </t>
  </si>
  <si>
    <t xml:space="preserve">Ofwat - Other adjustments to taxable profits - control - nominal (WWN) </t>
  </si>
  <si>
    <t xml:space="preserve">Ofwat - Other adjustments to taxable profits - control - nominal (BR) </t>
  </si>
  <si>
    <t xml:space="preserve">Ofwat - Other adjustments to taxable profits - control - nominal (ADDN1) </t>
  </si>
  <si>
    <t xml:space="preserve">Ofwat - Other adjustments to taxable profits - control - nominal (ADDN2) </t>
  </si>
  <si>
    <t xml:space="preserve">Override - Other adjustments to taxable profits - control - nominal (WR) </t>
  </si>
  <si>
    <t xml:space="preserve">Override - Other adjustments to taxable profits - control - nominal (WN) </t>
  </si>
  <si>
    <t xml:space="preserve">Override - Other adjustments to taxable profits - control - nominal (WWN) </t>
  </si>
  <si>
    <t xml:space="preserve">Override - Other adjustments to taxable profits - control - nominal (BR) </t>
  </si>
  <si>
    <t xml:space="preserve">Override - Other adjustments to taxable profits - control - nominal (ADDN1) </t>
  </si>
  <si>
    <t xml:space="preserve">Override - Other adjustments to taxable profits - control - nominal (ADDN2) </t>
  </si>
  <si>
    <t xml:space="preserve">Active - Other adjustments to taxable profits - control - nominal (WR) </t>
  </si>
  <si>
    <t xml:space="preserve">Active - Other adjustments to taxable profits - control - nominal (WN) </t>
  </si>
  <si>
    <t xml:space="preserve">Active - Other adjustments to taxable profits - control - nominal (WWN) </t>
  </si>
  <si>
    <t xml:space="preserve">Active - Other adjustments to taxable profits - control - nominal (BR) </t>
  </si>
  <si>
    <t xml:space="preserve">Active - Other adjustments to taxable profits - control - nominal (ADDN1) </t>
  </si>
  <si>
    <t xml:space="preserve">Active - Other adjustments to taxable profits - control - nominal (ADDN2) </t>
  </si>
  <si>
    <t>Active - Disallowable expenditure - Change in general provisions - control - nominal</t>
  </si>
  <si>
    <t>Switch - Disallowable expenditure - Change in general provisions - control</t>
  </si>
  <si>
    <t xml:space="preserve">Company - Disallowable expenditure - Change in general provisions - control - nominal (WR) </t>
  </si>
  <si>
    <t xml:space="preserve">Company - Disallowable expenditure - Change in general provisions - control - nominal (WN) </t>
  </si>
  <si>
    <t xml:space="preserve">Company - Disallowable expenditure - Change in general provisions - control - nominal (WWN) </t>
  </si>
  <si>
    <t xml:space="preserve">Company - Disallowable expenditure - Change in general provisions - control - nominal (BR) </t>
  </si>
  <si>
    <t xml:space="preserve">Company - Disallowable expenditure - Change in general provisions - control - nominal (ADDN1) </t>
  </si>
  <si>
    <t xml:space="preserve">Company - Disallowable expenditure - Change in general provisions - control - nominal (ADDN2) </t>
  </si>
  <si>
    <t xml:space="preserve">Ofwat - Disallowable expenditure - Change in general provisions - control - nominal (WR) </t>
  </si>
  <si>
    <t xml:space="preserve">Ofwat - Disallowable expenditure - Change in general provisions - control - nominal (WN) </t>
  </si>
  <si>
    <t xml:space="preserve">Ofwat - Disallowable expenditure - Change in general provisions - control - nominal (WWN) </t>
  </si>
  <si>
    <t xml:space="preserve">Ofwat - Disallowable expenditure - Change in general provisions - control - nominal (BR) </t>
  </si>
  <si>
    <t xml:space="preserve">Ofwat - Disallowable expenditure - Change in general provisions - control - nominal (ADDN1) </t>
  </si>
  <si>
    <t xml:space="preserve">Ofwat - Disallowable expenditure - Change in general provisions - control - nominal (ADDN2) </t>
  </si>
  <si>
    <t xml:space="preserve">Override - Disallowable expenditure - Change in general provisions - control - nominal (WR) </t>
  </si>
  <si>
    <t xml:space="preserve">Override - Disallowable expenditure - Change in general provisions - control - nominal (WN) </t>
  </si>
  <si>
    <t xml:space="preserve">Override - Disallowable expenditure - Change in general provisions - control - nominal (WWN) </t>
  </si>
  <si>
    <t xml:space="preserve">Override - Disallowable expenditure - Change in general provisions - control - nominal (BR) </t>
  </si>
  <si>
    <t xml:space="preserve">Override - Disallowable expenditure - Change in general provisions - control - nominal (ADDN1) </t>
  </si>
  <si>
    <t xml:space="preserve">Override - Disallowable expenditure - Change in general provisions - control - nominal (ADDN2) </t>
  </si>
  <si>
    <t xml:space="preserve">Active - Disallowable expenditure - Change in general provisions - control - nominal (WR) </t>
  </si>
  <si>
    <t xml:space="preserve">Active - Disallowable expenditure - Change in general provisions - control - nominal (WN) </t>
  </si>
  <si>
    <t xml:space="preserve">Active - Disallowable expenditure - Change in general provisions - control - nominal (WWN) </t>
  </si>
  <si>
    <t xml:space="preserve">Active - Disallowable expenditure - Change in general provisions - control - nominal (BR) </t>
  </si>
  <si>
    <t xml:space="preserve">Active - Disallowable expenditure - Change in general provisions - control - nominal (ADDN1) </t>
  </si>
  <si>
    <t xml:space="preserve">Active - Disallowable expenditure - Change in general provisions - control - nominal (ADDN2) </t>
  </si>
  <si>
    <t>Active - Finance lease depreciation - control - nominal</t>
  </si>
  <si>
    <t>Switch - Finance lease depreciation - control - nominal</t>
  </si>
  <si>
    <t xml:space="preserve">Company - Finance lease depreciation - control - nominal (WR) </t>
  </si>
  <si>
    <t xml:space="preserve">Company - Finance lease depreciation - control - nominal (WN) </t>
  </si>
  <si>
    <t xml:space="preserve">Company - Finance lease depreciation - control - nominal (WWN) </t>
  </si>
  <si>
    <t xml:space="preserve">Company - Finance lease depreciation - control - nominal (BR) </t>
  </si>
  <si>
    <t xml:space="preserve">Company - Finance lease depreciation - control - nominal (ADDN1) </t>
  </si>
  <si>
    <t xml:space="preserve">Company - Finance lease depreciation - control - nominal (ADDN2) </t>
  </si>
  <si>
    <t xml:space="preserve">Ofwat - Finance lease depreciation - control - nominal (WR) </t>
  </si>
  <si>
    <t xml:space="preserve">Ofwat - Finance lease depreciation - control - nominal (WN) </t>
  </si>
  <si>
    <t xml:space="preserve">Ofwat - Finance lease depreciation - control - nominal (WWN) </t>
  </si>
  <si>
    <t xml:space="preserve">Ofwat - Finance lease depreciation - control - nominal (BR) </t>
  </si>
  <si>
    <t xml:space="preserve">Ofwat - Finance lease depreciation - control - nominal (ADDN1) </t>
  </si>
  <si>
    <t xml:space="preserve">Ofwat - Finance lease depreciation - control - nominal (ADDN2) </t>
  </si>
  <si>
    <t xml:space="preserve">Override - Finance lease depreciation - control - nominal (WR) </t>
  </si>
  <si>
    <t xml:space="preserve">Override - Finance lease depreciation - control - nominal (WN) </t>
  </si>
  <si>
    <t xml:space="preserve">Override - Finance lease depreciation - control - nominal (WWN) </t>
  </si>
  <si>
    <t xml:space="preserve">Override - Finance lease depreciation - control - nominal (BR) </t>
  </si>
  <si>
    <t xml:space="preserve">Override - Finance lease depreciation - control - nominal (ADDN1) </t>
  </si>
  <si>
    <t xml:space="preserve">Override - Finance lease depreciation - control - nominal (ADDN2) </t>
  </si>
  <si>
    <t xml:space="preserve">Active - Finance lease depreciation - control - nominal (WR) </t>
  </si>
  <si>
    <t xml:space="preserve">Active - Finance lease depreciation - control - nominal (WN) </t>
  </si>
  <si>
    <t xml:space="preserve">Active - Finance lease depreciation - control - nominal (WWN) </t>
  </si>
  <si>
    <t xml:space="preserve">Active - Finance lease depreciation - control - nominal (BR) </t>
  </si>
  <si>
    <t xml:space="preserve">Active - Finance lease depreciation - control - nominal (ADDN1) </t>
  </si>
  <si>
    <t xml:space="preserve">Active - Finance lease depreciation - control - nominal (ADDN2) </t>
  </si>
  <si>
    <t>Active - P&amp;L expenditure relating to renewals not allowable as a deduction from taxable trading profits - control - nominal</t>
  </si>
  <si>
    <t>Switch - P&amp;L expenditure relating to renewals not allowable as a deduction from taxable trading profits - control - nominal</t>
  </si>
  <si>
    <t xml:space="preserve">Company - P&amp;L expenditure relating to renewals not allowable as a deduction from taxable trading profits - control - nominal (WR) </t>
  </si>
  <si>
    <t xml:space="preserve">Company - P&amp;L expenditure relating to renewals not allowable as a deduction from taxable trading profits - control - nominal (WN) </t>
  </si>
  <si>
    <t xml:space="preserve">Company - P&amp;L expenditure relating to renewals not allowable as a deduction from taxable trading profits - control - nominal (WWN) </t>
  </si>
  <si>
    <t xml:space="preserve">Company - P&amp;L expenditure relating to renewals not allowable as a deduction from taxable trading profits - control - nominal (BR) </t>
  </si>
  <si>
    <t xml:space="preserve">Company - P&amp;L expenditure relating to renewals not allowable as a deduction from taxable trading profits - control - nominal (ADDN1) </t>
  </si>
  <si>
    <t xml:space="preserve">Company - P&amp;L expenditure relating to renewals not allowable as a deduction from taxable trading profits - control - nominal (ADDN2) </t>
  </si>
  <si>
    <t xml:space="preserve">Ofwat - P&amp;L expenditure relating to renewals not allowable as a deduction from taxable trading profits - control - nominal (WR) </t>
  </si>
  <si>
    <t xml:space="preserve">Ofwat - P&amp;L expenditure relating to renewals not allowable as a deduction from taxable trading profits - control - nominal (WN) </t>
  </si>
  <si>
    <t xml:space="preserve">Ofwat - P&amp;L expenditure relating to renewals not allowable as a deduction from taxable trading profits - control - nominal (WWN) </t>
  </si>
  <si>
    <t xml:space="preserve">Ofwat - P&amp;L expenditure relating to renewals not allowable as a deduction from taxable trading profits - control - nominal (BR) </t>
  </si>
  <si>
    <t xml:space="preserve">Ofwat - P&amp;L expenditure relating to renewals not allowable as a deduction from taxable trading profits - control - nominal (ADDN1) </t>
  </si>
  <si>
    <t xml:space="preserve">Ofwat - P&amp;L expenditure relating to renewals not allowable as a deduction from taxable trading profits - control - nominal (ADDN2) </t>
  </si>
  <si>
    <t xml:space="preserve">Override - P&amp;L expenditure relating to renewals not allowable as a deduction from taxable trading profits - control - nominal (WR) </t>
  </si>
  <si>
    <t xml:space="preserve">Override - P&amp;L expenditure relating to renewals not allowable as a deduction from taxable trading profits - control - nominal (WN) </t>
  </si>
  <si>
    <t xml:space="preserve">Override - P&amp;L expenditure relating to renewals not allowable as a deduction from taxable trading profits - control - nominal (WWN) </t>
  </si>
  <si>
    <t xml:space="preserve">Override - P&amp;L expenditure relating to renewals not allowable as a deduction from taxable trading profits - control - nominal (BR) </t>
  </si>
  <si>
    <t xml:space="preserve">Override - P&amp;L expenditure relating to renewals not allowable as a deduction from taxable trading profits - control - nominal (ADDN1) </t>
  </si>
  <si>
    <t xml:space="preserve">Override - P&amp;L expenditure relating to renewals not allowable as a deduction from taxable trading profits - control - nominal (ADDN2) </t>
  </si>
  <si>
    <t xml:space="preserve">Active - P&amp;L expenditure relating to renewals not allowable as a deduction from taxable trading profits - control - nominal (WR) </t>
  </si>
  <si>
    <t xml:space="preserve">Active - P&amp;L expenditure relating to renewals not allowable as a deduction from taxable trading profits - control - nominal (WN) </t>
  </si>
  <si>
    <t xml:space="preserve">Active - P&amp;L expenditure relating to renewals not allowable as a deduction from taxable trading profits - control - nominal (WWN) </t>
  </si>
  <si>
    <t xml:space="preserve">Active - P&amp;L expenditure relating to renewals not allowable as a deduction from taxable trading profits - control - nominal (BR) </t>
  </si>
  <si>
    <t xml:space="preserve">Active - P&amp;L expenditure relating to renewals not allowable as a deduction from taxable trading profits - control - nominal (ADDN1) </t>
  </si>
  <si>
    <t xml:space="preserve">Active - P&amp;L expenditure relating to renewals not allowable as a deduction from taxable trading profits - control - nominal (ADDN2) </t>
  </si>
  <si>
    <t>Active - opening current tax liabilities - control - nominal</t>
  </si>
  <si>
    <t xml:space="preserve">Company - opening current tax liabilities - control - nominal (WR) </t>
  </si>
  <si>
    <t xml:space="preserve">Company - opening current tax liabilities - control - nominal (WN) </t>
  </si>
  <si>
    <t xml:space="preserve">Company - opening current tax liabilities - control - nominal (WWN) </t>
  </si>
  <si>
    <t xml:space="preserve">Company - opening current tax liabilities - control - nominal (BR) </t>
  </si>
  <si>
    <t xml:space="preserve">Company - opening current tax liabilities - control - nominal (ADDN1) </t>
  </si>
  <si>
    <t xml:space="preserve">Company - opening current tax liabilities - control - nominal (ADDN2) </t>
  </si>
  <si>
    <t xml:space="preserve">Ofwat - opening current tax liabilities - control - nominal (WR) </t>
  </si>
  <si>
    <t xml:space="preserve">Ofwat - opening current tax liabilities - control - nominal (WN) </t>
  </si>
  <si>
    <t xml:space="preserve">Ofwat - opening current tax liabilities - control - nominal (WWN) </t>
  </si>
  <si>
    <t xml:space="preserve">Ofwat - opening current tax liabilities - control - nominal (BR) </t>
  </si>
  <si>
    <t xml:space="preserve">Ofwat - opening current tax liabilities - control - nominal (ADDN1) </t>
  </si>
  <si>
    <t xml:space="preserve">Ofwat - opening current tax liabilities - control - nominal (ADDN2) </t>
  </si>
  <si>
    <t xml:space="preserve">Override - opening current tax liabilities - control - nominal (WR) </t>
  </si>
  <si>
    <t xml:space="preserve">Override - opening current tax liabilities - control - nominal (WN) </t>
  </si>
  <si>
    <t xml:space="preserve">Override - opening current tax liabilities - control - nominal (WWN) </t>
  </si>
  <si>
    <t xml:space="preserve">Override - opening current tax liabilities - control - nominal (BR) </t>
  </si>
  <si>
    <t xml:space="preserve">Override - opening current tax liabilities - control - nominal (ADDN1) </t>
  </si>
  <si>
    <t xml:space="preserve">Override - opening current tax liabilities - control - nominal (ADDN2) </t>
  </si>
  <si>
    <t>Switch - Tax liabilities - control - nominal</t>
  </si>
  <si>
    <t xml:space="preserve">Active - opening current tax liabilities - control - nominal (WR) </t>
  </si>
  <si>
    <t xml:space="preserve">Active - opening current tax liabilities - control - nominal (WN) </t>
  </si>
  <si>
    <t xml:space="preserve">Active - opening current tax liabilities - control - nominal (WWN) </t>
  </si>
  <si>
    <t xml:space="preserve">Active - opening current tax liabilities - control - nominal (BR) </t>
  </si>
  <si>
    <t xml:space="preserve">Active - opening current tax liabilities - control - nominal (ADDN1) </t>
  </si>
  <si>
    <t xml:space="preserve">Active - opening current tax liabilities - control - nominal (ADDN2) </t>
  </si>
  <si>
    <t>Active - Statutory Corporation tax rate</t>
  </si>
  <si>
    <t>Switch - Tax rate</t>
  </si>
  <si>
    <t>Company - Statutory Corporation tax rate</t>
  </si>
  <si>
    <t>Ofwat - Statutory Corporation tax rate</t>
  </si>
  <si>
    <t>Override - Statutory Corporation tax rate</t>
  </si>
  <si>
    <t>Active - proportion of taxable profits available for tax loss utilisation</t>
  </si>
  <si>
    <t>Switch - proportion of taxable profits available for tax loss utilisation</t>
  </si>
  <si>
    <t>Company - proportion of taxable profits available for tax loss utilisation</t>
  </si>
  <si>
    <t>Ofwat - proportion of taxable profits available for tax loss utilisation</t>
  </si>
  <si>
    <t>Override - proportion of taxable profits available for tax loss utilisation</t>
  </si>
  <si>
    <t>Active - tax cashflow initial balance - wholesale - nominal</t>
  </si>
  <si>
    <t xml:space="preserve">Company - tax cashflow initial balance (WR) </t>
  </si>
  <si>
    <t xml:space="preserve">Company - tax cashflow initial balance (WN) </t>
  </si>
  <si>
    <t xml:space="preserve">Company - tax cashflow initial balance (WWN) </t>
  </si>
  <si>
    <t xml:space="preserve">Company - tax cashflow initial balance (BR) </t>
  </si>
  <si>
    <t xml:space="preserve">Company - tax cashflow initial balance (ADDN1) </t>
  </si>
  <si>
    <t xml:space="preserve">Company - tax cashflow initial balance (ADDN2) </t>
  </si>
  <si>
    <t xml:space="preserve">Ofwat - tax cashflow initial balance (WR) </t>
  </si>
  <si>
    <t xml:space="preserve">Ofwat - tax cashflow initial balance (WN) </t>
  </si>
  <si>
    <t xml:space="preserve">Ofwat - tax cashflow initial balance (WWN) </t>
  </si>
  <si>
    <t xml:space="preserve">Ofwat - tax cashflow initial balance (BR) </t>
  </si>
  <si>
    <t xml:space="preserve">Ofwat - tax cashflow initial balance (ADDN1) </t>
  </si>
  <si>
    <t xml:space="preserve">Ofwat - tax cashflow initial balance (ADDN2) </t>
  </si>
  <si>
    <t xml:space="preserve">Override - tax cashflow initial balance (WR) </t>
  </si>
  <si>
    <t xml:space="preserve">Override - tax cashflow initial balance (WN) </t>
  </si>
  <si>
    <t xml:space="preserve">Override - tax cashflow initial balance (WWN) </t>
  </si>
  <si>
    <t xml:space="preserve">Override - tax cashflow initial balance (BR) </t>
  </si>
  <si>
    <t xml:space="preserve">Override - tax cashflow initial balance (ADDN1) </t>
  </si>
  <si>
    <t xml:space="preserve">Override - tax cashflow initial balance (ADDN2) </t>
  </si>
  <si>
    <t>Switch - tax cashflow initial balance</t>
  </si>
  <si>
    <t xml:space="preserve">Active - tax cashflow initial balance - wholesale - nominal (WR) </t>
  </si>
  <si>
    <t xml:space="preserve">Active - tax cashflow initial balance - wholesale - nominal (WN) </t>
  </si>
  <si>
    <t xml:space="preserve">Active - tax cashflow initial balance - wholesale - nominal (WWN) </t>
  </si>
  <si>
    <t xml:space="preserve">Active - tax cashflow initial balance - wholesale - nominal (BR) </t>
  </si>
  <si>
    <t xml:space="preserve">Active - tax cashflow initial balance - wholesale - nominal (ADDN1) </t>
  </si>
  <si>
    <t xml:space="preserve">Active - tax cashflow initial balance - wholesale - nominal (ADDN2) </t>
  </si>
  <si>
    <t>Active - opening Tax loss balance - wholesale - nominal</t>
  </si>
  <si>
    <t xml:space="preserve">Company - opening tax loss balance - wholesale (WR) </t>
  </si>
  <si>
    <t xml:space="preserve">Company - opening tax loss balance - wholesale (WN) </t>
  </si>
  <si>
    <t xml:space="preserve">Company - opening tax loss balance - wholesale (WWN) </t>
  </si>
  <si>
    <t xml:space="preserve">Company - opening tax loss balance - wholesale (BR) </t>
  </si>
  <si>
    <t xml:space="preserve">Company - opening tax loss balance - wholesale (ADDN1) </t>
  </si>
  <si>
    <t xml:space="preserve">Company - opening tax loss balance - wholesale (ADDN2) </t>
  </si>
  <si>
    <t xml:space="preserve">Ofwat - opening tax loss balance - wholesale (WR) </t>
  </si>
  <si>
    <t xml:space="preserve">Ofwat - opening tax loss balance - wholesale (WN) </t>
  </si>
  <si>
    <t xml:space="preserve">Ofwat - opening tax loss balance - wholesale (WWN) </t>
  </si>
  <si>
    <t xml:space="preserve">Ofwat - opening tax loss balance - wholesale (BR) </t>
  </si>
  <si>
    <t xml:space="preserve">Ofwat - opening tax loss balance - wholesale (ADDN1) </t>
  </si>
  <si>
    <t xml:space="preserve">Ofwat - opening tax loss balance - wholesale (ADDN2) </t>
  </si>
  <si>
    <t xml:space="preserve">Override - opening tax loss balance - wholesale (WR) </t>
  </si>
  <si>
    <t xml:space="preserve">Override - opening tax loss balance - wholesale (WN) </t>
  </si>
  <si>
    <t xml:space="preserve">Override - opening tax loss balance - wholesale (WWN) </t>
  </si>
  <si>
    <t xml:space="preserve">Override - opening tax loss balance - wholesale (BR) </t>
  </si>
  <si>
    <t xml:space="preserve">Override - opening tax loss balance - wholesale (ADDN1) </t>
  </si>
  <si>
    <t xml:space="preserve">Override - opening tax loss balance - wholesale (ADDN2) </t>
  </si>
  <si>
    <t>Switch - opening tax loss balance - wholesale</t>
  </si>
  <si>
    <t xml:space="preserve">Active - opening Tax loss balance - wholesale - nominal (WR) </t>
  </si>
  <si>
    <t xml:space="preserve">Active - opening Tax loss balance - wholesale - nominal (WN) </t>
  </si>
  <si>
    <t xml:space="preserve">Active - opening Tax loss balance - wholesale - nominal (WWN) </t>
  </si>
  <si>
    <t xml:space="preserve">Active - opening Tax loss balance - wholesale - nominal (BR) </t>
  </si>
  <si>
    <t xml:space="preserve">Active - opening Tax loss balance - wholesale - nominal (ADDN1) </t>
  </si>
  <si>
    <t xml:space="preserve">Active - opening Tax loss balance - wholesale - nominal (ADDN2) </t>
  </si>
  <si>
    <t>Active - Opening Deferred tax balance - control - nominal</t>
  </si>
  <si>
    <t xml:space="preserve">Company - opening deferred tax balance - control - nominal (WR) </t>
  </si>
  <si>
    <t xml:space="preserve">Company - opening deferred tax balance - control - nominal (WN) </t>
  </si>
  <si>
    <t xml:space="preserve">Company - opening deferred tax balance - control - nominal (WWN) </t>
  </si>
  <si>
    <t xml:space="preserve">Company - opening deferred tax balance - control - nominal (BR) </t>
  </si>
  <si>
    <t xml:space="preserve">Company - opening deferred tax balance - control - nominal (ADDN1) </t>
  </si>
  <si>
    <t xml:space="preserve">Company - opening deferred tax balance - control - nominal (ADDN2) </t>
  </si>
  <si>
    <t xml:space="preserve">Ofwat - opening deferred tax balance - control - nominal (WR) </t>
  </si>
  <si>
    <t xml:space="preserve">Ofwat - opening deferred tax balance - control - nominal (WN) </t>
  </si>
  <si>
    <t xml:space="preserve">Ofwat - opening deferred tax balance - control - nominal (WWN) </t>
  </si>
  <si>
    <t xml:space="preserve">Ofwat - opening deferred tax balance - control - nominal (BR) </t>
  </si>
  <si>
    <t xml:space="preserve">Ofwat - opening deferred tax balance - control - nominal (ADDN1) </t>
  </si>
  <si>
    <t xml:space="preserve">Ofwat - opening deferred tax balance - control - nominal (ADDN2) </t>
  </si>
  <si>
    <t xml:space="preserve">Override - opening deferred tax balance - control - nominal (WR) </t>
  </si>
  <si>
    <t xml:space="preserve">Override - opening deferred tax balance - control - nominal (WN) </t>
  </si>
  <si>
    <t xml:space="preserve">Override - opening deferred tax balance - control - nominal (WWN) </t>
  </si>
  <si>
    <t xml:space="preserve">Override - opening deferred tax balance - control - nominal (BR) </t>
  </si>
  <si>
    <t xml:space="preserve">Override - opening deferred tax balance - control - nominal (ADDN1) </t>
  </si>
  <si>
    <t xml:space="preserve">Override - opening deferred tax balance - control - nominal (ADDN2) </t>
  </si>
  <si>
    <t>Switch - opening deferred tax balance - control</t>
  </si>
  <si>
    <t xml:space="preserve">Active - Opening Deferred tax balance - control - nominal (WR) </t>
  </si>
  <si>
    <t xml:space="preserve">Active - Opening Deferred tax balance - control - nominal (WN) </t>
  </si>
  <si>
    <t xml:space="preserve">Active - Opening Deferred tax balance - control - nominal (WWN) </t>
  </si>
  <si>
    <t xml:space="preserve">Active - Opening Deferred tax balance - control - nominal (BR) </t>
  </si>
  <si>
    <t xml:space="preserve">Active - Opening Deferred tax balance - control - nominal (ADDN1) </t>
  </si>
  <si>
    <t xml:space="preserve">Active - Opening Deferred tax balance - control - nominal (ADDN2) </t>
  </si>
  <si>
    <t>Active - adjustment to tax payment - control - nominal</t>
  </si>
  <si>
    <t>Switch - adjustment to tax payment</t>
  </si>
  <si>
    <t xml:space="preserve">Company - adjustment to tax payment (WR) </t>
  </si>
  <si>
    <t xml:space="preserve">Company - adjustment to tax payment (WN) </t>
  </si>
  <si>
    <t xml:space="preserve">Company - adjustment to tax payment (WWN) </t>
  </si>
  <si>
    <t xml:space="preserve">Company - adjustment to tax payment (BR) </t>
  </si>
  <si>
    <t xml:space="preserve">Company - adjustment to tax payment (ADDN1) </t>
  </si>
  <si>
    <t xml:space="preserve">Company - adjustment to tax payment (ADDN2) </t>
  </si>
  <si>
    <t xml:space="preserve">Ofwat - adjustment to tax payment (WR) </t>
  </si>
  <si>
    <t xml:space="preserve">Ofwat - adjustment to tax payment (WN) </t>
  </si>
  <si>
    <t xml:space="preserve">Ofwat - adjustment to tax payment (WWN) </t>
  </si>
  <si>
    <t xml:space="preserve">Ofwat - adjustment to tax payment (BR) </t>
  </si>
  <si>
    <t xml:space="preserve">Ofwat - adjustment to tax payment (ADDN1) </t>
  </si>
  <si>
    <t xml:space="preserve">Ofwat - adjustment to tax payment (ADDN2) </t>
  </si>
  <si>
    <t xml:space="preserve">Override - adjustment to tax payment (WR) </t>
  </si>
  <si>
    <t xml:space="preserve">Override - adjustment to tax payment (WN) </t>
  </si>
  <si>
    <t xml:space="preserve">Override - adjustment to tax payment (WWN) </t>
  </si>
  <si>
    <t xml:space="preserve">Override - adjustment to tax payment (BR) </t>
  </si>
  <si>
    <t xml:space="preserve">Override - adjustment to tax payment (ADDN1) </t>
  </si>
  <si>
    <t xml:space="preserve">Override - adjustment to tax payment (ADDN2) </t>
  </si>
  <si>
    <t xml:space="preserve">Active - adjustment to tax payment - control - nominal (WR) </t>
  </si>
  <si>
    <t xml:space="preserve">Active - adjustment to tax payment - control - nominal (WN) </t>
  </si>
  <si>
    <t xml:space="preserve">Active - adjustment to tax payment - control - nominal (WWN) </t>
  </si>
  <si>
    <t xml:space="preserve">Active - adjustment to tax payment - control - nominal (BR) </t>
  </si>
  <si>
    <t xml:space="preserve">Active - adjustment to tax payment - control - nominal (ADDN1) </t>
  </si>
  <si>
    <t xml:space="preserve">Active - adjustment to tax payment - control - nominal (ADDN2) </t>
  </si>
  <si>
    <t>Active - Current tax liabilities - Appointee b/f - nominal</t>
  </si>
  <si>
    <t>Switch - Current tax liabilities - Appointee b/f - nominal</t>
  </si>
  <si>
    <t>Company - Current tax liabilities - Appointee b/f - nominal</t>
  </si>
  <si>
    <t>Ofwat - Current tax liabilities - Appointee b/f - nominal</t>
  </si>
  <si>
    <t>Override - Current tax liabilities - Appointee b/f - nominal</t>
  </si>
  <si>
    <t>Capital allowances</t>
  </si>
  <si>
    <t>Active - Proportion of new capital expenditure qualifying for high level deduction main rate pool</t>
  </si>
  <si>
    <t>Switch - Capital expenditure - Proportion of new capital expenditure qualifying for high level deduction</t>
  </si>
  <si>
    <t xml:space="preserve">Company - Proportion of new capital expenditure qualifying for high level deduction main rate pool (WR) </t>
  </si>
  <si>
    <t xml:space="preserve">Company - Proportion of new capital expenditure qualifying for high level deduction main rate pool (WN) </t>
  </si>
  <si>
    <t xml:space="preserve">Company - Proportion of new capital expenditure qualifying for high level deduction main rate pool (WWN) </t>
  </si>
  <si>
    <t xml:space="preserve">Company - Proportion of new capital expenditure qualifying for high level deduction main rate pool (BR) </t>
  </si>
  <si>
    <t xml:space="preserve">Company - Proportion of new capital expenditure qualifying for high level deduction main rate pool (ADDN1) </t>
  </si>
  <si>
    <t xml:space="preserve">Company - Proportion of new capital expenditure qualifying for high level deduction main rate pool (ADDN2) </t>
  </si>
  <si>
    <t xml:space="preserve">Ofwat - Proportion of new capital expenditure qualifying for high level deduction main rate pool (WR) </t>
  </si>
  <si>
    <t xml:space="preserve">Ofwat - Proportion of new capital expenditure qualifying for high level deduction main rate pool (WN) </t>
  </si>
  <si>
    <t xml:space="preserve">Ofwat - Proportion of new capital expenditure qualifying for high level deduction main rate pool (WWN) </t>
  </si>
  <si>
    <t xml:space="preserve">Ofwat - Proportion of new capital expenditure qualifying for high level deduction main rate pool (BR) </t>
  </si>
  <si>
    <t xml:space="preserve">Ofwat - Proportion of new capital expenditure qualifying for high level deduction main rate pool (ADDN1) </t>
  </si>
  <si>
    <t xml:space="preserve">Ofwat - Proportion of new capital expenditure qualifying for high level deduction main rate pool (ADDN2) </t>
  </si>
  <si>
    <t xml:space="preserve">Override - Proportion of capital expenditure qualifying for high level deduction main rate pool (WR) </t>
  </si>
  <si>
    <t xml:space="preserve">Override - Proportion of capital expenditure qualifying for high level deduction main rate pool (WN) </t>
  </si>
  <si>
    <t xml:space="preserve">Override - Proportion of capital expenditure qualifying for high level deduction main rate pool (WWN) </t>
  </si>
  <si>
    <t xml:space="preserve">Override - Proportion of capital expenditure qualifying for high level deduction main rate pool (BR) </t>
  </si>
  <si>
    <t xml:space="preserve">Override - Proportion of capital expenditure qualifying for high level deduction main rate pool (ADDN1) </t>
  </si>
  <si>
    <t xml:space="preserve">Override - Proportion of capital expenditure qualifying for high level deduction main rate pool (ADDN2) </t>
  </si>
  <si>
    <t xml:space="preserve">Active - Proportion of new capital expenditure qualifying for high level deduction main rate pool (WR) </t>
  </si>
  <si>
    <t xml:space="preserve">Active - Proportion of new capital expenditure qualifying for high level deduction main rate pool (WN) </t>
  </si>
  <si>
    <t xml:space="preserve">Active - Proportion of new capital expenditure qualifying for high level deduction main rate pool (WWN) </t>
  </si>
  <si>
    <t xml:space="preserve">Active - Proportion of new capital expenditure qualifying for high level deduction main rate pool (BR) </t>
  </si>
  <si>
    <t xml:space="preserve">Active - Proportion of new capital expenditure qualifying for high level deduction main rate pool (ADDN1) </t>
  </si>
  <si>
    <t xml:space="preserve">Active - Proportion of new capital expenditure qualifying for high level deduction main rate pool (ADDN2) </t>
  </si>
  <si>
    <t>Active - Proportion of new capital expenditure qualifying for high level deduction special rate pool</t>
  </si>
  <si>
    <t xml:space="preserve">Company - Proportion of new capital expenditure qualifying for high level deduction special rate pool (WR) </t>
  </si>
  <si>
    <t xml:space="preserve">Company - Proportion of new capital expenditure qualifying for high level deduction special rate pool (WN) </t>
  </si>
  <si>
    <t xml:space="preserve">Company - Proportion of new capital expenditure qualifying for high level deduction special rate pool (WWN) </t>
  </si>
  <si>
    <t xml:space="preserve">Company - Proportion of new capital expenditure qualifying for high level deduction special rate pool (BR) </t>
  </si>
  <si>
    <t xml:space="preserve">Company - Proportion of new capital expenditure qualifying for high level deduction special rate pool (ADDN1) </t>
  </si>
  <si>
    <t xml:space="preserve">Company - Proportion of new capital expenditure qualifying for high level deduction special rate pool (ADDN2) </t>
  </si>
  <si>
    <t xml:space="preserve">Ofwat - Proportion of new capital expenditure qualifying for high level deduction special rate pool (WR) </t>
  </si>
  <si>
    <t xml:space="preserve">Ofwat - Proportion of new capital expenditure qualifying for high level deduction special rate pool (WN) </t>
  </si>
  <si>
    <t xml:space="preserve">Ofwat - Proportion of new capital expenditure qualifying for high level deduction special rate pool (WWN) </t>
  </si>
  <si>
    <t xml:space="preserve">Ofwat - Proportion of new capital expenditure qualifying for high level deduction special rate pool (BR) </t>
  </si>
  <si>
    <t xml:space="preserve">Ofwat - Proportion of new capital expenditure qualifying for high level deduction special rate pool (ADDN1) </t>
  </si>
  <si>
    <t xml:space="preserve">Ofwat - Proportion of new capital expenditure qualifying for high level deduction special rate pool (ADDN2) </t>
  </si>
  <si>
    <t xml:space="preserve">Override - Proportion of new capital expenditure qualifying for high level deduction special rate pool (WR) </t>
  </si>
  <si>
    <t xml:space="preserve">Override - Proportion of new capital expenditure qualifying for high level deduction special rate pool (WN) </t>
  </si>
  <si>
    <t xml:space="preserve">Override - Proportion of new capital expenditure qualifying for high level deduction special rate pool (WWN) </t>
  </si>
  <si>
    <t xml:space="preserve">Override - Proportion of new capital expenditure qualifying for high level deduction special rate pool (BR) </t>
  </si>
  <si>
    <t xml:space="preserve">Override - Proportion of new capital expenditure qualifying for high level deduction special rate pool (ADDN1) </t>
  </si>
  <si>
    <t xml:space="preserve">Override - Proportion of new capital expenditure qualifying for high level deduction special rate pool (ADDN2) </t>
  </si>
  <si>
    <t xml:space="preserve">Active - Proportion of new capital expenditure qualifying for high level deduction special rate pool (WR) </t>
  </si>
  <si>
    <t xml:space="preserve">Active - Proportion of new capital expenditure qualifying for high level deduction special rate pool (WN) </t>
  </si>
  <si>
    <t xml:space="preserve">Active - Proportion of new capital expenditure qualifying for high level deduction special rate pool (WWN) </t>
  </si>
  <si>
    <t xml:space="preserve">Active - Proportion of new capital expenditure qualifying for high level deduction special rate pool (BR) </t>
  </si>
  <si>
    <t xml:space="preserve">Active - Proportion of new capital expenditure qualifying for high level deduction special rate pool (ADDN1) </t>
  </si>
  <si>
    <t xml:space="preserve">Active - Proportion of new capital expenditure qualifying for high level deduction special rate pool (ADDN2) </t>
  </si>
  <si>
    <t>Active - Proportion of new capital expenditure qualifying for high level deduction structures and buildings rate pool</t>
  </si>
  <si>
    <t xml:space="preserve">Company - Proportion of new capital expenditure qualifying for high level deduction structures and buildings pool (WR) </t>
  </si>
  <si>
    <t xml:space="preserve">Company - Proportion of new capital expenditure qualifying for high level deduction structures and buildings pool (WN) </t>
  </si>
  <si>
    <t xml:space="preserve">Company - Proportion of new capital expenditure qualifying for high level deduction structures and buildings pool (WWN) </t>
  </si>
  <si>
    <t xml:space="preserve">Company - Proportion of new capital expenditure qualifying for high level deduction structures and buildings pool (BR) </t>
  </si>
  <si>
    <t xml:space="preserve">Company - Proportion of new capital expenditure qualifying for high level deduction structures and buildings pool (ADDN1) </t>
  </si>
  <si>
    <t xml:space="preserve">Company - Proportion of new capital expenditure qualifying for high level deduction structures and buildings pool (ADDN2) </t>
  </si>
  <si>
    <t xml:space="preserve">Ofwat - Proportion of new capital expenditure qualifying for high level deduction structures and buildings  pool (WR) </t>
  </si>
  <si>
    <t xml:space="preserve">Ofwat - Proportion of new capital expenditure qualifying for high level deduction structures and buildings  pool (WN) </t>
  </si>
  <si>
    <t xml:space="preserve">Ofwat - Proportion of new capital expenditure qualifying for high level deduction structures and buildings  pool (WWN) </t>
  </si>
  <si>
    <t xml:space="preserve">Ofwat - Proportion of new capital expenditure qualifying for high level deduction structures and buildings  pool (BR) </t>
  </si>
  <si>
    <t xml:space="preserve">Ofwat - Proportion of new capital expenditure qualifying for high level deduction structures and buildings  pool (ADDN1) </t>
  </si>
  <si>
    <t xml:space="preserve">Ofwat - Proportion of new capital expenditure qualifying for high level deduction structures and buildings  pool (ADDN2) </t>
  </si>
  <si>
    <t xml:space="preserve">Override - Proportion of new capital expenditure qualifying for high level deduction structures and buildings pool (WR) </t>
  </si>
  <si>
    <t xml:space="preserve">Override - Proportion of new capital expenditure qualifying for high level deduction structures and buildings pool (WN) </t>
  </si>
  <si>
    <t xml:space="preserve">Override - Proportion of new capital expenditure qualifying for high level deduction structures and buildings pool (WWN) </t>
  </si>
  <si>
    <t xml:space="preserve">Override - Proportion of new capital expenditure qualifying for high level deduction structures and buildings pool (BR) </t>
  </si>
  <si>
    <t xml:space="preserve">Override - Proportion of new capital expenditure qualifying for high level deduction structures and buildings pool (ADDN1) </t>
  </si>
  <si>
    <t xml:space="preserve">Override - Proportion of new capital expenditure qualifying for high level deduction structures and buildings pool (ADDN2) </t>
  </si>
  <si>
    <t xml:space="preserve">Active - Proportion of new capital expenditure qualifying for high level deduction structures and buildings rate pool (WR) </t>
  </si>
  <si>
    <t xml:space="preserve">Active - Proportion of new capital expenditure qualifying for high level deduction structures and buildings rate pool (WN) </t>
  </si>
  <si>
    <t xml:space="preserve">Active - Proportion of new capital expenditure qualifying for high level deduction structures and buildings rate pool (WWN) </t>
  </si>
  <si>
    <t xml:space="preserve">Active - Proportion of new capital expenditure qualifying for high level deduction structures and buildings rate pool (BR) </t>
  </si>
  <si>
    <t xml:space="preserve">Active - Proportion of new capital expenditure qualifying for high level deduction structures and buildings rate pool (ADDN1) </t>
  </si>
  <si>
    <t xml:space="preserve">Active - Proportion of new capital expenditure qualifying for high level deduction structures and buildings rate pool (ADDN2) </t>
  </si>
  <si>
    <t>Active - proportion of new capital expenditure qualifying for a full deduction</t>
  </si>
  <si>
    <t>Switch - new capital expenditure - proportion of new capital expenditure qualifying for a full deduction</t>
  </si>
  <si>
    <t xml:space="preserve">Company - proportion of new capital expenditure qualifying for a full deduction (WR) </t>
  </si>
  <si>
    <t xml:space="preserve">Company - proportion of new capital expenditure qualifying for a full deduction (WN) </t>
  </si>
  <si>
    <t xml:space="preserve">Company - proportion of new capital expenditure qualifying for a full deduction (WWN) </t>
  </si>
  <si>
    <t xml:space="preserve">Company - proportion of new capital expenditure qualifying for a full deduction (BR) </t>
  </si>
  <si>
    <t xml:space="preserve">Company - proportion of new capital expenditure qualifying for a full deduction (ADDN1) </t>
  </si>
  <si>
    <t xml:space="preserve">Company - proportion of new capital expenditure qualifying for a full deduction (ADDN2) </t>
  </si>
  <si>
    <t xml:space="preserve">Ofwat - proportion of new capital expenditure qualifying for a full deduction (WR) </t>
  </si>
  <si>
    <t xml:space="preserve">Ofwat - proportion of new capital expenditure qualifying for a full deduction (WN) </t>
  </si>
  <si>
    <t xml:space="preserve">Ofwat - proportion of new capital expenditure qualifying for a full deduction (WWN) </t>
  </si>
  <si>
    <t xml:space="preserve">Ofwat - proportion of new capital expenditure qualifying for a full deduction (BR) </t>
  </si>
  <si>
    <t xml:space="preserve">Ofwat - proportion of new capital expenditure qualifying for a full deduction (ADDN1) </t>
  </si>
  <si>
    <t xml:space="preserve">Ofwat - proportion of new capital expenditure qualifying for a full deduction (ADDN2) </t>
  </si>
  <si>
    <t xml:space="preserve">Override - proportion of new capital expenditure qualifying for a full deduction (WR) </t>
  </si>
  <si>
    <t xml:space="preserve">Override - proportion of new capital expenditure qualifying for a full deduction (WN) </t>
  </si>
  <si>
    <t xml:space="preserve">Override - proportion of new capital expenditure qualifying for a full deduction (WWN) </t>
  </si>
  <si>
    <t xml:space="preserve">Override - proportion of new capital expenditure qualifying for a full deduction (BR) </t>
  </si>
  <si>
    <t xml:space="preserve">Override - proportion of new capital expenditure qualifying for a full deduction (ADDN1) </t>
  </si>
  <si>
    <t xml:space="preserve">Override - proportion of new capital expenditure qualifying for a full deduction (ADDN2) </t>
  </si>
  <si>
    <t xml:space="preserve">Active - proportion of new capital expenditure qualifying for a full deduction (WR) </t>
  </si>
  <si>
    <t xml:space="preserve">Active - proportion of new capital expenditure qualifying for a full deduction (WN) </t>
  </si>
  <si>
    <t xml:space="preserve">Active - proportion of new capital expenditure qualifying for a full deduction (WWN) </t>
  </si>
  <si>
    <t xml:space="preserve">Active - proportion of new capital expenditure qualifying for a full deduction (BR) </t>
  </si>
  <si>
    <t xml:space="preserve">Active - proportion of new capital expenditure qualifying for a full deduction (ADDN1) </t>
  </si>
  <si>
    <t xml:space="preserve">Active - proportion of new capital expenditure qualifying for a full deduction (ADDN2) </t>
  </si>
  <si>
    <t>Active - Capital expenditure writing down allowance main rate pool</t>
  </si>
  <si>
    <t>Switch - Capital expenditure writing down allowance main rate pool</t>
  </si>
  <si>
    <t>Company - Capital expenditure writing down allowance main rate pool</t>
  </si>
  <si>
    <t>Ofwat - Capital expenditure writing down allowance main rate pool</t>
  </si>
  <si>
    <t>Override - Capital expenditure writing down allowance main rate pool</t>
  </si>
  <si>
    <t>Active - Capital expenditure writing down allowance main rate pool - first year rate</t>
  </si>
  <si>
    <t>Company - Capital expenditure writing down allowance main rate pool - first year rate</t>
  </si>
  <si>
    <t>Ofwat - Capital expenditure writing down allowance main rate pool - first year rate</t>
  </si>
  <si>
    <t>Override - Capital expenditure writing down allowance main rate pool - first year rate</t>
  </si>
  <si>
    <t>Active - Capital expenditure writing down allowance special rate pool</t>
  </si>
  <si>
    <t>Switch - Capital expenditure writing down allowance special rate pool</t>
  </si>
  <si>
    <t>Company - Capital expenditure writing down allowance special rate pool</t>
  </si>
  <si>
    <t>Ofwat - Capital expenditure writing down allowance special rate pool</t>
  </si>
  <si>
    <t>Override - Capital expenditure writing down allowance special rate pool</t>
  </si>
  <si>
    <t>Active - Capital expenditure writing down allowance special rate pool - first year rate</t>
  </si>
  <si>
    <t>Company - Capital expenditure writing down allowance special rate pool - first year rate</t>
  </si>
  <si>
    <t>Ofwat - Capital expenditure writing down allowance special rate pool - first year rate</t>
  </si>
  <si>
    <t>Override - Capital expenditure writing down allowance special rate pool - first year rate</t>
  </si>
  <si>
    <t>Active - Capital expenditure writing down allowance structures and buildings rate pool</t>
  </si>
  <si>
    <t>Switch - Capital expenditure writing down allowance structures and buildings pool</t>
  </si>
  <si>
    <t>Company - Capital expenditure writing down allowance structures and buildings pool</t>
  </si>
  <si>
    <t>Ofwat - Capital expenditure writing down allowance structures and buildings pool</t>
  </si>
  <si>
    <t>Override - Capital expenditure writing down allowance structures and buildings pool</t>
  </si>
  <si>
    <t>Active - Capital expenditure writing down allowance structures and buildings rate pool - first year rate</t>
  </si>
  <si>
    <t>Company - Capital expenditure writing down allowance structures and buildings pool - first year rate</t>
  </si>
  <si>
    <t>Ofwat - Capital expenditure writing down allowance structures and buildings pool - first year rate</t>
  </si>
  <si>
    <t>Override - Capital expenditure writing down allowance structures and buildings pool - first year rate</t>
  </si>
  <si>
    <t>Active - Opening Capital allowance balance - main rate pool - new capital expenditure - control - nominal</t>
  </si>
  <si>
    <t xml:space="preserve">Company - Opening Capital allowance balance - main rate pool - Capital expenditure - control - nominal (WR) </t>
  </si>
  <si>
    <t xml:space="preserve">Company - Opening Capital allowance balance - main rate pool - Capital expenditure - control - nominal (WN) </t>
  </si>
  <si>
    <t xml:space="preserve">Company - Opening Capital allowance balance - main rate pool - Capital expenditure - control - nominal (WWN) </t>
  </si>
  <si>
    <t xml:space="preserve">Company - Opening Capital allowance balance - main rate pool - Capital expenditure - control - nominal (BR) </t>
  </si>
  <si>
    <t xml:space="preserve">Company - Opening Capital allowance balance - main rate pool - Capital expenditure - control - nominal (ADDN1) </t>
  </si>
  <si>
    <t xml:space="preserve">Company - Opening Capital allowance balance - main rate pool - Capital expenditure - control - nominal (ADDN2) </t>
  </si>
  <si>
    <t xml:space="preserve">Ofwat - Opening Capital allowance balance - Main rate pool - Capital expenditure - control - nominal (WR) </t>
  </si>
  <si>
    <t xml:space="preserve">Ofwat - Opening Capital allowance balance - Main rate pool - Capital expenditure - control - nominal (WN) </t>
  </si>
  <si>
    <t xml:space="preserve">Ofwat - Opening Capital allowance balance - Main rate pool - Capital expenditure - control - nominal (WWN) </t>
  </si>
  <si>
    <t xml:space="preserve">Ofwat - Opening Capital allowance balance - Main rate pool - Capital expenditure - control - nominal (BR) </t>
  </si>
  <si>
    <t xml:space="preserve">Ofwat - Opening Capital allowance balance - Main rate pool - Capital expenditure - control - nominal (ADDN1) </t>
  </si>
  <si>
    <t xml:space="preserve">Ofwat - Opening Capital allowance balance - Main rate pool - Capital expenditure - control - nominal (ADDN2) </t>
  </si>
  <si>
    <t xml:space="preserve">Override - Opening Capital allowance balance - main rate pool - Capital expenditure - control - nominal (WR) </t>
  </si>
  <si>
    <t xml:space="preserve">Override - Opening Capital allowance balance - main rate pool - Capital expenditure - control - nominal (WN) </t>
  </si>
  <si>
    <t xml:space="preserve">Override - Opening Capital allowance balance - main rate pool - Capital expenditure - control - nominal (WWN) </t>
  </si>
  <si>
    <t xml:space="preserve">Override - Opening Capital allowance balance - main rate pool - Capital expenditure - control - nominal (BR) </t>
  </si>
  <si>
    <t xml:space="preserve">Override - Opening Capital allowance balance - main rate pool - Capital expenditure - control - nominal (ADDN1) </t>
  </si>
  <si>
    <t xml:space="preserve">Override - Opening Capital allowance balance - main rate pool - Capital expenditure - control - nominal (ADDN2) </t>
  </si>
  <si>
    <t>Switch - Opening Capital allowance balance - main rate pool - new capital expenditure - control - nominal</t>
  </si>
  <si>
    <t xml:space="preserve">Active - Opening Capital allowance balance - main rate pool - new capital expenditure - control - nominal (WR) </t>
  </si>
  <si>
    <t xml:space="preserve">Active - Opening Capital allowance balance - main rate pool - new capital expenditure - control - nominal (WN) </t>
  </si>
  <si>
    <t xml:space="preserve">Active - Opening Capital allowance balance - main rate pool - new capital expenditure - control - nominal (WWN) </t>
  </si>
  <si>
    <t xml:space="preserve">Active - Opening Capital allowance balance - main rate pool - new capital expenditure - control - nominal (BR) </t>
  </si>
  <si>
    <t xml:space="preserve">Active - Opening Capital allowance balance - main rate pool - new capital expenditure - control - nominal (ADDN1) </t>
  </si>
  <si>
    <t xml:space="preserve">Active - Opening Capital allowance balance - main rate pool - new capital expenditure - control - nominal (ADDN2) </t>
  </si>
  <si>
    <t>Active - Capital expenditure - proportion of new capital expenditure qualifying for the main rate pool - control</t>
  </si>
  <si>
    <t>Switch - Capital expenditure - proportion of new capital expenditure qualifying for the main rate pool - control</t>
  </si>
  <si>
    <t xml:space="preserve">Company - Capital expenditure - proportion of new capital expenditure qualifying for the main rate pool - control (WR) </t>
  </si>
  <si>
    <t xml:space="preserve">Company - Capital expenditure - proportion of new capital expenditure qualifying for the main rate pool - control (WN) </t>
  </si>
  <si>
    <t xml:space="preserve">Company - Capital expenditure - proportion of new capital expenditure qualifying for the main rate pool - control (WWN) </t>
  </si>
  <si>
    <t xml:space="preserve">Company - Capital expenditure - proportion of new capital expenditure qualifying for the main rate pool - control (BR) </t>
  </si>
  <si>
    <t xml:space="preserve">Company - Capital expenditure - proportion of new capital expenditure qualifying for the main rate pool - control (ADDN1) </t>
  </si>
  <si>
    <t xml:space="preserve">Company - Capital expenditure - proportion of new capital expenditure qualifying for the main rate pool - control (ADDN2) </t>
  </si>
  <si>
    <t xml:space="preserve">Ofwat - Capital expenditure - proportion of new capital expenditure qualifying for the main rate pool - control (WR) </t>
  </si>
  <si>
    <t xml:space="preserve">Ofwat - Capital expenditure - proportion of new capital expenditure qualifying for the main rate pool - control (WN) </t>
  </si>
  <si>
    <t xml:space="preserve">Ofwat - Capital expenditure - proportion of new capital expenditure qualifying for the main rate pool - control (WWN) </t>
  </si>
  <si>
    <t xml:space="preserve">Ofwat - Capital expenditure - proportion of new capital expenditure qualifying for the main rate pool - control (BR) </t>
  </si>
  <si>
    <t xml:space="preserve">Ofwat - Capital expenditure - proportion of new capital expenditure qualifying for the main rate pool - control (ADDN1) </t>
  </si>
  <si>
    <t xml:space="preserve">Ofwat - Capital expenditure - proportion of new capital expenditure qualifying for the main rate pool - control (ADDN2) </t>
  </si>
  <si>
    <t xml:space="preserve">Override - New capital expenditure - proportion of new capital expenditure qualifying for the main rate pool - control (WR) </t>
  </si>
  <si>
    <t xml:space="preserve">Override - New capital expenditure - proportion of new capital expenditure qualifying for the main rate pool - control (WN) </t>
  </si>
  <si>
    <t xml:space="preserve">Override - New capital expenditure - proportion of new capital expenditure qualifying for the main rate pool - control (WWN) </t>
  </si>
  <si>
    <t xml:space="preserve">Override - New capital expenditure - proportion of new capital expenditure qualifying for the main rate pool - control (BR) </t>
  </si>
  <si>
    <t xml:space="preserve">Override - New capital expenditure - proportion of new capital expenditure qualifying for the main rate pool - control (ADDN1) </t>
  </si>
  <si>
    <t xml:space="preserve">Override - New capital expenditure - proportion of new capital expenditure qualifying for the main rate pool - control (ADDN2) </t>
  </si>
  <si>
    <t xml:space="preserve">Active - Capital expenditure - proportion of new capital expenditure qualifying for the main rate pool - control (WR) </t>
  </si>
  <si>
    <t xml:space="preserve">Active - Capital expenditure - proportion of new capital expenditure qualifying for the main rate pool - control (WN) </t>
  </si>
  <si>
    <t xml:space="preserve">Active - Capital expenditure - proportion of new capital expenditure qualifying for the main rate pool - control (WWN) </t>
  </si>
  <si>
    <t xml:space="preserve">Active - Capital expenditure - proportion of new capital expenditure qualifying for the main rate pool - control (BR) </t>
  </si>
  <si>
    <t xml:space="preserve">Active - Capital expenditure - proportion of new capital expenditure qualifying for the main rate pool - control (ADDN1) </t>
  </si>
  <si>
    <t xml:space="preserve">Active - Capital expenditure - proportion of new capital expenditure qualifying for the main rate pool - control (ADDN2) </t>
  </si>
  <si>
    <t>Active - Opening Capital allowance balance - special rate pool - Capital expenditure - control - nominal</t>
  </si>
  <si>
    <t xml:space="preserve">Company - Opening Capital allowance balance - special rate pool - Capital expenditure - control - nominal (WR) </t>
  </si>
  <si>
    <t xml:space="preserve">Company - Opening Capital allowance balance - special rate pool - Capital expenditure - control - nominal (WN) </t>
  </si>
  <si>
    <t xml:space="preserve">Company - Opening Capital allowance balance - special rate pool - Capital expenditure - control - nominal (WWN) </t>
  </si>
  <si>
    <t xml:space="preserve">Company - Opening Capital allowance balance - special rate pool - Capital expenditure - control - nominal (BR) </t>
  </si>
  <si>
    <t xml:space="preserve">Company - Opening Capital allowance balance - special rate pool - Capital expenditure - control - nominal (ADDN1) </t>
  </si>
  <si>
    <t xml:space="preserve">Company - Opening Capital allowance balance - special rate pool - Capital expenditure - control - nominal (ADDN2) </t>
  </si>
  <si>
    <t xml:space="preserve">Ofwat - Opening Capital allowance balance - special rate pool - Capital expenditure - control - nominal (WR) </t>
  </si>
  <si>
    <t xml:space="preserve">Ofwat - Opening Capital allowance balance - special rate pool - Capital expenditure - control - nominal (WN) </t>
  </si>
  <si>
    <t xml:space="preserve">Ofwat - Opening Capital allowance balance - special rate pool - Capital expenditure - control - nominal (WWN) </t>
  </si>
  <si>
    <t xml:space="preserve">Ofwat - Opening Capital allowance balance - special rate pool - Capital expenditure - control - nominal (BR) </t>
  </si>
  <si>
    <t xml:space="preserve">Ofwat - Opening Capital allowance balance - special rate pool - Capital expenditure - control - nominal (ADDN1) </t>
  </si>
  <si>
    <t xml:space="preserve">Ofwat - Opening Capital allowance balance - special rate pool - Capital expenditure - control - nominal (ADDN2) </t>
  </si>
  <si>
    <t xml:space="preserve">Override - Opening Capital allowance balance - special rate pool - Capital expenditure - control - nominal (WR) </t>
  </si>
  <si>
    <t xml:space="preserve">Override - Opening Capital allowance balance - special rate pool - Capital expenditure - control - nominal (WN) </t>
  </si>
  <si>
    <t xml:space="preserve">Override - Opening Capital allowance balance - special rate pool - Capital expenditure - control - nominal (WWN) </t>
  </si>
  <si>
    <t xml:space="preserve">Override - Opening Capital allowance balance - special rate pool - Capital expenditure - control - nominal (BR) </t>
  </si>
  <si>
    <t xml:space="preserve">Override - Opening Capital allowance balance - special rate pool - Capital expenditure - control - nominal (ADDN1) </t>
  </si>
  <si>
    <t xml:space="preserve">Override - Opening Capital allowance balance - special rate pool - Capital expenditure - control - nominal (ADDN2) </t>
  </si>
  <si>
    <t>Switch - Opening Capital allowance balance - special rate pool - new capital expenditure - control - nominal</t>
  </si>
  <si>
    <t xml:space="preserve">Active - Opening Capital allowance balance - special rate pool - Capital expenditure - control - nominal (WR) </t>
  </si>
  <si>
    <t xml:space="preserve">Active - Opening Capital allowance balance - special rate pool - Capital expenditure - control - nominal (WN) </t>
  </si>
  <si>
    <t xml:space="preserve">Active - Opening Capital allowance balance - special rate pool - Capital expenditure - control - nominal (WWN) </t>
  </si>
  <si>
    <t xml:space="preserve">Active - Opening Capital allowance balance - special rate pool - Capital expenditure - control - nominal (BR) </t>
  </si>
  <si>
    <t xml:space="preserve">Active - Opening Capital allowance balance - special rate pool - Capital expenditure - control - nominal (ADDN1) </t>
  </si>
  <si>
    <t xml:space="preserve">Active - Opening Capital allowance balance - special rate pool - Capital expenditure - control - nominal (ADDN2) </t>
  </si>
  <si>
    <t>Active - Capital expenditure - proportion of new capital expenditure qualifying for the special rate pool - control</t>
  </si>
  <si>
    <t>Switch - Capital expenditure - proportion of new capital expenditure qualifying for the special rate pool - control</t>
  </si>
  <si>
    <t xml:space="preserve">Company - Capital expenditure - proportion of new capital expenditure qualifying for the special rate pool - control (WR) </t>
  </si>
  <si>
    <t xml:space="preserve">Company - Capital expenditure - proportion of new capital expenditure qualifying for the special rate pool - control (WN) </t>
  </si>
  <si>
    <t xml:space="preserve">Company - Capital expenditure - proportion of new capital expenditure qualifying for the special rate pool - control (WWN) </t>
  </si>
  <si>
    <t xml:space="preserve">Company - Capital expenditure - proportion of new capital expenditure qualifying for the special rate pool - control (BR) </t>
  </si>
  <si>
    <t xml:space="preserve">Company - Capital expenditure - proportion of new capital expenditure qualifying for the special rate pool - control (ADDN1) </t>
  </si>
  <si>
    <t xml:space="preserve">Company - Capital expenditure - proportion of new capital expenditure qualifying for the special rate pool - control (ADDN2) </t>
  </si>
  <si>
    <t xml:space="preserve">Ofwat - Capital expenditure - proportion of new capital expenditure qualifying for the special rate pool - control (WR) </t>
  </si>
  <si>
    <t xml:space="preserve">Ofwat - Capital expenditure - proportion of new capital expenditure qualifying for the special rate pool - control (WN) </t>
  </si>
  <si>
    <t xml:space="preserve">Ofwat - Capital expenditure - proportion of new capital expenditure qualifying for the special rate pool - control (WWN) </t>
  </si>
  <si>
    <t xml:space="preserve">Ofwat - Capital expenditure - proportion of new capital expenditure qualifying for the special rate pool - control (BR) </t>
  </si>
  <si>
    <t xml:space="preserve">Ofwat - Capital expenditure - proportion of new capital expenditure qualifying for the special rate pool - control (ADDN1) </t>
  </si>
  <si>
    <t xml:space="preserve">Ofwat - Capital expenditure - proportion of new capital expenditure qualifying for the special rate pool - control (ADDN2) </t>
  </si>
  <si>
    <t xml:space="preserve">Override - New capital expenditure - proportion of new capital expenditure qualifying for the special rate pool - control (WR) </t>
  </si>
  <si>
    <t xml:space="preserve">Override - New capital expenditure - proportion of new capital expenditure qualifying for the special rate pool - control (WN) </t>
  </si>
  <si>
    <t xml:space="preserve">Override - New capital expenditure - proportion of new capital expenditure qualifying for the special rate pool - control (WWN) </t>
  </si>
  <si>
    <t xml:space="preserve">Override - New capital expenditure - proportion of new capital expenditure qualifying for the special rate pool - control (BR) </t>
  </si>
  <si>
    <t xml:space="preserve">Override - New capital expenditure - proportion of new capital expenditure qualifying for the special rate pool - control (ADDN1) </t>
  </si>
  <si>
    <t xml:space="preserve">Override - New capital expenditure - proportion of new capital expenditure qualifying for the special rate pool - control (ADDN2) </t>
  </si>
  <si>
    <t xml:space="preserve">Active - Capital expenditure - proportion of new capital expenditure qualifying for the special rate pool - control (WR) </t>
  </si>
  <si>
    <t xml:space="preserve">Active - Capital expenditure - proportion of new capital expenditure qualifying for the special rate pool - control (WN) </t>
  </si>
  <si>
    <t xml:space="preserve">Active - Capital expenditure - proportion of new capital expenditure qualifying for the special rate pool - control (WWN) </t>
  </si>
  <si>
    <t xml:space="preserve">Active - Capital expenditure - proportion of new capital expenditure qualifying for the special rate pool - control (BR) </t>
  </si>
  <si>
    <t xml:space="preserve">Active - Capital expenditure - proportion of new capital expenditure qualifying for the special rate pool - control (ADDN1) </t>
  </si>
  <si>
    <t xml:space="preserve">Active - Capital expenditure - proportion of new capital expenditure qualifying for the special rate pool - control (ADDN2) </t>
  </si>
  <si>
    <t>Active - Opening Capital allowance balance - structures and buildings pool - Capital expenditure - control - nominal</t>
  </si>
  <si>
    <t xml:space="preserve">Company - Opening Capital allowance balance - structures and buildings pool - Capital expenditure - control - nominal (WR) </t>
  </si>
  <si>
    <t xml:space="preserve">Company - Opening Capital allowance balance - structures and buildings pool - Capital expenditure - control - nominal (WN) </t>
  </si>
  <si>
    <t xml:space="preserve">Company - Opening Capital allowance balance - structures and buildings pool - Capital expenditure - control - nominal (WWN) </t>
  </si>
  <si>
    <t xml:space="preserve">Company - Opening Capital allowance balance - structures and buildings pool - Capital expenditure - control - nominal (BR) </t>
  </si>
  <si>
    <t xml:space="preserve">Company - Opening Capital allowance balance - structures and buildings pool - Capital expenditure - control - nominal (ADDN1) </t>
  </si>
  <si>
    <t xml:space="preserve">Company - Opening Capital allowance balance - structures and buildings pool - Capital expenditure - control - nominal (ADDN2) </t>
  </si>
  <si>
    <t xml:space="preserve">Ofwat - Opening Capital allowance balance - Structures and buildings pool - Capital expenditure - control - nominal (WR) </t>
  </si>
  <si>
    <t xml:space="preserve">Ofwat - Opening Capital allowance balance - Structures and buildings pool - Capital expenditure - control - nominal (WN) </t>
  </si>
  <si>
    <t xml:space="preserve">Ofwat - Opening Capital allowance balance - Structures and buildings pool - Capital expenditure - control - nominal (WWN) </t>
  </si>
  <si>
    <t xml:space="preserve">Ofwat - Opening Capital allowance balance - Structures and buildings pool - Capital expenditure - control - nominal (BR) </t>
  </si>
  <si>
    <t xml:space="preserve">Ofwat - Opening Capital allowance balance - Structures and buildings pool - Capital expenditure - control - nominal (ADDN1) </t>
  </si>
  <si>
    <t xml:space="preserve">Ofwat - Opening Capital allowance balance - Structures and buildings pool - Capital expenditure - control - nominal (ADDN2) </t>
  </si>
  <si>
    <t xml:space="preserve">Override - Opening Capital allowance balance - structures and buildings pool - Capital expenditure - control - nominal (WR) </t>
  </si>
  <si>
    <t xml:space="preserve">Override - Opening Capital allowance balance - structures and buildings pool - Capital expenditure - control - nominal (WN) </t>
  </si>
  <si>
    <t xml:space="preserve">Override - Opening Capital allowance balance - structures and buildings pool - Capital expenditure - control - nominal (WWN) </t>
  </si>
  <si>
    <t xml:space="preserve">Override - Opening Capital allowance balance - structures and buildings pool - Capital expenditure - control - nominal (BR) </t>
  </si>
  <si>
    <t xml:space="preserve">Override - Opening Capital allowance balance - structures and buildings pool - Capital expenditure - control - nominal (ADDN1) </t>
  </si>
  <si>
    <t xml:space="preserve">Override - Opening Capital allowance balance - structures and buildings pool - Capital expenditure - control - nominal (ADDN2) </t>
  </si>
  <si>
    <t>Switch - Opening Capital allowance balance - structures and buildings pool - control - nominal</t>
  </si>
  <si>
    <t xml:space="preserve">Active - Opening Capital allowance balance - structures and buildings pool - Capital expenditure - control - nominal (WR) </t>
  </si>
  <si>
    <t xml:space="preserve">Active - Opening Capital allowance balance - structures and buildings pool - Capital expenditure - control - nominal (WN) </t>
  </si>
  <si>
    <t xml:space="preserve">Active - Opening Capital allowance balance - structures and buildings pool - Capital expenditure - control - nominal (WWN) </t>
  </si>
  <si>
    <t xml:space="preserve">Active - Opening Capital allowance balance - structures and buildings pool - Capital expenditure - control - nominal (BR) </t>
  </si>
  <si>
    <t xml:space="preserve">Active - Opening Capital allowance balance - structures and buildings pool - Capital expenditure - control - nominal (ADDN1) </t>
  </si>
  <si>
    <t xml:space="preserve">Active - Opening Capital allowance balance - structures and buildings pool - Capital expenditure - control - nominal (ADDN2) </t>
  </si>
  <si>
    <t>Active - New capital expenditure - proportion of new capital expenditure qualifying for the structures and buildings pool - control</t>
  </si>
  <si>
    <t>Switch - Capital expenditure - proportion of new capital expenditure qualifying for the structures and buildings pool - control</t>
  </si>
  <si>
    <t xml:space="preserve">Company - Capital expenditure - proportion of new capital expenditure qualifying for the structures and buildings pool - control (WR) </t>
  </si>
  <si>
    <t xml:space="preserve">Company - Capital expenditure - proportion of new capital expenditure qualifying for the structures and buildings pool - control (WN) </t>
  </si>
  <si>
    <t xml:space="preserve">Company - Capital expenditure - proportion of new capital expenditure qualifying for the structures and buildings pool - control (WWN) </t>
  </si>
  <si>
    <t xml:space="preserve">Company - Capital expenditure - proportion of new capital expenditure qualifying for the structures and buildings pool - control (BR) </t>
  </si>
  <si>
    <t xml:space="preserve">Company - Capital expenditure - proportion of new capital expenditure qualifying for the structures and buildings pool - control (ADDN1) </t>
  </si>
  <si>
    <t xml:space="preserve">Company - Capital expenditure - proportion of new capital expenditure qualifying for the structures and buildings pool - control (ADDN2) </t>
  </si>
  <si>
    <t xml:space="preserve">Ofwat - Capital expenditure - proportion of new capital expenditure qualifying for the structures and buildings pool - control (WR) </t>
  </si>
  <si>
    <t xml:space="preserve">Ofwat - Capital expenditure - proportion of new capital expenditure qualifying for the structures and buildings pool - control (WN) </t>
  </si>
  <si>
    <t xml:space="preserve">Ofwat - Capital expenditure - proportion of new capital expenditure qualifying for the structures and buildings pool - control (WWN) </t>
  </si>
  <si>
    <t xml:space="preserve">Ofwat - Capital expenditure - proportion of new capital expenditure qualifying for the structures and buildings pool - control (BR) </t>
  </si>
  <si>
    <t xml:space="preserve">Ofwat - Capital expenditure - proportion of new capital expenditure qualifying for the structures and buildings pool - control (ADDN1) </t>
  </si>
  <si>
    <t xml:space="preserve">Ofwat - Capital expenditure - proportion of new capital expenditure qualifying for the structures and buildings pool - control (ADDN2) </t>
  </si>
  <si>
    <t xml:space="preserve">Override - New capital expenditure - proportion of new capital expenditure qualifying for the structures and buildings pool - control (WR) </t>
  </si>
  <si>
    <t xml:space="preserve">Override - New capital expenditure - proportion of new capital expenditure qualifying for the structures and buildings pool - control (WN) </t>
  </si>
  <si>
    <t xml:space="preserve">Override - New capital expenditure - proportion of new capital expenditure qualifying for the structures and buildings pool - control (WWN) </t>
  </si>
  <si>
    <t xml:space="preserve">Override - New capital expenditure - proportion of new capital expenditure qualifying for the structures and buildings pool - control (BR) </t>
  </si>
  <si>
    <t xml:space="preserve">Override - New capital expenditure - proportion of new capital expenditure qualifying for the structures and buildings pool - control (ADDN1) </t>
  </si>
  <si>
    <t xml:space="preserve">Override - New capital expenditure - proportion of new capital expenditure qualifying for the structures and buildings pool - control (ADDN2) </t>
  </si>
  <si>
    <t xml:space="preserve">Active - New capital expenditure - proportion of new capital expenditure qualifying for the structures and buildings pool - control (WR) </t>
  </si>
  <si>
    <t xml:space="preserve">Active - New capital expenditure - proportion of new capital expenditure qualifying for the structures and buildings pool - control (WN) </t>
  </si>
  <si>
    <t xml:space="preserve">Active - New capital expenditure - proportion of new capital expenditure qualifying for the structures and buildings pool - control (WWN) </t>
  </si>
  <si>
    <t xml:space="preserve">Active - New capital expenditure - proportion of new capital expenditure qualifying for the structures and buildings pool - control (BR) </t>
  </si>
  <si>
    <t xml:space="preserve">Active - New capital expenditure - proportion of new capital expenditure qualifying for the structures and buildings pool - control (ADDN1) </t>
  </si>
  <si>
    <t xml:space="preserve">Active - New capital expenditure - proportion of new capital expenditure qualifying for the structures and buildings pool - control (ADDN2) </t>
  </si>
  <si>
    <t>Active - new capital expenditure - proportion of new capital expenditure not qualifying for capital allowance deductions</t>
  </si>
  <si>
    <t>Switch - Capital expenditure - proportion of new capital expenditure not qualifying for capital allowance deductions</t>
  </si>
  <si>
    <t xml:space="preserve">Company - proportion of new capital expenditure not qualifying for capital allowance deductions (WR) </t>
  </si>
  <si>
    <t xml:space="preserve">Company - proportion of new capital expenditure not qualifying for capital allowance deductions (WN) </t>
  </si>
  <si>
    <t xml:space="preserve">Company - proportion of new capital expenditure not qualifying for capital allowance deductions (WWN) </t>
  </si>
  <si>
    <t xml:space="preserve">Company - proportion of new capital expenditure not qualifying for capital allowance deductions (BR) </t>
  </si>
  <si>
    <t xml:space="preserve">Company - proportion of new capital expenditure not qualifying for capital allowance deductions (ADDN1) </t>
  </si>
  <si>
    <t xml:space="preserve">Company - proportion of new capital expenditure not qualifying for capital allowance deductions (ADDN2) </t>
  </si>
  <si>
    <t xml:space="preserve">Ofwat - proportion of new capital expenditure not qualifying for capital allowance deductions (WR) </t>
  </si>
  <si>
    <t xml:space="preserve">Ofwat - proportion of new capital expenditure not qualifying for capital allowance deductions (WN) </t>
  </si>
  <si>
    <t xml:space="preserve">Ofwat - proportion of new capital expenditure not qualifying for capital allowance deductions (WWN) </t>
  </si>
  <si>
    <t xml:space="preserve">Ofwat - proportion of new capital expenditure not qualifying for capital allowance deductions (BR) </t>
  </si>
  <si>
    <t xml:space="preserve">Ofwat - proportion of new capital expenditure not qualifying for capital allowance deductions (ADDN1) </t>
  </si>
  <si>
    <t xml:space="preserve">Ofwat - proportion of new capital expenditure not qualifying for capital allowance deductions (ADDN2) </t>
  </si>
  <si>
    <t xml:space="preserve">Override - proportion of new capital expenditure not qualifying for capital allowance deductions (WR) </t>
  </si>
  <si>
    <t xml:space="preserve">Override - proportion of new capital expenditure not qualifying for capital allowance deductions (WN) </t>
  </si>
  <si>
    <t xml:space="preserve">Override - proportion of new capital expenditure not qualifying for capital allowance deductions (WWN) </t>
  </si>
  <si>
    <t xml:space="preserve">Override - proportion of new capital expenditure not qualifying for capital allowance deductions (BR) </t>
  </si>
  <si>
    <t xml:space="preserve">Override - proportion of new capital expenditure not qualifying for capital allowance deductions (ADDN1) </t>
  </si>
  <si>
    <t xml:space="preserve">Override - proportion of new capital expenditure not qualifying for capital allowance deductions (ADDN2) </t>
  </si>
  <si>
    <t xml:space="preserve">Active - new capital expenditure - proportion of new capital expenditure not qualifying for capital allowance deductions (WR) </t>
  </si>
  <si>
    <t xml:space="preserve">Active - new capital expenditure - proportion of new capital expenditure not qualifying for capital allowance deductions (WN) </t>
  </si>
  <si>
    <t xml:space="preserve">Active - new capital expenditure - proportion of new capital expenditure not qualifying for capital allowance deductions (WWN) </t>
  </si>
  <si>
    <t xml:space="preserve">Active - new capital expenditure - proportion of new capital expenditure not qualifying for capital allowance deductions (BR) </t>
  </si>
  <si>
    <t xml:space="preserve">Active - new capital expenditure - proportion of new capital expenditure not qualifying for capital allowance deductions (ADDN1) </t>
  </si>
  <si>
    <t xml:space="preserve">Active - new capital expenditure - proportion of new capital expenditure not qualifying for capital allowance deductions (ADDN2) </t>
  </si>
  <si>
    <t>Active - Proportion of capitalised revenue expenditure (infra &amp; non infra)</t>
  </si>
  <si>
    <t>Switch - Proportion of capitalised revenue expenditure (infra &amp; non infra)</t>
  </si>
  <si>
    <t xml:space="preserve">Company - Proportion of capitalised revenue expenditure (infra &amp; non infra) (WR) </t>
  </si>
  <si>
    <t xml:space="preserve">Company - Proportion of capitalised revenue expenditure (infra &amp; non infra) (WN) </t>
  </si>
  <si>
    <t xml:space="preserve">Company - Proportion of capitalised revenue expenditure (infra &amp; non infra) (WWN) </t>
  </si>
  <si>
    <t xml:space="preserve">Company - Proportion of capitalised revenue expenditure (infra &amp; non infra) (BR) </t>
  </si>
  <si>
    <t xml:space="preserve">Company - Proportion of capitalised revenue expenditure (infra &amp; non infra) (ADDN1) </t>
  </si>
  <si>
    <t xml:space="preserve">Company - Proportion of capitalised revenue expenditure (infra &amp; non infra) (ADDN2) </t>
  </si>
  <si>
    <t xml:space="preserve">Ofwat - Proportion of capitalised revenue expenditure (infra &amp; non infra) (WR) </t>
  </si>
  <si>
    <t xml:space="preserve">Ofwat - Proportion of capitalised revenue expenditure (infra &amp; non infra) (WN) </t>
  </si>
  <si>
    <t xml:space="preserve">Ofwat - Proportion of capitalised revenue expenditure (infra &amp; non infra) (WWN) </t>
  </si>
  <si>
    <t xml:space="preserve">Ofwat - Proportion of capitalised revenue expenditure (infra &amp; non infra) (BR) </t>
  </si>
  <si>
    <t xml:space="preserve">Ofwat - Proportion of capitalised revenue expenditure (infra &amp; non infra) (ADDN1) </t>
  </si>
  <si>
    <t xml:space="preserve">Ofwat - Proportion of capitalised revenue expenditure (infra &amp; non infra) (ADDN2) </t>
  </si>
  <si>
    <t xml:space="preserve">Override - Proportion of capitalised revenue expenditure (infra &amp; non infra) (WR) </t>
  </si>
  <si>
    <t xml:space="preserve">Override - Proportion of capitalised revenue expenditure (infra &amp; non infra) (WN) </t>
  </si>
  <si>
    <t xml:space="preserve">Override - Proportion of capitalised revenue expenditure (infra &amp; non infra) (WWN) </t>
  </si>
  <si>
    <t xml:space="preserve">Override - Proportion of capitalised revenue expenditure (infra &amp; non infra) (BR) </t>
  </si>
  <si>
    <t xml:space="preserve">Override - Proportion of capitalised revenue expenditure (infra &amp; non infra) (ADDN1) </t>
  </si>
  <si>
    <t xml:space="preserve">Override - Proportion of capitalised revenue expenditure (infra &amp; non infra) (ADDN2) </t>
  </si>
  <si>
    <t xml:space="preserve">Active - Proportion of capitalised revenue expenditure (infra &amp; non infra) (WR) </t>
  </si>
  <si>
    <t xml:space="preserve">Active - Proportion of capitalised revenue expenditure (infra &amp; non infra) (WN) </t>
  </si>
  <si>
    <t xml:space="preserve">Active - Proportion of capitalised revenue expenditure (infra &amp; non infra) (WWN) </t>
  </si>
  <si>
    <t xml:space="preserve">Active - Proportion of capitalised revenue expenditure (infra &amp; non infra) (BR) </t>
  </si>
  <si>
    <t xml:space="preserve">Active - Proportion of capitalised revenue expenditure (infra &amp; non infra) (ADDN1) </t>
  </si>
  <si>
    <t xml:space="preserve">Active - Proportion of capitalised revenue expenditure (infra &amp; non infra) (ADDN2) </t>
  </si>
  <si>
    <t>Active - Allowable depreciation on capitalised revenue expenditure (infra &amp; non infra) - control - nominal</t>
  </si>
  <si>
    <t>Switch - Allowable depreciation on capitalised revenue - active - control</t>
  </si>
  <si>
    <t xml:space="preserve">Company - allowable depreciation on capitalised revenue - control (WR) </t>
  </si>
  <si>
    <t xml:space="preserve">Company - allowable depreciation on capitalised revenue - control (WN) </t>
  </si>
  <si>
    <t xml:space="preserve">Company - allowable depreciation on capitalised revenue - control (WWN) </t>
  </si>
  <si>
    <t xml:space="preserve">Company - allowable depreciation on capitalised revenue - control (BR) </t>
  </si>
  <si>
    <t xml:space="preserve">Company - allowable depreciation on capitalised revenue - control (ADDN1) </t>
  </si>
  <si>
    <t xml:space="preserve">Company - allowable depreciation on capitalised revenue - control (ADDN2) </t>
  </si>
  <si>
    <t xml:space="preserve">Ofwat - allowable depreciation on capitalised revenue - control (WR) </t>
  </si>
  <si>
    <t xml:space="preserve">Ofwat - allowable depreciation on capitalised revenue - control (WN) </t>
  </si>
  <si>
    <t xml:space="preserve">Ofwat - allowable depreciation on capitalised revenue - control (WWN) </t>
  </si>
  <si>
    <t xml:space="preserve">Ofwat - allowable depreciation on capitalised revenue - control (BR) </t>
  </si>
  <si>
    <t xml:space="preserve">Ofwat - allowable depreciation on capitalised revenue - control (ADDN1) </t>
  </si>
  <si>
    <t xml:space="preserve">Ofwat - allowable depreciation on capitalised revenue - control (ADDN2) </t>
  </si>
  <si>
    <t xml:space="preserve">Override - allowable depreciation on capitalised revenue - control (WR) </t>
  </si>
  <si>
    <t xml:space="preserve">Override - allowable depreciation on capitalised revenue - control (WN) </t>
  </si>
  <si>
    <t xml:space="preserve">Override - allowable depreciation on capitalised revenue - control (WWN) </t>
  </si>
  <si>
    <t xml:space="preserve">Override - allowable depreciation on capitalised revenue - control (BR) </t>
  </si>
  <si>
    <t xml:space="preserve">Override - allowable depreciation on capitalised revenue - control (ADDN1) </t>
  </si>
  <si>
    <t xml:space="preserve">Override - allowable depreciation on capitalised revenue - control (ADDN2) </t>
  </si>
  <si>
    <t xml:space="preserve">Active - Allowable depreciation on capitalised revenue expenditure (infra &amp; non infra) - control - nominal (WR) </t>
  </si>
  <si>
    <t xml:space="preserve">Active - Allowable depreciation on capitalised revenue expenditure (infra &amp; non infra) - control - nominal (WN) </t>
  </si>
  <si>
    <t xml:space="preserve">Active - Allowable depreciation on capitalised revenue expenditure (infra &amp; non infra) - control - nominal (WWN) </t>
  </si>
  <si>
    <t xml:space="preserve">Active - Allowable depreciation on capitalised revenue expenditure (infra &amp; non infra) - control - nominal (BR) </t>
  </si>
  <si>
    <t xml:space="preserve">Active - Allowable depreciation on capitalised revenue expenditure (infra &amp; non infra) - control - nominal (ADDN1) </t>
  </si>
  <si>
    <t xml:space="preserve">Active - Allowable depreciation on capitalised revenue expenditure (infra &amp; non infra) - control - nominal (ADDN2) </t>
  </si>
  <si>
    <t>Active - Debtors other - nominal</t>
  </si>
  <si>
    <t>Switch - Debtors other</t>
  </si>
  <si>
    <t>Company - Debtors other - nominal</t>
  </si>
  <si>
    <t>Ofwat - Debtors other - nominal</t>
  </si>
  <si>
    <t>Override - Debtors other - nominal</t>
  </si>
  <si>
    <t>Active - Opening Capex creditors balance - control - nominal</t>
  </si>
  <si>
    <t xml:space="preserve">Company - Opening Capex creditors balance - control - nominal (WR) </t>
  </si>
  <si>
    <t xml:space="preserve">Company - Opening Capex creditors balance - control - nominal (WN) </t>
  </si>
  <si>
    <t xml:space="preserve">Company - Opening Capex creditors balance - control - nominal (WWN) </t>
  </si>
  <si>
    <t xml:space="preserve">Company - Opening Capex creditors balance - control - nominal (BR) </t>
  </si>
  <si>
    <t xml:space="preserve">Company - Opening Capex creditors balance - control - nominal (ADDN1) </t>
  </si>
  <si>
    <t xml:space="preserve">Company - Opening Capex creditors balance - control - nominal (ADDN2) </t>
  </si>
  <si>
    <t xml:space="preserve">Ofwat - Opening Capex creditors balance - control - nominal (WR) </t>
  </si>
  <si>
    <t xml:space="preserve">Ofwat - Opening Capex creditors balance - control - nominal (WN) </t>
  </si>
  <si>
    <t xml:space="preserve">Ofwat - Opening Capex creditors balance - control - nominal (WWN) </t>
  </si>
  <si>
    <t xml:space="preserve">Ofwat - Opening Capex creditors balance - control - nominal (BR) </t>
  </si>
  <si>
    <t xml:space="preserve">Ofwat - Opening Capex creditors balance - control - nominal (ADDN1) </t>
  </si>
  <si>
    <t xml:space="preserve">Ofwat - Opening Capex creditors balance - control - nominal (ADDN2) </t>
  </si>
  <si>
    <t xml:space="preserve">Override - Opening Capex creditors balance - control - nominal (WR) </t>
  </si>
  <si>
    <t xml:space="preserve">Override - Opening Capex creditors balance - control - nominal (WN) </t>
  </si>
  <si>
    <t xml:space="preserve">Override - Opening Capex creditors balance - control - nominal (WWN) </t>
  </si>
  <si>
    <t xml:space="preserve">Override - Opening Capex creditors balance - control - nominal (BR) </t>
  </si>
  <si>
    <t xml:space="preserve">Override - Opening Capex creditors balance - control - nominal (ADDN1) </t>
  </si>
  <si>
    <t xml:space="preserve">Override - Opening Capex creditors balance - control - nominal (ADDN2) </t>
  </si>
  <si>
    <t>Switch - Opening Capex creditors balance - control - nominal</t>
  </si>
  <si>
    <t xml:space="preserve">Active - Opening Capex creditors balance - control - nominal (WR) </t>
  </si>
  <si>
    <t xml:space="preserve">Active - Opening Capex creditors balance - control - nominal (WN) </t>
  </si>
  <si>
    <t xml:space="preserve">Active - Opening Capex creditors balance - control - nominal (WWN) </t>
  </si>
  <si>
    <t xml:space="preserve">Active - Opening Capex creditors balance - control - nominal (BR) </t>
  </si>
  <si>
    <t xml:space="preserve">Active - Opening Capex creditors balance - control - nominal (ADDN1) </t>
  </si>
  <si>
    <t xml:space="preserve">Active - Opening Capex creditors balance - control - nominal (ADDN2) </t>
  </si>
  <si>
    <t>Active - Inventories balance - control - nominal</t>
  </si>
  <si>
    <t>Switch - Inventories balance - control - nominal</t>
  </si>
  <si>
    <t xml:space="preserve">Company - Inventories balance - control - nominal (WR) </t>
  </si>
  <si>
    <t xml:space="preserve">Company - Inventories balance - control - nominal (WN) </t>
  </si>
  <si>
    <t xml:space="preserve">Company - Inventories balance - control - nominal (WWN) </t>
  </si>
  <si>
    <t xml:space="preserve">Company - Inventories balance - control - nominal (BR) </t>
  </si>
  <si>
    <t xml:space="preserve">Company - Inventories balance - control - nominal (ADDN1) </t>
  </si>
  <si>
    <t xml:space="preserve">Company - Inventories balance - control - nominal (ADDN2) </t>
  </si>
  <si>
    <t xml:space="preserve">Ofwat - Inventories balance - control - nominal (WR) </t>
  </si>
  <si>
    <t xml:space="preserve">Ofwat - Inventories balance - control - nominal (WN) </t>
  </si>
  <si>
    <t xml:space="preserve">Ofwat - Inventories balance - control - nominal (WWN) </t>
  </si>
  <si>
    <t xml:space="preserve">Ofwat - Inventories balance - control - nominal (BR) </t>
  </si>
  <si>
    <t xml:space="preserve">Ofwat - Inventories balance - control - nominal (ADDN1) </t>
  </si>
  <si>
    <t xml:space="preserve">Ofwat - Inventories balance - control - nominal (ADDN2) </t>
  </si>
  <si>
    <t xml:space="preserve">Override - Inventories balance - control - nominal (WR) </t>
  </si>
  <si>
    <t xml:space="preserve">Override - Inventories balance - control - nominal (WN) </t>
  </si>
  <si>
    <t xml:space="preserve">Override - Inventories balance - control - nominal (WWN) </t>
  </si>
  <si>
    <t xml:space="preserve">Override - Inventories balance - control - nominal (BR) </t>
  </si>
  <si>
    <t xml:space="preserve">Override - Inventories balance - control - nominal (ADDN1) </t>
  </si>
  <si>
    <t xml:space="preserve">Override - Inventories balance - control - nominal (ADDN2) </t>
  </si>
  <si>
    <t xml:space="preserve">Active - Inventories balance - control - nominal (WR) </t>
  </si>
  <si>
    <t xml:space="preserve">Active - Inventories balance - control - nominal (WN) </t>
  </si>
  <si>
    <t xml:space="preserve">Active - Inventories balance - control - nominal (WWN) </t>
  </si>
  <si>
    <t xml:space="preserve">Active - Inventories balance - control - nominal (BR) </t>
  </si>
  <si>
    <t xml:space="preserve">Active - Inventories balance - control - nominal (ADDN1) </t>
  </si>
  <si>
    <t xml:space="preserve">Active - Inventories balance - control - nominal (ADDN2) </t>
  </si>
  <si>
    <t>Active - Wholesale - Trade creditor days - control</t>
  </si>
  <si>
    <t>Switch - Wholesale - Trade creditor days - control</t>
  </si>
  <si>
    <t xml:space="preserve">Company - Wholesale - Trade creditor days - control (WR) </t>
  </si>
  <si>
    <t xml:space="preserve">Company - Wholesale - Trade creditor days - control (WN) </t>
  </si>
  <si>
    <t xml:space="preserve">Company - Wholesale - Trade creditor days - control (WWN) </t>
  </si>
  <si>
    <t xml:space="preserve">Company - Wholesale - Trade creditor days - control (BR) </t>
  </si>
  <si>
    <t xml:space="preserve">Company - Wholesale - Trade creditor days - control (ADDN1) </t>
  </si>
  <si>
    <t xml:space="preserve">Company - Wholesale - Trade creditor days - control (ADDN2) </t>
  </si>
  <si>
    <t xml:space="preserve">Ofwat - Wholesale - Trade creditor days - control (WR) </t>
  </si>
  <si>
    <t xml:space="preserve">Ofwat - Wholesale - Trade creditor days - control (WN) </t>
  </si>
  <si>
    <t xml:space="preserve">Ofwat - Wholesale - Trade creditor days - control (WWN) </t>
  </si>
  <si>
    <t xml:space="preserve">Ofwat - Wholesale - Trade creditor days - control (BR) </t>
  </si>
  <si>
    <t xml:space="preserve">Ofwat - Wholesale - Trade creditor days - control (ADDN1) </t>
  </si>
  <si>
    <t xml:space="preserve">Ofwat - Wholesale - Trade creditor days - control (ADDN2) </t>
  </si>
  <si>
    <t xml:space="preserve">Override - Wholesale - Trade creditor days - control (WR) </t>
  </si>
  <si>
    <t xml:space="preserve">Override - Wholesale - Trade creditor days - control (WN) </t>
  </si>
  <si>
    <t xml:space="preserve">Override - Wholesale - Trade creditor days - control (WWN) </t>
  </si>
  <si>
    <t xml:space="preserve">Override - Wholesale - Trade creditor days - control (BR) </t>
  </si>
  <si>
    <t xml:space="preserve">Override - Wholesale - Trade creditor days - control (ADDN1) </t>
  </si>
  <si>
    <t xml:space="preserve">Override - Wholesale - Trade creditor days - control (ADDN2) </t>
  </si>
  <si>
    <t xml:space="preserve">Active - Wholesale - Trade creditor days - control (WR) </t>
  </si>
  <si>
    <t xml:space="preserve">Active - Wholesale - Trade creditor days - control (WN) </t>
  </si>
  <si>
    <t xml:space="preserve">Active - Wholesale - Trade creditor days - control (WWN) </t>
  </si>
  <si>
    <t xml:space="preserve">Active - Wholesale - Trade creditor days - control (BR) </t>
  </si>
  <si>
    <t xml:space="preserve">Active - Wholesale - Trade creditor days - control (ADDN1) </t>
  </si>
  <si>
    <t xml:space="preserve">Active - Wholesale - Trade creditor days - control (ADDN2) </t>
  </si>
  <si>
    <t>Active - Capex creditor days</t>
  </si>
  <si>
    <t>Switch - Capex creditor days</t>
  </si>
  <si>
    <t>Company - Capex creditor days</t>
  </si>
  <si>
    <t>Ofwat - Capex creditor days</t>
  </si>
  <si>
    <t>Override - Capex creditor days</t>
  </si>
  <si>
    <t>Active - Other creditors target balance - control - nominal</t>
  </si>
  <si>
    <t>Switch - Other creditors target balance - control - nominal</t>
  </si>
  <si>
    <t xml:space="preserve">Company - Other creditors target balance - control - nominal (WR) </t>
  </si>
  <si>
    <t xml:space="preserve">Company - Other creditors target balance - control - nominal (WN) </t>
  </si>
  <si>
    <t xml:space="preserve">Company - Other creditors target balance - control - nominal (WWN) </t>
  </si>
  <si>
    <t xml:space="preserve">Company - Other creditors target balance - control - nominal (BR) </t>
  </si>
  <si>
    <t xml:space="preserve">Company - Other creditors target balance - control - nominal (ADDN1) </t>
  </si>
  <si>
    <t xml:space="preserve">Company - Other creditors target balance - control - nominal (ADDN2) </t>
  </si>
  <si>
    <t xml:space="preserve">Ofwat - Other creditors target balance - control - nominal (WR) </t>
  </si>
  <si>
    <t xml:space="preserve">Ofwat - Other creditors target balance - control - nominal (WN) </t>
  </si>
  <si>
    <t xml:space="preserve">Ofwat - Other creditors target balance - control - nominal (WWN) </t>
  </si>
  <si>
    <t xml:space="preserve">Ofwat - Other creditors target balance - control - nominal (BR) </t>
  </si>
  <si>
    <t xml:space="preserve">Ofwat - Other creditors target balance - control - nominal (ADDN1) </t>
  </si>
  <si>
    <t xml:space="preserve">Ofwat - Other creditors target balance - control - nominal (ADDN2) </t>
  </si>
  <si>
    <t xml:space="preserve">Override - Other creditors target balance - control - nominal (WR) </t>
  </si>
  <si>
    <t xml:space="preserve">Override - Other creditors target balance - control - nominal (WN) </t>
  </si>
  <si>
    <t xml:space="preserve">Override - Other creditors target balance - control - nominal (WWN) </t>
  </si>
  <si>
    <t xml:space="preserve">Override - Other creditors target balance - control - nominal (BR) </t>
  </si>
  <si>
    <t xml:space="preserve">Override - Other creditors target balance - control - nominal (ADDN1) </t>
  </si>
  <si>
    <t xml:space="preserve">Override - Other creditors target balance - control - nominal (ADDN2) </t>
  </si>
  <si>
    <t xml:space="preserve">Active - Other creditors target balance - control - nominal (WR) </t>
  </si>
  <si>
    <t xml:space="preserve">Active - Other creditors target balance - control - nominal (WN) </t>
  </si>
  <si>
    <t xml:space="preserve">Active - Other creditors target balance - control - nominal (WWN) </t>
  </si>
  <si>
    <t xml:space="preserve">Active - Other creditors target balance - control - nominal (BR) </t>
  </si>
  <si>
    <t xml:space="preserve">Active - Other creditors target balance - control - nominal (ADDN1) </t>
  </si>
  <si>
    <t xml:space="preserve">Active - Other creditors target balance - control - nominal (ADDN2) </t>
  </si>
  <si>
    <t>Active - other debtors target balance - control - nominal</t>
  </si>
  <si>
    <t>Switch - other debtors target balance - control - nominal</t>
  </si>
  <si>
    <t xml:space="preserve">Company - other debtors target balance - control - nominal (WR) </t>
  </si>
  <si>
    <t xml:space="preserve">Company - other debtors target balance - control - nominal (WN) </t>
  </si>
  <si>
    <t xml:space="preserve">Company - other debtors target balance - control - nominal (WWN) </t>
  </si>
  <si>
    <t xml:space="preserve">Company - other debtors target balance - control - nominal (BR) </t>
  </si>
  <si>
    <t xml:space="preserve">Company - other debtors target balance - control - nominal (ADDN1) </t>
  </si>
  <si>
    <t xml:space="preserve">Company - other debtors target balance - control - nominal (ADDN2) </t>
  </si>
  <si>
    <t xml:space="preserve">Ofwat - other debtors target balance - control - nominal (WR) </t>
  </si>
  <si>
    <t xml:space="preserve">Ofwat - other debtors target balance - control - nominal (WN) </t>
  </si>
  <si>
    <t xml:space="preserve">Ofwat - other debtors target balance - control - nominal (WWN) </t>
  </si>
  <si>
    <t xml:space="preserve">Ofwat - other debtors target balance - control - nominal (BR) </t>
  </si>
  <si>
    <t xml:space="preserve">Ofwat - other debtors target balance - control - nominal (ADDN1) </t>
  </si>
  <si>
    <t xml:space="preserve">Ofwat - other debtors target balance - control - nominal (ADDN2) </t>
  </si>
  <si>
    <t xml:space="preserve">Override - other debtors target balance - control - nominal (WR) </t>
  </si>
  <si>
    <t xml:space="preserve">Override - other debtors target balance - control - nominal (WN) </t>
  </si>
  <si>
    <t xml:space="preserve">Override - other debtors target balance - control - nominal (WWN) </t>
  </si>
  <si>
    <t xml:space="preserve">Override - other debtors target balance - control - nominal (BR) </t>
  </si>
  <si>
    <t xml:space="preserve">Override - other debtors target balance - control - nominal (ADDN1) </t>
  </si>
  <si>
    <t xml:space="preserve">Override - other debtors target balance - control - nominal (ADDN2) </t>
  </si>
  <si>
    <t xml:space="preserve">Active - other debtors target balance - control - nominal (WR) </t>
  </si>
  <si>
    <t xml:space="preserve">Active - other debtors target balance - control - nominal (WN) </t>
  </si>
  <si>
    <t xml:space="preserve">Active - other debtors target balance - control - nominal (WWN) </t>
  </si>
  <si>
    <t xml:space="preserve">Active - other debtors target balance - control - nominal (BR) </t>
  </si>
  <si>
    <t xml:space="preserve">Active - other debtors target balance - control - nominal (ADDN1) </t>
  </si>
  <si>
    <t xml:space="preserve">Active - other debtors target balance - control - nominal (ADDN2) </t>
  </si>
  <si>
    <t>Active - Opening Trade creditors balance - control - nominal</t>
  </si>
  <si>
    <t xml:space="preserve">Company - Opening Trade creditors balance - control - nominal (WR) </t>
  </si>
  <si>
    <t xml:space="preserve">Company - Opening Trade creditors balance - control - nominal (WN) </t>
  </si>
  <si>
    <t xml:space="preserve">Company - Opening Trade creditors balance - control - nominal (WWN) </t>
  </si>
  <si>
    <t xml:space="preserve">Company - Opening Trade creditors balance - control - nominal (BR) </t>
  </si>
  <si>
    <t xml:space="preserve">Company - Opening Trade creditors balance - control - nominal (ADDN1) </t>
  </si>
  <si>
    <t xml:space="preserve">Company - Opening Trade creditors balance - control - nominal (ADDN2) </t>
  </si>
  <si>
    <t xml:space="preserve">Ofwat - Opening Trade creditors balance - control - nominal (WR) </t>
  </si>
  <si>
    <t xml:space="preserve">Ofwat - Opening Trade creditors balance - control - nominal (WN) </t>
  </si>
  <si>
    <t xml:space="preserve">Ofwat - Opening Trade creditors balance - control - nominal (WWN) </t>
  </si>
  <si>
    <t xml:space="preserve">Ofwat - Opening Trade creditors balance - control - nominal (BR) </t>
  </si>
  <si>
    <t xml:space="preserve">Ofwat - Opening Trade creditors balance - control - nominal (ADDN1) </t>
  </si>
  <si>
    <t xml:space="preserve">Ofwat - Opening Trade creditors balance - control - nominal (ADDN2) </t>
  </si>
  <si>
    <t xml:space="preserve">Override - Opening Trade creditors balance - control - nominal (WR) </t>
  </si>
  <si>
    <t xml:space="preserve">Override - Opening Trade creditors balance - control - nominal (WN) </t>
  </si>
  <si>
    <t xml:space="preserve">Override - Opening Trade creditors balance - control - nominal (WWN) </t>
  </si>
  <si>
    <t xml:space="preserve">Override - Opening Trade creditors balance - control - nominal (BR) </t>
  </si>
  <si>
    <t xml:space="preserve">Override - Opening Trade creditors balance - control - nominal (ADDN1) </t>
  </si>
  <si>
    <t xml:space="preserve">Override - Opening Trade creditors balance - control - nominal (ADDN2) </t>
  </si>
  <si>
    <t>Switch - Opening Trade creditors balance - control - nominal</t>
  </si>
  <si>
    <t xml:space="preserve">Active - Opening Trade creditors balance - control - nominal (WR) </t>
  </si>
  <si>
    <t xml:space="preserve">Active - Opening Trade creditors balance - control - nominal (WN) </t>
  </si>
  <si>
    <t xml:space="preserve">Active - Opening Trade creditors balance - control - nominal (WWN) </t>
  </si>
  <si>
    <t xml:space="preserve">Active - Opening Trade creditors balance - control - nominal (BR) </t>
  </si>
  <si>
    <t xml:space="preserve">Active - Opening Trade creditors balance - control - nominal (ADDN1) </t>
  </si>
  <si>
    <t xml:space="preserve">Active - Opening Trade creditors balance - control - nominal (ADDN2) </t>
  </si>
  <si>
    <t>Active - Opening Trade debtors balance - control - nominal</t>
  </si>
  <si>
    <t xml:space="preserve">Company - Opening Trade debtors balance - control - nominal (WR) </t>
  </si>
  <si>
    <t xml:space="preserve">Company - Opening Trade debtors balance - control - nominal (WN) </t>
  </si>
  <si>
    <t xml:space="preserve">Company - Opening Trade debtors balance - control - nominal (WWN) </t>
  </si>
  <si>
    <t xml:space="preserve">Company - Opening Trade debtors balance - control - nominal (BR) </t>
  </si>
  <si>
    <t xml:space="preserve">Company - Opening Trade debtors balance - control - nominal (ADDN1) </t>
  </si>
  <si>
    <t xml:space="preserve">Company - Opening Trade debtors balance - control - nominal (ADDN2) </t>
  </si>
  <si>
    <t xml:space="preserve">Ofwat - Opening Trade debtors balance - control - nominal (WR) </t>
  </si>
  <si>
    <t xml:space="preserve">Ofwat - Opening Trade debtors balance - control - nominal (WN) </t>
  </si>
  <si>
    <t xml:space="preserve">Ofwat - Opening Trade debtors balance - control - nominal (WWN) </t>
  </si>
  <si>
    <t xml:space="preserve">Ofwat - Opening Trade debtors balance - control - nominal (BR) </t>
  </si>
  <si>
    <t xml:space="preserve">Ofwat - Opening Trade debtors balance - control - nominal (ADDN1) </t>
  </si>
  <si>
    <t xml:space="preserve">Ofwat - Opening Trade debtors balance - control - nominal (ADDN2) </t>
  </si>
  <si>
    <t xml:space="preserve">Override - Opening Trade debtors balance - control - nominal (WR) </t>
  </si>
  <si>
    <t xml:space="preserve">Override - Opening Trade debtors balance - control - nominal (WN) </t>
  </si>
  <si>
    <t xml:space="preserve">Override - Opening Trade debtors balance - control - nominal (WWN) </t>
  </si>
  <si>
    <t xml:space="preserve">Override - Opening Trade debtors balance - control - nominal (BR) </t>
  </si>
  <si>
    <t xml:space="preserve">Override - Opening Trade debtors balance - control - nominal (ADDN1) </t>
  </si>
  <si>
    <t xml:space="preserve">Override - Opening Trade debtors balance - control - nominal (ADDN2) </t>
  </si>
  <si>
    <t>Switch - Opening Trade debtors balance - control - nominal</t>
  </si>
  <si>
    <t xml:space="preserve">Active - Opening Trade debtors balance - control - nominal (WR) </t>
  </si>
  <si>
    <t xml:space="preserve">Active - Opening Trade debtors balance - control - nominal (WN) </t>
  </si>
  <si>
    <t xml:space="preserve">Active - Opening Trade debtors balance - control - nominal (WWN) </t>
  </si>
  <si>
    <t xml:space="preserve">Active - Opening Trade debtors balance - control - nominal (BR) </t>
  </si>
  <si>
    <t xml:space="preserve">Active - Opening Trade debtors balance - control - nominal (ADDN1) </t>
  </si>
  <si>
    <t xml:space="preserve">Active - Opening Trade debtors balance - control - nominal (ADDN2) </t>
  </si>
  <si>
    <t>Active - Opening Other debtors balance - control - nominal</t>
  </si>
  <si>
    <t xml:space="preserve">Company - Opening Other debtors balance - control - nominal (WR) </t>
  </si>
  <si>
    <t xml:space="preserve">Company - Opening Other debtors balance - control - nominal (WN) </t>
  </si>
  <si>
    <t xml:space="preserve">Company - Opening Other debtors balance - control - nominal (WWN) </t>
  </si>
  <si>
    <t xml:space="preserve">Company - Opening Other debtors balance - control - nominal (BR) </t>
  </si>
  <si>
    <t xml:space="preserve">Company - Opening Other debtors balance - control - nominal (ADDN1) </t>
  </si>
  <si>
    <t xml:space="preserve">Company - Opening Other debtors balance - control - nominal (ADDN2) </t>
  </si>
  <si>
    <t xml:space="preserve">Ofwat - Opening Other debtors balance - control - nominal (WR) </t>
  </si>
  <si>
    <t xml:space="preserve">Ofwat - Opening Other debtors balance - control - nominal (WN) </t>
  </si>
  <si>
    <t xml:space="preserve">Ofwat - Opening Other debtors balance - control - nominal (WWN) </t>
  </si>
  <si>
    <t xml:space="preserve">Ofwat - Opening Other debtors balance - control - nominal (BR) </t>
  </si>
  <si>
    <t xml:space="preserve">Ofwat - Opening Other debtors balance - control - nominal (ADDN1) </t>
  </si>
  <si>
    <t xml:space="preserve">Ofwat - Opening Other debtors balance - control - nominal (ADDN2) </t>
  </si>
  <si>
    <t xml:space="preserve">Override - Opening Other debtors balance - control - nominal (WR) </t>
  </si>
  <si>
    <t xml:space="preserve">Override - Opening Other debtors balance - control - nominal (WN) </t>
  </si>
  <si>
    <t xml:space="preserve">Override - Opening Other debtors balance - control - nominal (WWN) </t>
  </si>
  <si>
    <t xml:space="preserve">Override - Opening Other debtors balance - control - nominal (BR) </t>
  </si>
  <si>
    <t xml:space="preserve">Override - Opening Other debtors balance - control - nominal (ADDN1) </t>
  </si>
  <si>
    <t xml:space="preserve">Override - Opening Other debtors balance - control - nominal (ADDN2) </t>
  </si>
  <si>
    <t>Switch - Opening Other debtors balance - control - nominal</t>
  </si>
  <si>
    <t xml:space="preserve">Active - Opening Other debtors balance - control - nominal (WR) </t>
  </si>
  <si>
    <t xml:space="preserve">Active - Opening Other debtors balance - control - nominal (WN) </t>
  </si>
  <si>
    <t xml:space="preserve">Active - Opening Other debtors balance - control - nominal (WWN) </t>
  </si>
  <si>
    <t xml:space="preserve">Active - Opening Other debtors balance - control - nominal (BR) </t>
  </si>
  <si>
    <t xml:space="preserve">Active - Opening Other debtors balance - control - nominal (ADDN1) </t>
  </si>
  <si>
    <t xml:space="preserve">Active - Opening Other debtors balance - control - nominal (ADDN2) </t>
  </si>
  <si>
    <t>Active - Opening Other creditors balance - control - nominal</t>
  </si>
  <si>
    <t xml:space="preserve">Company - Opening Other creditors balance - control - nominal (WR) </t>
  </si>
  <si>
    <t xml:space="preserve">Company - Opening Other creditors balance - control - nominal (WN) </t>
  </si>
  <si>
    <t xml:space="preserve">Company - Opening Other creditors balance - control - nominal (WWN) </t>
  </si>
  <si>
    <t xml:space="preserve">Company - Opening Other creditors balance - control - nominal (BR) </t>
  </si>
  <si>
    <t xml:space="preserve">Company - Opening Other creditors balance - control - nominal (ADDN1) </t>
  </si>
  <si>
    <t xml:space="preserve">Company - Opening Other creditors balance - control - nominal (ADDN2) </t>
  </si>
  <si>
    <t xml:space="preserve">Ofwat - Opening Other creditors balance - control - nominal (WR) </t>
  </si>
  <si>
    <t xml:space="preserve">Ofwat - Opening Other creditors balance - control - nominal (WN) </t>
  </si>
  <si>
    <t xml:space="preserve">Ofwat - Opening Other creditors balance - control - nominal (WWN) </t>
  </si>
  <si>
    <t xml:space="preserve">Ofwat - Opening Other creditors balance - control - nominal (BR) </t>
  </si>
  <si>
    <t xml:space="preserve">Ofwat - Opening Other creditors balance - control - nominal (ADDN1) </t>
  </si>
  <si>
    <t xml:space="preserve">Ofwat - Opening Other creditors balance - control - nominal (ADDN2) </t>
  </si>
  <si>
    <t xml:space="preserve">Override - Opening Other creditors balance - control - nominal (WR) </t>
  </si>
  <si>
    <t xml:space="preserve">Override - Opening Other creditors balance - control - nominal (WN) </t>
  </si>
  <si>
    <t xml:space="preserve">Override - Opening Other creditors balance - control - nominal (WWN) </t>
  </si>
  <si>
    <t xml:space="preserve">Override - Opening Other creditors balance - control - nominal (BR) </t>
  </si>
  <si>
    <t xml:space="preserve">Override - Opening Other creditors balance - control - nominal (ADDN1) </t>
  </si>
  <si>
    <t xml:space="preserve">Override - Opening Other creditors balance - control - nominal (ADDN2) </t>
  </si>
  <si>
    <t>Switch - Opening Other creditors balance - control - nominal</t>
  </si>
  <si>
    <t xml:space="preserve">Active - Opening Other creditors balance - control - nominal (WR) </t>
  </si>
  <si>
    <t xml:space="preserve">Active - Opening Other creditors balance - control - nominal (WN) </t>
  </si>
  <si>
    <t xml:space="preserve">Active - Opening Other creditors balance - control - nominal (WWN) </t>
  </si>
  <si>
    <t xml:space="preserve">Active - Opening Other creditors balance - control - nominal (BR) </t>
  </si>
  <si>
    <t xml:space="preserve">Active - Opening Other creditors balance - control - nominal (ADDN1) </t>
  </si>
  <si>
    <t xml:space="preserve">Active - Opening Other creditors balance - control - nominal (ADDN2) </t>
  </si>
  <si>
    <t>Trade receivables</t>
  </si>
  <si>
    <t>Active - HH measured trade receivables - net - nominal</t>
  </si>
  <si>
    <t>Switch - HH trade receivables</t>
  </si>
  <si>
    <t>Company - HH measured trade receivables - net - nominal</t>
  </si>
  <si>
    <t>Ofwat - HH measured trade receivables - net - nominal</t>
  </si>
  <si>
    <t>Override - HH measured trade receivables - net - nominal</t>
  </si>
  <si>
    <t>Active - HH unmeasured trade receivables - nominal</t>
  </si>
  <si>
    <t>Company - HH unmeasured trade receivables - nominal</t>
  </si>
  <si>
    <t>Ofwat - HH unmeasured trade receivables - nominal</t>
  </si>
  <si>
    <t>Override - HH unmeasured trade receivables - nominal</t>
  </si>
  <si>
    <t>Creditor days</t>
  </si>
  <si>
    <t>Active - HH Advance receipts creditor days measured</t>
  </si>
  <si>
    <t>Switch -  HH Advance receipt creditor days</t>
  </si>
  <si>
    <t>Company - HH Advance receipts creditor days measured</t>
  </si>
  <si>
    <t>Ofwat - HH Advance receipts creditor days measured</t>
  </si>
  <si>
    <t>Override - HH Advance receipts creditor days measured</t>
  </si>
  <si>
    <t>Active - HH Advance receipts creditor days unmeasured</t>
  </si>
  <si>
    <t>Company - HH Advance receipts creditor days unmeasured</t>
  </si>
  <si>
    <t>Ofwat - HH Advance receipts creditor days unmeasured</t>
  </si>
  <si>
    <t>Override - HH Advance receipts creditor days unmeasured</t>
  </si>
  <si>
    <t>HH trade debtors</t>
  </si>
  <si>
    <t>Active - HH measured trade debtors</t>
  </si>
  <si>
    <t>Switch - Residential average debtor days</t>
  </si>
  <si>
    <t>Company - HH measured trade debtors</t>
  </si>
  <si>
    <t>Ofwat - HH measured trade debtors</t>
  </si>
  <si>
    <t>Override - HH measured trade debtors</t>
  </si>
  <si>
    <t>Active - HH unmeasured trade debtors</t>
  </si>
  <si>
    <t>Company - HH unmeasured trade debtors</t>
  </si>
  <si>
    <t>Ofwat - HH unmeasured trade debtors</t>
  </si>
  <si>
    <t>Override - HH unmeasured trade debtors</t>
  </si>
  <si>
    <t>Active - Retail - Retail creditor months: Payment terms ~ Residential retail pays wholesaler in arrears (advance)</t>
  </si>
  <si>
    <t>Switch - Retail creditor months</t>
  </si>
  <si>
    <t>Company - Retail - Retail creditor months: Payment terms ~ Residential retail pays wholesaler in arrears (advance)</t>
  </si>
  <si>
    <t>Ofwat - Retail - Retail creditor months: Payment terms ~ Residential retail pays wholesaler in arrears (advance)</t>
  </si>
  <si>
    <t>Override - Retail - Retail creditor months: Payment terms ~ Residential retail pays wholesaler in arrears (advance)</t>
  </si>
  <si>
    <t>Pensions</t>
  </si>
  <si>
    <t>Active - accounting charge included in regulatory accounts for Defined Contribution schemes - charge for DC schemes - control - real</t>
  </si>
  <si>
    <t>Switch - Pension contributions - control</t>
  </si>
  <si>
    <t xml:space="preserve">Company - accounting charge included in regulatory accounts for Defined Contribution schemes - charge for DC schemes - control - real (WR) </t>
  </si>
  <si>
    <t xml:space="preserve">Company - accounting charge included in regulatory accounts for Defined Contribution schemes - charge for DC schemes - control - real (WN) </t>
  </si>
  <si>
    <t xml:space="preserve">Company - accounting charge included in regulatory accounts for Defined Contribution schemes - charge for DC schemes - control - real (WWN) </t>
  </si>
  <si>
    <t xml:space="preserve">Company - accounting charge included in regulatory accounts for Defined Contribution schemes - charge for DC schemes - control - real (BR) </t>
  </si>
  <si>
    <t xml:space="preserve">Company - accounting charge included in regulatory accounts for Defined Contribution schemes - charge for DC schemes - control - real (ADDN1) </t>
  </si>
  <si>
    <t xml:space="preserve">Company - accounting charge included in regulatory accounts for Defined Contribution schemes - charge for DC schemes - control - real (ADDN2) </t>
  </si>
  <si>
    <t xml:space="preserve">Ofwat - accounting charge included in regulatory accounts for Defined Contribution schemes - charge for DC schemes - control - real (WR) </t>
  </si>
  <si>
    <t xml:space="preserve">Ofwat - accounting charge included in regulatory accounts for Defined Contribution schemes - charge for DC schemes - control - real (WN) </t>
  </si>
  <si>
    <t xml:space="preserve">Ofwat - accounting charge included in regulatory accounts for Defined Contribution schemes - charge for DC schemes - control - real (WWN) </t>
  </si>
  <si>
    <t xml:space="preserve">Ofwat - accounting charge included in regulatory accounts for Defined Contribution schemes - charge for DC schemes - control - real (BR) </t>
  </si>
  <si>
    <t xml:space="preserve">Ofwat - accounting charge included in regulatory accounts for Defined Contribution schemes - charge for DC schemes - control - real (ADDN1) </t>
  </si>
  <si>
    <t xml:space="preserve">Ofwat - accounting charge included in regulatory accounts for Defined Contribution schemes - charge for DC schemes - control - real (ADDN2) </t>
  </si>
  <si>
    <t xml:space="preserve">Override - accounting charge included in regulatory accounts for Defined Contribution schemes - charge for DC schemes - control - real (WR) </t>
  </si>
  <si>
    <t xml:space="preserve">Override - accounting charge included in regulatory accounts for Defined Contribution schemes - charge for DC schemes - control - real (WN) </t>
  </si>
  <si>
    <t xml:space="preserve">Override - accounting charge included in regulatory accounts for Defined Contribution schemes - charge for DC schemes - control - real (WWN) </t>
  </si>
  <si>
    <t xml:space="preserve">Override - accounting charge included in regulatory accounts for Defined Contribution schemes - charge for DC schemes - control - real (BR) </t>
  </si>
  <si>
    <t xml:space="preserve">Override - accounting charge included in regulatory accounts for Defined Contribution schemes - charge for DC schemes - control - real (ADDN1) </t>
  </si>
  <si>
    <t xml:space="preserve">Override - accounting charge included in regulatory accounts for Defined Contribution schemes - charge for DC schemes - control - real (ADDN2) </t>
  </si>
  <si>
    <t xml:space="preserve">Active - accounting charge included in regulatory accounts for Defined Contribution schemes - charge for DC schemes - control - real (WR) </t>
  </si>
  <si>
    <t xml:space="preserve">Active - accounting charge included in regulatory accounts for Defined Contribution schemes - charge for DC schemes - control - real (WN) </t>
  </si>
  <si>
    <t xml:space="preserve">Active - accounting charge included in regulatory accounts for Defined Contribution schemes - charge for DC schemes - control - real (WWN) </t>
  </si>
  <si>
    <t xml:space="preserve">Active - accounting charge included in regulatory accounts for Defined Contribution schemes - charge for DC schemes - control - real (BR) </t>
  </si>
  <si>
    <t xml:space="preserve">Active - accounting charge included in regulatory accounts for Defined Contribution schemes - charge for DC schemes - control - real (ADDN1) </t>
  </si>
  <si>
    <t xml:space="preserve">Active - accounting charge included in regulatory accounts for Defined Contribution schemes - charge for DC schemes - control - real (ADDN2) </t>
  </si>
  <si>
    <t>Active - Cash contributions (DB schemes, ongoing) ~ actual and forecast - control - real</t>
  </si>
  <si>
    <t xml:space="preserve">Company - cash contributions (DB schemes, ongoing) ~ actual and forecast - control - real (WR) </t>
  </si>
  <si>
    <t xml:space="preserve">Company - cash contributions (DB schemes, ongoing) ~ actual and forecast - control - real (WN) </t>
  </si>
  <si>
    <t xml:space="preserve">Company - cash contributions (DB schemes, ongoing) ~ actual and forecast - control - real (WWN) </t>
  </si>
  <si>
    <t xml:space="preserve">Company - cash contributions (DB schemes, ongoing) ~ actual and forecast - control - real (BR) </t>
  </si>
  <si>
    <t xml:space="preserve">Company - cash contributions (DB schemes, ongoing) ~ actual and forecast - control - real (ADDN1) </t>
  </si>
  <si>
    <t xml:space="preserve">Company - cash contributions (DB schemes, ongoing) ~ actual and forecast - control - real (ADDN2) </t>
  </si>
  <si>
    <t xml:space="preserve">Ofwat - cash contributions (DB schemes, ongoing) ~ actual and forecast - control - real (WR) </t>
  </si>
  <si>
    <t xml:space="preserve">Ofwat - cash contributions (DB schemes, ongoing) ~ actual and forecast - control - real (WN) </t>
  </si>
  <si>
    <t xml:space="preserve">Ofwat - cash contributions (DB schemes, ongoing) ~ actual and forecast - control - real (WWN) </t>
  </si>
  <si>
    <t xml:space="preserve">Ofwat - cash contributions (DB schemes, ongoing) ~ actual and forecast - control - real (BR) </t>
  </si>
  <si>
    <t xml:space="preserve">Ofwat - cash contributions (DB schemes, ongoing) ~ actual and forecast - control - real (ADDN1) </t>
  </si>
  <si>
    <t xml:space="preserve">Ofwat - cash contributions (DB schemes, ongoing) ~ actual and forecast - control - real (ADDN2) </t>
  </si>
  <si>
    <t xml:space="preserve">Override - cash contributions (DB schemes, ongoing) ~ actual and forecast - control - real (WR) </t>
  </si>
  <si>
    <t xml:space="preserve">Override - cash contributions (DB schemes, ongoing) ~ actual and forecast - control - real (WN) </t>
  </si>
  <si>
    <t xml:space="preserve">Override - cash contributions (DB schemes, ongoing) ~ actual and forecast - control - real (WWN) </t>
  </si>
  <si>
    <t xml:space="preserve">Override - cash contributions (DB schemes, ongoing) ~ actual and forecast - control - real (BR) </t>
  </si>
  <si>
    <t xml:space="preserve">Override - cash contributions (DB schemes, ongoing) ~ actual and forecast - control - real (ADDN1) </t>
  </si>
  <si>
    <t xml:space="preserve">Override - cash contributions (DB schemes, ongoing) ~ actual and forecast - control - real (ADDN2) </t>
  </si>
  <si>
    <t xml:space="preserve">Active - Cash contributions (DB schemes, ongoing) ~ actual and forecast - control - real (WR) </t>
  </si>
  <si>
    <t xml:space="preserve">Active - Cash contributions (DB schemes, ongoing) ~ actual and forecast - control - real (WN) </t>
  </si>
  <si>
    <t xml:space="preserve">Active - Cash contributions (DB schemes, ongoing) ~ actual and forecast - control - real (WWN) </t>
  </si>
  <si>
    <t xml:space="preserve">Active - Cash contributions (DB schemes, ongoing) ~ actual and forecast - control - real (BR) </t>
  </si>
  <si>
    <t xml:space="preserve">Active - Cash contributions (DB schemes, ongoing) ~ actual and forecast - control - real (ADDN1) </t>
  </si>
  <si>
    <t xml:space="preserve">Active - Cash contributions (DB schemes, ongoing) ~ actual and forecast - control - real (ADDN2) </t>
  </si>
  <si>
    <t>Active - Pension deficit recovery  - real</t>
  </si>
  <si>
    <t>Switch - Pension deficit repair allowance - Wholesale</t>
  </si>
  <si>
    <t xml:space="preserve">Company - Defined benefit pension deficit recovery per IN13/17 - real (WR) </t>
  </si>
  <si>
    <t xml:space="preserve">Company - Defined benefit pension deficit recovery per IN13/17 - real (WN) </t>
  </si>
  <si>
    <t xml:space="preserve">Company - Defined benefit pension deficit recovery per IN13/17 - real (WWN) </t>
  </si>
  <si>
    <t xml:space="preserve">Company - Defined benefit pension deficit recovery per IN13/17 - real (BR) </t>
  </si>
  <si>
    <t xml:space="preserve">Company - Defined benefit pension deficit recovery per IN13/17 - real (ADDN1) </t>
  </si>
  <si>
    <t xml:space="preserve">Company - Defined benefit pension deficit recovery per IN13/17 - real (ADDN2) </t>
  </si>
  <si>
    <t xml:space="preserve">Ofwat - Defined benefit pension deficit recovery per IN13/17 - real (WR) </t>
  </si>
  <si>
    <t xml:space="preserve">Ofwat - Defined benefit pension deficit recovery per IN13/17 - real (WN) </t>
  </si>
  <si>
    <t xml:space="preserve">Ofwat - Defined benefit pension deficit recovery per IN13/17 - real (WWN) </t>
  </si>
  <si>
    <t xml:space="preserve">Ofwat - Defined benefit pension deficit recovery per IN13/17 - real (BR) </t>
  </si>
  <si>
    <t xml:space="preserve">Ofwat - Defined benefit pension deficit recovery per IN13/17 - real (ADDN1) </t>
  </si>
  <si>
    <t xml:space="preserve">Ofwat - Defined benefit pension deficit recovery per IN13/17 - real (ADDN2) </t>
  </si>
  <si>
    <t xml:space="preserve">Override - Defined benefit pension deficit recovery per IN13/17 - real (WR) </t>
  </si>
  <si>
    <t xml:space="preserve">Override - Defined benefit pension deficit recovery per IN13/17 - real (WN) </t>
  </si>
  <si>
    <t xml:space="preserve">Override - Defined benefit pension deficit recovery per IN13/17 - real (WWN) </t>
  </si>
  <si>
    <t xml:space="preserve">Override - Defined benefit pension deficit recovery per IN13/17 - real (BR) </t>
  </si>
  <si>
    <t xml:space="preserve">Override - Defined benefit pension deficit recovery per IN13/17 - real (ADDN1) </t>
  </si>
  <si>
    <t xml:space="preserve">Override - Defined benefit pension deficit recovery per IN13/17 - real (ADDN2) </t>
  </si>
  <si>
    <t xml:space="preserve">Active - Pension deficit recovery  - real (WR) </t>
  </si>
  <si>
    <t xml:space="preserve">Active - Pension deficit recovery  - real (WN) </t>
  </si>
  <si>
    <t xml:space="preserve">Active - Pension deficit recovery  - real (WWN) </t>
  </si>
  <si>
    <t xml:space="preserve">Active - Pension deficit recovery  - real (BR) </t>
  </si>
  <si>
    <t xml:space="preserve">Active - Pension deficit recovery  - real (ADDN1) </t>
  </si>
  <si>
    <t xml:space="preserve">Active - Pension deficit recovery  - real (ADDN2) </t>
  </si>
  <si>
    <t>Active - Wholesale DB pension cash excess over charge - control - real</t>
  </si>
  <si>
    <t>Switch - Wholesale DB pension cash excess over charge - real - control</t>
  </si>
  <si>
    <t xml:space="preserve">Company - Wholesale DB pension cash excess over charge - control - real (WR) </t>
  </si>
  <si>
    <t xml:space="preserve">Company - Wholesale DB pension cash excess over charge - control - real (WN) </t>
  </si>
  <si>
    <t xml:space="preserve">Company - Wholesale DB pension cash excess over charge - control - real (WWN) </t>
  </si>
  <si>
    <t xml:space="preserve">Company - Wholesale DB pension cash excess over charge - control - real (BR) </t>
  </si>
  <si>
    <t xml:space="preserve">Company - Wholesale DB pension cash excess over charge - control - real (ADDN1) </t>
  </si>
  <si>
    <t xml:space="preserve">Company - Wholesale DB pension cash excess over charge - control - real (ADDN2) </t>
  </si>
  <si>
    <t xml:space="preserve">Ofwat - Wholesale DB pension cash excess over charge - control - real (WR) </t>
  </si>
  <si>
    <t xml:space="preserve">Ofwat - Wholesale DB pension cash excess over charge - control - real (WN) </t>
  </si>
  <si>
    <t xml:space="preserve">Ofwat - Wholesale DB pension cash excess over charge - control - real (WWN) </t>
  </si>
  <si>
    <t xml:space="preserve">Ofwat - Wholesale DB pension cash excess over charge - control - real (BR) </t>
  </si>
  <si>
    <t xml:space="preserve">Ofwat - Wholesale DB pension cash excess over charge - control - real (ADDN1) </t>
  </si>
  <si>
    <t xml:space="preserve">Ofwat - Wholesale DB pension cash excess over charge - control - real (ADDN2) </t>
  </si>
  <si>
    <t xml:space="preserve">Override - Wholesale DB pension cash excess over charge - control - real (WR) </t>
  </si>
  <si>
    <t xml:space="preserve">Override - Wholesale DB pension cash excess over charge - control - real (WN) </t>
  </si>
  <si>
    <t xml:space="preserve">Override - Wholesale DB pension cash excess over charge - control - real (WWN) </t>
  </si>
  <si>
    <t xml:space="preserve">Override - Wholesale DB pension cash excess over charge - control - real (BR) </t>
  </si>
  <si>
    <t xml:space="preserve">Override - Wholesale DB pension cash excess over charge - control - real (ADDN1) </t>
  </si>
  <si>
    <t xml:space="preserve">Override - Wholesale DB pension cash excess over charge - control - real (ADDN2) </t>
  </si>
  <si>
    <t xml:space="preserve">Active - Wholesale DB pension cash excess over charge - control - real (WR) </t>
  </si>
  <si>
    <t xml:space="preserve">Active - Wholesale DB pension cash excess over charge - control - real (WN) </t>
  </si>
  <si>
    <t xml:space="preserve">Active - Wholesale DB pension cash excess over charge - control - real (WWN) </t>
  </si>
  <si>
    <t xml:space="preserve">Active - Wholesale DB pension cash excess over charge - control - real (BR) </t>
  </si>
  <si>
    <t xml:space="preserve">Active - Wholesale DB pension cash excess over charge - control - real (ADDN1) </t>
  </si>
  <si>
    <t xml:space="preserve">Active - Wholesale DB pension cash excess over charge - control - real (ADDN2) </t>
  </si>
  <si>
    <t>Active - Opening Retirement benefit asset / (liabilities) balance - control - nominal</t>
  </si>
  <si>
    <t xml:space="preserve">Company - Opening Retirement benefit asset / (liabilities) balance - control - nominal (WR) </t>
  </si>
  <si>
    <t xml:space="preserve">Company - Opening Retirement benefit asset / (liabilities) balance - control - nominal (WN) </t>
  </si>
  <si>
    <t xml:space="preserve">Company - Opening Retirement benefit asset / (liabilities) balance - control - nominal (WWN) </t>
  </si>
  <si>
    <t xml:space="preserve">Company - Opening Retirement benefit asset / (liabilities) balance - control - nominal (BR) </t>
  </si>
  <si>
    <t xml:space="preserve">Company - Opening Retirement benefit asset / (liabilities) balance - control - nominal (ADDN1) </t>
  </si>
  <si>
    <t xml:space="preserve">Company - Opening Retirement benefit asset / (liabilities) balance - control - nominal (ADDN2) </t>
  </si>
  <si>
    <t xml:space="preserve">Ofwat - Opening Retirement benefit asset / (liabilities) balance - control - nominal (WR) </t>
  </si>
  <si>
    <t xml:space="preserve">Ofwat - Opening Retirement benefit asset / (liabilities) balance - control - nominal (WN) </t>
  </si>
  <si>
    <t xml:space="preserve">Ofwat - Opening Retirement benefit asset / (liabilities) balance - control - nominal (WWN) </t>
  </si>
  <si>
    <t xml:space="preserve">Ofwat - Opening Retirement benefit asset / (liabilities) balance - control - nominal (BR) </t>
  </si>
  <si>
    <t xml:space="preserve">Ofwat - Opening Retirement benefit asset / (liabilities) balance - control - nominal (ADDN1) </t>
  </si>
  <si>
    <t xml:space="preserve">Ofwat - Opening Retirement benefit asset / (liabilities) balance - control - nominal (ADDN2) </t>
  </si>
  <si>
    <t xml:space="preserve">Override - Opening Retirement benefit asset / (liabilities) balance - control - nominal (WR) </t>
  </si>
  <si>
    <t xml:space="preserve">Override - Opening Retirement benefit asset / (liabilities) balance - control - nominal (WN) </t>
  </si>
  <si>
    <t xml:space="preserve">Override - Opening Retirement benefit asset / (liabilities) balance - control - nominal (WWN) </t>
  </si>
  <si>
    <t xml:space="preserve">Override - Opening Retirement benefit asset / (liabilities) balance - control - nominal (BR) </t>
  </si>
  <si>
    <t xml:space="preserve">Override - Opening Retirement benefit asset / (liabilities) balance - control - nominal (ADDN1) </t>
  </si>
  <si>
    <t xml:space="preserve">Override - Opening Retirement benefit asset / (liabilities) balance - control - nominal (ADDN2) </t>
  </si>
  <si>
    <t>Switch - Opening Retirement benefit asset / (liabilities) balance- control - nominal</t>
  </si>
  <si>
    <t xml:space="preserve">Active - Opening Retirement benefit asset / (liabilities) balance - control - nominal (WR) </t>
  </si>
  <si>
    <t xml:space="preserve">Active - Opening Retirement benefit asset / (liabilities) balance - control - nominal (WN) </t>
  </si>
  <si>
    <t xml:space="preserve">Active - Opening Retirement benefit asset / (liabilities) balance - control - nominal (WWN) </t>
  </si>
  <si>
    <t xml:space="preserve">Active - Opening Retirement benefit asset / (liabilities) balance - control - nominal (BR) </t>
  </si>
  <si>
    <t xml:space="preserve">Active - Opening Retirement benefit asset / (liabilities) balance - control - nominal (ADDN1) </t>
  </si>
  <si>
    <t xml:space="preserve">Active - Opening Retirement benefit asset / (liabilities) balance - control - nominal (ADDN2) </t>
  </si>
  <si>
    <t>Active - Movement in Pensions - control - nominal</t>
  </si>
  <si>
    <t>CPI(H): Fin year average - inflate from base year 2022-23 average</t>
  </si>
  <si>
    <t>factor</t>
  </si>
  <si>
    <t xml:space="preserve">Active - Movement in Pensions - control - nominal (WR) </t>
  </si>
  <si>
    <t xml:space="preserve">Active - Movement in Pensions - control - nominal (WN) </t>
  </si>
  <si>
    <t xml:space="preserve">Active - Movement in Pensions - control - nominal (WWN) </t>
  </si>
  <si>
    <t xml:space="preserve">Active - Movement in Pensions - control - nominal (BR) </t>
  </si>
  <si>
    <t xml:space="preserve">Active - Movement in Pensions - control - nominal (ADDN1) </t>
  </si>
  <si>
    <t xml:space="preserve">Active - Movement in Pensions - control - nominal (ADDN2) </t>
  </si>
  <si>
    <t>DPC</t>
  </si>
  <si>
    <t>Active - Total direct procurement from customers - infrastructure cost 1 - real</t>
  </si>
  <si>
    <t>Switch - DPC and infrastructure costs</t>
  </si>
  <si>
    <t xml:space="preserve">Company - Total direct procurement from customers - infrastructure cost 1 - real (WR) </t>
  </si>
  <si>
    <t xml:space="preserve">Company - Total direct procurement from customers - infrastructure cost 1 - real (WN) </t>
  </si>
  <si>
    <t xml:space="preserve">Company - Total direct procurement from customers - infrastructure cost 1 - real (WWN) </t>
  </si>
  <si>
    <t xml:space="preserve">Company - Total direct procurement from customers - infrastructure cost 1 - real (BR) </t>
  </si>
  <si>
    <t xml:space="preserve">Company - Total direct procurement from customers - infrastructure cost 1 - real (ADDN1) </t>
  </si>
  <si>
    <t xml:space="preserve">Company - Total direct procurement from customers - infrastructure cost 1 - real (ADDN2) </t>
  </si>
  <si>
    <t xml:space="preserve">Ofwat - Total direct procurement from customers - infrastructure cost 1 - real (WR) </t>
  </si>
  <si>
    <t xml:space="preserve">Ofwat - Total direct procurement from customers - infrastructure cost 1 - real (WN) </t>
  </si>
  <si>
    <t xml:space="preserve">Ofwat - Total direct procurement from customers - infrastructure cost 1 - real (WWN) </t>
  </si>
  <si>
    <t xml:space="preserve">Ofwat - Total direct procurement from customers - infrastructure cost 1 - real (BR) </t>
  </si>
  <si>
    <t xml:space="preserve">Ofwat - Total direct procurement from customers - infrastructure cost 1 - real (ADDN1) </t>
  </si>
  <si>
    <t xml:space="preserve">Ofwat - Total direct procurement from customers - infrastructure cost 1 - real (ADDN2) </t>
  </si>
  <si>
    <t xml:space="preserve">Override - Total direct procurement from customers - infrastructure cost 1 - real (WR) </t>
  </si>
  <si>
    <t xml:space="preserve">Override - Total direct procurement from customers - infrastructure cost 1 - real (WN) </t>
  </si>
  <si>
    <t xml:space="preserve">Override - Total direct procurement from customers - infrastructure cost 1 - real (WWN) </t>
  </si>
  <si>
    <t xml:space="preserve">Override - Total direct procurement from customers - infrastructure cost 1 - real (BR) </t>
  </si>
  <si>
    <t xml:space="preserve">Override - Total direct procurement from customers - infrastructure cost 1 - real (ADDN1) </t>
  </si>
  <si>
    <t xml:space="preserve">Override - Total direct procurement from customers - infrastructure cost 1 - real (ADDN2) </t>
  </si>
  <si>
    <t xml:space="preserve">Active - Total direct procurement from customers - infrastructure cost 1 - real (WR) </t>
  </si>
  <si>
    <t xml:space="preserve">Active - Total direct procurement from customers - infrastructure cost 1 - real (WN) </t>
  </si>
  <si>
    <t xml:space="preserve">Active - Total direct procurement from customers - infrastructure cost 1 - real (WWN) </t>
  </si>
  <si>
    <t xml:space="preserve">Active - Total direct procurement from customers - infrastructure cost 1 - real (BR) </t>
  </si>
  <si>
    <t xml:space="preserve">Active - Total direct procurement from customers - infrastructure cost 1 - real (ADDN1) </t>
  </si>
  <si>
    <t xml:space="preserve">Active - Total direct procurement from customers - infrastructure cost 1 - real (ADDN2) </t>
  </si>
  <si>
    <t>Active - Total direct procurement from customers - infrastructure cost 2 - real</t>
  </si>
  <si>
    <t xml:space="preserve">Company - Total direct procurement from customers - infrastructure cost 2 - real (WR) </t>
  </si>
  <si>
    <t xml:space="preserve">Company - Total direct procurement from customers - infrastructure cost 2 - real (WN) </t>
  </si>
  <si>
    <t xml:space="preserve">Company - Total direct procurement from customers - infrastructure cost 2 - real (WWN) </t>
  </si>
  <si>
    <t xml:space="preserve">Company - Total direct procurement from customers - infrastructure cost 2 - real (BR) </t>
  </si>
  <si>
    <t xml:space="preserve">Company - Total direct procurement from customers - infrastructure cost 2 - real (ADDN1) </t>
  </si>
  <si>
    <t xml:space="preserve">Company - Total direct procurement from customers - infrastructure cost 2 - real (ADDN2) </t>
  </si>
  <si>
    <t xml:space="preserve">Ofwat - Total direct procurement from customers - infrastructure cost 2 - real (WR) </t>
  </si>
  <si>
    <t xml:space="preserve">Ofwat - Total direct procurement from customers - infrastructure cost 2 - real (WN) </t>
  </si>
  <si>
    <t xml:space="preserve">Ofwat - Total direct procurement from customers - infrastructure cost 2 - real (WWN) </t>
  </si>
  <si>
    <t xml:space="preserve">Ofwat - Total direct procurement from customers - infrastructure cost 2 - real (BR) </t>
  </si>
  <si>
    <t xml:space="preserve">Ofwat - Total direct procurement from customers - infrastructure cost 2 - real (ADDN1) </t>
  </si>
  <si>
    <t xml:space="preserve">Ofwat - Total direct procurement from customers - infrastructure cost 2 - real (ADDN2) </t>
  </si>
  <si>
    <t xml:space="preserve">Override - Total direct procurement from customers - infrastructure cost 2 - real (WR) </t>
  </si>
  <si>
    <t xml:space="preserve">Override - Total direct procurement from customers - infrastructure cost 2 - real (WN) </t>
  </si>
  <si>
    <t xml:space="preserve">Override - Total direct procurement from customers - infrastructure cost 2 - real (WWN) </t>
  </si>
  <si>
    <t xml:space="preserve">Override - Total direct procurement from customers - infrastructure cost 2 - real (BR) </t>
  </si>
  <si>
    <t xml:space="preserve">Override - Total direct procurement from customers - infrastructure cost 2 - real (ADDN1) </t>
  </si>
  <si>
    <t xml:space="preserve">Override - Total direct procurement from customers - infrastructure cost 2 - real (ADDN2) </t>
  </si>
  <si>
    <t xml:space="preserve">Active - Total direct procurement from customers - infrastructure cost 2 - real (WR) </t>
  </si>
  <si>
    <t xml:space="preserve">Active - Total direct procurement from customers - infrastructure cost 2 - real (WN) </t>
  </si>
  <si>
    <t xml:space="preserve">Active - Total direct procurement from customers - infrastructure cost 2 - real (WWN) </t>
  </si>
  <si>
    <t xml:space="preserve">Active - Total direct procurement from customers - infrastructure cost 2 - real (BR) </t>
  </si>
  <si>
    <t xml:space="preserve">Active - Total direct procurement from customers - infrastructure cost 2 - real (ADDN1) </t>
  </si>
  <si>
    <t xml:space="preserve">Active - Total direct procurement from customers - infrastructure cost 2 - real (ADDN2) </t>
  </si>
  <si>
    <t>Active - Total direct procurement from customers - infrastructure cost 3 - real</t>
  </si>
  <si>
    <t xml:space="preserve">Company - Total direct procurement from customers - infrastructure cost 3 - real (WR) </t>
  </si>
  <si>
    <t xml:space="preserve">Company - Total direct procurement from customers - infrastructure cost 3 - real (WN) </t>
  </si>
  <si>
    <t xml:space="preserve">Company - Total direct procurement from customers - infrastructure cost 3 - real (WWN) </t>
  </si>
  <si>
    <t xml:space="preserve">Company - Total direct procurement from customers - infrastructure cost 3 - real (BR) </t>
  </si>
  <si>
    <t xml:space="preserve">Company - Total direct procurement from customers - infrastructure cost 3 - real (ADDN1) </t>
  </si>
  <si>
    <t xml:space="preserve">Company - Total direct procurement from customers - infrastructure cost 3 - real (ADDN2) </t>
  </si>
  <si>
    <t xml:space="preserve">Ofwat - Total direct procurement from customers - infrastructure cost 3 - real (WR) </t>
  </si>
  <si>
    <t xml:space="preserve">Ofwat - Total direct procurement from customers - infrastructure cost 3 - real (WN) </t>
  </si>
  <si>
    <t xml:space="preserve">Ofwat - Total direct procurement from customers - infrastructure cost 3 - real (WWN) </t>
  </si>
  <si>
    <t xml:space="preserve">Ofwat - Total direct procurement from customers - infrastructure cost 3 - real (BR) </t>
  </si>
  <si>
    <t xml:space="preserve">Ofwat - Total direct procurement from customers - infrastructure cost 3 - real (ADDN1) </t>
  </si>
  <si>
    <t xml:space="preserve">Ofwat - Total direct procurement from customers - infrastructure cost 3 - real (ADDN2) </t>
  </si>
  <si>
    <t xml:space="preserve">Override - Total direct procurement from customers - infrastructure cost 3 - real (WR) </t>
  </si>
  <si>
    <t xml:space="preserve">Override - Total direct procurement from customers - infrastructure cost 3 - real (WN) </t>
  </si>
  <si>
    <t xml:space="preserve">Override - Total direct procurement from customers - infrastructure cost 3 - real (WWN) </t>
  </si>
  <si>
    <t xml:space="preserve">Override - Total direct procurement from customers - infrastructure cost 3 - real (BR) </t>
  </si>
  <si>
    <t xml:space="preserve">Override - Total direct procurement from customers - infrastructure cost 3 - real (ADDN1) </t>
  </si>
  <si>
    <t xml:space="preserve">Override - Total direct procurement from customers - infrastructure cost 3 - real (ADDN2) </t>
  </si>
  <si>
    <t xml:space="preserve">Active - Total direct procurement from customers - infrastructure cost 3 - real (WR) </t>
  </si>
  <si>
    <t xml:space="preserve">Active - Total direct procurement from customers - infrastructure cost 3 - real (WN) </t>
  </si>
  <si>
    <t xml:space="preserve">Active - Total direct procurement from customers - infrastructure cost 3 - real (WWN) </t>
  </si>
  <si>
    <t xml:space="preserve">Active - Total direct procurement from customers - infrastructure cost 3 - real (BR) </t>
  </si>
  <si>
    <t xml:space="preserve">Active - Total direct procurement from customers - infrastructure cost 3 - real (ADDN1) </t>
  </si>
  <si>
    <t xml:space="preserve">Active - Total direct procurement from customers - infrastructure cost 3 - real (ADDN2) </t>
  </si>
  <si>
    <t>Active - Total direct procurement from customers - infrastructure cost 4 - real</t>
  </si>
  <si>
    <t xml:space="preserve">Company - Total direct procurement from customers - infrastructure cost 4 - real (WR) </t>
  </si>
  <si>
    <t xml:space="preserve">Company - Total direct procurement from customers - infrastructure cost 4 - real (WN) </t>
  </si>
  <si>
    <t xml:space="preserve">Company - Total direct procurement from customers - infrastructure cost 4 - real (WWN) </t>
  </si>
  <si>
    <t xml:space="preserve">Company - Total direct procurement from customers - infrastructure cost 4 - real (BR) </t>
  </si>
  <si>
    <t xml:space="preserve">Company - Total direct procurement from customers - infrastructure cost 4 - real (ADDN1) </t>
  </si>
  <si>
    <t xml:space="preserve">Company - Total direct procurement from customers - infrastructure cost 4 - real (ADDN2) </t>
  </si>
  <si>
    <t xml:space="preserve">Ofwat - Total direct procurement from customers - infrastructure cost 4 - real (WR) </t>
  </si>
  <si>
    <t xml:space="preserve">Ofwat - Total direct procurement from customers - infrastructure cost 4 - real (WN) </t>
  </si>
  <si>
    <t xml:space="preserve">Ofwat - Total direct procurement from customers - infrastructure cost 4 - real (WWN) </t>
  </si>
  <si>
    <t xml:space="preserve">Ofwat - Total direct procurement from customers - infrastructure cost 4 - real (BR) </t>
  </si>
  <si>
    <t xml:space="preserve">Ofwat - Total direct procurement from customers - infrastructure cost 4 - real (ADDN1) </t>
  </si>
  <si>
    <t xml:space="preserve">Ofwat - Total direct procurement from customers - infrastructure cost 4 - real (ADDN2) </t>
  </si>
  <si>
    <t xml:space="preserve">Override - Total direct procurement from customers - infrastructure cost 4 - real (WR) </t>
  </si>
  <si>
    <t xml:space="preserve">Override - Total direct procurement from customers - infrastructure cost 4 - real (WN) </t>
  </si>
  <si>
    <t xml:space="preserve">Override - Total direct procurement from customers - infrastructure cost 4 - real (WWN) </t>
  </si>
  <si>
    <t xml:space="preserve">Override - Total direct procurement from customers - infrastructure cost 4 - real (BR) </t>
  </si>
  <si>
    <t xml:space="preserve">Override - Total direct procurement from customers - infrastructure cost 4 - real (ADDN1) </t>
  </si>
  <si>
    <t xml:space="preserve">Override - Total direct procurement from customers - infrastructure cost 4 - real (ADDN2) </t>
  </si>
  <si>
    <t xml:space="preserve">Active - Total direct procurement from customers - infrastructure cost 4 - real (WR) </t>
  </si>
  <si>
    <t xml:space="preserve">Active - Total direct procurement from customers - infrastructure cost 4 - real (WN) </t>
  </si>
  <si>
    <t xml:space="preserve">Active - Total direct procurement from customers - infrastructure cost 4 - real (WWN) </t>
  </si>
  <si>
    <t xml:space="preserve">Active - Total direct procurement from customers - infrastructure cost 4 - real (BR) </t>
  </si>
  <si>
    <t xml:space="preserve">Active - Total direct procurement from customers - infrastructure cost 4 - real (ADDN1) </t>
  </si>
  <si>
    <t xml:space="preserve">Active - Total direct procurement from customers - infrastructure cost 4 - real (ADDN2) </t>
  </si>
  <si>
    <t>Active - Total direct procurement from customers - infrastructure cost 5 - real</t>
  </si>
  <si>
    <t xml:space="preserve">Company - Total direct procurement from customers - infrastructure cost 5 - real (WR) </t>
  </si>
  <si>
    <t xml:space="preserve">Company - Total direct procurement from customers - infrastructure cost 5 - real (WN) </t>
  </si>
  <si>
    <t xml:space="preserve">Company - Total direct procurement from customers - infrastructure cost 5 - real (WWN) </t>
  </si>
  <si>
    <t xml:space="preserve">Company - Total direct procurement from customers - infrastructure cost 5 - real (BR) </t>
  </si>
  <si>
    <t xml:space="preserve">Company - Total direct procurement from customers - infrastructure cost 5 - real (ADDN1) </t>
  </si>
  <si>
    <t xml:space="preserve">Company - Total direct procurement from customers - infrastructure cost 5 - real (ADDN2) </t>
  </si>
  <si>
    <t xml:space="preserve">Ofwat - Total direct procurement from customers - infrastructure cost 5 - real (WR) </t>
  </si>
  <si>
    <t xml:space="preserve">Ofwat - Total direct procurement from customers - infrastructure cost 5 - real (WN) </t>
  </si>
  <si>
    <t xml:space="preserve">Ofwat - Total direct procurement from customers - infrastructure cost 5 - real (WWN) </t>
  </si>
  <si>
    <t xml:space="preserve">Ofwat - Total direct procurement from customers - infrastructure cost 5 - real (BR) </t>
  </si>
  <si>
    <t xml:space="preserve">Ofwat - Total direct procurement from customers - infrastructure cost 5 - real (ADDN1) </t>
  </si>
  <si>
    <t xml:space="preserve">Ofwat - Total direct procurement from customers - infrastructure cost 5 - real (ADDN2) </t>
  </si>
  <si>
    <t xml:space="preserve">Override - Total direct procurement from customers - infrastructure cost 5 - real (WR) </t>
  </si>
  <si>
    <t xml:space="preserve">Override - Total direct procurement from customers - infrastructure cost 5 - real (WN) </t>
  </si>
  <si>
    <t xml:space="preserve">Override - Total direct procurement from customers - infrastructure cost 5 - real (WWN) </t>
  </si>
  <si>
    <t xml:space="preserve">Override - Total direct procurement from customers - infrastructure cost 5 - real (BR) </t>
  </si>
  <si>
    <t xml:space="preserve">Override - Total direct procurement from customers - infrastructure cost 5 - real (ADDN1) </t>
  </si>
  <si>
    <t xml:space="preserve">Override - Total direct procurement from customers - infrastructure cost 5 - real (ADDN2) </t>
  </si>
  <si>
    <t xml:space="preserve">Active - Total direct procurement from customers - infrastructure cost 5 - real (WR) </t>
  </si>
  <si>
    <t xml:space="preserve">Active - Total direct procurement from customers - infrastructure cost 5 - real (WN) </t>
  </si>
  <si>
    <t xml:space="preserve">Active - Total direct procurement from customers - infrastructure cost 5 - real (WWN) </t>
  </si>
  <si>
    <t xml:space="preserve">Active - Total direct procurement from customers - infrastructure cost 5 - real (BR) </t>
  </si>
  <si>
    <t xml:space="preserve">Active - Total direct procurement from customers - infrastructure cost 5 - real (ADDN1) </t>
  </si>
  <si>
    <t xml:space="preserve">Active - Total direct procurement from customers - infrastructure cost 5 - real (ADDN2) </t>
  </si>
  <si>
    <t>Active - Total direct procurement from customers - infrastructure cost 6 - real</t>
  </si>
  <si>
    <t xml:space="preserve">Company - Total direct procurement from customers - infrastructure cost 6 - real (WR) </t>
  </si>
  <si>
    <t xml:space="preserve">Company - Total direct procurement from customers - infrastructure cost 6 - real (WN) </t>
  </si>
  <si>
    <t xml:space="preserve">Company - Total direct procurement from customers - infrastructure cost 6 - real (WWN) </t>
  </si>
  <si>
    <t xml:space="preserve">Company - Total direct procurement from customers - infrastructure cost 6 - real (BR) </t>
  </si>
  <si>
    <t xml:space="preserve">Company - Total direct procurement from customers - infrastructure cost 6 - real (ADDN1) </t>
  </si>
  <si>
    <t xml:space="preserve">Company - Total direct procurement from customers - infrastructure cost 6 - real (ADDN2) </t>
  </si>
  <si>
    <t xml:space="preserve">Ofwat - Total direct procurement from customers - infrastructure cost 6 - real (WR) </t>
  </si>
  <si>
    <t xml:space="preserve">Ofwat - Total direct procurement from customers - infrastructure cost 6 - real (WN) </t>
  </si>
  <si>
    <t xml:space="preserve">Ofwat - Total direct procurement from customers - infrastructure cost 6 - real (WWN) </t>
  </si>
  <si>
    <t xml:space="preserve">Ofwat - Total direct procurement from customers - infrastructure cost 6 - real (BR) </t>
  </si>
  <si>
    <t xml:space="preserve">Ofwat - Total direct procurement from customers - infrastructure cost 6 - real (ADDN1) </t>
  </si>
  <si>
    <t xml:space="preserve">Ofwat - Total direct procurement from customers - infrastructure cost 6 - real (ADDN2) </t>
  </si>
  <si>
    <t xml:space="preserve">Override - Total direct procurement from customers - infrastructure cost 6 - real (WR) </t>
  </si>
  <si>
    <t xml:space="preserve">Override - Total direct procurement from customers - infrastructure cost 6 - real (WN) </t>
  </si>
  <si>
    <t xml:space="preserve">Override - Total direct procurement from customers - infrastructure cost 6 - real (WWN) </t>
  </si>
  <si>
    <t xml:space="preserve">Override - Total direct procurement from customers - infrastructure cost 6 - real (BR) </t>
  </si>
  <si>
    <t xml:space="preserve">Override - Total direct procurement from customers - infrastructure cost 6 - real (ADDN1) </t>
  </si>
  <si>
    <t xml:space="preserve">Override - Total direct procurement from customers - infrastructure cost 6 - real (ADDN2) </t>
  </si>
  <si>
    <t xml:space="preserve">Active - Total direct procurement from customers - infrastructure cost 6 - real (WR) </t>
  </si>
  <si>
    <t xml:space="preserve">Active - Total direct procurement from customers - infrastructure cost 6 - real (WN) </t>
  </si>
  <si>
    <t xml:space="preserve">Active - Total direct procurement from customers - infrastructure cost 6 - real (WWN) </t>
  </si>
  <si>
    <t xml:space="preserve">Active - Total direct procurement from customers - infrastructure cost 6 - real (BR) </t>
  </si>
  <si>
    <t xml:space="preserve">Active - Total direct procurement from customers - infrastructure cost 6 - real (ADDN1) </t>
  </si>
  <si>
    <t xml:space="preserve">Active - Total direct procurement from customers - infrastructure cost 6 - real (ADDN2) </t>
  </si>
  <si>
    <t>Post financeability</t>
  </si>
  <si>
    <t>Active - Post financeability adjustments not eligible for tax uplift - real</t>
  </si>
  <si>
    <t>Switch - Post financeability adjustments not eligible for tax uplift</t>
  </si>
  <si>
    <t xml:space="preserve">Company - Post financeability adjustments not eligible for tax uplift - real (WR) </t>
  </si>
  <si>
    <t xml:space="preserve">Company - Post financeability adjustments not eligible for tax uplift - real (WN) </t>
  </si>
  <si>
    <t xml:space="preserve">Company - Post financeability adjustments not eligible for tax uplift - real (WWN) </t>
  </si>
  <si>
    <t xml:space="preserve">Company - Post financeability adjustments not eligible for tax uplift - real (BR) </t>
  </si>
  <si>
    <t xml:space="preserve">Company - Post financeability adjustments not eligible for tax uplift - real (ADDN1) </t>
  </si>
  <si>
    <t xml:space="preserve">Company - Post financeability adjustments not eligible for tax uplift - real (ADDN2) </t>
  </si>
  <si>
    <t xml:space="preserve">Ofwat - Post financeability adjustments not eligible for tax uplift - real (WR) </t>
  </si>
  <si>
    <t xml:space="preserve">Ofwat - Post financeability adjustments not eligible for tax uplift - real (WN) </t>
  </si>
  <si>
    <t xml:space="preserve">Ofwat - Post financeability adjustments not eligible for tax uplift - real (WWN) </t>
  </si>
  <si>
    <t xml:space="preserve">Ofwat - Post financeability adjustments not eligible for tax uplift - real (BR) </t>
  </si>
  <si>
    <t xml:space="preserve">Ofwat - Post financeability adjustments not eligible for tax uplift - real (ADDN1) </t>
  </si>
  <si>
    <t xml:space="preserve">Ofwat - Post financeability adjustments not eligible for tax uplift - real (ADDN2) </t>
  </si>
  <si>
    <t xml:space="preserve">Override - Post financeability adjustments not eligible for tax uplift - real (WR) </t>
  </si>
  <si>
    <t xml:space="preserve">Override - Post financeability adjustments not eligible for tax uplift - real (WN) </t>
  </si>
  <si>
    <t xml:space="preserve">Override - Post financeability adjustments not eligible for tax uplift - real (WWN) </t>
  </si>
  <si>
    <t xml:space="preserve">Override - Post financeability adjustments not eligible for tax uplift - real (BR) </t>
  </si>
  <si>
    <t xml:space="preserve">Override - Post financeability adjustments not eligible for tax uplift - real (ADDN1) </t>
  </si>
  <si>
    <t xml:space="preserve">Override - Post financeability adjustments not eligible for tax uplift - real (ADDN2) </t>
  </si>
  <si>
    <t xml:space="preserve">Active - Post financeability adjustments not eligible for tax uplift - real (WR) </t>
  </si>
  <si>
    <t xml:space="preserve">Active - Post financeability adjustments not eligible for tax uplift - real (WN) </t>
  </si>
  <si>
    <t xml:space="preserve">Active - Post financeability adjustments not eligible for tax uplift - real (WWN) </t>
  </si>
  <si>
    <t xml:space="preserve">Active - Post financeability adjustments not eligible for tax uplift - real (BR) </t>
  </si>
  <si>
    <t xml:space="preserve">Active - Post financeability adjustments not eligible for tax uplift - real (ADDN1) </t>
  </si>
  <si>
    <t xml:space="preserve">Active - Post financeability adjustments not eligible for tax uplift - real (ADDN2) </t>
  </si>
  <si>
    <t>Active - Post financeability adjustments eligible for tax uplift - real</t>
  </si>
  <si>
    <t>Switch - Post financeability adjustments eligible for tax uplift</t>
  </si>
  <si>
    <t xml:space="preserve">Company - Post financeability adjustments eligible for tax uplift - real (WR) </t>
  </si>
  <si>
    <t xml:space="preserve">Company - Post financeability adjustments eligible for tax uplift - real (WN) </t>
  </si>
  <si>
    <t xml:space="preserve">Company - Post financeability adjustments eligible for tax uplift - real (WWN) </t>
  </si>
  <si>
    <t xml:space="preserve">Company - Post financeability adjustments eligible for tax uplift - real (BR) </t>
  </si>
  <si>
    <t xml:space="preserve">Company - Post financeability adjustments eligible for tax uplift - real (ADDN1) </t>
  </si>
  <si>
    <t xml:space="preserve">Company - Post financeability adjustments eligible for tax uplift - real (ADDN2) </t>
  </si>
  <si>
    <t xml:space="preserve">Ofwat - Post financeability adjustments eligible for tax uplift - real (WR) </t>
  </si>
  <si>
    <t xml:space="preserve">Ofwat - Post financeability adjustments eligible for tax uplift - real (WN) </t>
  </si>
  <si>
    <t xml:space="preserve">Ofwat - Post financeability adjustments eligible for tax uplift - real (WWN) </t>
  </si>
  <si>
    <t xml:space="preserve">Ofwat - Post financeability adjustments eligible for tax uplift - real (BR) </t>
  </si>
  <si>
    <t xml:space="preserve">Ofwat - Post financeability adjustments eligible for tax uplift - real (ADDN1) </t>
  </si>
  <si>
    <t xml:space="preserve">Ofwat - Post financeability adjustments eligible for tax uplift - real (ADDN2) </t>
  </si>
  <si>
    <t xml:space="preserve">Override - Post financeability adjustments eligible for tax uplift - real (WR) </t>
  </si>
  <si>
    <t xml:space="preserve">Override - Post financeability adjustments eligible for tax uplift - real (WN) </t>
  </si>
  <si>
    <t xml:space="preserve">Override - Post financeability adjustments eligible for tax uplift - real (WWN) </t>
  </si>
  <si>
    <t xml:space="preserve">Override - Post financeability adjustments eligible for tax uplift - real (BR) </t>
  </si>
  <si>
    <t xml:space="preserve">Override - Post financeability adjustments eligible for tax uplift - real (ADDN1) </t>
  </si>
  <si>
    <t xml:space="preserve">Override - Post financeability adjustments eligible for tax uplift - real (ADDN2) </t>
  </si>
  <si>
    <t xml:space="preserve">Active - Post financeability adjustments eligible for tax uplift - real (WR) </t>
  </si>
  <si>
    <t xml:space="preserve">Active - Post financeability adjustments eligible for tax uplift - real (WN) </t>
  </si>
  <si>
    <t xml:space="preserve">Active - Post financeability adjustments eligible for tax uplift - real (WWN) </t>
  </si>
  <si>
    <t xml:space="preserve">Active - Post financeability adjustments eligible for tax uplift - real (BR) </t>
  </si>
  <si>
    <t xml:space="preserve">Active - Post financeability adjustments eligible for tax uplift - real (ADDN1) </t>
  </si>
  <si>
    <t xml:space="preserve">Active - Post financeability adjustments eligible for tax uplift - real (ADDN2) </t>
  </si>
  <si>
    <t>Active - Innovation funding - real</t>
  </si>
  <si>
    <t>Switch - Innovation funding</t>
  </si>
  <si>
    <t xml:space="preserve">Company - Innovation funding - real (WR) </t>
  </si>
  <si>
    <t xml:space="preserve">Company - Innovation funding - real (WN) </t>
  </si>
  <si>
    <t xml:space="preserve">Company - Innovation funding - real (WWN) </t>
  </si>
  <si>
    <t xml:space="preserve">Company - Innovation funding - real (BR) </t>
  </si>
  <si>
    <t xml:space="preserve">Company - Innovation funding - real (ADDN1) </t>
  </si>
  <si>
    <t xml:space="preserve">Company - Innovation funding - real (ADDN2) </t>
  </si>
  <si>
    <t xml:space="preserve">Ofwat - Innovation funding - real (WR) </t>
  </si>
  <si>
    <t xml:space="preserve">Ofwat - Innovation funding - real (WN) </t>
  </si>
  <si>
    <t xml:space="preserve">Ofwat - Innovation funding - real (WWN) </t>
  </si>
  <si>
    <t xml:space="preserve">Ofwat - Innovation funding - real (BR) </t>
  </si>
  <si>
    <t xml:space="preserve">Ofwat - Innovation funding - real (ADDN1) </t>
  </si>
  <si>
    <t xml:space="preserve">Ofwat - Innovation funding - real (ADDN2) </t>
  </si>
  <si>
    <t xml:space="preserve">Override - Innovation funding - real (WR) </t>
  </si>
  <si>
    <t xml:space="preserve">Override - Innovation funding - real (WN) </t>
  </si>
  <si>
    <t xml:space="preserve">Override - Innovation funding - real (WWN) </t>
  </si>
  <si>
    <t xml:space="preserve">Override - Innovation funding - real (BR) </t>
  </si>
  <si>
    <t xml:space="preserve">Override - Innovation funding - real (ADDN1) </t>
  </si>
  <si>
    <t xml:space="preserve">Override - Innovation funding - real (ADDN2) </t>
  </si>
  <si>
    <t xml:space="preserve">Active - Innovation funding - real (WR) </t>
  </si>
  <si>
    <t xml:space="preserve">Active - Innovation funding - real (WN) </t>
  </si>
  <si>
    <t xml:space="preserve">Active - Innovation funding - real (WWN) </t>
  </si>
  <si>
    <t xml:space="preserve">Active - Innovation funding - real (BR) </t>
  </si>
  <si>
    <t xml:space="preserve">Active - Innovation funding - real (ADDN1) </t>
  </si>
  <si>
    <t xml:space="preserve">Active - Innovation funding - real (ADDN2) </t>
  </si>
  <si>
    <t>Active - Water efficiency funding - real</t>
  </si>
  <si>
    <t>Switch - Water efficiency funding</t>
  </si>
  <si>
    <t xml:space="preserve">Company - Water efficiency funding - real (WR) </t>
  </si>
  <si>
    <t xml:space="preserve">Company - Water efficiency funding - real (WN) </t>
  </si>
  <si>
    <t xml:space="preserve">Company - Water efficiency funding - real (WWN) </t>
  </si>
  <si>
    <t xml:space="preserve">Company - Water efficiency funding - real (BR) </t>
  </si>
  <si>
    <t xml:space="preserve">Company - Water efficiency funding - real (ADDN1) </t>
  </si>
  <si>
    <t xml:space="preserve">Company - Water efficiency funding - real (ADDN2) </t>
  </si>
  <si>
    <t xml:space="preserve">Ofwat - Water efficiency funding - real (WR) </t>
  </si>
  <si>
    <t xml:space="preserve">Ofwat - Water efficiency funding - real (WN) </t>
  </si>
  <si>
    <t xml:space="preserve">Ofwat - Water efficiency funding - real (WWN) </t>
  </si>
  <si>
    <t xml:space="preserve">Ofwat - Water efficiency funding - real (BR) </t>
  </si>
  <si>
    <t xml:space="preserve">Ofwat - Water efficiency funding - real (ADDN1) </t>
  </si>
  <si>
    <t xml:space="preserve">Ofwat - Water efficiency funding - real (ADDN2) </t>
  </si>
  <si>
    <t xml:space="preserve">Override - Water efficiency funding - real (WR) </t>
  </si>
  <si>
    <t xml:space="preserve">Override - Water efficiency funding - real (WN) </t>
  </si>
  <si>
    <t xml:space="preserve">Override - Water efficiency funding - real (WWN) </t>
  </si>
  <si>
    <t xml:space="preserve">Override - Water efficiency funding - real (BR) </t>
  </si>
  <si>
    <t xml:space="preserve">Override - Water efficiency funding - real (ADDN1) </t>
  </si>
  <si>
    <t xml:space="preserve">Override - Water efficiency funding - real (ADDN2) </t>
  </si>
  <si>
    <t xml:space="preserve">Active - Water efficiency funding - real (WR) </t>
  </si>
  <si>
    <t xml:space="preserve">Active - Water efficiency funding - real (WN) </t>
  </si>
  <si>
    <t xml:space="preserve">Active - Water efficiency funding - real (WWN) </t>
  </si>
  <si>
    <t xml:space="preserve">Active - Water efficiency funding - real (BR) </t>
  </si>
  <si>
    <t xml:space="preserve">Active - Water efficiency funding - real (ADDN1) </t>
  </si>
  <si>
    <t xml:space="preserve">Active - Water efficiency funding - real (ADDN2) </t>
  </si>
  <si>
    <t>Active - Innovation &amp; Water efficiency funding - real</t>
  </si>
  <si>
    <t xml:space="preserve">Active - Innovation &amp; Water efficiency funding - real (WR) </t>
  </si>
  <si>
    <t xml:space="preserve">Active - Innovation &amp; Water efficiency funding - real (WN) </t>
  </si>
  <si>
    <t xml:space="preserve">Active - Innovation &amp; Water efficiency funding - real (WWN) </t>
  </si>
  <si>
    <t xml:space="preserve">Active - Innovation &amp; Water efficiency funding - real (BR) </t>
  </si>
  <si>
    <t xml:space="preserve">Active - Innovation &amp; Water efficiency funding - real (ADDN1) </t>
  </si>
  <si>
    <t xml:space="preserve">Active - Innovation &amp; Water efficiency funding - real (ADDN2) </t>
  </si>
  <si>
    <t>Active - QAA reward/(penalty) - real</t>
  </si>
  <si>
    <t>Switch - QAA reward/(penalty)</t>
  </si>
  <si>
    <t xml:space="preserve">Company - QAA reward/(penalty) - real (WR) </t>
  </si>
  <si>
    <t xml:space="preserve">Company - QAA reward/(penalty) - real (WN) </t>
  </si>
  <si>
    <t xml:space="preserve">Company - QAA reward/(penalty) - real (WWN) </t>
  </si>
  <si>
    <t xml:space="preserve">Company - QAA reward/(penalty) - real (BR) </t>
  </si>
  <si>
    <t xml:space="preserve">Company - QAA reward/(penalty) - real (ADDN1) </t>
  </si>
  <si>
    <t xml:space="preserve">Company - QAA reward/(penalty) - real (ADDN2) </t>
  </si>
  <si>
    <t xml:space="preserve">Ofwat - QAA reward/(penalty) - real (WR) </t>
  </si>
  <si>
    <t xml:space="preserve">Ofwat - QAA reward/(penalty) - real (WN) </t>
  </si>
  <si>
    <t xml:space="preserve">Ofwat - QAA reward/(penalty) - real (WWN) </t>
  </si>
  <si>
    <t xml:space="preserve">Ofwat - QAA reward/(penalty) - real (BR) </t>
  </si>
  <si>
    <t xml:space="preserve">Ofwat - QAA reward/(penalty) - real (ADDN1) </t>
  </si>
  <si>
    <t xml:space="preserve">Ofwat - QAA reward/(penalty) - real (ADDN2) </t>
  </si>
  <si>
    <t xml:space="preserve">Override - QAA reward/(penalty) - real (WR) </t>
  </si>
  <si>
    <t xml:space="preserve">Override - QAA reward/(penalty) - real (WN) </t>
  </si>
  <si>
    <t xml:space="preserve">Override - QAA reward/(penalty) - real (WWN) </t>
  </si>
  <si>
    <t xml:space="preserve">Override - QAA reward/(penalty) - real (BR) </t>
  </si>
  <si>
    <t xml:space="preserve">Override - QAA reward/(penalty) - real (ADDN1) </t>
  </si>
  <si>
    <t xml:space="preserve">Override - QAA reward/(penalty) - real (ADDN2) </t>
  </si>
  <si>
    <t xml:space="preserve">Active - QAA reward/(penalty) - real (WR) </t>
  </si>
  <si>
    <t xml:space="preserve">Active - QAA reward/(penalty) - real (WN) </t>
  </si>
  <si>
    <t xml:space="preserve">Active - QAA reward/(penalty) - real (WWN) </t>
  </si>
  <si>
    <t xml:space="preserve">Active - QAA reward/(penalty) - real (BR) </t>
  </si>
  <si>
    <t xml:space="preserve">Active - QAA reward/(penalty) - real (ADDN1) </t>
  </si>
  <si>
    <t xml:space="preserve">Active - QAA reward/(penalty) - real (ADDN2) </t>
  </si>
  <si>
    <t>Active - Residential retail revenue adjustment - real</t>
  </si>
  <si>
    <t>Switch - Residential retail revenue adjustment</t>
  </si>
  <si>
    <t>Company - Residential retail revenue adjustment active - real</t>
  </si>
  <si>
    <t>Ofwat - Residential retail revenue adjustment active - real</t>
  </si>
  <si>
    <t>Override - Residential retail revenue adjustment active - real</t>
  </si>
  <si>
    <t>Active - Business retail revenue adjustment - real</t>
  </si>
  <si>
    <t>Switch - Business retail revenue adjustment - real</t>
  </si>
  <si>
    <t>Company - Business retail revenue adjustment - real</t>
  </si>
  <si>
    <t>Ofwat - Business retail revenue adjustment - real</t>
  </si>
  <si>
    <t>Override - Business retail revenue adjustment - real</t>
  </si>
  <si>
    <t>Reprofiling</t>
  </si>
  <si>
    <t>Active - Reprofiling revenue - real</t>
  </si>
  <si>
    <t>Switch - Reprofiling</t>
  </si>
  <si>
    <t xml:space="preserve">Company - Reprofiling revenue - real (WR) </t>
  </si>
  <si>
    <t xml:space="preserve">Company - Reprofiling revenue - real (WN) </t>
  </si>
  <si>
    <t xml:space="preserve">Company - Reprofiling revenue - real (WWN) </t>
  </si>
  <si>
    <t xml:space="preserve">Company - Reprofiling revenue - real (BR) </t>
  </si>
  <si>
    <t xml:space="preserve">Company - Reprofiling revenue - real (ADDN1) </t>
  </si>
  <si>
    <t xml:space="preserve">Company - Reprofiling revenue - real (ADDN2) </t>
  </si>
  <si>
    <t xml:space="preserve">Ofwat - Reprofiling revenue - real (WR) </t>
  </si>
  <si>
    <t xml:space="preserve">Ofwat - Reprofiling revenue - real (WN) </t>
  </si>
  <si>
    <t xml:space="preserve">Ofwat - Reprofiling revenue - real (WWN) </t>
  </si>
  <si>
    <t xml:space="preserve">Ofwat - Reprofiling revenue - real (BR) </t>
  </si>
  <si>
    <t xml:space="preserve">Ofwat - Reprofiling revenue - real (ADDN1) </t>
  </si>
  <si>
    <t xml:space="preserve">Ofwat - Reprofiling revenue - real (ADDN2) </t>
  </si>
  <si>
    <t xml:space="preserve">Override - Reprofiling revenue - real (WR) </t>
  </si>
  <si>
    <t xml:space="preserve">Override - Reprofiling revenue - real (WN) </t>
  </si>
  <si>
    <t xml:space="preserve">Override - Reprofiling revenue - real (WWN) </t>
  </si>
  <si>
    <t xml:space="preserve">Override - Reprofiling revenue - real (BR) </t>
  </si>
  <si>
    <t xml:space="preserve">Override - Reprofiling revenue - real (ADDN1) </t>
  </si>
  <si>
    <t xml:space="preserve">Override - Reprofiling revenue - real (ADDN2) </t>
  </si>
  <si>
    <t xml:space="preserve">Active - Reprofiling revenue - real (WR) </t>
  </si>
  <si>
    <t xml:space="preserve">Active - Reprofiling revenue - real (WN) </t>
  </si>
  <si>
    <t xml:space="preserve">Active - Reprofiling revenue - real (WWN) </t>
  </si>
  <si>
    <t xml:space="preserve">Active - Reprofiling revenue - real (BR) </t>
  </si>
  <si>
    <t xml:space="preserve">Active - Reprofiling revenue - real (ADDN1) </t>
  </si>
  <si>
    <t xml:space="preserve">Active - Reprofiling revenue - real (ADDN2) </t>
  </si>
  <si>
    <t>Active - Discount rate for reprofiling allowed revenue</t>
  </si>
  <si>
    <t xml:space="preserve">Company - Discount rate for reprofiling allowed revenue (WR) </t>
  </si>
  <si>
    <t xml:space="preserve">Company - Discount rate for reprofiling allowed revenue (WN) </t>
  </si>
  <si>
    <t xml:space="preserve">Company - Discount rate for reprofiling allowed revenue (WWN) </t>
  </si>
  <si>
    <t xml:space="preserve">Company - Discount rate for reprofiling allowed revenue (BR) </t>
  </si>
  <si>
    <t xml:space="preserve">Company - Discount rate for reprofiling allowed revenue (ADDN1) </t>
  </si>
  <si>
    <t xml:space="preserve">Company - Discount rate for reprofiling allowed revenue (ADDN2) </t>
  </si>
  <si>
    <t xml:space="preserve">Ofwat - Discount rate for reprofiling allowed revenue (WR) </t>
  </si>
  <si>
    <t xml:space="preserve">Ofwat - Discount rate for reprofiling allowed revenue (WN) </t>
  </si>
  <si>
    <t xml:space="preserve">Ofwat - Discount rate for reprofiling allowed revenue (WWN) </t>
  </si>
  <si>
    <t xml:space="preserve">Ofwat - Discount rate for reprofiling allowed revenue (BR) </t>
  </si>
  <si>
    <t xml:space="preserve">Ofwat - Discount rate for reprofiling allowed revenue (ADDN1) </t>
  </si>
  <si>
    <t xml:space="preserve">Ofwat - Discount rate for reprofiling allowed revenue (ADDN2) </t>
  </si>
  <si>
    <t xml:space="preserve">Override - Discount rate for reprofiling allowed revenue (WR) </t>
  </si>
  <si>
    <t xml:space="preserve">Override - Discount rate for reprofiling allowed revenue (WN) </t>
  </si>
  <si>
    <t xml:space="preserve">Override - Discount rate for reprofiling allowed revenue (WWN) </t>
  </si>
  <si>
    <t xml:space="preserve">Override - Discount rate for reprofiling allowed revenue (BR) </t>
  </si>
  <si>
    <t xml:space="preserve">Override - Discount rate for reprofiling allowed revenue (ADDN1) </t>
  </si>
  <si>
    <t xml:space="preserve">Override - Discount rate for reprofiling allowed revenue (ADDN2) </t>
  </si>
  <si>
    <t xml:space="preserve">Active - Discount rate for reprofiling allowed revenue (WR) </t>
  </si>
  <si>
    <t xml:space="preserve">Active - Discount rate for reprofiling allowed revenue (WN) </t>
  </si>
  <si>
    <t xml:space="preserve">Active - Discount rate for reprofiling allowed revenue (WWN) </t>
  </si>
  <si>
    <t xml:space="preserve">Active - Discount rate for reprofiling allowed revenue (BR) </t>
  </si>
  <si>
    <t xml:space="preserve">Active - Discount rate for reprofiling allowed revenue (ADDN1) </t>
  </si>
  <si>
    <t xml:space="preserve">Active - Discount rate for reprofiling allowed revenue (ADDN2) </t>
  </si>
  <si>
    <t>Other revenue adjustments</t>
  </si>
  <si>
    <t>Non price control income</t>
  </si>
  <si>
    <t>Active - Non-price control income - third party services - Bulk supplies - General - real</t>
  </si>
  <si>
    <t>Switch - Other non price control income</t>
  </si>
  <si>
    <t xml:space="preserve">Company - Non-price control income - third party services - Bulk supplies - General - real (WR) </t>
  </si>
  <si>
    <t xml:space="preserve">Company - Non-price control income - third party services - Bulk supplies - General - real (WN) </t>
  </si>
  <si>
    <t xml:space="preserve">Company - Non-price control income - third party services - Bulk supplies - General - real (WWN) </t>
  </si>
  <si>
    <t xml:space="preserve">Company - Non-price control income - third party services - Bulk supplies - General - real (BR) </t>
  </si>
  <si>
    <t xml:space="preserve">Company - Non-price control income - third party services - Bulk supplies - General - real (ADDN1) </t>
  </si>
  <si>
    <t xml:space="preserve">Company - Non-price control income - third party services - Bulk supplies - General - real (ADDN2) </t>
  </si>
  <si>
    <t xml:space="preserve">Ofwat - Non-price control income - third party services - Bulk supplies - General - real (WR) </t>
  </si>
  <si>
    <t xml:space="preserve">Ofwat - Non-price control income - third party services - Bulk supplies - General - real (WN) </t>
  </si>
  <si>
    <t xml:space="preserve">Ofwat - Non-price control income - third party services - Bulk supplies - General - real (WWN) </t>
  </si>
  <si>
    <t xml:space="preserve">Ofwat - Non-price control income - third party services - Bulk supplies - General - real (BR) </t>
  </si>
  <si>
    <t xml:space="preserve">Ofwat - Non-price control income - third party services - Bulk supplies - General - real (ADDN1) </t>
  </si>
  <si>
    <t xml:space="preserve">Ofwat - Non-price control income - third party services - Bulk supplies - General - real (ADDN2) </t>
  </si>
  <si>
    <t xml:space="preserve">Override - Non-price control income - third party services - Bulk supplies - General - real (WR) </t>
  </si>
  <si>
    <t xml:space="preserve">Override - Non-price control income - third party services - Bulk supplies - General - real (WN) </t>
  </si>
  <si>
    <t xml:space="preserve">Override - Non-price control income - third party services - Bulk supplies - General - real (WWN) </t>
  </si>
  <si>
    <t xml:space="preserve">Override - Non-price control income - third party services - Bulk supplies - General - real (BR) </t>
  </si>
  <si>
    <t xml:space="preserve">Override - Non-price control income - third party services - Bulk supplies - General - real (ADDN1) </t>
  </si>
  <si>
    <t xml:space="preserve">Override - Non-price control income - third party services - Bulk supplies - General - real (ADDN2) </t>
  </si>
  <si>
    <t xml:space="preserve">Active - Non-price control income - third party services - Bulk supplies - General - real (WR) </t>
  </si>
  <si>
    <t xml:space="preserve">Active - Non-price control income - third party services - Bulk supplies - General - real (WN) </t>
  </si>
  <si>
    <t xml:space="preserve">Active - Non-price control income - third party services - Bulk supplies - General - real (WWN) </t>
  </si>
  <si>
    <t xml:space="preserve">Active - Non-price control income - third party services - Bulk supplies - General - real (BR) </t>
  </si>
  <si>
    <t xml:space="preserve">Active - Non-price control income - third party services - Bulk supplies - General - real (ADDN1) </t>
  </si>
  <si>
    <t xml:space="preserve">Active - Non-price control income - third party services - Bulk supplies - General - real (ADDN2) </t>
  </si>
  <si>
    <t>Active - Non-price control income - third party services - other - real</t>
  </si>
  <si>
    <t xml:space="preserve">Company - Non-price control income - third party services - other - real (WR) </t>
  </si>
  <si>
    <t xml:space="preserve">Company - Non-price control income - third party services - other - real (WN) </t>
  </si>
  <si>
    <t xml:space="preserve">Company - Non-price control income - third party services - other - real (WWN) </t>
  </si>
  <si>
    <t xml:space="preserve">Company - Non-price control income - third party services - other - real (BR) </t>
  </si>
  <si>
    <t xml:space="preserve">Company - Non-price control income - third party services - other - real (ADDN1) </t>
  </si>
  <si>
    <t xml:space="preserve">Company - Non-price control income - third party services - other - real (ADDN2) </t>
  </si>
  <si>
    <t xml:space="preserve">Ofwat - Non-price control income - third party services - other - real (WR) </t>
  </si>
  <si>
    <t xml:space="preserve">Ofwat - Non-price control income - third party services - other - real (WN) </t>
  </si>
  <si>
    <t xml:space="preserve">Ofwat - Non-price control income - third party services - other - real (WWN) </t>
  </si>
  <si>
    <t xml:space="preserve">Ofwat - Non-price control income - third party services - other - real (BR) </t>
  </si>
  <si>
    <t xml:space="preserve">Ofwat - Non-price control income - third party services - other - real (ADDN1) </t>
  </si>
  <si>
    <t xml:space="preserve">Ofwat - Non-price control income - third party services - other - real (ADDN2) </t>
  </si>
  <si>
    <t xml:space="preserve">Override - Non-price control income - third party services - other - real (WR) </t>
  </si>
  <si>
    <t xml:space="preserve">Override - Non-price control income - third party services - other - real (WN) </t>
  </si>
  <si>
    <t xml:space="preserve">Override - Non-price control income - third party services - other - real (WWN) </t>
  </si>
  <si>
    <t xml:space="preserve">Override - Non-price control income - third party services - other - real (BR) </t>
  </si>
  <si>
    <t xml:space="preserve">Override - Non-price control income - third party services - other - real (ADDN1) </t>
  </si>
  <si>
    <t xml:space="preserve">Override - Non-price control income - third party services - other - real (ADDN2) </t>
  </si>
  <si>
    <t xml:space="preserve">Active - Non-price control income - third party services - other - real (WR) </t>
  </si>
  <si>
    <t xml:space="preserve">Active - Non-price control income - third party services - other - real (WN) </t>
  </si>
  <si>
    <t xml:space="preserve">Active - Non-price control income - third party services - other - real (WWN) </t>
  </si>
  <si>
    <t xml:space="preserve">Active - Non-price control income - third party services - other - real (BR) </t>
  </si>
  <si>
    <t xml:space="preserve">Active - Non-price control income - third party services - other - real (ADDN1) </t>
  </si>
  <si>
    <t xml:space="preserve">Active - Non-price control income - third party services - other - real (ADDN2) </t>
  </si>
  <si>
    <t>Active - Non-price control income - third party services - Bulk supplies - contract not qualifying for water trading incentives - signed before 1 April 2020 - real</t>
  </si>
  <si>
    <t xml:space="preserve">Company - Non-price control income - third party services - Bulk supplies - contract not qualifying for water trading incentives - signed before 1 April 2020 - real (WR) </t>
  </si>
  <si>
    <t xml:space="preserve">Company - Non-price control income - third party services - Bulk supplies - contract not qualifying for water trading incentives - signed before 1 April 2020 - real (WN) </t>
  </si>
  <si>
    <t xml:space="preserve">Company - Non-price control income - third party services - Bulk supplies - contract not qualifying for water trading incentives - signed before 1 April 2020 - real (WWN) </t>
  </si>
  <si>
    <t xml:space="preserve">Company - Non-price control income - third party services - Bulk supplies - contract not qualifying for water trading incentives - signed before 1 April 2020 - real (BR) </t>
  </si>
  <si>
    <t xml:space="preserve">Company - Non-price control income - third party services - Bulk supplies - contract not qualifying for water trading incentives - signed before 1 April 2020 - real (ADDN1) </t>
  </si>
  <si>
    <t xml:space="preserve">Company - Non-price control income - third party services - Bulk supplies - contract not qualifying for water trading incentives - signed before 1 April 2020 - real (ADDN2) </t>
  </si>
  <si>
    <t xml:space="preserve">Ofwat - Non-price control income - third party services - Bulk supplies - contract not qualifying for water trading incentives - signed before 1 April 2020 - real (WR) </t>
  </si>
  <si>
    <t xml:space="preserve">Ofwat - Non-price control income - third party services - Bulk supplies - contract not qualifying for water trading incentives - signed before 1 April 2020 - real (WN) </t>
  </si>
  <si>
    <t xml:space="preserve">Ofwat - Non-price control income - third party services - Bulk supplies - contract not qualifying for water trading incentives - signed before 1 April 2020 - real (WWN) </t>
  </si>
  <si>
    <t xml:space="preserve">Ofwat - Non-price control income - third party services - Bulk supplies - contract not qualifying for water trading incentives - signed before 1 April 2020 - real (BR) </t>
  </si>
  <si>
    <t xml:space="preserve">Ofwat - Non-price control income - third party services - Bulk supplies - contract not qualifying for water trading incentives - signed before 1 April 2020 - real (ADDN1) </t>
  </si>
  <si>
    <t xml:space="preserve">Ofwat - Non-price control income - third party services - Bulk supplies - contract not qualifying for water trading incentives - signed before 1 April 2020 - real (ADDN2) </t>
  </si>
  <si>
    <t xml:space="preserve">Override - Non-price control income - third party services - Bulk supplies - contract not qualifying for water trading incentives - signed before 1 April 2020 - real (WR) </t>
  </si>
  <si>
    <t xml:space="preserve">Override - Non-price control income - third party services - Bulk supplies - contract not qualifying for water trading incentives - signed before 1 April 2020 - real (WN) </t>
  </si>
  <si>
    <t xml:space="preserve">Override - Non-price control income - third party services - Bulk supplies - contract not qualifying for water trading incentives - signed before 1 April 2020 - real (WWN) </t>
  </si>
  <si>
    <t xml:space="preserve">Override - Non-price control income - third party services - Bulk supplies - contract not qualifying for water trading incentives - signed before 1 April 2020 - real (BR) </t>
  </si>
  <si>
    <t xml:space="preserve">Override - Non-price control income - third party services - Bulk supplies - contract not qualifying for water trading incentives - signed before 1 April 2020 - real (ADDN1) </t>
  </si>
  <si>
    <t xml:space="preserve">Override - Non-price control income - third party services - Bulk supplies - contract not qualifying for water trading incentives - signed before 1 April 2020 - real (ADDN2) </t>
  </si>
  <si>
    <t xml:space="preserve">Active - Non-price control income - third party services - Bulk supplies - contract not qualifying for water trading incentives - signed before 1 April 2020 - real (WR) </t>
  </si>
  <si>
    <t xml:space="preserve">Active - Non-price control income - third party services - Bulk supplies - contract not qualifying for water trading incentives - signed before 1 April 2020 - real (WN) </t>
  </si>
  <si>
    <t xml:space="preserve">Active - Non-price control income - third party services - Bulk supplies - contract not qualifying for water trading incentives - signed before 1 April 2020 - real (WWN) </t>
  </si>
  <si>
    <t xml:space="preserve">Active - Non-price control income - third party services - Bulk supplies - contract not qualifying for water trading incentives - signed before 1 April 2020 - real (BR) </t>
  </si>
  <si>
    <t xml:space="preserve">Active - Non-price control income - third party services - Bulk supplies - contract not qualifying for water trading incentives - signed before 1 April 2020 - real (ADDN1) </t>
  </si>
  <si>
    <t xml:space="preserve">Active - Non-price control income - third party services - Bulk supplies - contract not qualifying for water trading incentives - signed before 1 April 2020 - real (ADDN2) </t>
  </si>
  <si>
    <t>Active - Non-price control income - third party services - Bulk supplies - contract qualifying for water trading incentives - on or after 1 April 2020 - real</t>
  </si>
  <si>
    <t xml:space="preserve">Company - Non-price control income - third party services - Bulk supplies - contract qualifying for water trading incentives - on or after 1 April 2020 - real (WR) </t>
  </si>
  <si>
    <t xml:space="preserve">Company - Non-price control income - third party services - Bulk supplies - contract qualifying for water trading incentives - on or after 1 April 2020 - real (WN) </t>
  </si>
  <si>
    <t xml:space="preserve">Company - Non-price control income - third party services - Bulk supplies - contract qualifying for water trading incentives - on or after 1 April 2020 - real (WWN) </t>
  </si>
  <si>
    <t xml:space="preserve">Company - Non-price control income - third party services - Bulk supplies - contract qualifying for water trading incentives - on or after 1 April 2020 - real (BR) </t>
  </si>
  <si>
    <t xml:space="preserve">Company - Non-price control income - third party services - Bulk supplies - contract qualifying for water trading incentives - on or after 1 April 2020 - real (ADDN1) </t>
  </si>
  <si>
    <t xml:space="preserve">Company - Non-price control income - third party services - Bulk supplies - contract qualifying for water trading incentives - on or after 1 April 2020 - real (ADDN2) </t>
  </si>
  <si>
    <t xml:space="preserve">Ofwat - Non-price control income - third party services - Bulk supplies - contract qualifying for water trading incentives - on or after 1 April 2020 - real (WR) </t>
  </si>
  <si>
    <t xml:space="preserve">Ofwat - Non-price control income - third party services - Bulk supplies - contract qualifying for water trading incentives - on or after 1 April 2020 - real (WN) </t>
  </si>
  <si>
    <t xml:space="preserve">Ofwat - Non-price control income - third party services - Bulk supplies - contract qualifying for water trading incentives - on or after 1 April 2020 - real (WWN) </t>
  </si>
  <si>
    <t xml:space="preserve">Ofwat - Non-price control income - third party services - Bulk supplies - contract qualifying for water trading incentives - on or after 1 April 2020 - real (BR) </t>
  </si>
  <si>
    <t xml:space="preserve">Ofwat - Non-price control income - third party services - Bulk supplies - contract qualifying for water trading incentives - on or after 1 April 2020 - real (ADDN1) </t>
  </si>
  <si>
    <t xml:space="preserve">Ofwat - Non-price control income - third party services - Bulk supplies - contract qualifying for water trading incentives - on or after 1 April 2020 - real (ADDN2) </t>
  </si>
  <si>
    <t xml:space="preserve">Override - Non-price control income - third party services - Bulk supplies - contract qualifying for water trading incentives - on or after 1 April 2020 - real (WR) </t>
  </si>
  <si>
    <t xml:space="preserve">Override - Non-price control income - third party services - Bulk supplies - contract qualifying for water trading incentives - on or after 1 April 2020 - real (WN) </t>
  </si>
  <si>
    <t xml:space="preserve">Override - Non-price control income - third party services - Bulk supplies - contract qualifying for water trading incentives - on or after 1 April 2020 - real (WWN) </t>
  </si>
  <si>
    <t xml:space="preserve">Override - Non-price control income - third party services - Bulk supplies - contract qualifying for water trading incentives - on or after 1 April 2020 - real (BR) </t>
  </si>
  <si>
    <t xml:space="preserve">Override - Non-price control income - third party services - Bulk supplies - contract qualifying for water trading incentives - on or after 1 April 2020 - real (ADDN1) </t>
  </si>
  <si>
    <t xml:space="preserve">Override - Non-price control income - third party services - Bulk supplies - contract qualifying for water trading incentives - on or after 1 April 2020 - real (ADDN2) </t>
  </si>
  <si>
    <t xml:space="preserve">Active - Non-price control income - third party services - Bulk supplies - contract qualifying for water trading incentives - on or after 1 April 2020 - real (WR) </t>
  </si>
  <si>
    <t xml:space="preserve">Active - Non-price control income - third party services - Bulk supplies - contract qualifying for water trading incentives - on or after 1 April 2020 - real (WN) </t>
  </si>
  <si>
    <t xml:space="preserve">Active - Non-price control income - third party services - Bulk supplies - contract qualifying for water trading incentives - on or after 1 April 2020 - real (WWN) </t>
  </si>
  <si>
    <t xml:space="preserve">Active - Non-price control income - third party services - Bulk supplies - contract qualifying for water trading incentives - on or after 1 April 2020 - real (BR) </t>
  </si>
  <si>
    <t xml:space="preserve">Active - Non-price control income - third party services - Bulk supplies - contract qualifying for water trading incentives - on or after 1 April 2020 - real (ADDN1) </t>
  </si>
  <si>
    <t xml:space="preserve">Active - Non-price control income - third party services - Bulk supplies - contract qualifying for water trading incentives - on or after 1 April 2020 - real (ADDN2) </t>
  </si>
  <si>
    <t>Active - Non-price control income - principal services - real</t>
  </si>
  <si>
    <t xml:space="preserve">Company - Non-price control income - principal services - real (WR) </t>
  </si>
  <si>
    <t xml:space="preserve">Company - Non-price control income - principal services - real (WN) </t>
  </si>
  <si>
    <t xml:space="preserve">Company - Non-price control income - principal services - real (WWN) </t>
  </si>
  <si>
    <t xml:space="preserve">Company - Non-price control income - principal services - real (BR) </t>
  </si>
  <si>
    <t xml:space="preserve">Company - Non-price control income - principal services - real (ADDN1) </t>
  </si>
  <si>
    <t xml:space="preserve">Company - Non-price control income - principal services - real (ADDN2) </t>
  </si>
  <si>
    <t xml:space="preserve">Ofwat - Non-price control income - principal services - real (WR) </t>
  </si>
  <si>
    <t xml:space="preserve">Ofwat - Non-price control income - principal services - real (WN) </t>
  </si>
  <si>
    <t xml:space="preserve">Ofwat - Non-price control income - principal services - real (WWN) </t>
  </si>
  <si>
    <t xml:space="preserve">Ofwat - Non-price control income - principal services - real (BR) </t>
  </si>
  <si>
    <t xml:space="preserve">Ofwat - Non-price control income - principal services - real (ADDN1) </t>
  </si>
  <si>
    <t xml:space="preserve">Ofwat - Non-price control income - principal services - real (ADDN2) </t>
  </si>
  <si>
    <t xml:space="preserve">Override - Non-price control income - principal services - real (WR) </t>
  </si>
  <si>
    <t xml:space="preserve">Override - Non-price control income - principal services - real (WN) </t>
  </si>
  <si>
    <t xml:space="preserve">Override - Non-price control income - principal services - real (WWN) </t>
  </si>
  <si>
    <t xml:space="preserve">Override - Non-price control income - principal services - real (BR) </t>
  </si>
  <si>
    <t xml:space="preserve">Override - Non-price control income - principal services - real (ADDN1) </t>
  </si>
  <si>
    <t xml:space="preserve">Override - Non-price control income - principal services - real (ADDN2) </t>
  </si>
  <si>
    <t xml:space="preserve">Active - Non-price control income - principal services - real (WR) </t>
  </si>
  <si>
    <t xml:space="preserve">Active - Non-price control income - principal services - real (WN) </t>
  </si>
  <si>
    <t xml:space="preserve">Active - Non-price control income - principal services - real (WWN) </t>
  </si>
  <si>
    <t xml:space="preserve">Active - Non-price control income - principal services - real (BR) </t>
  </si>
  <si>
    <t xml:space="preserve">Active - Non-price control income - principal services - real (ADDN1) </t>
  </si>
  <si>
    <t xml:space="preserve">Active - Non-price control income - principal services - real (ADDN2) </t>
  </si>
  <si>
    <t>Other revenue</t>
  </si>
  <si>
    <t>Active - Price control income - third party services - Rechargeable works - real</t>
  </si>
  <si>
    <t>Switch - Other price control income</t>
  </si>
  <si>
    <t xml:space="preserve">Company - Price control income - third party services - Rechargeable works - real (WR) </t>
  </si>
  <si>
    <t xml:space="preserve">Company - Price control income - third party services - Rechargeable works - real (WN) </t>
  </si>
  <si>
    <t xml:space="preserve">Company - Price control income - third party services - Rechargeable works - real (WWN) </t>
  </si>
  <si>
    <t xml:space="preserve">Company - Price control income - third party services - Rechargeable works - real (BR) </t>
  </si>
  <si>
    <t xml:space="preserve">Company - Price control income - third party services - Rechargeable works - real (ADDN1) </t>
  </si>
  <si>
    <t xml:space="preserve">Company - Price control income - third party services - Rechargeable works - real (ADDN2) </t>
  </si>
  <si>
    <t xml:space="preserve">Ofwat - Price control income - third party services - Rechargeable works - real (WR) </t>
  </si>
  <si>
    <t xml:space="preserve">Ofwat - Price control income - third party services - Rechargeable works - real (WN) </t>
  </si>
  <si>
    <t xml:space="preserve">Ofwat - Price control income - third party services - Rechargeable works - real (WWN) </t>
  </si>
  <si>
    <t xml:space="preserve">Ofwat - Price control income - third party services - Rechargeable works - real (BR) </t>
  </si>
  <si>
    <t xml:space="preserve">Ofwat - Price control income - third party services - Rechargeable works - real (ADDN1) </t>
  </si>
  <si>
    <t xml:space="preserve">Ofwat - Price control income - third party services - Rechargeable works - real (ADDN2) </t>
  </si>
  <si>
    <t xml:space="preserve">Override - Price control income - third party services - Rechargeable works - real (WR) </t>
  </si>
  <si>
    <t xml:space="preserve">Override - Price control income - third party services - Rechargeable works - real (WN) </t>
  </si>
  <si>
    <t xml:space="preserve">Override - Price control income - third party services - Rechargeable works - real (WWN) </t>
  </si>
  <si>
    <t xml:space="preserve">Override - Price control income - third party services - Rechargeable works - real (BR) </t>
  </si>
  <si>
    <t xml:space="preserve">Override - Price control income - third party services - Rechargeable works - real (ADDN1) </t>
  </si>
  <si>
    <t xml:space="preserve">Override - Price control income - third party services - Rechargeable works - real (ADDN2) </t>
  </si>
  <si>
    <t xml:space="preserve">Active - Price control income - third party services - Rechargeable works - real (WR) </t>
  </si>
  <si>
    <t xml:space="preserve">Active - Price control income - third party services - Rechargeable works - real (WN) </t>
  </si>
  <si>
    <t xml:space="preserve">Active - Price control income - third party services - Rechargeable works - real (WWN) </t>
  </si>
  <si>
    <t xml:space="preserve">Active - Price control income - third party services - Rechargeable works - real (BR) </t>
  </si>
  <si>
    <t xml:space="preserve">Active - Price control income - third party services - Rechargeable works - real (ADDN1) </t>
  </si>
  <si>
    <t xml:space="preserve">Active - Price control income - third party services - Rechargeable works - real (ADDN2) </t>
  </si>
  <si>
    <t>Active - Other price control income - Third party revenue - real</t>
  </si>
  <si>
    <t xml:space="preserve">Company - Other price control income - Third party revenue - real (WR) </t>
  </si>
  <si>
    <t xml:space="preserve">Company - Other price control income - Third party revenue - real (WN) </t>
  </si>
  <si>
    <t xml:space="preserve">Company - Other price control income - Third party revenue - real (WWN) </t>
  </si>
  <si>
    <t xml:space="preserve">Company - Other price control income - Third party revenue - real (BR) </t>
  </si>
  <si>
    <t xml:space="preserve">Company - Other price control income - Third party revenue - real (ADDN1) </t>
  </si>
  <si>
    <t xml:space="preserve">Company - Other price control income - Third party revenue - real (ADDN2) </t>
  </si>
  <si>
    <t xml:space="preserve">Ofwat - Other price control income - Third party revenue - real (WR) </t>
  </si>
  <si>
    <t xml:space="preserve">Ofwat - Other price control income - Third party revenue - real (WN) </t>
  </si>
  <si>
    <t xml:space="preserve">Ofwat - Other price control income - Third party revenue - real (WWN) </t>
  </si>
  <si>
    <t xml:space="preserve">Ofwat - Other price control income - Third party revenue - real (BR) </t>
  </si>
  <si>
    <t xml:space="preserve">Ofwat - Other price control income - Third party revenue - real (ADDN1) </t>
  </si>
  <si>
    <t xml:space="preserve">Ofwat - Other price control income - Third party revenue - real (ADDN2) </t>
  </si>
  <si>
    <t xml:space="preserve">Override - Other price control income - Third party revenue - real (WR) </t>
  </si>
  <si>
    <t xml:space="preserve">Override - Other price control income - Third party revenue - real (WN) </t>
  </si>
  <si>
    <t xml:space="preserve">Override - Other price control income - Third party revenue - real (WWN) </t>
  </si>
  <si>
    <t xml:space="preserve">Override - Other price control income - Third party revenue - real (BR) </t>
  </si>
  <si>
    <t xml:space="preserve">Override - Other price control income - Third party revenue - real (ADDN1) </t>
  </si>
  <si>
    <t xml:space="preserve">Override - Other price control income - Third party revenue - real (ADDN2) </t>
  </si>
  <si>
    <t xml:space="preserve">Active - Other price control income - Third party revenue - real (WR) </t>
  </si>
  <si>
    <t xml:space="preserve">Active - Other price control income - Third party revenue - real (WN) </t>
  </si>
  <si>
    <t xml:space="preserve">Active - Other price control income - Third party revenue - real (WWN) </t>
  </si>
  <si>
    <t xml:space="preserve">Active - Other price control income - Third party revenue - real (BR) </t>
  </si>
  <si>
    <t xml:space="preserve">Active - Other price control income - Third party revenue - real (ADDN1) </t>
  </si>
  <si>
    <t xml:space="preserve">Active - Other price control income - Third party revenue - real (ADDN2) </t>
  </si>
  <si>
    <t>Active - Total other price control income - real</t>
  </si>
  <si>
    <t xml:space="preserve">Active - Total other price control income - real (WR) </t>
  </si>
  <si>
    <t xml:space="preserve">Active - Total other price control income - real (WN) </t>
  </si>
  <si>
    <t xml:space="preserve">Active - Total other price control income - real (WWN) </t>
  </si>
  <si>
    <t xml:space="preserve">Active - Total other price control income - real (BR) </t>
  </si>
  <si>
    <t xml:space="preserve">Active - Total other price control income - real (ADDN1) </t>
  </si>
  <si>
    <t xml:space="preserve">Active - Total other price control income - real (ADDN2) </t>
  </si>
  <si>
    <t>Active - Other operating income - real</t>
  </si>
  <si>
    <t>Switch - Other operating income</t>
  </si>
  <si>
    <t xml:space="preserve">Company - Other operating income - real (WR) </t>
  </si>
  <si>
    <t xml:space="preserve">Company - Other operating income - real (WN) </t>
  </si>
  <si>
    <t xml:space="preserve">Company - Other operating income - real (WWN) </t>
  </si>
  <si>
    <t xml:space="preserve">Company - Other operating income - real (BR) </t>
  </si>
  <si>
    <t xml:space="preserve">Company - Other operating income - real (ADDN1) </t>
  </si>
  <si>
    <t xml:space="preserve">Company - Other operating income - real (ADDN2) </t>
  </si>
  <si>
    <t xml:space="preserve">Ofwat - Other operating income - real (WR) </t>
  </si>
  <si>
    <t xml:space="preserve">Ofwat - Other operating income - real (WN) </t>
  </si>
  <si>
    <t xml:space="preserve">Ofwat - Other operating income - real (WWN) </t>
  </si>
  <si>
    <t xml:space="preserve">Ofwat - Other operating income - real (BR) </t>
  </si>
  <si>
    <t xml:space="preserve">Ofwat - Other operating income - real (ADDN1) </t>
  </si>
  <si>
    <t xml:space="preserve">Ofwat - Other operating income - real (ADDN2) </t>
  </si>
  <si>
    <t xml:space="preserve">Override - Other operating income - real (WR) </t>
  </si>
  <si>
    <t xml:space="preserve">Override - Other operating income - real (WN) </t>
  </si>
  <si>
    <t xml:space="preserve">Override - Other operating income - real (WWN) </t>
  </si>
  <si>
    <t xml:space="preserve">Override - Other operating income - real (BR) </t>
  </si>
  <si>
    <t xml:space="preserve">Override - Other operating income - real (ADDN1) </t>
  </si>
  <si>
    <t xml:space="preserve">Override - Other operating income - real (ADDN2) </t>
  </si>
  <si>
    <t xml:space="preserve">Active - Other operating income - real (WR) </t>
  </si>
  <si>
    <t xml:space="preserve">Active - Other operating income - real (WN) </t>
  </si>
  <si>
    <t xml:space="preserve">Active - Other operating income - real (WWN) </t>
  </si>
  <si>
    <t xml:space="preserve">Active - Other operating income - real (BR) </t>
  </si>
  <si>
    <t xml:space="preserve">Active - Other operating income - real (ADDN1) </t>
  </si>
  <si>
    <t xml:space="preserve">Active - Other operating income - real (ADDN2) </t>
  </si>
  <si>
    <t>Other adjustments</t>
  </si>
  <si>
    <t>Active - Adjustment to Wholesale revenue requirement - real</t>
  </si>
  <si>
    <t>Switch - Adjustment to Wholesale revenue requirement - real</t>
  </si>
  <si>
    <t xml:space="preserve">Company - Adjustment to Wholesale revenue requirement - real (WR) </t>
  </si>
  <si>
    <t xml:space="preserve">Company - Adjustment to Wholesale revenue requirement - real (WN) </t>
  </si>
  <si>
    <t xml:space="preserve">Company - Adjustment to Wholesale revenue requirement - real (WWN) </t>
  </si>
  <si>
    <t xml:space="preserve">Company - Adjustment to Wholesale revenue requirement - real (BR) </t>
  </si>
  <si>
    <t xml:space="preserve">Company - Adjustment to Wholesale revenue requirement - real (ADDN1) </t>
  </si>
  <si>
    <t xml:space="preserve">Company - Adjustment to Wholesale revenue requirement - real (ADDN2) </t>
  </si>
  <si>
    <t xml:space="preserve">Ofwat - Adjustment to Wholesale revenue requirement - real (WR) </t>
  </si>
  <si>
    <t xml:space="preserve">Ofwat - Adjustment to Wholesale revenue requirement - real (WN) </t>
  </si>
  <si>
    <t xml:space="preserve">Ofwat - Adjustment to Wholesale revenue requirement - real (WWN) </t>
  </si>
  <si>
    <t xml:space="preserve">Ofwat - Adjustment to Wholesale revenue requirement - real (BR) </t>
  </si>
  <si>
    <t xml:space="preserve">Ofwat - Adjustment to Wholesale revenue requirement - real (ADDN1) </t>
  </si>
  <si>
    <t xml:space="preserve">Ofwat - Adjustment to Wholesale revenue requirement - real (ADDN2) </t>
  </si>
  <si>
    <t xml:space="preserve">Override - Adjustment to Wholesale revenue requirement - real (WR) </t>
  </si>
  <si>
    <t xml:space="preserve">Override - Adjustment to Wholesale revenue requirement - real (WN) </t>
  </si>
  <si>
    <t xml:space="preserve">Override - Adjustment to Wholesale revenue requirement - real (WWN) </t>
  </si>
  <si>
    <t xml:space="preserve">Override - Adjustment to Wholesale revenue requirement - real (BR) </t>
  </si>
  <si>
    <t xml:space="preserve">Override - Adjustment to Wholesale revenue requirement - real (ADDN1) </t>
  </si>
  <si>
    <t xml:space="preserve">Override - Adjustment to Wholesale revenue requirement - real (ADDN2) </t>
  </si>
  <si>
    <t xml:space="preserve">Active - Adjustment to Wholesale revenue requirement - real (WR) </t>
  </si>
  <si>
    <t xml:space="preserve">Active - Adjustment to Wholesale revenue requirement - real (WN) </t>
  </si>
  <si>
    <t xml:space="preserve">Active - Adjustment to Wholesale revenue requirement - real (WWN) </t>
  </si>
  <si>
    <t xml:space="preserve">Active - Adjustment to Wholesale revenue requirement - real (BR) </t>
  </si>
  <si>
    <t xml:space="preserve">Active - Adjustment to Wholesale revenue requirement - real (ADDN1) </t>
  </si>
  <si>
    <t xml:space="preserve">Active - Adjustment to Wholesale revenue requirement - real (ADDN2) </t>
  </si>
  <si>
    <t>Active - Alternative revenue value - real</t>
  </si>
  <si>
    <t xml:space="preserve">Switch - Alternative revenue value - real (WR) </t>
  </si>
  <si>
    <t xml:space="preserve">Switch - Alternative revenue value - real (WN) </t>
  </si>
  <si>
    <t xml:space="preserve">Switch - Alternative revenue value - real (WWN) </t>
  </si>
  <si>
    <t xml:space="preserve">Switch - Alternative revenue value - real (BR) </t>
  </si>
  <si>
    <t xml:space="preserve">Switch - Alternative revenue value - real (ADDN1) </t>
  </si>
  <si>
    <t xml:space="preserve">Switch - Alternative revenue value - real (ADDN2) </t>
  </si>
  <si>
    <t xml:space="preserve">Company - Alternative revenue value - real (WR) </t>
  </si>
  <si>
    <t xml:space="preserve">Company - Alternative revenue value - real (WN) </t>
  </si>
  <si>
    <t xml:space="preserve">Company - Alternative revenue value - real (WWN) </t>
  </si>
  <si>
    <t xml:space="preserve">Company - Alternative revenue value - real (BR) </t>
  </si>
  <si>
    <t xml:space="preserve">Company - Alternative revenue value - real (ADDN1) </t>
  </si>
  <si>
    <t xml:space="preserve">Company - Alternative revenue value - real (ADDN2) </t>
  </si>
  <si>
    <t xml:space="preserve">Ofwat - Alternative revenue value - real (WR) </t>
  </si>
  <si>
    <t xml:space="preserve">Ofwat - Alternative revenue value - real (WN) </t>
  </si>
  <si>
    <t xml:space="preserve">Ofwat - Alternative revenue value - real (WWN) </t>
  </si>
  <si>
    <t xml:space="preserve">Ofwat - Alternative revenue value - real (BR) </t>
  </si>
  <si>
    <t xml:space="preserve">Ofwat - Alternative revenue value - real (ADDN1) </t>
  </si>
  <si>
    <t xml:space="preserve">Ofwat - Alternative revenue value - real (ADDN2) </t>
  </si>
  <si>
    <t xml:space="preserve">Override - Alternative revenue value - real (WR) </t>
  </si>
  <si>
    <t xml:space="preserve">Override - Alternative revenue value - real (WN) </t>
  </si>
  <si>
    <t xml:space="preserve">Override - Alternative revenue value - real (WWN) </t>
  </si>
  <si>
    <t xml:space="preserve">Override - Alternative revenue value - real (BR) </t>
  </si>
  <si>
    <t xml:space="preserve">Override - Alternative revenue value - real (ADDN1) </t>
  </si>
  <si>
    <t xml:space="preserve">Override - Alternative revenue value - real (ADDN2) </t>
  </si>
  <si>
    <t xml:space="preserve">Active - Alternative revenue value - real (WR) </t>
  </si>
  <si>
    <t xml:space="preserve">Active - Alternative revenue value - real (WN) </t>
  </si>
  <si>
    <t xml:space="preserve">Active - Alternative revenue value - real (WWN) </t>
  </si>
  <si>
    <t xml:space="preserve">Active - Alternative revenue value - real (BR) </t>
  </si>
  <si>
    <t xml:space="preserve">Active - Alternative revenue value - real (ADDN1) </t>
  </si>
  <si>
    <t xml:space="preserve">Active - Alternative revenue value - real (ADDN2) </t>
  </si>
  <si>
    <t>Opening balances</t>
  </si>
  <si>
    <t>Active - Base revenue for 2024-25 - real</t>
  </si>
  <si>
    <t>Switch - Base revenue for 2024-25</t>
  </si>
  <si>
    <t xml:space="preserve">Company - Base revenue for 2024-25 - real (WR) </t>
  </si>
  <si>
    <t xml:space="preserve">Company - Base revenue for 2024-25 - real (WN) </t>
  </si>
  <si>
    <t xml:space="preserve">Company - Base revenue for 2024-25 - real (WWN) </t>
  </si>
  <si>
    <t xml:space="preserve">Company - Base revenue for 2024-25 - real (BR) </t>
  </si>
  <si>
    <t xml:space="preserve">Company - Base revenue for 2024-25 - real (ADDN1) </t>
  </si>
  <si>
    <t xml:space="preserve">Company - Base revenue for 2024-25 - real (ADDN2) </t>
  </si>
  <si>
    <t xml:space="preserve">Ofwat - Base revenue for 2024-25 - real (WR) </t>
  </si>
  <si>
    <t xml:space="preserve">Ofwat - Base revenue for 2024-25 - real (WN) </t>
  </si>
  <si>
    <t xml:space="preserve">Ofwat - Base revenue for 2024-25 - real (WWN) </t>
  </si>
  <si>
    <t xml:space="preserve">Ofwat - Base revenue for 2024-25 - real (BR) </t>
  </si>
  <si>
    <t xml:space="preserve">Ofwat - Base revenue for 2024-25 - real (ADDN1) </t>
  </si>
  <si>
    <t xml:space="preserve">Ofwat - Base revenue for 2024-25 - real (ADDN2) </t>
  </si>
  <si>
    <t xml:space="preserve">Override - Base revenue for 2024-25 - real (WR) </t>
  </si>
  <si>
    <t xml:space="preserve">Override - Base revenue for 2024-25 - real (WN) </t>
  </si>
  <si>
    <t xml:space="preserve">Override - Base revenue for 2024-25 - real (WWN) </t>
  </si>
  <si>
    <t xml:space="preserve">Override - Base revenue for 2024-25 - real (BR) </t>
  </si>
  <si>
    <t xml:space="preserve">Override - Base revenue for 2024-25 - real (ADDN1) </t>
  </si>
  <si>
    <t xml:space="preserve">Override - Base revenue for 2024-25 - real (ADDN2) </t>
  </si>
  <si>
    <t xml:space="preserve">Active - Base revenue for 2024-25 - real (WR) </t>
  </si>
  <si>
    <t xml:space="preserve">Active - Base revenue for 2024-25 - real (WN) </t>
  </si>
  <si>
    <t xml:space="preserve">Active - Base revenue for 2024-25 - real (WWN) </t>
  </si>
  <si>
    <t xml:space="preserve">Active - Base revenue for 2024-25 - real (BR) </t>
  </si>
  <si>
    <t xml:space="preserve">Active - Base revenue for 2024-25 - real (ADDN1) </t>
  </si>
  <si>
    <t xml:space="preserve">Active - Base revenue for 2024-25 - real (ADDN2) </t>
  </si>
  <si>
    <t>Active - opening Intangible asset and investments balance - control - nominal</t>
  </si>
  <si>
    <t xml:space="preserve">Company - opening intangible asset and investments balance - control - nominal (WR) </t>
  </si>
  <si>
    <t xml:space="preserve">Company - opening intangible asset and investments balance - control - nominal (WN) </t>
  </si>
  <si>
    <t xml:space="preserve">Company - opening intangible asset and investments balance - control - nominal (WWN) </t>
  </si>
  <si>
    <t xml:space="preserve">Company - opening intangible asset and investments balance - control - nominal (BR) </t>
  </si>
  <si>
    <t xml:space="preserve">Company - opening intangible asset and investments balance - control - nominal (ADDN1) </t>
  </si>
  <si>
    <t xml:space="preserve">Company - opening intangible asset and investments balance - control - nominal (ADDN2) </t>
  </si>
  <si>
    <t xml:space="preserve">Ofwat - Opening Intangible asset and investments balance - control - nominal (WR) </t>
  </si>
  <si>
    <t xml:space="preserve">Ofwat - Opening Intangible asset and investments balance - control - nominal (WN) </t>
  </si>
  <si>
    <t xml:space="preserve">Ofwat - Opening Intangible asset and investments balance - control - nominal (WWN) </t>
  </si>
  <si>
    <t xml:space="preserve">Ofwat - Opening Intangible asset and investments balance - control - nominal (BR) </t>
  </si>
  <si>
    <t xml:space="preserve">Ofwat - Opening Intangible asset and investments balance - control - nominal (ADDN1) </t>
  </si>
  <si>
    <t xml:space="preserve">Ofwat - Opening Intangible asset and investments balance - control - nominal (ADDN2) </t>
  </si>
  <si>
    <t xml:space="preserve">Override - opening intangible asset and investments balance - control - nominal (WR) </t>
  </si>
  <si>
    <t xml:space="preserve">Override - opening intangible asset and investments balance - control - nominal (WN) </t>
  </si>
  <si>
    <t xml:space="preserve">Override - opening intangible asset and investments balance - control - nominal (WWN) </t>
  </si>
  <si>
    <t xml:space="preserve">Override - opening intangible asset and investments balance - control - nominal (BR) </t>
  </si>
  <si>
    <t xml:space="preserve">Override - opening intangible asset and investments balance - control - nominal (ADDN1) </t>
  </si>
  <si>
    <t xml:space="preserve">Override - opening intangible asset and investments balance - control - nominal (ADDN2) </t>
  </si>
  <si>
    <t>Switch - Opening Intangible asset and investments balance - control - nominal</t>
  </si>
  <si>
    <t xml:space="preserve">Active - opening Intangible asset and investments balance - control - nominal (WR) </t>
  </si>
  <si>
    <t xml:space="preserve">Active - opening Intangible asset and investments balance - control - nominal (WN) </t>
  </si>
  <si>
    <t xml:space="preserve">Active - opening Intangible asset and investments balance - control - nominal (WWN) </t>
  </si>
  <si>
    <t xml:space="preserve">Active - opening Intangible asset and investments balance - control - nominal (BR) </t>
  </si>
  <si>
    <t xml:space="preserve">Active - opening Intangible asset and investments balance - control - nominal (ADDN1) </t>
  </si>
  <si>
    <t xml:space="preserve">Active - opening Intangible asset and investments balance - control - nominal (ADDN2) </t>
  </si>
  <si>
    <t>Active - Opening Provisions balance - control - nominal</t>
  </si>
  <si>
    <t xml:space="preserve">Company - Opening Provisions balance - control - nominal (WR) </t>
  </si>
  <si>
    <t xml:space="preserve">Company - Opening Provisions balance - control - nominal (WN) </t>
  </si>
  <si>
    <t xml:space="preserve">Company - Opening Provisions balance - control - nominal (WWN) </t>
  </si>
  <si>
    <t xml:space="preserve">Company - Opening Provisions balance - control - nominal (BR) </t>
  </si>
  <si>
    <t xml:space="preserve">Company - Opening Provisions balance - control - nominal (ADDN1) </t>
  </si>
  <si>
    <t xml:space="preserve">Company - Opening Provisions balance - control - nominal (ADDN2) </t>
  </si>
  <si>
    <t xml:space="preserve">Ofwat - Opening Provisions balance - control - nominal (WR) </t>
  </si>
  <si>
    <t xml:space="preserve">Ofwat - Opening Provisions balance - control - nominal (WN) </t>
  </si>
  <si>
    <t xml:space="preserve">Ofwat - Opening Provisions balance - control - nominal (WWN) </t>
  </si>
  <si>
    <t xml:space="preserve">Ofwat - Opening Provisions balance - control - nominal (BR) </t>
  </si>
  <si>
    <t xml:space="preserve">Ofwat - Opening Provisions balance - control - nominal (ADDN1) </t>
  </si>
  <si>
    <t xml:space="preserve">Ofwat - Opening Provisions balance - control - nominal (ADDN2) </t>
  </si>
  <si>
    <t xml:space="preserve">Override - Opening Provisions balance - control - nominal (WR) </t>
  </si>
  <si>
    <t xml:space="preserve">Override - Opening Provisions balance - control - nominal (WN) </t>
  </si>
  <si>
    <t xml:space="preserve">Override - Opening Provisions balance - control - nominal (WWN) </t>
  </si>
  <si>
    <t xml:space="preserve">Override - Opening Provisions balance - control - nominal (BR) </t>
  </si>
  <si>
    <t xml:space="preserve">Override - Opening Provisions balance - control - nominal (ADDN1) </t>
  </si>
  <si>
    <t xml:space="preserve">Override - Opening Provisions balance - control - nominal (ADDN2) </t>
  </si>
  <si>
    <t>Switch - Opening Provisions balance- control</t>
  </si>
  <si>
    <t xml:space="preserve">Active - Opening Provisions balance - control - nominal (WR) </t>
  </si>
  <si>
    <t xml:space="preserve">Active - Opening Provisions balance - control - nominal (WN) </t>
  </si>
  <si>
    <t xml:space="preserve">Active - Opening Provisions balance - control - nominal (WWN) </t>
  </si>
  <si>
    <t xml:space="preserve">Active - Opening Provisions balance - control - nominal (BR) </t>
  </si>
  <si>
    <t xml:space="preserve">Active - Opening Provisions balance - control - nominal (ADDN1) </t>
  </si>
  <si>
    <t xml:space="preserve">Active - Opening Provisions balance - control - nominal (ADDN2) </t>
  </si>
  <si>
    <t>Active - Opening Other liabilities balance - control - nominal</t>
  </si>
  <si>
    <t xml:space="preserve">Company - Opening Other liabilities balance - control - nominal (WR) </t>
  </si>
  <si>
    <t xml:space="preserve">Company - Opening Other liabilities balance - control - nominal (WN) </t>
  </si>
  <si>
    <t xml:space="preserve">Company - Opening Other liabilities balance - control - nominal (WWN) </t>
  </si>
  <si>
    <t xml:space="preserve">Company - Opening Other liabilities balance - control - nominal (BR) </t>
  </si>
  <si>
    <t xml:space="preserve">Company - Opening Other liabilities balance - control - nominal (ADDN1) </t>
  </si>
  <si>
    <t xml:space="preserve">Company - Opening Other liabilities balance - control - nominal (ADDN2) </t>
  </si>
  <si>
    <t xml:space="preserve">Ofwat - Opening Other liabilities balance - control - nominal (WR) </t>
  </si>
  <si>
    <t xml:space="preserve">Ofwat - Opening Other liabilities balance - control - nominal (WN) </t>
  </si>
  <si>
    <t xml:space="preserve">Ofwat - Opening Other liabilities balance - control - nominal (WWN) </t>
  </si>
  <si>
    <t xml:space="preserve">Ofwat - Opening Other liabilities balance - control - nominal (BR) </t>
  </si>
  <si>
    <t xml:space="preserve">Ofwat - Opening Other liabilities balance - control - nominal (ADDN1) </t>
  </si>
  <si>
    <t xml:space="preserve">Ofwat - Opening Other liabilities balance - control - nominal (ADDN2) </t>
  </si>
  <si>
    <t xml:space="preserve">Override - Opening Other liabilities balance - control - nominal (WR) </t>
  </si>
  <si>
    <t xml:space="preserve">Override - Opening Other liabilities balance - control - nominal (WN) </t>
  </si>
  <si>
    <t xml:space="preserve">Override - Opening Other liabilities balance - control - nominal (WWN) </t>
  </si>
  <si>
    <t xml:space="preserve">Override - Opening Other liabilities balance - control - nominal (BR) </t>
  </si>
  <si>
    <t xml:space="preserve">Override - Opening Other liabilities balance - control - nominal (ADDN1) </t>
  </si>
  <si>
    <t xml:space="preserve">Override - Opening Other liabilities balance - control - nominal (ADDN2) </t>
  </si>
  <si>
    <t>Switch - Opening Other liabilities balance- control</t>
  </si>
  <si>
    <t xml:space="preserve">Active - Opening Other liabilities balance - control - nominal (WR) </t>
  </si>
  <si>
    <t xml:space="preserve">Active - Opening Other liabilities balance - control - nominal (WN) </t>
  </si>
  <si>
    <t xml:space="preserve">Active - Opening Other liabilities balance - control - nominal (WWN) </t>
  </si>
  <si>
    <t xml:space="preserve">Active - Opening Other liabilities balance - control - nominal (BR) </t>
  </si>
  <si>
    <t xml:space="preserve">Active - Opening Other liabilities balance - control - nominal (ADDN1) </t>
  </si>
  <si>
    <t xml:space="preserve">Active - Opening Other liabilities balance - control - nominal (ADDN2) </t>
  </si>
  <si>
    <t>Active - Opening Non-distributable reserves balance - control - nominal</t>
  </si>
  <si>
    <t xml:space="preserve">Company - Opening Non-distributable reserves balance - control - nominal (WR) </t>
  </si>
  <si>
    <t xml:space="preserve">Company - Opening Non-distributable reserves balance - control - nominal (WN) </t>
  </si>
  <si>
    <t xml:space="preserve">Company - Opening Non-distributable reserves balance - control - nominal (WWN) </t>
  </si>
  <si>
    <t xml:space="preserve">Company - Opening Non-distributable reserves balance - control - nominal (BR) </t>
  </si>
  <si>
    <t xml:space="preserve">Company - Opening Non-distributable reserves balance - control - nominal (ADDN1) </t>
  </si>
  <si>
    <t xml:space="preserve">Company - Opening Non-distributable reserves balance - control - nominal (ADDN2) </t>
  </si>
  <si>
    <t xml:space="preserve">Ofwat - Opening Non-distributable reserves balance - control - nominal (WR) </t>
  </si>
  <si>
    <t xml:space="preserve">Ofwat - Opening Non-distributable reserves balance - control - nominal (WN) </t>
  </si>
  <si>
    <t xml:space="preserve">Ofwat - Opening Non-distributable reserves balance - control - nominal (WWN) </t>
  </si>
  <si>
    <t xml:space="preserve">Ofwat - Opening Non-distributable reserves balance - control - nominal (BR) </t>
  </si>
  <si>
    <t xml:space="preserve">Ofwat - Opening Non-distributable reserves balance - control - nominal (ADDN1) </t>
  </si>
  <si>
    <t xml:space="preserve">Ofwat - Opening Non-distributable reserves balance - control - nominal (ADDN2) </t>
  </si>
  <si>
    <t xml:space="preserve">Override - Opening Non-distributable reserves balance - control - nominal (WR) </t>
  </si>
  <si>
    <t xml:space="preserve">Override - Opening Non-distributable reserves balance - control - nominal (WN) </t>
  </si>
  <si>
    <t xml:space="preserve">Override - Opening Non-distributable reserves balance - control - nominal (WWN) </t>
  </si>
  <si>
    <t xml:space="preserve">Override - Opening Non-distributable reserves balance - control - nominal (BR) </t>
  </si>
  <si>
    <t xml:space="preserve">Override - Opening Non-distributable reserves balance - control - nominal (ADDN1) </t>
  </si>
  <si>
    <t xml:space="preserve">Override - Opening Non-distributable reserves balance - control - nominal (ADDN2) </t>
  </si>
  <si>
    <t>Switch - Opening Non-distributable reserves balance- control</t>
  </si>
  <si>
    <t xml:space="preserve">Active - Opening Non-distributable reserves balance - control - nominal (WR) </t>
  </si>
  <si>
    <t xml:space="preserve">Active - Opening Non-distributable reserves balance - control - nominal (WN) </t>
  </si>
  <si>
    <t xml:space="preserve">Active - Opening Non-distributable reserves balance - control - nominal (WWN) </t>
  </si>
  <si>
    <t xml:space="preserve">Active - Opening Non-distributable reserves balance - control - nominal (BR) </t>
  </si>
  <si>
    <t xml:space="preserve">Active - Opening Non-distributable reserves balance - control - nominal (ADDN1) </t>
  </si>
  <si>
    <t xml:space="preserve">Active - Opening Non-distributable reserves balance - control - nominal (ADDN2) </t>
  </si>
  <si>
    <t>Active - opening retained earnings balance - control - nominal</t>
  </si>
  <si>
    <t xml:space="preserve">Company - opening retained earnings balance - control - nominal (WR) </t>
  </si>
  <si>
    <t xml:space="preserve">Company - opening retained earnings balance - control - nominal (WN) </t>
  </si>
  <si>
    <t xml:space="preserve">Company - opening retained earnings balance - control - nominal (WWN) </t>
  </si>
  <si>
    <t xml:space="preserve">Company - opening retained earnings balance - control - nominal (BR) </t>
  </si>
  <si>
    <t xml:space="preserve">Company - opening retained earnings balance - control - nominal (ADDN1) </t>
  </si>
  <si>
    <t xml:space="preserve">Company - opening retained earnings balance - control - nominal (ADDN2) </t>
  </si>
  <si>
    <t xml:space="preserve">Ofwat - opening retained earnings balance - control - nominal (WR) </t>
  </si>
  <si>
    <t xml:space="preserve">Ofwat - opening retained earnings balance - control - nominal (WN) </t>
  </si>
  <si>
    <t xml:space="preserve">Ofwat - opening retained earnings balance - control - nominal (WWN) </t>
  </si>
  <si>
    <t xml:space="preserve">Ofwat - opening retained earnings balance - control - nominal (BR) </t>
  </si>
  <si>
    <t xml:space="preserve">Ofwat - opening retained earnings balance - control - nominal (ADDN1) </t>
  </si>
  <si>
    <t xml:space="preserve">Ofwat - opening retained earnings balance - control - nominal (ADDN2) </t>
  </si>
  <si>
    <t xml:space="preserve">Override - opening retained earnings balance - control - nominal (WR) </t>
  </si>
  <si>
    <t xml:space="preserve">Override - opening retained earnings balance - control - nominal (WN) </t>
  </si>
  <si>
    <t xml:space="preserve">Override - opening retained earnings balance - control - nominal (WWN) </t>
  </si>
  <si>
    <t xml:space="preserve">Override - opening retained earnings balance - control - nominal (BR) </t>
  </si>
  <si>
    <t xml:space="preserve">Override - opening retained earnings balance - control - nominal (ADDN1) </t>
  </si>
  <si>
    <t xml:space="preserve">Override - opening retained earnings balance - control - nominal (ADDN2) </t>
  </si>
  <si>
    <t>Switch - Opening retained earnings balance - control</t>
  </si>
  <si>
    <t xml:space="preserve">Active - opening retained earnings balance - control - nominal (WR) </t>
  </si>
  <si>
    <t xml:space="preserve">Active - opening retained earnings balance - control - nominal (WN) </t>
  </si>
  <si>
    <t xml:space="preserve">Active - opening retained earnings balance - control - nominal (WWN) </t>
  </si>
  <si>
    <t xml:space="preserve">Active - opening retained earnings balance - control - nominal (BR) </t>
  </si>
  <si>
    <t xml:space="preserve">Active - opening retained earnings balance - control - nominal (ADDN1) </t>
  </si>
  <si>
    <t xml:space="preserve">Active - opening retained earnings balance - control - nominal (ADDN2) </t>
  </si>
  <si>
    <t>Indexation</t>
  </si>
  <si>
    <t>Active - Year on year % change - CPI(H): Financial year average indices year on year %</t>
  </si>
  <si>
    <t>Switch - Inflation</t>
  </si>
  <si>
    <t>Company - Year on year % change - CPI(H): Financial year average indices year on year %</t>
  </si>
  <si>
    <t>Ofwat - Year on year % change - CPI(H): Financial year average indices year on year %</t>
  </si>
  <si>
    <t>Override - Year on year % change - CPI(H): Financial year average indices year on year %</t>
  </si>
  <si>
    <t>Active - Consumer price index (including housing costs) - Consumer Price Index (with housing) for November - Constant</t>
  </si>
  <si>
    <t>Company - Consumer price index (including housing costs) - Consumer Price Index (with housing) for November - Constant</t>
  </si>
  <si>
    <t>Ofwat - Consumer price index (including housing costs) - Consumer Price Index (with housing) for November - Constant</t>
  </si>
  <si>
    <t>Override - Consumer price index (including housing costs) - Consumer Price Index (with housing) for November - Constant</t>
  </si>
  <si>
    <t>Active - Long term CPI(H) assumed percentage increase</t>
  </si>
  <si>
    <t>Company - Long term CPI(H) assumed percentage increase</t>
  </si>
  <si>
    <t>Ofwat - Long term CPI(H) assumed percentage increase</t>
  </si>
  <si>
    <t>Override - Long term CPI(H) assumed percentage increase</t>
  </si>
  <si>
    <t>Active - Consumer price index (including housing costs) - Consumer Price Index (with housing) for April</t>
  </si>
  <si>
    <t>Company - Consumer price index (including housing costs) - Consumer Price Index (with housing) for April</t>
  </si>
  <si>
    <t>Ofwat - Consumer price index (including housing costs) - Consumer Price Index (with housing) for April</t>
  </si>
  <si>
    <t>Override - Consumer price index (including housing costs) - Consumer Price Index (with housing) for April</t>
  </si>
  <si>
    <t>Active - Consumer price index (including housing costs) - Consumer Price Index (with housing) for May</t>
  </si>
  <si>
    <t>Company - Consumer price index (including housing costs) - Consumer Price Index (with housing) for May</t>
  </si>
  <si>
    <t>Ofwat - Consumer price index (including housing costs) - Consumer Price Index (with housing) for May</t>
  </si>
  <si>
    <t>Override - Consumer price index (including housing costs) - Consumer Price Index (with housing) for May</t>
  </si>
  <si>
    <t>Active - Consumer price index (including housing costs) - Consumer Price Index (with housing) for June</t>
  </si>
  <si>
    <t>Company - Consumer price index (including housing costs) - Consumer Price Index (with housing) for June</t>
  </si>
  <si>
    <t>Ofwat - Consumer price index (including housing costs) - Consumer Price Index (with housing) for June</t>
  </si>
  <si>
    <t>Override - Consumer price index (including housing costs) - Consumer Price Index (with housing) for June</t>
  </si>
  <si>
    <t>Active - Consumer price index (including housing costs) - Consumer Price Index (with housing) for July</t>
  </si>
  <si>
    <t>Company - Consumer price index (including housing costs) - Consumer Price Index (with housing) for July</t>
  </si>
  <si>
    <t>Ofwat - Consumer price index (including housing costs) - Consumer Price Index (with housing) for July</t>
  </si>
  <si>
    <t>Override - Consumer price index (including housing costs) - Consumer Price Index (with housing) for July</t>
  </si>
  <si>
    <t>Active - Consumer price index (including housing costs) - Consumer Price Index (with housing) for August</t>
  </si>
  <si>
    <t>Company - Consumer price index (including housing costs) - Consumer Price Index (with housing) for August</t>
  </si>
  <si>
    <t>Ofwat - Consumer price index (including housing costs) - Consumer Price Index (with housing) for August</t>
  </si>
  <si>
    <t>Override - Consumer price index (including housing costs) - Consumer Price Index (with housing) for August</t>
  </si>
  <si>
    <t>Active - Consumer price index (including housing costs) - Consumer Price Index (with housing) for September</t>
  </si>
  <si>
    <t>Company - Consumer price index (including housing costs) - Consumer Price Index (with housing) for September</t>
  </si>
  <si>
    <t>Ofwat - Consumer price index (including housing costs) - Consumer Price Index (with housing) for September</t>
  </si>
  <si>
    <t>Override - Consumer price index (including housing costs) - Consumer Price Index (with housing) for September</t>
  </si>
  <si>
    <t>Active - Consumer price index (including housing costs) - Consumer Price Index (with housing) for October</t>
  </si>
  <si>
    <t>Company - Consumer price index (including housing costs) - Consumer Price Index (with housing) for October</t>
  </si>
  <si>
    <t>Ofwat - Consumer price index (including housing costs) - Consumer Price Index (with housing) for October</t>
  </si>
  <si>
    <t>Override - Consumer price index (including housing costs) - Consumer Price Index (with housing) for October</t>
  </si>
  <si>
    <t>Active - Consumer price index (including housing costs) - Consumer Price Index (with housing) for November</t>
  </si>
  <si>
    <t>Company - Consumer price index (including housing costs) - Consumer Price Index (with housing) for November</t>
  </si>
  <si>
    <t>Ofwat - Consumer price index (including housing costs) - Consumer Price Index (with housing) for November</t>
  </si>
  <si>
    <t>Override - Consumer price index (including housing costs) - Consumer Price Index (with housing) for November</t>
  </si>
  <si>
    <t>Active - Consumer price index (including housing costs) - Consumer Price Index (with housing) for December</t>
  </si>
  <si>
    <t>Company - Consumer price index (including housing costs) - Consumer Price Index (with housing) for December</t>
  </si>
  <si>
    <t>Ofwat - Consumer price index (including housing costs) - Consumer Price Index (with housing) for December</t>
  </si>
  <si>
    <t>Override - Consumer price index (including housing costs) - Consumer Price Index (with housing) for December</t>
  </si>
  <si>
    <t>Active - Consumer price index (including housing costs) - Consumer Price Index (with housing) for January</t>
  </si>
  <si>
    <t>Company - Consumer price index (including housing costs) - Consumer Price Index (with housing) for January</t>
  </si>
  <si>
    <t>Ofwat - Consumer price index (including housing costs) - Consumer Price Index (with housing) for January</t>
  </si>
  <si>
    <t>Override - Consumer price index (including housing costs) - Consumer Price Index (with housing) for January</t>
  </si>
  <si>
    <t>Active - Consumer price index (including housing costs) - Consumer Price Index (with housing) for February</t>
  </si>
  <si>
    <t>Company - Consumer price index (including housing costs) - Consumer Price Index (with housing) for February</t>
  </si>
  <si>
    <t>Ofwat - Consumer price index (including housing costs) - Consumer Price Index (with housing) for February</t>
  </si>
  <si>
    <t>Override - Consumer price index (including housing costs) - Consumer Price Index (with housing) for February</t>
  </si>
  <si>
    <t>Active - Consumer price index (including housing costs) - Consumer Price Index (with housing) for March</t>
  </si>
  <si>
    <t>Company - Consumer price index (including housing costs) - Consumer Price Index (with housing) for March</t>
  </si>
  <si>
    <t>Ofwat - Consumer price index (including housing costs) - Consumer Price Index (with housing) for March</t>
  </si>
  <si>
    <t>Override - Consumer price index (including housing costs) - Consumer Price Index (with housing) for March</t>
  </si>
  <si>
    <t>CPI(H) 2022-23</t>
  </si>
  <si>
    <t>Active - CPI(H) - 2022-23 - April</t>
  </si>
  <si>
    <t>Company - CPI(H) - 2022-23 - April</t>
  </si>
  <si>
    <t>Ofwat - CPI(H) - 2022-23 - April</t>
  </si>
  <si>
    <t>Override - CPI(H) - 2022-23 - April</t>
  </si>
  <si>
    <t>Active - CPI(H) - 2022-23 - May</t>
  </si>
  <si>
    <t>Company - CPI(H) - 2022-23 - May</t>
  </si>
  <si>
    <t>Ofwat - CPI(H) - 2022-23 - May</t>
  </si>
  <si>
    <t>Override - CPI(H) - 2022-23 - May</t>
  </si>
  <si>
    <t>Active - CPI(H) - 2022-23 - June</t>
  </si>
  <si>
    <t>Company - CPI(H) - 2022-23 - June</t>
  </si>
  <si>
    <t>Ofwat - CPI(H) - 2022-23 - June</t>
  </si>
  <si>
    <t>Override - CPI(H) - 2022-23 - June</t>
  </si>
  <si>
    <t>Active - CPI(H) - 2022-23 - July</t>
  </si>
  <si>
    <t>Company - CPI(H) - 2022-23 - July</t>
  </si>
  <si>
    <t>Ofwat - CPI(H) - 2022-23 - July</t>
  </si>
  <si>
    <t>Override - CPI(H) - 2022-23 - July</t>
  </si>
  <si>
    <t>Active - CPI(H) - 2022-23 - August</t>
  </si>
  <si>
    <t>Company - CPI(H) - 2022-23 - August</t>
  </si>
  <si>
    <t>Ofwat - CPI(H) - 2022-23 - August</t>
  </si>
  <si>
    <t>Override - CPI(H) - 2022-23 - August</t>
  </si>
  <si>
    <t>Active - CPI(H) - 2022-23 - September</t>
  </si>
  <si>
    <t>Company - CPI(H) - 2022-23 - September</t>
  </si>
  <si>
    <t>Ofwat - CPI(H) - 2022-23 - September</t>
  </si>
  <si>
    <t>Override - CPI(H) - 2022-23 - September</t>
  </si>
  <si>
    <t>Active - CPI(H) - 2022-23 - October</t>
  </si>
  <si>
    <t>Company - CPI(H) - 2022-23 - October</t>
  </si>
  <si>
    <t>Ofwat - CPI(H) - 2022-23 - October</t>
  </si>
  <si>
    <t>Override - CPI(H) - 2022-23 - October</t>
  </si>
  <si>
    <t>Active - CPI(H) - 2022-23 - November</t>
  </si>
  <si>
    <t>Company - CPI(H) - 2022-23 - November</t>
  </si>
  <si>
    <t>Ofwat - CPI(H) - 2022-23 - November</t>
  </si>
  <si>
    <t>Override - CPI(H) - 2022-23 - November</t>
  </si>
  <si>
    <t>Active - CPI(H) - 2022-23 - December</t>
  </si>
  <si>
    <t>Company - CPI(H) - 2022-23 - December</t>
  </si>
  <si>
    <t>Ofwat - CPI(H) - 2022-23 - December</t>
  </si>
  <si>
    <t>Override - CPI(H) - 2022-23 - December</t>
  </si>
  <si>
    <t>Active - CPI(H) - 2022-23 - January</t>
  </si>
  <si>
    <t>Company - CPI(H) - 2022-23 - January</t>
  </si>
  <si>
    <t>Ofwat - CPI(H) - 2022-23 - January</t>
  </si>
  <si>
    <t>Override - CPI(H) - 2022-23 - January</t>
  </si>
  <si>
    <t>Active - CPI(H) - 2022-23 - February</t>
  </si>
  <si>
    <t>Company - CPI(H) - 2022-23 - February</t>
  </si>
  <si>
    <t>Ofwat - CPI(H) - 2022-23 - February</t>
  </si>
  <si>
    <t>Override - CPI(H) - 2022-23 - February</t>
  </si>
  <si>
    <t>Active - CPI(H) - 2022-23 - March</t>
  </si>
  <si>
    <t>Company - CPI(H) - 2022-23 - March</t>
  </si>
  <si>
    <t>Ofwat - CPI(H) - 2022-23 - March</t>
  </si>
  <si>
    <t>Override - CPI(H) - 2022-23 - March</t>
  </si>
  <si>
    <t>Active - Blended interest rate on change in borrowings</t>
  </si>
  <si>
    <t>Switch - Blended interest rate</t>
  </si>
  <si>
    <t>Company - blended interest rate on change in borrowings</t>
  </si>
  <si>
    <t>Ofwat - blended interest rate on change in borrowings</t>
  </si>
  <si>
    <t>Override - blended interest rate on change in borrowings</t>
  </si>
  <si>
    <t>Active - Notional target gearing - control</t>
  </si>
  <si>
    <t xml:space="preserve">Switch - Notional target gearing - control (WR) </t>
  </si>
  <si>
    <t xml:space="preserve">Switch - Notional target gearing - control (WN) </t>
  </si>
  <si>
    <t xml:space="preserve">Switch - Notional target gearing - control (WWN) </t>
  </si>
  <si>
    <t xml:space="preserve">Switch - Notional target gearing - control (BR) </t>
  </si>
  <si>
    <t xml:space="preserve">Switch - Notional target gearing - control (ADDN1) </t>
  </si>
  <si>
    <t xml:space="preserve">Switch - Notional target gearing - control (ADDN2) </t>
  </si>
  <si>
    <t xml:space="preserve">Company - notional target gearing - control (WR) </t>
  </si>
  <si>
    <t xml:space="preserve">Company - notional target gearing - control (WN) </t>
  </si>
  <si>
    <t xml:space="preserve">Company - notional target gearing - control (WWN) </t>
  </si>
  <si>
    <t xml:space="preserve">Company - notional target gearing - control (BR) </t>
  </si>
  <si>
    <t xml:space="preserve">Company - notional target gearing - control (ADDN1) </t>
  </si>
  <si>
    <t xml:space="preserve">Company - notional target gearing - control (ADDN2) </t>
  </si>
  <si>
    <t xml:space="preserve">Ofwat - Notional target gearing - control (WR) </t>
  </si>
  <si>
    <t xml:space="preserve">Ofwat - Notional target gearing - control (WN) </t>
  </si>
  <si>
    <t xml:space="preserve">Ofwat - Notional target gearing - control (WWN) </t>
  </si>
  <si>
    <t xml:space="preserve">Ofwat - Notional target gearing - control (BR) </t>
  </si>
  <si>
    <t xml:space="preserve">Ofwat - Notional target gearing - control (ADDN1) </t>
  </si>
  <si>
    <t xml:space="preserve">Ofwat - Notional target gearing - control (ADDN2) </t>
  </si>
  <si>
    <t xml:space="preserve">Override - Notional target gearing - control (WR) </t>
  </si>
  <si>
    <t xml:space="preserve">Override - Notional target gearing - control (WN) </t>
  </si>
  <si>
    <t xml:space="preserve">Override - Notional target gearing - control (WWN) </t>
  </si>
  <si>
    <t xml:space="preserve">Override - Notional target gearing - control (BR) </t>
  </si>
  <si>
    <t xml:space="preserve">Override - Notional target gearing - control (ADDN1) </t>
  </si>
  <si>
    <t xml:space="preserve">Override - Notional target gearing - control (ADDN2) </t>
  </si>
  <si>
    <t xml:space="preserve">Active - Notional target gearing - control (WR) </t>
  </si>
  <si>
    <t xml:space="preserve">Active - Notional target gearing - control (WN) </t>
  </si>
  <si>
    <t xml:space="preserve">Active - Notional target gearing - control (WWN) </t>
  </si>
  <si>
    <t xml:space="preserve">Active - Notional target gearing - control (BR) </t>
  </si>
  <si>
    <t xml:space="preserve">Active - Notional target gearing - control (ADDN1) </t>
  </si>
  <si>
    <t xml:space="preserve">Active - Notional target gearing - control (ADDN2) </t>
  </si>
  <si>
    <t>Active - Proportion of RPI linked debt</t>
  </si>
  <si>
    <t>Switch - Proportion of RPI ILD</t>
  </si>
  <si>
    <t>Company - Proportion of RPI ILD</t>
  </si>
  <si>
    <t>Ofwat - Proportion of RPI ILD</t>
  </si>
  <si>
    <t>Override - Proportion of RPI ILD</t>
  </si>
  <si>
    <t>Active - % of ILD</t>
  </si>
  <si>
    <t>Switch - % of ILD</t>
  </si>
  <si>
    <t>Company - % of ILD</t>
  </si>
  <si>
    <t>Ofwat - % of ILD</t>
  </si>
  <si>
    <t>Override - % of ILD</t>
  </si>
  <si>
    <t>Active: RPI-CPIH wedge for RPI ILD indexation rate</t>
  </si>
  <si>
    <t>Switch - RPI-CPIH wedge for RPI ILD indexation rate</t>
  </si>
  <si>
    <t>Company - RPI-CPIH wedge for RPI ILD indexation rate</t>
  </si>
  <si>
    <t>Ofwat - RPI-CPIH wedge for RPI ILD indexation rate</t>
  </si>
  <si>
    <t>Override - RPI-CPIH wedge for RPI ILD indexation rate</t>
  </si>
  <si>
    <t>Active - interest rate on RPI index linked loans</t>
  </si>
  <si>
    <t>Switch - interest rate on index linked debt</t>
  </si>
  <si>
    <t xml:space="preserve">Company - interest rate on RPI index linked debt (WR) </t>
  </si>
  <si>
    <t xml:space="preserve">Company - interest rate on RPI index linked debt (WN) </t>
  </si>
  <si>
    <t xml:space="preserve">Company - interest rate on RPI index linked debt (WWN) </t>
  </si>
  <si>
    <t xml:space="preserve">Company - interest rate on RPI index linked debt (BR) </t>
  </si>
  <si>
    <t xml:space="preserve">Company - interest rate on RPI index linked debt (ADDN1) </t>
  </si>
  <si>
    <t xml:space="preserve">Company - interest rate on RPI index linked debt (ADDN2) </t>
  </si>
  <si>
    <t xml:space="preserve">Ofwat - interest rate on RPI index linked debt (WR) </t>
  </si>
  <si>
    <t xml:space="preserve">Ofwat - interest rate on RPI index linked debt (WN) </t>
  </si>
  <si>
    <t xml:space="preserve">Ofwat - interest rate on RPI index linked debt (WWN) </t>
  </si>
  <si>
    <t xml:space="preserve">Ofwat - interest rate on RPI index linked debt (BR) </t>
  </si>
  <si>
    <t xml:space="preserve">Ofwat - interest rate on RPI index linked debt (ADDN1) </t>
  </si>
  <si>
    <t xml:space="preserve">Ofwat - interest rate on RPI index linked debt (ADDN2) </t>
  </si>
  <si>
    <t xml:space="preserve">Override - interest rate on RPI index linked debt (WR) </t>
  </si>
  <si>
    <t xml:space="preserve">Override - interest rate on RPI index linked debt (WN) </t>
  </si>
  <si>
    <t xml:space="preserve">Override - interest rate on RPI index linked debt (WWN) </t>
  </si>
  <si>
    <t xml:space="preserve">Override - interest rate on RPI index linked debt (BR) </t>
  </si>
  <si>
    <t xml:space="preserve">Override - interest rate on RPI index linked debt (ADDN1) </t>
  </si>
  <si>
    <t xml:space="preserve">Override - interest rate on RPI index linked debt (ADDN2) </t>
  </si>
  <si>
    <t xml:space="preserve">Active - interest rate on RPI index linked loans (WR) </t>
  </si>
  <si>
    <t xml:space="preserve">Active - interest rate on RPI index linked loans (WN) </t>
  </si>
  <si>
    <t xml:space="preserve">Active - interest rate on RPI index linked loans (WWN) </t>
  </si>
  <si>
    <t xml:space="preserve">Active - interest rate on RPI index linked loans (BR) </t>
  </si>
  <si>
    <t xml:space="preserve">Active - interest rate on RPI index linked loans (ADDN1) </t>
  </si>
  <si>
    <t xml:space="preserve">Active - interest rate on RPI index linked loans (ADDN2) </t>
  </si>
  <si>
    <t>Active - interest rate on CPIH index linked loans</t>
  </si>
  <si>
    <t xml:space="preserve">Company - interest rate on CPIH index linked debt (WR) </t>
  </si>
  <si>
    <t xml:space="preserve">Company - interest rate on CPIH index linked debt (WN) </t>
  </si>
  <si>
    <t xml:space="preserve">Company - interest rate on CPIH index linked debt (WWN) </t>
  </si>
  <si>
    <t xml:space="preserve">Company - interest rate on CPIH index linked debt (BR) </t>
  </si>
  <si>
    <t xml:space="preserve">Company - interest rate on CPIH index linked debt (ADDN1) </t>
  </si>
  <si>
    <t xml:space="preserve">Company - interest rate on CPIH index linked debt (ADDN2) </t>
  </si>
  <si>
    <t xml:space="preserve">Ofwat - interest rate on CPIH index linked debt (WR) </t>
  </si>
  <si>
    <t xml:space="preserve">Ofwat - interest rate on CPIH index linked debt (WN) </t>
  </si>
  <si>
    <t xml:space="preserve">Ofwat - interest rate on CPIH index linked debt (WWN) </t>
  </si>
  <si>
    <t xml:space="preserve">Ofwat - interest rate on CPIH index linked debt (BR) </t>
  </si>
  <si>
    <t xml:space="preserve">Ofwat - interest rate on CPIH index linked debt (ADDN1) </t>
  </si>
  <si>
    <t xml:space="preserve">Ofwat - interest rate on CPIH index linked debt (ADDN2) </t>
  </si>
  <si>
    <t xml:space="preserve">Override - interest rate on CPIH index linked debt (WR) </t>
  </si>
  <si>
    <t xml:space="preserve">Override - interest rate on CPIH index linked debt (WN) </t>
  </si>
  <si>
    <t xml:space="preserve">Override - interest rate on CPIH index linked debt (WWN) </t>
  </si>
  <si>
    <t xml:space="preserve">Override - interest rate on CPIH index linked debt (BR) </t>
  </si>
  <si>
    <t xml:space="preserve">Override - interest rate on CPIH index linked debt (ADDN1) </t>
  </si>
  <si>
    <t xml:space="preserve">Override - interest rate on CPIH index linked debt (ADDN2) </t>
  </si>
  <si>
    <t xml:space="preserve">Active - interest rate on CPIH index linked loans (WR) </t>
  </si>
  <si>
    <t xml:space="preserve">Active - interest rate on CPIH index linked loans (WN) </t>
  </si>
  <si>
    <t xml:space="preserve">Active - interest rate on CPIH index linked loans (WWN) </t>
  </si>
  <si>
    <t xml:space="preserve">Active - interest rate on CPIH index linked loans (BR) </t>
  </si>
  <si>
    <t xml:space="preserve">Active - interest rate on CPIH index linked loans (ADDN1) </t>
  </si>
  <si>
    <t xml:space="preserve">Active - interest rate on CPIH index linked loans (ADDN2) </t>
  </si>
  <si>
    <t>Active - actual opening index linked debt - nominal</t>
  </si>
  <si>
    <t xml:space="preserve">Company - actual opening index linked debt - nominal (WR) </t>
  </si>
  <si>
    <t xml:space="preserve">Company - actual opening index linked debt - nominal (WN) </t>
  </si>
  <si>
    <t xml:space="preserve">Company - actual opening index linked debt - nominal (WWN) </t>
  </si>
  <si>
    <t xml:space="preserve">Company - actual opening index linked debt - nominal (BR) </t>
  </si>
  <si>
    <t xml:space="preserve">Company - actual opening index linked debt - nominal (ADDN1) </t>
  </si>
  <si>
    <t xml:space="preserve">Company - actual opening index linked debt - nominal (ADDN2) </t>
  </si>
  <si>
    <t xml:space="preserve">Ofwat - actual opening index linked debt - nominal (WR) </t>
  </si>
  <si>
    <t xml:space="preserve">Ofwat - actual opening index linked debt - nominal (WN) </t>
  </si>
  <si>
    <t xml:space="preserve">Ofwat - actual opening index linked debt - nominal (WWN) </t>
  </si>
  <si>
    <t xml:space="preserve">Ofwat - actual opening index linked debt - nominal (BR) </t>
  </si>
  <si>
    <t xml:space="preserve">Ofwat - actual opening index linked debt - nominal (ADDN1) </t>
  </si>
  <si>
    <t xml:space="preserve">Ofwat - actual opening index linked debt - nominal (ADDN2) </t>
  </si>
  <si>
    <t xml:space="preserve">Override - actual opening index linked debt - nominal (WR) </t>
  </si>
  <si>
    <t xml:space="preserve">Override - actual opening index linked debt - nominal (WN) </t>
  </si>
  <si>
    <t xml:space="preserve">Override - actual opening index linked debt - nominal (WWN) </t>
  </si>
  <si>
    <t xml:space="preserve">Override - actual opening index linked debt - nominal (BR) </t>
  </si>
  <si>
    <t xml:space="preserve">Override - actual opening index linked debt - nominal (ADDN1) </t>
  </si>
  <si>
    <t xml:space="preserve">Override - actual opening index linked debt - nominal (ADDN2) </t>
  </si>
  <si>
    <t>Switch - Opening debt</t>
  </si>
  <si>
    <t xml:space="preserve">Active - actual opening index linked debt - nominal (WR) </t>
  </si>
  <si>
    <t xml:space="preserve">Active - actual opening index linked debt - nominal (WN) </t>
  </si>
  <si>
    <t xml:space="preserve">Active - actual opening index linked debt - nominal (WWN) </t>
  </si>
  <si>
    <t xml:space="preserve">Active - actual opening index linked debt - nominal (BR) </t>
  </si>
  <si>
    <t xml:space="preserve">Active - actual opening index linked debt - nominal (ADDN1) </t>
  </si>
  <si>
    <t xml:space="preserve">Active - actual opening index linked debt - nominal (ADDN2) </t>
  </si>
  <si>
    <t>Active - actual opening Floating rate debt - nominal</t>
  </si>
  <si>
    <t xml:space="preserve">Company - actual opening Floating rate debt - nominal (WR) </t>
  </si>
  <si>
    <t xml:space="preserve">Company - actual opening Floating rate debt - nominal (WN) </t>
  </si>
  <si>
    <t xml:space="preserve">Company - actual opening Floating rate debt - nominal (WWN) </t>
  </si>
  <si>
    <t xml:space="preserve">Company - actual opening Floating rate debt - nominal (BR) </t>
  </si>
  <si>
    <t xml:space="preserve">Company - actual opening Floating rate debt - nominal (ADDN1) </t>
  </si>
  <si>
    <t xml:space="preserve">Company - actual opening Floating rate debt - nominal (ADDN2) </t>
  </si>
  <si>
    <t xml:space="preserve">Ofwat - actual opening Floating rate debt - nominal (WR) </t>
  </si>
  <si>
    <t xml:space="preserve">Ofwat - actual opening Floating rate debt - nominal (WN) </t>
  </si>
  <si>
    <t xml:space="preserve">Ofwat - actual opening Floating rate debt - nominal (WWN) </t>
  </si>
  <si>
    <t xml:space="preserve">Ofwat - actual opening Floating rate debt - nominal (BR) </t>
  </si>
  <si>
    <t xml:space="preserve">Ofwat - actual opening Floating rate debt - nominal (ADDN1) </t>
  </si>
  <si>
    <t xml:space="preserve">Ofwat - actual opening Floating rate debt - nominal (ADDN2) </t>
  </si>
  <si>
    <t xml:space="preserve">Override - actual opening Floating rate debt - nominal (WR) </t>
  </si>
  <si>
    <t xml:space="preserve">Override - actual opening Floating rate debt - nominal (WN) </t>
  </si>
  <si>
    <t xml:space="preserve">Override - actual opening Floating rate debt - nominal (WWN) </t>
  </si>
  <si>
    <t xml:space="preserve">Override - actual opening Floating rate debt - nominal (BR) </t>
  </si>
  <si>
    <t xml:space="preserve">Override - actual opening Floating rate debt - nominal (ADDN1) </t>
  </si>
  <si>
    <t xml:space="preserve">Override - actual opening Floating rate debt - nominal (ADDN2) </t>
  </si>
  <si>
    <t xml:space="preserve">Active - actual opening Floating rate debt - nominal (WR) </t>
  </si>
  <si>
    <t xml:space="preserve">Active - actual opening Floating rate debt - nominal (WN) </t>
  </si>
  <si>
    <t xml:space="preserve">Active - actual opening Floating rate debt - nominal (WWN) </t>
  </si>
  <si>
    <t xml:space="preserve">Active - actual opening Floating rate debt - nominal (BR) </t>
  </si>
  <si>
    <t xml:space="preserve">Active - actual opening Floating rate debt - nominal (ADDN1) </t>
  </si>
  <si>
    <t xml:space="preserve">Active - actual opening Floating rate debt - nominal (ADDN2) </t>
  </si>
  <si>
    <t>Active - interest rate on fixed rate debt</t>
  </si>
  <si>
    <t>Switch - interest rate on fixed rate debt</t>
  </si>
  <si>
    <t xml:space="preserve">Company - interest rate on fixed rate debt (WR) </t>
  </si>
  <si>
    <t xml:space="preserve">Company - interest rate on fixed rate debt (WN) </t>
  </si>
  <si>
    <t xml:space="preserve">Company - interest rate on fixed rate debt (WWN) </t>
  </si>
  <si>
    <t xml:space="preserve">Company - interest rate on fixed rate debt (BR) </t>
  </si>
  <si>
    <t xml:space="preserve">Company - interest rate on fixed rate debt (ADDN1) </t>
  </si>
  <si>
    <t xml:space="preserve">Company - interest rate on fixed rate debt (ADDN2) </t>
  </si>
  <si>
    <t xml:space="preserve">Ofwat - interest rate on fixed rate debt (WR) </t>
  </si>
  <si>
    <t xml:space="preserve">Ofwat - interest rate on fixed rate debt (WN) </t>
  </si>
  <si>
    <t xml:space="preserve">Ofwat - interest rate on fixed rate debt (WWN) </t>
  </si>
  <si>
    <t xml:space="preserve">Ofwat - interest rate on fixed rate debt (BR) </t>
  </si>
  <si>
    <t xml:space="preserve">Ofwat - interest rate on fixed rate debt (ADDN1) </t>
  </si>
  <si>
    <t xml:space="preserve">Ofwat - interest rate on fixed rate debt (ADDN2) </t>
  </si>
  <si>
    <t xml:space="preserve">Override - interest rate on fixed rate debt (WR) </t>
  </si>
  <si>
    <t xml:space="preserve">Override - interest rate on fixed rate debt (WN) </t>
  </si>
  <si>
    <t xml:space="preserve">Override - interest rate on fixed rate debt (WWN) </t>
  </si>
  <si>
    <t xml:space="preserve">Override - interest rate on fixed rate debt (BR) </t>
  </si>
  <si>
    <t xml:space="preserve">Override - interest rate on fixed rate debt (ADDN1) </t>
  </si>
  <si>
    <t xml:space="preserve">Override - interest rate on fixed rate debt (ADDN2) </t>
  </si>
  <si>
    <t xml:space="preserve">Active - interest rate on fixed rate debt (WR) </t>
  </si>
  <si>
    <t xml:space="preserve">Active - interest rate on fixed rate debt (WN) </t>
  </si>
  <si>
    <t xml:space="preserve">Active - interest rate on fixed rate debt (WWN) </t>
  </si>
  <si>
    <t xml:space="preserve">Active - interest rate on fixed rate debt (BR) </t>
  </si>
  <si>
    <t xml:space="preserve">Active - interest rate on fixed rate debt (ADDN1) </t>
  </si>
  <si>
    <t xml:space="preserve">Active - interest rate on fixed rate debt (ADDN2) </t>
  </si>
  <si>
    <t>Active - actual opening Fixed rate debt - nominal</t>
  </si>
  <si>
    <t xml:space="preserve">Company - actual opening Fixed rate debt - nominal (WR) </t>
  </si>
  <si>
    <t xml:space="preserve">Company - actual opening Fixed rate debt - nominal (WN) </t>
  </si>
  <si>
    <t xml:space="preserve">Company - actual opening Fixed rate debt - nominal (WWN) </t>
  </si>
  <si>
    <t xml:space="preserve">Company - actual opening Fixed rate debt - nominal (BR) </t>
  </si>
  <si>
    <t xml:space="preserve">Company - actual opening Fixed rate debt - nominal (ADDN1) </t>
  </si>
  <si>
    <t xml:space="preserve">Company - actual opening Fixed rate debt - nominal (ADDN2) </t>
  </si>
  <si>
    <t xml:space="preserve">Ofwat - actual opening Fixed rate debt - nominal (WR) </t>
  </si>
  <si>
    <t xml:space="preserve">Ofwat - actual opening Fixed rate debt - nominal (WN) </t>
  </si>
  <si>
    <t xml:space="preserve">Ofwat - actual opening Fixed rate debt - nominal (WWN) </t>
  </si>
  <si>
    <t xml:space="preserve">Ofwat - actual opening Fixed rate debt - nominal (BR) </t>
  </si>
  <si>
    <t xml:space="preserve">Ofwat - actual opening Fixed rate debt - nominal (ADDN1) </t>
  </si>
  <si>
    <t xml:space="preserve">Ofwat - actual opening Fixed rate debt - nominal (ADDN2) </t>
  </si>
  <si>
    <t xml:space="preserve">Override - actual opening fixed rate debt - nominal (WR) </t>
  </si>
  <si>
    <t xml:space="preserve">Override - actual opening fixed rate debt - nominal (WN) </t>
  </si>
  <si>
    <t xml:space="preserve">Override - actual opening fixed rate debt - nominal (WWN) </t>
  </si>
  <si>
    <t xml:space="preserve">Override - actual opening fixed rate debt - nominal (BR) </t>
  </si>
  <si>
    <t xml:space="preserve">Override - actual opening fixed rate debt - nominal (ADDN1) </t>
  </si>
  <si>
    <t xml:space="preserve">Override - actual opening fixed rate debt - nominal (ADDN2) </t>
  </si>
  <si>
    <t xml:space="preserve">Active - actual opening Fixed rate debt - nominal (WR) </t>
  </si>
  <si>
    <t xml:space="preserve">Active - actual opening Fixed rate debt - nominal (WN) </t>
  </si>
  <si>
    <t xml:space="preserve">Active - actual opening Fixed rate debt - nominal (WWN) </t>
  </si>
  <si>
    <t xml:space="preserve">Active - actual opening Fixed rate debt - nominal (BR) </t>
  </si>
  <si>
    <t xml:space="preserve">Active - actual opening Fixed rate debt - nominal (ADDN1) </t>
  </si>
  <si>
    <t xml:space="preserve">Active - actual opening Fixed rate debt - nominal (ADDN2) </t>
  </si>
  <si>
    <t>Active - overdraft interest rate</t>
  </si>
  <si>
    <t>Switch - overdraft interest rate</t>
  </si>
  <si>
    <t xml:space="preserve">Company - cash interest rate (WR) </t>
  </si>
  <si>
    <t xml:space="preserve">Company - cash interest rate (WN) </t>
  </si>
  <si>
    <t xml:space="preserve">Company - cash interest rate (WWN) </t>
  </si>
  <si>
    <t xml:space="preserve">Company - cash interest rate (BR) </t>
  </si>
  <si>
    <t xml:space="preserve">Company - cash interest rate (ADDN1) </t>
  </si>
  <si>
    <t xml:space="preserve">Company - cash interest rate (ADDN2) </t>
  </si>
  <si>
    <t xml:space="preserve">Ofwat - cash interest rate (WR) </t>
  </si>
  <si>
    <t xml:space="preserve">Ofwat - cash interest rate (WN) </t>
  </si>
  <si>
    <t xml:space="preserve">Ofwat - cash interest rate (WWN) </t>
  </si>
  <si>
    <t xml:space="preserve">Ofwat - cash interest rate (BR) </t>
  </si>
  <si>
    <t xml:space="preserve">Ofwat - cash interest rate (ADDN1) </t>
  </si>
  <si>
    <t xml:space="preserve">Ofwat - cash interest rate (ADDN2) </t>
  </si>
  <si>
    <t xml:space="preserve">Override - cash interest rate (WR) </t>
  </si>
  <si>
    <t xml:space="preserve">Override - cash interest rate (WN) </t>
  </si>
  <si>
    <t xml:space="preserve">Override - cash interest rate (WWN) </t>
  </si>
  <si>
    <t xml:space="preserve">Override - cash interest rate (BR) </t>
  </si>
  <si>
    <t xml:space="preserve">Override - cash interest rate (ADDN1) </t>
  </si>
  <si>
    <t xml:space="preserve">Override - cash interest rate (ADDN2) </t>
  </si>
  <si>
    <t xml:space="preserve">Active - overdraft interest rate (WR) </t>
  </si>
  <si>
    <t xml:space="preserve">Active - overdraft interest rate (WN) </t>
  </si>
  <si>
    <t xml:space="preserve">Active - overdraft interest rate (WWN) </t>
  </si>
  <si>
    <t xml:space="preserve">Active - overdraft interest rate (BR) </t>
  </si>
  <si>
    <t xml:space="preserve">Active - overdraft interest rate (ADDN1) </t>
  </si>
  <si>
    <t xml:space="preserve">Active - overdraft interest rate (ADDN2) </t>
  </si>
  <si>
    <t>Cash</t>
  </si>
  <si>
    <t>Active - Cash and cash equivalents actual initial balance - control - nominal</t>
  </si>
  <si>
    <t xml:space="preserve">Company - Cash and cash equivalents actual initial balance - control - nominal (WR) </t>
  </si>
  <si>
    <t xml:space="preserve">Company - Cash and cash equivalents actual initial balance - control - nominal (WN) </t>
  </si>
  <si>
    <t xml:space="preserve">Company - Cash and cash equivalents actual initial balance - control - nominal (WWN) </t>
  </si>
  <si>
    <t xml:space="preserve">Company - Cash and cash equivalents actual initial balance - control - nominal (BR) </t>
  </si>
  <si>
    <t xml:space="preserve">Company - Cash and cash equivalents actual initial balance - control - nominal (ADDN1) </t>
  </si>
  <si>
    <t xml:space="preserve">Company - Cash and cash equivalents actual initial balance - control - nominal (ADDN2) </t>
  </si>
  <si>
    <t xml:space="preserve">Ofwat - Cash and cash equivalents actual initial balance - control - nominal (WR) </t>
  </si>
  <si>
    <t xml:space="preserve">Ofwat - Cash and cash equivalents actual initial balance - control - nominal (WN) </t>
  </si>
  <si>
    <t xml:space="preserve">Ofwat - Cash and cash equivalents actual initial balance - control - nominal (WWN) </t>
  </si>
  <si>
    <t xml:space="preserve">Ofwat - Cash and cash equivalents actual initial balance - control - nominal (BR) </t>
  </si>
  <si>
    <t xml:space="preserve">Ofwat - Cash and cash equivalents actual initial balance - control - nominal (ADDN1) </t>
  </si>
  <si>
    <t xml:space="preserve">Ofwat - Cash and cash equivalents actual initial balance - control - nominal (ADDN2) </t>
  </si>
  <si>
    <t xml:space="preserve">Override - Cash and cash equivalents actual initial balance - control - nominal (WR) </t>
  </si>
  <si>
    <t xml:space="preserve">Override - Cash and cash equivalents actual initial balance - control - nominal (WN) </t>
  </si>
  <si>
    <t xml:space="preserve">Override - Cash and cash equivalents actual initial balance - control - nominal (WWN) </t>
  </si>
  <si>
    <t xml:space="preserve">Override - Cash and cash equivalents actual initial balance - control - nominal (BR) </t>
  </si>
  <si>
    <t xml:space="preserve">Override - Cash and cash equivalents actual initial balance - control - nominal (ADDN1) </t>
  </si>
  <si>
    <t xml:space="preserve">Override - Cash and cash equivalents actual initial balance - control - nominal (ADDN2) </t>
  </si>
  <si>
    <t>Switch - Cash and cash equivalents initial balance - control - nominal</t>
  </si>
  <si>
    <t xml:space="preserve">Active - Cash and cash equivalents actual initial balance - control - nominal (WR) </t>
  </si>
  <si>
    <t xml:space="preserve">Active - Cash and cash equivalents actual initial balance - control - nominal (WN) </t>
  </si>
  <si>
    <t xml:space="preserve">Active - Cash and cash equivalents actual initial balance - control - nominal (WWN) </t>
  </si>
  <si>
    <t xml:space="preserve">Active - Cash and cash equivalents actual initial balance - control - nominal (BR) </t>
  </si>
  <si>
    <t xml:space="preserve">Active - Cash and cash equivalents actual initial balance - control - nominal (ADDN1) </t>
  </si>
  <si>
    <t xml:space="preserve">Active - Cash and cash equivalents actual initial balance - control - nominal (ADDN2) </t>
  </si>
  <si>
    <t>Active - Cash and cash equivalents actual initial balance - wholesale - nominal</t>
  </si>
  <si>
    <t>Active - Opening cash balance - Appointee - nominal</t>
  </si>
  <si>
    <t>Active - bank interest rate (receivable)</t>
  </si>
  <si>
    <t>Switch - bank interest rate (receivable)</t>
  </si>
  <si>
    <t xml:space="preserve">Active - bank interest rate (receivable) (WR) </t>
  </si>
  <si>
    <t xml:space="preserve">Active - bank interest rate (receivable) (WN) </t>
  </si>
  <si>
    <t xml:space="preserve">Active - bank interest rate (receivable) (WWN) </t>
  </si>
  <si>
    <t xml:space="preserve">Active - bank interest rate (receivable) (BR) </t>
  </si>
  <si>
    <t xml:space="preserve">Active - bank interest rate (receivable) (ADDN1) </t>
  </si>
  <si>
    <t xml:space="preserve">Active - bank interest rate (receivable) (ADDN2) </t>
  </si>
  <si>
    <t>Equity</t>
  </si>
  <si>
    <t>Active - Ordinary shares issued - control - nominal</t>
  </si>
  <si>
    <t>Switch - Ordinary shares issued - control - nominal</t>
  </si>
  <si>
    <t xml:space="preserve">Company - Ordinary shares issued - control - nominal (WR) </t>
  </si>
  <si>
    <t xml:space="preserve">Company - Ordinary shares issued - control - nominal (WN) </t>
  </si>
  <si>
    <t xml:space="preserve">Company - Ordinary shares issued - control - nominal (WWN) </t>
  </si>
  <si>
    <t xml:space="preserve">Company - Ordinary shares issued - control - nominal (BR) </t>
  </si>
  <si>
    <t xml:space="preserve">Company - Ordinary shares issued - control - nominal (ADDN1) </t>
  </si>
  <si>
    <t xml:space="preserve">Company - Ordinary shares issued - control - nominal (ADDN2) </t>
  </si>
  <si>
    <t xml:space="preserve">Ofwat - Ordinary shares issued - control - nominal (WR) </t>
  </si>
  <si>
    <t xml:space="preserve">Ofwat - Ordinary shares issued - control - nominal (WN) </t>
  </si>
  <si>
    <t xml:space="preserve">Ofwat - Ordinary shares issued - control - nominal (WWN) </t>
  </si>
  <si>
    <t xml:space="preserve">Ofwat - Ordinary shares issued - control - nominal (BR) </t>
  </si>
  <si>
    <t xml:space="preserve">Ofwat - Ordinary shares issued - control - nominal (ADDN1) </t>
  </si>
  <si>
    <t xml:space="preserve">Ofwat - Ordinary shares issued - control - nominal (ADDN2) </t>
  </si>
  <si>
    <t xml:space="preserve">Override - Ordinary shares issued - control - nominal (WR) </t>
  </si>
  <si>
    <t xml:space="preserve">Override - Ordinary shares issued - control - nominal (WN) </t>
  </si>
  <si>
    <t xml:space="preserve">Override - Ordinary shares issued - control - nominal (WWN) </t>
  </si>
  <si>
    <t xml:space="preserve">Override - Ordinary shares issued - control - nominal (BR) </t>
  </si>
  <si>
    <t xml:space="preserve">Override - Ordinary shares issued - control - nominal (ADDN1) </t>
  </si>
  <si>
    <t xml:space="preserve">Override - Ordinary shares issued - control - nominal (ADDN2) </t>
  </si>
  <si>
    <t xml:space="preserve">Active - Ordinary shares issued - control - nominal (WR) </t>
  </si>
  <si>
    <t xml:space="preserve">Active - Ordinary shares issued - control - nominal (WN) </t>
  </si>
  <si>
    <t xml:space="preserve">Active - Ordinary shares issued - control - nominal (WWN) </t>
  </si>
  <si>
    <t xml:space="preserve">Active - Ordinary shares issued - control - nominal (BR) </t>
  </si>
  <si>
    <t xml:space="preserve">Active - Ordinary shares issued - control - nominal (ADDN1) </t>
  </si>
  <si>
    <t xml:space="preserve">Active - Ordinary shares issued - control - nominal (ADDN2) </t>
  </si>
  <si>
    <t>Active - Opening Called up share capital balance - control - nominal</t>
  </si>
  <si>
    <t xml:space="preserve">Company - Opening Called up share capital balance - control - nominal (WR) </t>
  </si>
  <si>
    <t xml:space="preserve">Company - Opening Called up share capital balance - control - nominal (WN) </t>
  </si>
  <si>
    <t xml:space="preserve">Company - Opening Called up share capital balance - control - nominal (WWN) </t>
  </si>
  <si>
    <t xml:space="preserve">Company - Opening Called up share capital balance - control - nominal (BR) </t>
  </si>
  <si>
    <t xml:space="preserve">Company - Opening Called up share capital balance - control - nominal (ADDN1) </t>
  </si>
  <si>
    <t xml:space="preserve">Company - Opening Called up share capital balance - control - nominal (ADDN2) </t>
  </si>
  <si>
    <t xml:space="preserve">Ofwat - Opening Called up share capital balance - control - nominal (WR) </t>
  </si>
  <si>
    <t xml:space="preserve">Ofwat - Opening Called up share capital balance - control - nominal (WN) </t>
  </si>
  <si>
    <t xml:space="preserve">Ofwat - Opening Called up share capital balance - control - nominal (WWN) </t>
  </si>
  <si>
    <t xml:space="preserve">Ofwat - Opening Called up share capital balance - control - nominal (BR) </t>
  </si>
  <si>
    <t xml:space="preserve">Ofwat - Opening Called up share capital balance - control - nominal (ADDN1) </t>
  </si>
  <si>
    <t xml:space="preserve">Ofwat - Opening Called up share capital balance - control - nominal (ADDN2) </t>
  </si>
  <si>
    <t xml:space="preserve">Override - Opening Called up share capital balance - control - nominal (WR) </t>
  </si>
  <si>
    <t xml:space="preserve">Override - Opening Called up share capital balance - control - nominal (WN) </t>
  </si>
  <si>
    <t xml:space="preserve">Override - Opening Called up share capital balance - control - nominal (WWN) </t>
  </si>
  <si>
    <t xml:space="preserve">Override - Opening Called up share capital balance - control - nominal (BR) </t>
  </si>
  <si>
    <t xml:space="preserve">Override - Opening Called up share capital balance - control - nominal (ADDN1) </t>
  </si>
  <si>
    <t xml:space="preserve">Override - Opening Called up share capital balance - control - nominal (ADDN2) </t>
  </si>
  <si>
    <t>Switch - Opening Called up share capital balance- control</t>
  </si>
  <si>
    <t xml:space="preserve">Active - Opening Called up share capital balance - control - nominal (WR) </t>
  </si>
  <si>
    <t xml:space="preserve">Active - Opening Called up share capital balance - control - nominal (WN) </t>
  </si>
  <si>
    <t xml:space="preserve">Active - Opening Called up share capital balance - control - nominal (WWN) </t>
  </si>
  <si>
    <t xml:space="preserve">Active - Opening Called up share capital balance - control - nominal (BR) </t>
  </si>
  <si>
    <t xml:space="preserve">Active - Opening Called up share capital balance - control - nominal (ADDN1) </t>
  </si>
  <si>
    <t xml:space="preserve">Active - Opening Called up share capital balance - control - nominal (ADDN2) </t>
  </si>
  <si>
    <t>Dividends</t>
  </si>
  <si>
    <t>Active - dividend yield</t>
  </si>
  <si>
    <t>Switch - Dividend yield</t>
  </si>
  <si>
    <t>Company - dividend yield</t>
  </si>
  <si>
    <t>Ofwat - dividend yield</t>
  </si>
  <si>
    <t>Override- dividend yield</t>
  </si>
  <si>
    <t>Active - real dividend growth</t>
  </si>
  <si>
    <t>Switch - real dividend growth</t>
  </si>
  <si>
    <t>Company - real dividend growth</t>
  </si>
  <si>
    <t>Ofwat - real dividend growth</t>
  </si>
  <si>
    <t>Override - real dividend growth</t>
  </si>
  <si>
    <t>Active - % of ordinary dividends paid as interim dividend</t>
  </si>
  <si>
    <t>Switch - % of ordinary dividends paid as interim dividend</t>
  </si>
  <si>
    <t>Company - % of ordinary dividends paid as interim dividend</t>
  </si>
  <si>
    <t>Ofwat - % of ordinary dividends paid as interim dividend</t>
  </si>
  <si>
    <t>Override - % of ordinary dividends paid as interim dividend</t>
  </si>
  <si>
    <t>Active - % of dividends issued as scrip shares</t>
  </si>
  <si>
    <t>Switch - % of dividends issued as scrip shares</t>
  </si>
  <si>
    <t>Company - % of dividends issued as scrip shares</t>
  </si>
  <si>
    <t>Ofwat - % of dividends issued as scrip shares</t>
  </si>
  <si>
    <t>Override - % of dividends issued as scrip shares</t>
  </si>
  <si>
    <t>Dividends equal 100% - check</t>
  </si>
  <si>
    <t>Active - Opening Dividend creditors balance - control - nominal</t>
  </si>
  <si>
    <t xml:space="preserve">Company - Opening Dividend creditors balance - control - nominal (WR) </t>
  </si>
  <si>
    <t xml:space="preserve">Company - Opening Dividend creditors balance - control - nominal (WN) </t>
  </si>
  <si>
    <t xml:space="preserve">Company - Opening Dividend creditors balance - control - nominal (WWN) </t>
  </si>
  <si>
    <t xml:space="preserve">Company - Opening Dividend creditors balance - control - nominal (BR) </t>
  </si>
  <si>
    <t xml:space="preserve">Company - Opening Dividend creditors balance - control - nominal (ADDN1) </t>
  </si>
  <si>
    <t xml:space="preserve">Company - Opening Dividend creditors balance - control - nominal (ADDN2) </t>
  </si>
  <si>
    <t xml:space="preserve">Ofwat - Opening Dividend creditors balance - control - nominal (WR) </t>
  </si>
  <si>
    <t xml:space="preserve">Ofwat - Opening Dividend creditors balance - control - nominal (WN) </t>
  </si>
  <si>
    <t xml:space="preserve">Ofwat - Opening Dividend creditors balance - control - nominal (WWN) </t>
  </si>
  <si>
    <t xml:space="preserve">Ofwat - Opening Dividend creditors balance - control - nominal (BR) </t>
  </si>
  <si>
    <t xml:space="preserve">Ofwat - Opening Dividend creditors balance - control - nominal (ADDN1) </t>
  </si>
  <si>
    <t xml:space="preserve">Ofwat - Opening Dividend creditors balance - control - nominal (ADDN2) </t>
  </si>
  <si>
    <t xml:space="preserve">Override - Opening Dividend creditors balance - control - nominal (WR) </t>
  </si>
  <si>
    <t xml:space="preserve">Override - Opening Dividend creditors balance - control - nominal (WN) </t>
  </si>
  <si>
    <t xml:space="preserve">Override - Opening Dividend creditors balance - control - nominal (WWN) </t>
  </si>
  <si>
    <t xml:space="preserve">Override - Opening Dividend creditors balance - control - nominal (BR) </t>
  </si>
  <si>
    <t xml:space="preserve">Override - Opening Dividend creditors balance - control - nominal (ADDN1) </t>
  </si>
  <si>
    <t xml:space="preserve">Override - Opening Dividend creditors balance - control - nominal (ADDN2) </t>
  </si>
  <si>
    <t>Switch - Opening Dividend creditors balance- control</t>
  </si>
  <si>
    <t xml:space="preserve">Active - Opening Dividend creditors balance - control - nominal (WR) </t>
  </si>
  <si>
    <t xml:space="preserve">Active - Opening Dividend creditors balance - control - nominal (WN) </t>
  </si>
  <si>
    <t xml:space="preserve">Active - Opening Dividend creditors balance - control - nominal (WWN) </t>
  </si>
  <si>
    <t xml:space="preserve">Active - Opening Dividend creditors balance - control - nominal (BR) </t>
  </si>
  <si>
    <t xml:space="preserve">Active - Opening Dividend creditors balance - control - nominal (ADDN1) </t>
  </si>
  <si>
    <t xml:space="preserve">Active - Opening Dividend creditors balance - control - nominal (ADDN2) </t>
  </si>
  <si>
    <t>Active - Ordinary dividend override - nominal</t>
  </si>
  <si>
    <t>Switch - Ordinary dividend (overrides any other dividend approach) (post override) - nominal</t>
  </si>
  <si>
    <t>Company - Ordinary dividend override - nominal</t>
  </si>
  <si>
    <t>Ofwat - Ordinary dividend override - nominal</t>
  </si>
  <si>
    <t>Override - Ordinary dividend override - nominal</t>
  </si>
  <si>
    <t>Active - Opening Dividend cashflow balance - control - nominal</t>
  </si>
  <si>
    <t xml:space="preserve">Company - opening dividend cashflow balance - control - nominal (WR) </t>
  </si>
  <si>
    <t xml:space="preserve">Company - opening dividend cashflow balance - control - nominal (WN) </t>
  </si>
  <si>
    <t xml:space="preserve">Company - opening dividend cashflow balance - control - nominal (WWN) </t>
  </si>
  <si>
    <t xml:space="preserve">Company - opening dividend cashflow balance - control - nominal (BR) </t>
  </si>
  <si>
    <t xml:space="preserve">Company - opening dividend cashflow balance - control - nominal (ADDN1) </t>
  </si>
  <si>
    <t xml:space="preserve">Company - opening dividend cashflow balance - control - nominal (ADDN2) </t>
  </si>
  <si>
    <t xml:space="preserve">Ofwat - opening dividend cashflow balance - control - nominal (WR) </t>
  </si>
  <si>
    <t xml:space="preserve">Ofwat - opening dividend cashflow balance - control - nominal (WN) </t>
  </si>
  <si>
    <t xml:space="preserve">Ofwat - opening dividend cashflow balance - control - nominal (WWN) </t>
  </si>
  <si>
    <t xml:space="preserve">Ofwat - opening dividend cashflow balance - control - nominal (BR) </t>
  </si>
  <si>
    <t xml:space="preserve">Ofwat - opening dividend cashflow balance - control - nominal (ADDN1) </t>
  </si>
  <si>
    <t xml:space="preserve">Ofwat - opening dividend cashflow balance - control - nominal (ADDN2) </t>
  </si>
  <si>
    <t xml:space="preserve">Override - opening dividend cashflow balance - control - nominal (WR) </t>
  </si>
  <si>
    <t xml:space="preserve">Override - opening dividend cashflow balance - control - nominal (WN) </t>
  </si>
  <si>
    <t xml:space="preserve">Override - opening dividend cashflow balance - control - nominal (WWN) </t>
  </si>
  <si>
    <t xml:space="preserve">Override - opening dividend cashflow balance - control - nominal (BR) </t>
  </si>
  <si>
    <t xml:space="preserve">Override - opening dividend cashflow balance - control - nominal (ADDN1) </t>
  </si>
  <si>
    <t xml:space="preserve">Override - opening dividend cashflow balance - control - nominal (ADDN2) </t>
  </si>
  <si>
    <t>Switch - Opening dividend cashflow balance</t>
  </si>
  <si>
    <t xml:space="preserve">Active - Opening Dividend cashflow balance - control - nominal (WR) </t>
  </si>
  <si>
    <t xml:space="preserve">Active - Opening Dividend cashflow balance - control - nominal (WN) </t>
  </si>
  <si>
    <t xml:space="preserve">Active - Opening Dividend cashflow balance - control - nominal (WWN) </t>
  </si>
  <si>
    <t xml:space="preserve">Active - Opening Dividend cashflow balance - control - nominal (BR) </t>
  </si>
  <si>
    <t xml:space="preserve">Active - Opening Dividend cashflow balance - control - nominal (ADDN1) </t>
  </si>
  <si>
    <t xml:space="preserve">Active - Opening Dividend cashflow balance - control - nominal (ADDN2) </t>
  </si>
  <si>
    <t>Assets</t>
  </si>
  <si>
    <t>Active - Fixed assets b/f - control - active - nominal</t>
  </si>
  <si>
    <t xml:space="preserve">Company - Fixed assets b/f - control - active - nominal (WR) </t>
  </si>
  <si>
    <t xml:space="preserve">Company - Fixed assets b/f - control - active - nominal (WN) </t>
  </si>
  <si>
    <t xml:space="preserve">Company - Fixed assets b/f - control - active - nominal (WWN) </t>
  </si>
  <si>
    <t xml:space="preserve">Company - Fixed assets b/f - control - active - nominal (BR) </t>
  </si>
  <si>
    <t xml:space="preserve">Company - Fixed assets b/f - control - active - nominal (ADDN1) </t>
  </si>
  <si>
    <t xml:space="preserve">Company - Fixed assets b/f - control - active - nominal (ADDN2) </t>
  </si>
  <si>
    <t xml:space="preserve">Ofwat - Fixed assets b/f - control - active - nominal (WR) </t>
  </si>
  <si>
    <t xml:space="preserve">Ofwat - Fixed assets b/f - control - active - nominal (WN) </t>
  </si>
  <si>
    <t xml:space="preserve">Ofwat - Fixed assets b/f - control - active - nominal (WWN) </t>
  </si>
  <si>
    <t xml:space="preserve">Ofwat - Fixed assets b/f - control - active - nominal (BR) </t>
  </si>
  <si>
    <t xml:space="preserve">Ofwat - Fixed assets b/f - control - active - nominal (ADDN1) </t>
  </si>
  <si>
    <t xml:space="preserve">Ofwat - Fixed assets b/f - control - active - nominal (ADDN2) </t>
  </si>
  <si>
    <t xml:space="preserve">Override - Fixed assets b/f - control - active - nominal (WR) </t>
  </si>
  <si>
    <t xml:space="preserve">Override - Fixed assets b/f - control - active - nominal (WN) </t>
  </si>
  <si>
    <t xml:space="preserve">Override - Fixed assets b/f - control - active - nominal (WWN) </t>
  </si>
  <si>
    <t xml:space="preserve">Override - Fixed assets b/f - control - active - nominal (BR) </t>
  </si>
  <si>
    <t xml:space="preserve">Override - Fixed assets b/f - control - active - nominal (ADDN1) </t>
  </si>
  <si>
    <t xml:space="preserve">Override - Fixed assets b/f - control - active - nominal (ADDN2) </t>
  </si>
  <si>
    <t>Switch - Fixed assets b/f - control - active - nominal</t>
  </si>
  <si>
    <t xml:space="preserve">Active - Fixed assets b/f - control - active - nominal (WR) </t>
  </si>
  <si>
    <t xml:space="preserve">Active - Fixed assets b/f - control - active - nominal (WN) </t>
  </si>
  <si>
    <t xml:space="preserve">Active - Fixed assets b/f - control - active - nominal (WWN) </t>
  </si>
  <si>
    <t xml:space="preserve">Active - Fixed assets b/f - control - active - nominal (BR) </t>
  </si>
  <si>
    <t xml:space="preserve">Active - Fixed assets b/f - control - active - nominal (ADDN1) </t>
  </si>
  <si>
    <t xml:space="preserve">Active - Fixed assets b/f - control - active - nominal (ADDN2) </t>
  </si>
  <si>
    <t>Active - Depreciation b/f - control - active - nominal</t>
  </si>
  <si>
    <t xml:space="preserve">Company - Depreciation b/f - control - active - nominal (WR) </t>
  </si>
  <si>
    <t xml:space="preserve">Company - Depreciation b/f - control - active - nominal (WN) </t>
  </si>
  <si>
    <t xml:space="preserve">Company - Depreciation b/f - control - active - nominal (WWN) </t>
  </si>
  <si>
    <t xml:space="preserve">Company - Depreciation b/f - control - active - nominal (BR) </t>
  </si>
  <si>
    <t xml:space="preserve">Company - Depreciation b/f - control - active - nominal (ADDN1) </t>
  </si>
  <si>
    <t xml:space="preserve">Company - Depreciation b/f - control - active - nominal (ADDN2) </t>
  </si>
  <si>
    <t xml:space="preserve">Ofwat - Depreciation b/f - control - active - nominal (WR) </t>
  </si>
  <si>
    <t xml:space="preserve">Ofwat - Depreciation b/f - control - active - nominal (WN) </t>
  </si>
  <si>
    <t xml:space="preserve">Ofwat - Depreciation b/f - control - active - nominal (WWN) </t>
  </si>
  <si>
    <t xml:space="preserve">Ofwat - Depreciation b/f - control - active - nominal (BR) </t>
  </si>
  <si>
    <t xml:space="preserve">Ofwat - Depreciation b/f - control - active - nominal (ADDN1) </t>
  </si>
  <si>
    <t xml:space="preserve">Ofwat - Depreciation b/f - control - active - nominal (ADDN2) </t>
  </si>
  <si>
    <t xml:space="preserve">Override - Depreciation b/f - control - active - nominal (WR) </t>
  </si>
  <si>
    <t xml:space="preserve">Override - Depreciation b/f - control - active - nominal (WN) </t>
  </si>
  <si>
    <t xml:space="preserve">Override - Depreciation b/f - control - active - nominal (WWN) </t>
  </si>
  <si>
    <t xml:space="preserve">Override - Depreciation b/f - control - active - nominal (BR) </t>
  </si>
  <si>
    <t xml:space="preserve">Override - Depreciation b/f - control - active - nominal (ADDN1) </t>
  </si>
  <si>
    <t xml:space="preserve">Override - Depreciation b/f - control - active - nominal (ADDN2) </t>
  </si>
  <si>
    <t>Switch - Depreciation b/f - control - active - nominal</t>
  </si>
  <si>
    <t xml:space="preserve">Active - Depreciation b/f - control - active - nominal (WR) </t>
  </si>
  <si>
    <t xml:space="preserve">Active - Depreciation b/f - control - active - nominal (WN) </t>
  </si>
  <si>
    <t xml:space="preserve">Active - Depreciation b/f - control - active - nominal (WWN) </t>
  </si>
  <si>
    <t xml:space="preserve">Active - Depreciation b/f - control - active - nominal (BR) </t>
  </si>
  <si>
    <t xml:space="preserve">Active - Depreciation b/f - control - active - nominal (ADDN1) </t>
  </si>
  <si>
    <t xml:space="preserve">Active - Depreciation b/f - control - active - nominal (ADDN2) </t>
  </si>
  <si>
    <t>Active - Wholesale fixed asset life (post override) - control</t>
  </si>
  <si>
    <t>Switch - Wholesale fixed asset life (post override) - control</t>
  </si>
  <si>
    <t xml:space="preserve">Company - Wholesale fixed asset life (post override) - control (WR) </t>
  </si>
  <si>
    <t xml:space="preserve">Company - Wholesale fixed asset life (post override) - control (WN) </t>
  </si>
  <si>
    <t xml:space="preserve">Company - Wholesale fixed asset life (post override) - control (WWN) </t>
  </si>
  <si>
    <t xml:space="preserve">Company - Wholesale fixed asset life (post override) - control (BR) </t>
  </si>
  <si>
    <t xml:space="preserve">Company - Wholesale fixed asset life (post override) - control (ADDN1) </t>
  </si>
  <si>
    <t xml:space="preserve">Company - Wholesale fixed asset life (post override) - control (ADDN2) </t>
  </si>
  <si>
    <t xml:space="preserve">Ofwat - Wholesale fixed asset life (post override) - control (WR) </t>
  </si>
  <si>
    <t xml:space="preserve">Ofwat - Wholesale fixed asset life (post override) - control (WN) </t>
  </si>
  <si>
    <t xml:space="preserve">Ofwat - Wholesale fixed asset life (post override) - control (WWN) </t>
  </si>
  <si>
    <t xml:space="preserve">Ofwat - Wholesale fixed asset life (post override) - control (BR) </t>
  </si>
  <si>
    <t xml:space="preserve">Ofwat - Wholesale fixed asset life (post override) - control (ADDN1) </t>
  </si>
  <si>
    <t xml:space="preserve">Ofwat - Wholesale fixed asset life (post override) - control (ADDN2) </t>
  </si>
  <si>
    <t xml:space="preserve">Override - Wholesale fixed asset life (post override) - control (WR) </t>
  </si>
  <si>
    <t xml:space="preserve">Override - Wholesale fixed asset life (post override) - control (WN) </t>
  </si>
  <si>
    <t xml:space="preserve">Override - Wholesale fixed asset life (post override) - control (WWN) </t>
  </si>
  <si>
    <t xml:space="preserve">Override - Wholesale fixed asset life (post override) - control (BR) </t>
  </si>
  <si>
    <t xml:space="preserve">Override - Wholesale fixed asset life (post override) - control (ADDN1) </t>
  </si>
  <si>
    <t xml:space="preserve">Override - Wholesale fixed asset life (post override) - control (ADDN2) </t>
  </si>
  <si>
    <t xml:space="preserve">Active - Wholesale fixed asset life (post override) - control (WR) </t>
  </si>
  <si>
    <t xml:space="preserve">Active - Wholesale fixed asset life (post override) - control (WN) </t>
  </si>
  <si>
    <t xml:space="preserve">Active - Wholesale fixed asset life (post override) - control (WWN) </t>
  </si>
  <si>
    <t xml:space="preserve">Active - Wholesale fixed asset life (post override) - control (BR) </t>
  </si>
  <si>
    <t xml:space="preserve">Active - Wholesale fixed asset life (post override) - control (ADDN1) </t>
  </si>
  <si>
    <t xml:space="preserve">Active - Wholesale fixed asset life (post override) - control (ADDN2) </t>
  </si>
  <si>
    <t>Balance sheet movements</t>
  </si>
  <si>
    <t>Active - Movement in other liabilities - control - nominal</t>
  </si>
  <si>
    <t>Switch - Movement in other liabilities - control</t>
  </si>
  <si>
    <t xml:space="preserve">Company - Movement in other liabilities - control - nominal (WR) </t>
  </si>
  <si>
    <t xml:space="preserve">Company - Movement in other liabilities - control - nominal (WN) </t>
  </si>
  <si>
    <t xml:space="preserve">Company - Movement in other liabilities - control - nominal (WWN) </t>
  </si>
  <si>
    <t xml:space="preserve">Company - Movement in other liabilities - control - nominal (BR) </t>
  </si>
  <si>
    <t xml:space="preserve">Company - Movement in other liabilities - control - nominal (ADDN1) </t>
  </si>
  <si>
    <t xml:space="preserve">Company - Movement in other liabilities - control - nominal (ADDN2) </t>
  </si>
  <si>
    <t xml:space="preserve">Ofwat - Movement in other liabilities - control - nominal (WR) </t>
  </si>
  <si>
    <t xml:space="preserve">Ofwat - Movement in other liabilities - control - nominal (WN) </t>
  </si>
  <si>
    <t xml:space="preserve">Ofwat - Movement in other liabilities - control - nominal (WWN) </t>
  </si>
  <si>
    <t xml:space="preserve">Ofwat - Movement in other liabilities - control - nominal (BR) </t>
  </si>
  <si>
    <t xml:space="preserve">Ofwat - Movement in other liabilities - control - nominal (ADDN1) </t>
  </si>
  <si>
    <t xml:space="preserve">Ofwat - Movement in other liabilities - control - nominal (ADDN2) </t>
  </si>
  <si>
    <t xml:space="preserve">Override - Movement in other liabilities - control - nominal (WR) </t>
  </si>
  <si>
    <t xml:space="preserve">Override - Movement in other liabilities - control - nominal (WN) </t>
  </si>
  <si>
    <t xml:space="preserve">Override - Movement in other liabilities - control - nominal (WWN) </t>
  </si>
  <si>
    <t xml:space="preserve">Override - Movement in other liabilities - control - nominal (BR) </t>
  </si>
  <si>
    <t xml:space="preserve">Override - Movement in other liabilities - control - nominal (ADDN1) </t>
  </si>
  <si>
    <t xml:space="preserve">Override - Movement in other liabilities - control - nominal (ADDN2) </t>
  </si>
  <si>
    <t xml:space="preserve">Active - Movement in other liabilities - control - nominal (WR) </t>
  </si>
  <si>
    <t xml:space="preserve">Active - Movement in other liabilities - control - nominal (WN) </t>
  </si>
  <si>
    <t xml:space="preserve">Active - Movement in other liabilities - control - nominal (WWN) </t>
  </si>
  <si>
    <t xml:space="preserve">Active - Movement in other liabilities - control - nominal (BR) </t>
  </si>
  <si>
    <t xml:space="preserve">Active - Movement in other liabilities - control - nominal (ADDN1) </t>
  </si>
  <si>
    <t xml:space="preserve">Active - Movement in other liabilities - control - nominal (ADDN2) </t>
  </si>
  <si>
    <t>Active - Movement in intangible asset and investments balance - control - nominal</t>
  </si>
  <si>
    <t>Switch - Movement in intangible asset and investments balance- control</t>
  </si>
  <si>
    <t xml:space="preserve">Company - Movement in intangible asset and investments balance - control - nominal (WR) </t>
  </si>
  <si>
    <t xml:space="preserve">Company - Movement in intangible asset and investments balance - control - nominal (WN) </t>
  </si>
  <si>
    <t xml:space="preserve">Company - Movement in intangible asset and investments balance - control - nominal (WWN) </t>
  </si>
  <si>
    <t xml:space="preserve">Company - Movement in intangible asset and investments balance - control - nominal (BR) </t>
  </si>
  <si>
    <t xml:space="preserve">Company - Movement in intangible asset and investments balance - control - nominal (ADDN1) </t>
  </si>
  <si>
    <t xml:space="preserve">Company - Movement in intangible asset and investments balance - control - nominal (ADDN2) </t>
  </si>
  <si>
    <t xml:space="preserve">Ofwat - Movement in intangible asset and investments balance - control - nominal (WR) </t>
  </si>
  <si>
    <t xml:space="preserve">Ofwat - Movement in intangible asset and investments balance - control - nominal (WN) </t>
  </si>
  <si>
    <t xml:space="preserve">Ofwat - Movement in intangible asset and investments balance - control - nominal (WWN) </t>
  </si>
  <si>
    <t xml:space="preserve">Ofwat - Movement in intangible asset and investments balance - control - nominal (BR) </t>
  </si>
  <si>
    <t xml:space="preserve">Ofwat - Movement in intangible asset and investments balance - control - nominal (ADDN1) </t>
  </si>
  <si>
    <t xml:space="preserve">Ofwat - Movement in intangible asset and investments balance - control - nominal (ADDN2) </t>
  </si>
  <si>
    <t xml:space="preserve">Override - Movement in intangible asset and investments balance - control - nominal (WR) </t>
  </si>
  <si>
    <t xml:space="preserve">Override - Movement in intangible asset and investments balance - control - nominal (WN) </t>
  </si>
  <si>
    <t xml:space="preserve">Override - Movement in intangible asset and investments balance - control - nominal (WWN) </t>
  </si>
  <si>
    <t xml:space="preserve">Override - Movement in intangible asset and investments balance - control - nominal (BR) </t>
  </si>
  <si>
    <t xml:space="preserve">Override - Movement in intangible asset and investments balance - control - nominal (ADDN1) </t>
  </si>
  <si>
    <t xml:space="preserve">Override - Movement in intangible asset and investments balance - control - nominal (ADDN2) </t>
  </si>
  <si>
    <t xml:space="preserve">Active - Movement in intangible asset and investments balance - control - nominal (WR) </t>
  </si>
  <si>
    <t xml:space="preserve">Active - Movement in intangible asset and investments balance - control - nominal (WN) </t>
  </si>
  <si>
    <t xml:space="preserve">Active - Movement in intangible asset and investments balance - control - nominal (WWN) </t>
  </si>
  <si>
    <t xml:space="preserve">Active - Movement in intangible asset and investments balance - control - nominal (BR) </t>
  </si>
  <si>
    <t xml:space="preserve">Active - Movement in intangible asset and investments balance - control - nominal (ADDN1) </t>
  </si>
  <si>
    <t xml:space="preserve">Active - Movement in intangible asset and investments balance - control - nominal (ADDN2) </t>
  </si>
  <si>
    <t>Active - Movement in provisions - control - nominal</t>
  </si>
  <si>
    <t xml:space="preserve">Switch - Movement in provisions - control - nominal (WR) </t>
  </si>
  <si>
    <t xml:space="preserve">Switch - Movement in provisions - control - nominal (WN) </t>
  </si>
  <si>
    <t xml:space="preserve">Switch - Movement in provisions - control - nominal (WWN) </t>
  </si>
  <si>
    <t xml:space="preserve">Switch - Movement in provisions - control - nominal (BR) </t>
  </si>
  <si>
    <t xml:space="preserve">Switch - Movement in provisions - control - nominal (ADDN1) </t>
  </si>
  <si>
    <t xml:space="preserve">Switch - Movement in provisions - control - nominal (ADDN2) </t>
  </si>
  <si>
    <t xml:space="preserve">Company - Movement in provisions - control - nominal (WR) </t>
  </si>
  <si>
    <t xml:space="preserve">Company - Movement in provisions - control - nominal (WN) </t>
  </si>
  <si>
    <t xml:space="preserve">Company - Movement in provisions - control - nominal (WWN) </t>
  </si>
  <si>
    <t xml:space="preserve">Company - Movement in provisions - control - nominal (BR) </t>
  </si>
  <si>
    <t xml:space="preserve">Company - Movement in provisions - control - nominal (ADDN1) </t>
  </si>
  <si>
    <t xml:space="preserve">Company - Movement in provisions - control - nominal (ADDN2) </t>
  </si>
  <si>
    <t xml:space="preserve">Ofwat - Movement in provisions - control - nominal (WR) </t>
  </si>
  <si>
    <t xml:space="preserve">Ofwat - Movement in provisions - control - nominal (WN) </t>
  </si>
  <si>
    <t xml:space="preserve">Ofwat - Movement in provisions - control - nominal (WWN) </t>
  </si>
  <si>
    <t xml:space="preserve">Ofwat - Movement in provisions - control - nominal (BR) </t>
  </si>
  <si>
    <t xml:space="preserve">Ofwat - Movement in provisions - control - nominal (ADDN1) </t>
  </si>
  <si>
    <t xml:space="preserve">Ofwat - Movement in provisions - control - nominal (ADDN2) </t>
  </si>
  <si>
    <t xml:space="preserve">Override - Movement in provisions - control - nominal (WR) </t>
  </si>
  <si>
    <t xml:space="preserve">Override - Movement in provisions - control - nominal (WN) </t>
  </si>
  <si>
    <t xml:space="preserve">Override - Movement in provisions - control - nominal (WWN) </t>
  </si>
  <si>
    <t xml:space="preserve">Override - Movement in provisions - control - nominal (BR) </t>
  </si>
  <si>
    <t xml:space="preserve">Override - Movement in provisions - control - nominal (ADDN1) </t>
  </si>
  <si>
    <t xml:space="preserve">Override - Movement in provisions - control - nominal (ADDN2) </t>
  </si>
  <si>
    <t xml:space="preserve">Active - Movement in provisions - control - nominal (WR) </t>
  </si>
  <si>
    <t xml:space="preserve">Active - Movement in provisions - control - nominal (WN) </t>
  </si>
  <si>
    <t xml:space="preserve">Active - Movement in provisions - control - nominal (WWN) </t>
  </si>
  <si>
    <t xml:space="preserve">Active - Movement in provisions - control - nominal (BR) </t>
  </si>
  <si>
    <t xml:space="preserve">Active - Movement in provisions - control - nominal (ADDN1) </t>
  </si>
  <si>
    <t xml:space="preserve">Active - Movement in provisions - control - nominal (ADDN2) </t>
  </si>
  <si>
    <t>Active - Cost to serve per unmetered water customers - real</t>
  </si>
  <si>
    <t>Switch - cost to serve</t>
  </si>
  <si>
    <t>Company - Cost to serve per unmetered water customers - real</t>
  </si>
  <si>
    <t>Ofwat - Cost to serve per unmetered water customers - real</t>
  </si>
  <si>
    <t>Override - Cost to serve per unmetered water customers - real</t>
  </si>
  <si>
    <t>Active - Cost to serve unmetered sewerage customers - real</t>
  </si>
  <si>
    <t>Company - Cost to serve unmetered sewerage customers - real</t>
  </si>
  <si>
    <t>Ofwat - Cost to serve unmetered sewerage customers - real</t>
  </si>
  <si>
    <t>Override - Cost to serve unmetered sewerage customers - real</t>
  </si>
  <si>
    <t>Active - Cost to serve unmetered dual customers - real</t>
  </si>
  <si>
    <t>Company - Cost to serve unmetered dual customers - real</t>
  </si>
  <si>
    <t>Ofwat - Cost to serve unmetered dual customers - real</t>
  </si>
  <si>
    <t>Override - Cost to serve unmetered dual customers - real</t>
  </si>
  <si>
    <t>Active - Cost to serve metered water customers - real</t>
  </si>
  <si>
    <t>Company - Cost to serve metered water customers - real</t>
  </si>
  <si>
    <t>Ofwat - Cost to serve metered water customers - real</t>
  </si>
  <si>
    <t>Override - Cost to serve metered water customers - real</t>
  </si>
  <si>
    <t>Active - Cost to serve metered sewerage customers - real</t>
  </si>
  <si>
    <t>Company - Cost to serve metered sewerage customers - real</t>
  </si>
  <si>
    <t>Ofwat - Cost to serve metered sewerage customers - real</t>
  </si>
  <si>
    <t>Override - Cost to serve metered sewerage customers - real</t>
  </si>
  <si>
    <t>Active - Cost to serve metered dual customers - real</t>
  </si>
  <si>
    <t>Company - Cost to serve metered dual customers - real</t>
  </si>
  <si>
    <t>Ofwat - Cost to serve metered dual customers - real</t>
  </si>
  <si>
    <t>Override - Cost to serve metered dual customers - real</t>
  </si>
  <si>
    <t>Active - Households connected for water only - unmetered</t>
  </si>
  <si>
    <t>Switch - Households connected</t>
  </si>
  <si>
    <t>Company - Households connected for water only - unmetered</t>
  </si>
  <si>
    <t>Ofwat - Households connected for water only - unmetered</t>
  </si>
  <si>
    <t>Override - Households connected for water only - unmetered</t>
  </si>
  <si>
    <t>Active - Households connected for sewerage only - unmetered</t>
  </si>
  <si>
    <t>Company - Households connected for sewerage only - unmetered</t>
  </si>
  <si>
    <t>Ofwat - Households connected for sewerage only - unmetered</t>
  </si>
  <si>
    <t>Override - Households connected for sewerage only - unmetered</t>
  </si>
  <si>
    <t>Active - Households connected for water only - metered</t>
  </si>
  <si>
    <t>Company - Households connected for water only - metered</t>
  </si>
  <si>
    <t>Ofwat - Households connected for water only - metered</t>
  </si>
  <si>
    <t>Override - Households connected for water only - metered</t>
  </si>
  <si>
    <t>Active - Households connected for sewerage only - metered</t>
  </si>
  <si>
    <t>Company - Households connected for sewerage only - metered</t>
  </si>
  <si>
    <t>Ofwat - Households connected for sewerage only - metered</t>
  </si>
  <si>
    <t>Override - Households connected for sewerage only - metered</t>
  </si>
  <si>
    <t>Active - Households connected for water and sewerage - unmetered</t>
  </si>
  <si>
    <t>Company - Households connected for water and sewerage - unmetered</t>
  </si>
  <si>
    <t>Ofwat - Households connected for water and sewerage - unmetered</t>
  </si>
  <si>
    <t>Override - Households connected for water and sewerage - unmetered</t>
  </si>
  <si>
    <t>Active - Households connected for water and sewerage - metered</t>
  </si>
  <si>
    <t>Company - Households connected for water and sewerage - metered</t>
  </si>
  <si>
    <t>Ofwat - Households connected for water and sewerage - metered</t>
  </si>
  <si>
    <t>Override - Households connected for water and sewerage - metered</t>
  </si>
  <si>
    <t>Alternative area bill (SBB only)</t>
  </si>
  <si>
    <t>Active - Total Additional control customers WR</t>
  </si>
  <si>
    <t>Company - Total Additional control customers WR</t>
  </si>
  <si>
    <t>Ofwat - Total Additional control customers WR</t>
  </si>
  <si>
    <t>Override - Total Additional control customers WR</t>
  </si>
  <si>
    <t>Active - Total Additional control customers WN</t>
  </si>
  <si>
    <t>Company - Total Additional control customers WN</t>
  </si>
  <si>
    <t>Ofwat - Total Additional control customers WN</t>
  </si>
  <si>
    <t>Override - Total Additional control customers WN</t>
  </si>
  <si>
    <t>Measured income acrrual</t>
  </si>
  <si>
    <t>Active - HH Measured income accrual - nominal</t>
  </si>
  <si>
    <t>Switch - HH income accrual</t>
  </si>
  <si>
    <t>Company - HH Measured income accrual - nominal</t>
  </si>
  <si>
    <t>Ofwat - HH Measured income accrual - nominal</t>
  </si>
  <si>
    <t>Override - HH Measured income accrual - nominal</t>
  </si>
  <si>
    <t>Active - HH Measured income accrual rate</t>
  </si>
  <si>
    <t>Company - HH Measured income accrual rate</t>
  </si>
  <si>
    <t>Ofwat - HH Measured income accrual rate</t>
  </si>
  <si>
    <t>Override - HH Measured income accrual rate</t>
  </si>
  <si>
    <t>Opening balance</t>
  </si>
  <si>
    <t>Active - Opening retained cash balance - Residential - nominal</t>
  </si>
  <si>
    <t>Switch - Opening retained cash balance - Residential</t>
  </si>
  <si>
    <t>Company - Opening retained cash balance - Residential - nominal</t>
  </si>
  <si>
    <t>Ofwat - Opening retained cash balance - Residential - nominal</t>
  </si>
  <si>
    <t>Override - Opening retained cash balance - Residential - nominal</t>
  </si>
  <si>
    <t>HH advance receipts</t>
  </si>
  <si>
    <t>Active - Opening household measured advance receipts - nominal</t>
  </si>
  <si>
    <t>Switch - HH Advance receipts</t>
  </si>
  <si>
    <t>Company - Opening household measured advance receipts - nominal</t>
  </si>
  <si>
    <t>Ofwat - Opening household measured advance receipts - nominal</t>
  </si>
  <si>
    <t>Override - Opening household measured advance receipts - nominal</t>
  </si>
  <si>
    <t>Active - Opening household unmeasured advance receipts - nominal</t>
  </si>
  <si>
    <t>Company - Opening household unmeasured advance receipts - nominal</t>
  </si>
  <si>
    <t>Ofwat - Opening household unmeasured advance receipts - nominal</t>
  </si>
  <si>
    <t>Override - Opening household unmeasured advance receipts - nominal</t>
  </si>
  <si>
    <t>Expenditure</t>
  </si>
  <si>
    <t>Active - Residential retail costs (opex plus depn, exc 3rd party services) - measured - Water only - nominal</t>
  </si>
  <si>
    <t>Switch - Retail Costs</t>
  </si>
  <si>
    <t>Company - Residential retail costs (opex plus depn, exc 3rd party services) - measured - Water only - nominal</t>
  </si>
  <si>
    <t>Ofwat - Residential retail costs (opex plus depn, exc 3rd party services) - measured - Water only - nominal</t>
  </si>
  <si>
    <t>Override - Residential retail costs (opex plus depn, exc 3rd party services) - measured - Water only - nominal</t>
  </si>
  <si>
    <t>Active - Residential retail costs (opex plus depn, exc 3rd party services) - unmeasured - Water only - nominal</t>
  </si>
  <si>
    <t>Company - Residential retail costs (opex plus depn, exc 3rd party services) - unmeasured - Water only - nominal</t>
  </si>
  <si>
    <t>Ofwat - Residential retail costs (opex plus depn, exc 3rd party services) - unmeasured - Water only - nominal</t>
  </si>
  <si>
    <t>Override - Residential retail costs (opex plus depn, exc 3rd party services) - unmeasured - Water only - nominal</t>
  </si>
  <si>
    <t>Active - Residential retail costs (opex plus depn, exc 3rd party services) - unmeasured - Wastewater only - nominal</t>
  </si>
  <si>
    <t>Company - Residential retail costs (opex plus depn, exc 3rd party services) - unmeasured - Wastewater only - nominal</t>
  </si>
  <si>
    <t>Ofwat - Residential retail costs (opex plus depn, exc 3rd party services) - unmeasured - Wastewater only - nominal</t>
  </si>
  <si>
    <t>Override - Residential retail costs (opex plus depn, exc 3rd party services) - unmeasured - Wastewater only - nominal</t>
  </si>
  <si>
    <t>Active - Residential retail costs (opex plus depn, exc 3rd party services) - measured - Wastewater only - nominal</t>
  </si>
  <si>
    <t>Company - Residential retail costs (opex plus depn, exc 3rd party services) - measured - Wastewater only - nominal</t>
  </si>
  <si>
    <t>Ofwat - Residential retail costs (opex plus depn, exc 3rd party services) - measured - Wastewater only - nominal</t>
  </si>
  <si>
    <t>Override - Residential retail costs (opex plus depn, exc 3rd party services) - measured - Wastewater only - nominal</t>
  </si>
  <si>
    <t>Active - Expenditure - Total residential retail costs - Residential unmeasured - Water and Wastewater - nominal</t>
  </si>
  <si>
    <t>Company - Expenditure - Total residential retail costs - Residential unmeasured - Water and Wastewater - nominal</t>
  </si>
  <si>
    <t>Ofwat - Expenditure - Total residential retail costs - Residential unmeasured - Water and Wastewater - nominal</t>
  </si>
  <si>
    <t>Override - Expenditure - Total residential retail costs - Residential unmeasured - Water and Wastewater - nominal</t>
  </si>
  <si>
    <t>Active - Expenditure - Total residential retail costs - Residential measured - Water and Wastewater - nominal</t>
  </si>
  <si>
    <t>Company - Expenditure - Total residential retail costs - Residential measured - Water and Wastewater - nominal</t>
  </si>
  <si>
    <t>Ofwat - Expenditure - Total residential retail costs - Residential measured - Water and Wastewater - nominal</t>
  </si>
  <si>
    <t>Override - Expenditure - Total residential retail costs - Residential measured - Water and Wastewater - nominal</t>
  </si>
  <si>
    <t>Active - Capital expenditure on assets principally used by residential retail - real</t>
  </si>
  <si>
    <t>Switch - Residential retail capital expenditure</t>
  </si>
  <si>
    <t>Company - Capital expenditure on assets principally used by residential retail - real</t>
  </si>
  <si>
    <t>Ofwat - Capital expenditure on assets principally used by residential retail - real</t>
  </si>
  <si>
    <t>Override - Capital expenditure on assets principally used by residential retail - real</t>
  </si>
  <si>
    <t>Active - Prior period company residential apportionment</t>
  </si>
  <si>
    <t>Switch - Prior period company residential apportionment</t>
  </si>
  <si>
    <t>Company - Prior period company residential apportionment</t>
  </si>
  <si>
    <t>Ofwat - Prior period company residential apportionment</t>
  </si>
  <si>
    <t>Override - Prior period company residential apportionment</t>
  </si>
  <si>
    <t>Active - Retail - Corporation tax creditor b/f - nominal</t>
  </si>
  <si>
    <t>Switch - Retail - Corporation tax creditor b/f - nominal</t>
  </si>
  <si>
    <t>Company - Retail - Corporation tax creditor b/f - nominal</t>
  </si>
  <si>
    <t>Ofwat - Retail - Corporation tax creditor b/f - nominal</t>
  </si>
  <si>
    <t>Override - Retail - Corporation tax creditor b/f - nominal</t>
  </si>
  <si>
    <t>Active - Trade and other payables - Retail trade payables - nominal</t>
  </si>
  <si>
    <t>Switch - Trade and other payables - Retail trade payables</t>
  </si>
  <si>
    <t>Company - Trade and other payables - Retail trade payables - nominal</t>
  </si>
  <si>
    <t>Ofwat - Trade and other payables - Retail trade payables - nominal</t>
  </si>
  <si>
    <t>Override - Trade and other payables - Retail trade payables - nominal</t>
  </si>
  <si>
    <t>Active - Trade and other payables - Retail other payables - nominal</t>
  </si>
  <si>
    <t>Switch - Trade and other payables - Retail other payables</t>
  </si>
  <si>
    <t>Company - Trade and other payables - Retail other payables - nominal</t>
  </si>
  <si>
    <t>Ofwat - Trade and other payables - Retail other payables - nominal</t>
  </si>
  <si>
    <t>Override - Trade and other payables - Retail other payables - nominal</t>
  </si>
  <si>
    <t>Active - Trade and other payables - Wholesale creditors ~ residential retail - nominal</t>
  </si>
  <si>
    <t>Switch - Trade and other payables - Wholesale creditors ~ residential retail</t>
  </si>
  <si>
    <t>Company - Trade and other payables - Wholesale creditors ~ residential retail - nominal</t>
  </si>
  <si>
    <t>Ofwat - Trade and other payables - Wholesale creditors ~ residential retail - nominal</t>
  </si>
  <si>
    <t>Override - Trade and other payables - Wholesale creditors ~ residential retail - nominal</t>
  </si>
  <si>
    <t>Active - Dividend creditors wholesale retail split - Dividend creditors ~ residential retail - nominal</t>
  </si>
  <si>
    <t>Switch - Dividend creditors wholesale retail split - Dividend creditors ~ residential retail</t>
  </si>
  <si>
    <t>Company - Dividend creditors wholesale retail split - Dividend creditors ~ residential retail - nominal</t>
  </si>
  <si>
    <t>Ofwat - Dividend creditors wholesale retail split - Dividend creditors ~ residential retail - nominal</t>
  </si>
  <si>
    <t>Override - Dividend creditors wholesale retail split - Dividend creditors ~ residential retail - nominal</t>
  </si>
  <si>
    <t>Other</t>
  </si>
  <si>
    <t>Active - Retirement benefit asset / (liability) balance - Residential - nominal</t>
  </si>
  <si>
    <t>Switch - Retirement benefit asset / (liability) balance - Retail - nominal</t>
  </si>
  <si>
    <t>Company - Retirement benefit asset / (liability) balance - Residential - nominal</t>
  </si>
  <si>
    <t>Ofwat - Retirement benefit asset / (liability) balance - Residential - nominal</t>
  </si>
  <si>
    <t>Override - Retirement benefit asset / (liability) balance - Residential - nominal</t>
  </si>
  <si>
    <t>Active - Charge for DB schemes - residential retail - charge for DB schemes - control - real</t>
  </si>
  <si>
    <t>Switch - Pension contributions - Retail</t>
  </si>
  <si>
    <t xml:space="preserve">Company - Charge for DB schemes - residential retail - charge for DB schemes - control - real (WR) </t>
  </si>
  <si>
    <t xml:space="preserve">Company - Charge for DB schemes - residential retail - charge for DB schemes - control - real (WN) </t>
  </si>
  <si>
    <t xml:space="preserve">Company - Charge for DB schemes - residential retail - charge for DB schemes - control - real (WWN) </t>
  </si>
  <si>
    <t xml:space="preserve">Company - Charge for DB schemes - residential retail - charge for DB schemes - control - real (BR) </t>
  </si>
  <si>
    <t xml:space="preserve">Company - Charge for DB schemes - residential retail - charge for DB schemes - control - real (ADDN1) </t>
  </si>
  <si>
    <t xml:space="preserve">Company - Charge for DB schemes - residential retail - charge for DB schemes - control - real (ADDN2) </t>
  </si>
  <si>
    <t xml:space="preserve">Ofwat - Charge for DB schemes - residential retail - charge for DB schemes - control - real (WR) </t>
  </si>
  <si>
    <t xml:space="preserve">Ofwat - Charge for DB schemes - residential retail - charge for DB schemes - control - real (WN) </t>
  </si>
  <si>
    <t xml:space="preserve">Ofwat - Charge for DB schemes - residential retail - charge for DB schemes - control - real (WWN) </t>
  </si>
  <si>
    <t xml:space="preserve">Ofwat - Charge for DB schemes - residential retail - charge for DB schemes - control - real (BR) </t>
  </si>
  <si>
    <t xml:space="preserve">Ofwat - Charge for DB schemes - residential retail - charge for DB schemes - control - real (ADDN1) </t>
  </si>
  <si>
    <t xml:space="preserve">Ofwat - Charge for DB schemes - residential retail - charge for DB schemes - control - real (ADDN2) </t>
  </si>
  <si>
    <t xml:space="preserve">Override - Charge for DB schemes - residential retail - charge for DB schemes - control - real (WR) </t>
  </si>
  <si>
    <t xml:space="preserve">Override - Charge for DB schemes - residential retail - charge for DB schemes - control - real (WN) </t>
  </si>
  <si>
    <t xml:space="preserve">Override - Charge for DB schemes - residential retail - charge for DB schemes - control - real (WWN) </t>
  </si>
  <si>
    <t xml:space="preserve">Override - Charge for DB schemes - residential retail - charge for DB schemes - control - real (BR) </t>
  </si>
  <si>
    <t xml:space="preserve">Override - Charge for DB schemes - residential retail - charge for DB schemes - control - real (ADDN1) </t>
  </si>
  <si>
    <t xml:space="preserve">Override - Charge for DB schemes - residential retail - charge for DB schemes - control - real (ADDN2) </t>
  </si>
  <si>
    <t xml:space="preserve">Active - Charge for DB schemes - residential retail - charge for DB schemes - control - real (WR) </t>
  </si>
  <si>
    <t xml:space="preserve">Active - Charge for DB schemes - residential retail - charge for DB schemes - control - real (WN) </t>
  </si>
  <si>
    <t xml:space="preserve">Active - Charge for DB schemes - residential retail - charge for DB schemes - control - real (WWN) </t>
  </si>
  <si>
    <t xml:space="preserve">Active - Charge for DB schemes - residential retail - charge for DB schemes - control - real (BR) </t>
  </si>
  <si>
    <t xml:space="preserve">Active - Charge for DB schemes - residential retail - charge for DB schemes - control - real (ADDN1) </t>
  </si>
  <si>
    <t xml:space="preserve">Active - Charge for DB schemes - residential retail - charge for DB schemes - control - real (ADDN2) </t>
  </si>
  <si>
    <t>Active - Measured charge - residential</t>
  </si>
  <si>
    <t>Switch - Measured/unmeasured charges</t>
  </si>
  <si>
    <t xml:space="preserve">Company - Measured charge - residential (WR) </t>
  </si>
  <si>
    <t xml:space="preserve">Company - Measured charge - residential (WN) </t>
  </si>
  <si>
    <t xml:space="preserve">Company - Measured charge - residential (WWN) </t>
  </si>
  <si>
    <t xml:space="preserve">Company - Measured charge - residential (BR) </t>
  </si>
  <si>
    <t xml:space="preserve">Company - Measured charge - residential (ADDN1) </t>
  </si>
  <si>
    <t xml:space="preserve">Company - Measured charge - residential (ADDN2) </t>
  </si>
  <si>
    <t xml:space="preserve">Ofwat - Measured charge - residential (WR) </t>
  </si>
  <si>
    <t xml:space="preserve">Ofwat - Measured charge - residential (WN) </t>
  </si>
  <si>
    <t xml:space="preserve">Ofwat - Measured charge - residential (WWN) </t>
  </si>
  <si>
    <t xml:space="preserve">Ofwat - Measured charge - residential (BR) </t>
  </si>
  <si>
    <t xml:space="preserve">Ofwat - Measured charge - residential (ADDN1) </t>
  </si>
  <si>
    <t xml:space="preserve">Ofwat - Measured charge - residential (ADDN2) </t>
  </si>
  <si>
    <t xml:space="preserve">Override - Measured charge - residential (WR) </t>
  </si>
  <si>
    <t xml:space="preserve">Override - Measured charge - residential (WN) </t>
  </si>
  <si>
    <t xml:space="preserve">Override - Measured charge - residential (WWN) </t>
  </si>
  <si>
    <t xml:space="preserve">Override - Measured charge - residential (BR) </t>
  </si>
  <si>
    <t xml:space="preserve">Override - Measured charge - residential (ADDN1) </t>
  </si>
  <si>
    <t xml:space="preserve">Override - Measured charge - residential (ADDN2) </t>
  </si>
  <si>
    <t xml:space="preserve">Active - Measured charge - residential (WR) </t>
  </si>
  <si>
    <t xml:space="preserve">Active - Measured charge - residential (WN) </t>
  </si>
  <si>
    <t xml:space="preserve">Active - Measured charge - residential (WWN) </t>
  </si>
  <si>
    <t xml:space="preserve">Active - Measured charge - residential (BR) </t>
  </si>
  <si>
    <t xml:space="preserve">Active - Measured charge - residential (ADDN1) </t>
  </si>
  <si>
    <t xml:space="preserve">Active - Measured charge - residential (ADDN2) </t>
  </si>
  <si>
    <t>Active - Unmeasured charge - residential</t>
  </si>
  <si>
    <t xml:space="preserve">Company - Unmeasured charge - residential (WR) </t>
  </si>
  <si>
    <t xml:space="preserve">Company - Unmeasured charge - residential (WN) </t>
  </si>
  <si>
    <t xml:space="preserve">Company - Unmeasured charge - residential (WWN) </t>
  </si>
  <si>
    <t xml:space="preserve">Company - Unmeasured charge - residential (BR) </t>
  </si>
  <si>
    <t xml:space="preserve">Company - Unmeasured charge - residential (ADDN1) </t>
  </si>
  <si>
    <t xml:space="preserve">Company - Unmeasured charge - residential (ADDN2) </t>
  </si>
  <si>
    <t xml:space="preserve">Ofwat - Unmeasured charge - residential (WR) </t>
  </si>
  <si>
    <t xml:space="preserve">Ofwat - Unmeasured charge - residential (WN) </t>
  </si>
  <si>
    <t xml:space="preserve">Ofwat - Unmeasured charge - residential (WWN) </t>
  </si>
  <si>
    <t xml:space="preserve">Ofwat - Unmeasured charge - residential (BR) </t>
  </si>
  <si>
    <t xml:space="preserve">Ofwat - Unmeasured charge - residential (ADDN1) </t>
  </si>
  <si>
    <t xml:space="preserve">Ofwat - Unmeasured charge - residential (ADDN2) </t>
  </si>
  <si>
    <t xml:space="preserve">Override - Unmeasured charge - residential (WR) </t>
  </si>
  <si>
    <t xml:space="preserve">Override - Unmeasured charge - residential (WN) </t>
  </si>
  <si>
    <t xml:space="preserve">Override - Unmeasured charge - residential (WWN) </t>
  </si>
  <si>
    <t xml:space="preserve">Override - Unmeasured charge - residential (BR) </t>
  </si>
  <si>
    <t xml:space="preserve">Override - Unmeasured charge - residential (ADDN1) </t>
  </si>
  <si>
    <t xml:space="preserve">Override - Unmeasured charge - residential (ADDN2) </t>
  </si>
  <si>
    <t xml:space="preserve">Active - Unmeasured charge - residential (WR) </t>
  </si>
  <si>
    <t xml:space="preserve">Active - Unmeasured charge - residential (WN) </t>
  </si>
  <si>
    <t xml:space="preserve">Active - Unmeasured charge - residential (WWN) </t>
  </si>
  <si>
    <t xml:space="preserve">Active - Unmeasured charge - residential (BR) </t>
  </si>
  <si>
    <t xml:space="preserve">Active - Unmeasured charge - residential (ADDN1) </t>
  </si>
  <si>
    <t xml:space="preserve">Active - Unmeasured charge - residential (ADDN2) </t>
  </si>
  <si>
    <t>Active - Wholesale and retail line item split ~ actual company structure - Retained profits ~ residential retail - nominal</t>
  </si>
  <si>
    <t>Switch - Wholesale and retail line item split ~ actual company structure - Retained profits ~ residential retail</t>
  </si>
  <si>
    <t>Company - Wholesale and retail line item split ~ actual company structure - Retained profits ~ residential retail - nominal</t>
  </si>
  <si>
    <t>Ofwat - Wholesale and retail line item split ~ actual company structure - Retained profits ~ residential retail - nominal</t>
  </si>
  <si>
    <t>Override - Wholesale and retail line item split ~ actual company structure - Retained profits ~ residential retail - nominal</t>
  </si>
  <si>
    <t>Active - Wholesale and retail line item split - capex creditors - residential retail - nominal</t>
  </si>
  <si>
    <t>Switch - Wholesale and retail line item split - capex creditors - residential retail - nominal</t>
  </si>
  <si>
    <t>Company - Wholesale and retail line item split - capex creditors - residential retail - nominal</t>
  </si>
  <si>
    <t>Ofwat - Wholesale and retail line item split - capex creditors - residential retail - nominal</t>
  </si>
  <si>
    <t>Override - Wholesale and retail line item split - capex creditors - residential retail - nominal</t>
  </si>
  <si>
    <t>Active - Fixed asset net book value at 31 March - residential retail - nominal</t>
  </si>
  <si>
    <t>Switch - Fixed asset net book value at 31 March ~ residential retail - nominal</t>
  </si>
  <si>
    <t>Company - Fixed asset net book value at 31 March ~ residential retail - nominal</t>
  </si>
  <si>
    <t>Ofwat - fixed asset net book value at 31 March - residential retail - nominal</t>
  </si>
  <si>
    <t>Override - Fixed asset net book value at 31 March ~ residential retail - nominal</t>
  </si>
  <si>
    <t>Active - Residential Retail allowed depreciation (post efficiency challenge and adjustments) - real</t>
  </si>
  <si>
    <t>Switch - Residential Retail allowed depreciation</t>
  </si>
  <si>
    <t>Company - Residential Retail allowed depreciation (post efficiency challenge and adjustments) - real</t>
  </si>
  <si>
    <t>Ofwat - Residential Retail allowed depreciation (post efficiency challenge and adjustments) - real</t>
  </si>
  <si>
    <t>Override - Residential Retail allowed depreciation (post efficiency challenge and adjustments) - real</t>
  </si>
  <si>
    <t>Active - Interest rate - Residential</t>
  </si>
  <si>
    <t>Switch - interest rate - residential</t>
  </si>
  <si>
    <t>Company - interest rate - residential</t>
  </si>
  <si>
    <t>Ofwat - interest rate - residential</t>
  </si>
  <si>
    <t>Override - interest rate - residential</t>
  </si>
  <si>
    <t>Active - Residential net margin for company</t>
  </si>
  <si>
    <t>Switch - Residential net margin</t>
  </si>
  <si>
    <t>Company - Residential net margin for company</t>
  </si>
  <si>
    <t>Ofwat - Residential net margin for company</t>
  </si>
  <si>
    <t>Override - Residential net margin for company</t>
  </si>
  <si>
    <t>Business retail</t>
  </si>
  <si>
    <t>Tariff band</t>
  </si>
  <si>
    <t>Active - Tariff Band - Number of customers ~ Tariff Band</t>
  </si>
  <si>
    <t xml:space="preserve">Switch - Tariff band - number of customers (1) </t>
  </si>
  <si>
    <t xml:space="preserve">Switch - Tariff band - number of customers (2) </t>
  </si>
  <si>
    <t xml:space="preserve">Switch - Tariff band - number of customers (3) </t>
  </si>
  <si>
    <t xml:space="preserve">Company - Tariff Band - Number of customers ~ Tariff Band (1) </t>
  </si>
  <si>
    <t xml:space="preserve">Company - Tariff Band - Number of customers ~ Tariff Band (2) </t>
  </si>
  <si>
    <t xml:space="preserve">Company - Tariff Band - Number of customers ~ Tariff Band (3) </t>
  </si>
  <si>
    <t xml:space="preserve">Ofwat - Tariff Band - Number of customers ~ Tariff Band (1) </t>
  </si>
  <si>
    <t xml:space="preserve">Ofwat - Tariff Band - Number of customers ~ Tariff Band (2) </t>
  </si>
  <si>
    <t xml:space="preserve">Ofwat - Tariff Band - Number of customers ~ Tariff Band (3) </t>
  </si>
  <si>
    <t xml:space="preserve">Override - Tariff Band - Number of customers - Tariff Band (1) </t>
  </si>
  <si>
    <t xml:space="preserve">Override - Tariff Band - Number of customers - Tariff Band (2) </t>
  </si>
  <si>
    <t xml:space="preserve">Override - Tariff Band - Number of customers - Tariff Band (3) </t>
  </si>
  <si>
    <t xml:space="preserve">Active - Tariff Band - Number of customers ~ Tariff Band (1) </t>
  </si>
  <si>
    <t xml:space="preserve">Active - Tariff Band - Number of customers ~ Tariff Band (2) </t>
  </si>
  <si>
    <t xml:space="preserve">Active - Tariff Band - Number of customers ~ Tariff Band (3) </t>
  </si>
  <si>
    <t>Active - Tariff Band - Forecast allocated wholesale charge - nominal</t>
  </si>
  <si>
    <t xml:space="preserve">Switch - Tariff band - wholesale charge (1) </t>
  </si>
  <si>
    <t xml:space="preserve">Switch - Tariff band - wholesale charge (2) </t>
  </si>
  <si>
    <t xml:space="preserve">Switch - Tariff band - wholesale charge (3) </t>
  </si>
  <si>
    <t xml:space="preserve">Company - Tariff Band - Forecast allocated wholesale charge - nominal (1) </t>
  </si>
  <si>
    <t xml:space="preserve">Company - Tariff Band - Forecast allocated wholesale charge - nominal (2) </t>
  </si>
  <si>
    <t xml:space="preserve">Company - Tariff Band - Forecast allocated wholesale charge - nominal (3) </t>
  </si>
  <si>
    <t xml:space="preserve">Ofwat - Tariff Band - Forecast allocated wholesale charge - nominal (1) </t>
  </si>
  <si>
    <t xml:space="preserve">Ofwat - Tariff Band - Forecast allocated wholesale charge - nominal (2) </t>
  </si>
  <si>
    <t xml:space="preserve">Ofwat - Tariff Band - Forecast allocated wholesale charge - nominal (3) </t>
  </si>
  <si>
    <t xml:space="preserve">Override - Tariff Band - Forecast allocated wholesale charge - nominal (1) </t>
  </si>
  <si>
    <t xml:space="preserve">Override - Tariff Band - Forecast allocated wholesale charge - nominal (2) </t>
  </si>
  <si>
    <t xml:space="preserve">Override - Tariff Band - Forecast allocated wholesale charge - nominal (3) </t>
  </si>
  <si>
    <t xml:space="preserve">Active - Tariff Band - Forecast allocated wholesale charge - nominal (1) </t>
  </si>
  <si>
    <t xml:space="preserve">Active - Tariff Band - Forecast allocated wholesale charge - nominal (2) </t>
  </si>
  <si>
    <t xml:space="preserve">Active - Tariff Band - Forecast allocated wholesale charge - nominal (3) </t>
  </si>
  <si>
    <t>Active - tariff band - net margin percentage</t>
  </si>
  <si>
    <t>Switch - Tariff band - net margin percentage</t>
  </si>
  <si>
    <t xml:space="preserve">Company - tariff band - net margin percentage (1) </t>
  </si>
  <si>
    <t xml:space="preserve">Company - tariff band - net margin percentage (2) </t>
  </si>
  <si>
    <t xml:space="preserve">Company - tariff band - net margin percentage (3) </t>
  </si>
  <si>
    <t xml:space="preserve">Ofwat - tariff band - net margin percentage (1) </t>
  </si>
  <si>
    <t xml:space="preserve">Ofwat - tariff band - net margin percentage (2) </t>
  </si>
  <si>
    <t xml:space="preserve">Ofwat - tariff band - net margin percentage (3) </t>
  </si>
  <si>
    <t xml:space="preserve">Override - tariff band - net margin percentage (1) </t>
  </si>
  <si>
    <t xml:space="preserve">Override - tariff band - net margin percentage (2) </t>
  </si>
  <si>
    <t xml:space="preserve">Override - tariff band - net margin percentage (3) </t>
  </si>
  <si>
    <t xml:space="preserve">Active - tariff band - net margin percentage (1) </t>
  </si>
  <si>
    <t xml:space="preserve">Active - tariff band - net margin percentage (2) </t>
  </si>
  <si>
    <t xml:space="preserve">Active - tariff band - net margin percentage (3) </t>
  </si>
  <si>
    <t>Charges</t>
  </si>
  <si>
    <t>Active - Unmeasured charge - business</t>
  </si>
  <si>
    <t xml:space="preserve">Company - Unmeasured charge - business (WR) </t>
  </si>
  <si>
    <t xml:space="preserve">Company - Unmeasured charge - business (WN) </t>
  </si>
  <si>
    <t xml:space="preserve">Company - Unmeasured charge - business (WWN) </t>
  </si>
  <si>
    <t xml:space="preserve">Company - Unmeasured charge - business (BR) </t>
  </si>
  <si>
    <t xml:space="preserve">Company - Unmeasured charge - business (ADDN1) </t>
  </si>
  <si>
    <t xml:space="preserve">Company - Unmeasured charge - business (ADDN2) </t>
  </si>
  <si>
    <t xml:space="preserve">Ofwat - Unmeasured charge - business (WR) </t>
  </si>
  <si>
    <t xml:space="preserve">Ofwat - Unmeasured charge - business (WN) </t>
  </si>
  <si>
    <t xml:space="preserve">Ofwat - Unmeasured charge - business (WWN) </t>
  </si>
  <si>
    <t xml:space="preserve">Ofwat - Unmeasured charge - business (BR) </t>
  </si>
  <si>
    <t xml:space="preserve">Ofwat - Unmeasured charge - business (ADDN1) </t>
  </si>
  <si>
    <t xml:space="preserve">Ofwat - Unmeasured charge - business (ADDN2) </t>
  </si>
  <si>
    <t xml:space="preserve">Override - Unmeasured charge - business (WR) </t>
  </si>
  <si>
    <t xml:space="preserve">Override - Unmeasured charge - business (WN) </t>
  </si>
  <si>
    <t xml:space="preserve">Override - Unmeasured charge - business (WWN) </t>
  </si>
  <si>
    <t xml:space="preserve">Override - Unmeasured charge - business (BR) </t>
  </si>
  <si>
    <t xml:space="preserve">Override - Unmeasured charge - business (ADDN1) </t>
  </si>
  <si>
    <t xml:space="preserve">Override - Unmeasured charge - business (ADDN2) </t>
  </si>
  <si>
    <t xml:space="preserve">Active - Unmeasured charge - business (WR) </t>
  </si>
  <si>
    <t xml:space="preserve">Active - Unmeasured charge - business (WN) </t>
  </si>
  <si>
    <t xml:space="preserve">Active - Unmeasured charge - business (WWN) </t>
  </si>
  <si>
    <t xml:space="preserve">Active - Unmeasured charge - business (BR) </t>
  </si>
  <si>
    <t xml:space="preserve">Active - Unmeasured charge - business (ADDN1) </t>
  </si>
  <si>
    <t xml:space="preserve">Active - Unmeasured charge - business (ADDN2) </t>
  </si>
  <si>
    <t>Active - Measured charge - business</t>
  </si>
  <si>
    <t xml:space="preserve">Company - Measured charge - business (WR) </t>
  </si>
  <si>
    <t xml:space="preserve">Company - Measured charge - business (WN) </t>
  </si>
  <si>
    <t xml:space="preserve">Company - Measured charge - business (WWN) </t>
  </si>
  <si>
    <t xml:space="preserve">Company - Measured charge - business (BR) </t>
  </si>
  <si>
    <t xml:space="preserve">Company - Measured charge - business (ADDN1) </t>
  </si>
  <si>
    <t xml:space="preserve">Company - Measured charge - business (ADDN2) </t>
  </si>
  <si>
    <t xml:space="preserve">Ofwat - Measured charge - business (WR) </t>
  </si>
  <si>
    <t xml:space="preserve">Ofwat - Measured charge - business (WN) </t>
  </si>
  <si>
    <t xml:space="preserve">Ofwat - Measured charge - business (WWN) </t>
  </si>
  <si>
    <t xml:space="preserve">Ofwat - Measured charge - business (BR) </t>
  </si>
  <si>
    <t xml:space="preserve">Ofwat - Measured charge - business (ADDN1) </t>
  </si>
  <si>
    <t xml:space="preserve">Ofwat - Measured charge - business (ADDN2) </t>
  </si>
  <si>
    <t xml:space="preserve">Override - Measured charge - business (WR) </t>
  </si>
  <si>
    <t xml:space="preserve">Override - Measured charge - business (WN) </t>
  </si>
  <si>
    <t xml:space="preserve">Override - Measured charge - business (WWN) </t>
  </si>
  <si>
    <t xml:space="preserve">Override - Measured charge - business (BR) </t>
  </si>
  <si>
    <t xml:space="preserve">Override - Measured charge - business (ADDN1) </t>
  </si>
  <si>
    <t xml:space="preserve">Override - Measured charge - business (ADDN2) </t>
  </si>
  <si>
    <t xml:space="preserve">Active - Measured charge - business (WR) </t>
  </si>
  <si>
    <t xml:space="preserve">Active - Measured charge - business (WN) </t>
  </si>
  <si>
    <t xml:space="preserve">Active - Measured charge - business (WWN) </t>
  </si>
  <si>
    <t xml:space="preserve">Active - Measured charge - business (BR) </t>
  </si>
  <si>
    <t xml:space="preserve">Active - Measured charge - business (ADDN1) </t>
  </si>
  <si>
    <t xml:space="preserve">Active - Measured charge - business (ADDN2) </t>
  </si>
  <si>
    <t>Advance receipts</t>
  </si>
  <si>
    <t>Active - Opening business retail measured advance receipts - nominal</t>
  </si>
  <si>
    <t>Switch - Business retail measured advance receipts</t>
  </si>
  <si>
    <t>Company - Opening business retail measured advance receipts - nominal</t>
  </si>
  <si>
    <t>Ofwat - Opening business retail measured advance receipts - nominal</t>
  </si>
  <si>
    <t>Override - Opening business retail measured advance receipts - nominal</t>
  </si>
  <si>
    <t>Active - Opening business retail unmeasured advance receipts - nominal</t>
  </si>
  <si>
    <t>Switch - Business retail unmeasured advance receipts</t>
  </si>
  <si>
    <t>Company - Opening business retail unmeasured advance receipts - nominal</t>
  </si>
  <si>
    <t>Ofwat - Opening business retail unmeasured advance receipts - nominal</t>
  </si>
  <si>
    <t>Override - Opening business retail  unmeasured advance receipts - nominal</t>
  </si>
  <si>
    <t>Active - Busines retail Advance receipts creditor days unmeasured</t>
  </si>
  <si>
    <t>Switch - Business retail advance receipts creditor days</t>
  </si>
  <si>
    <t>Company - Business retail advance receipts creditor days unmeasured</t>
  </si>
  <si>
    <t>Ofwat - Business retail advance receipts creditor days unmeasured</t>
  </si>
  <si>
    <t>Override - Business retail advance receipts creditor days unmeasured</t>
  </si>
  <si>
    <t>Active - Business Advance Receipts Weighting - Unmeasured</t>
  </si>
  <si>
    <t>Switch - Business Advance Receipts Weighting - Unmeasured</t>
  </si>
  <si>
    <t>Company - Business Advance Receipts Weighting - Unmeasured</t>
  </si>
  <si>
    <t>Ofwat - Business Advance Receipts Weighting - Unmeasured</t>
  </si>
  <si>
    <t>Override - Business Advance Receipts Weighting - Unmeasured</t>
  </si>
  <si>
    <t>Active - Dividend creditors wholesale retail split -  business retail - nominal</t>
  </si>
  <si>
    <t>Switch - Dividend creditors wholesale retail split - business retail - nominal</t>
  </si>
  <si>
    <t>Company - Dividend creditors wholesale retail split - business retail - nominal</t>
  </si>
  <si>
    <t>Ofwat - Dividend creditors wholesale retail split - business retail - nominal</t>
  </si>
  <si>
    <t>Override - Dividend creditors wholesale retail split - business retail - nominal</t>
  </si>
  <si>
    <t>Active - opening business debtors measured - nominal</t>
  </si>
  <si>
    <t>Switch - Business retail debtors</t>
  </si>
  <si>
    <t>Company - opening business debtors measured - nominal</t>
  </si>
  <si>
    <t>Ofwat - opening business debtors measured - nominal</t>
  </si>
  <si>
    <t>Override - opening business debtors measured - nominal</t>
  </si>
  <si>
    <t>Active - opening business debtors unmeasured - nominal</t>
  </si>
  <si>
    <t>Company - opening business debtors unmeasured - nominal</t>
  </si>
  <si>
    <t>Ofwat - opening business debtors unmeasured nominal</t>
  </si>
  <si>
    <t>Override - opening business debtors unmeasured nominal</t>
  </si>
  <si>
    <t>Active - Business Measured income accrual Opening balance - nominal</t>
  </si>
  <si>
    <t>Switch - Business Measured income accrual Opening balance  - nominal</t>
  </si>
  <si>
    <t>Company - Business Measured income accrual Opening balance - nominal</t>
  </si>
  <si>
    <t>Ofwat - Business Measured income accrual Opening balance - nominal</t>
  </si>
  <si>
    <t>Override - Business Measured income accrual Opening balance - nominal</t>
  </si>
  <si>
    <t>Active - Opening retained earnings balance - Business - nominal</t>
  </si>
  <si>
    <t>Switch - Opening retained earnings balance - Business - nominal</t>
  </si>
  <si>
    <t>Company - Opening retained earnings balance - Business  - nominal</t>
  </si>
  <si>
    <t>Ofwat - Opening retained earnings balance - Business - nominal</t>
  </si>
  <si>
    <t>Override - Opening retained earnings balance - Business - nominal</t>
  </si>
  <si>
    <t>Active - Interest rate - Business - Active</t>
  </si>
  <si>
    <t>Switch - Interest rate - Business - Active</t>
  </si>
  <si>
    <t>Company - Interest rate - Business - Active</t>
  </si>
  <si>
    <t>Ofwat - Interest rate - Business - Active</t>
  </si>
  <si>
    <t>Override - Interest rate - Business - Active</t>
  </si>
  <si>
    <t>Business retail Advance receipts creditor days measured</t>
  </si>
  <si>
    <t>Company - Business retail advance receipts creditor days measured</t>
  </si>
  <si>
    <t>Ofwat - Business retail advance receipts creditor days measured</t>
  </si>
  <si>
    <t>Override - Business retail advance receipts creditor days measured</t>
  </si>
  <si>
    <t>Active - movement in trade debtor - business - nominal</t>
  </si>
  <si>
    <t>Company - movement in trade debtor - business - nominal</t>
  </si>
  <si>
    <t>Ofwat - movement in trade debtor - business - nominal</t>
  </si>
  <si>
    <t>Override - movement in trade debtor - business - nominal</t>
  </si>
  <si>
    <t>Active - business weighted average debtor days</t>
  </si>
  <si>
    <t>Company - business weighted average debtor days</t>
  </si>
  <si>
    <t>Ofwat - business weighted average debtor days</t>
  </si>
  <si>
    <t>Override - business weighted average debtor days</t>
  </si>
  <si>
    <t>Active - Retail - Retail creditor months: Payment terms ~ Business retail pays wholesaler in arrears (advance)</t>
  </si>
  <si>
    <t>Switch - Retail - Retail creditor months: Payment terms ~ Business retail pays wholesaler in arrears (advance)</t>
  </si>
  <si>
    <t>Company - Retail - Retail creditor months: Payment terms ~ Business retail pays wholesaler in arrears (advance)</t>
  </si>
  <si>
    <t>Ofwat - Retail - Retail creditor months: Payment terms ~ Business retail pays wholesaler in arrears (advance)</t>
  </si>
  <si>
    <t>Override - Retail - Retail creditor months: Payment terms ~ Business retail pays wholesaler in arrears (advance)</t>
  </si>
  <si>
    <t>Active - Opening trade and other payables - Wholesale creditors - business retail - nominal</t>
  </si>
  <si>
    <t>Switch - Trade and other payables - Wholesale creditors ~ business retail - nominal</t>
  </si>
  <si>
    <t>Company - Opening trade and other payables - Wholesale creditors ~ business retail - nominal</t>
  </si>
  <si>
    <t>Ofwat - Opening trade and other payables - Wholesale creditors ~ business retail - nominal</t>
  </si>
  <si>
    <t>Override - Opening trade and other payables - Wholesale creditors ~ business retail - nominal</t>
  </si>
  <si>
    <t>Active - Capital expenditure on assets principally used by business retail - real</t>
  </si>
  <si>
    <t>Switch - Business retail capital expenditure</t>
  </si>
  <si>
    <t>Company - Capital expenditure on assets principally used by business retail - real</t>
  </si>
  <si>
    <t>Ofwat - Capital expenditure on assets principally used by business retail - real</t>
  </si>
  <si>
    <t>Override - Capital expenditure on assets principally used by business retail - real</t>
  </si>
  <si>
    <t>Active - Retirement benefit asset / (liability) balance - Business - nominal</t>
  </si>
  <si>
    <t>Company - Retirement benefit asset / (liability) balance - Business - nominal</t>
  </si>
  <si>
    <t>Ofwat - Retirement benefit asset / (liability) balance - Business - nominal</t>
  </si>
  <si>
    <t>Override - Retirement benefit asset / (liability) balance - Business - nominal</t>
  </si>
  <si>
    <t>Active - Percentage earnings distributed as dividends</t>
  </si>
  <si>
    <t>Switch - Percentage earnings distributed as dividends</t>
  </si>
  <si>
    <t>Company - Percentage retail earnings distributed as dividends</t>
  </si>
  <si>
    <t>Ofwat - Percentage retail earnings distributed as dividends</t>
  </si>
  <si>
    <t>Override - Percentage retail earnings distributed as dividends</t>
  </si>
  <si>
    <t>Active - Business retail average cost per customer in Tariff Band (Welsh companies) - real</t>
  </si>
  <si>
    <t>Switch - Business retail average cost per customer in Tariff Band (Welsh companies) - real</t>
  </si>
  <si>
    <t xml:space="preserve">Company - Business retail average cost per customer in Tariff Band (Welsh companies) - real (1) </t>
  </si>
  <si>
    <t xml:space="preserve">Company - Business retail average cost per customer in Tariff Band (Welsh companies) - real (2) </t>
  </si>
  <si>
    <t xml:space="preserve">Company - Business retail average cost per customer in Tariff Band (Welsh companies) - real (3) </t>
  </si>
  <si>
    <t xml:space="preserve">Ofwat - Business retail average cost per customer in Tariff Band (Welsh companies) - real (1) </t>
  </si>
  <si>
    <t xml:space="preserve">Ofwat - Business retail average cost per customer in Tariff Band (Welsh companies) - real (2) </t>
  </si>
  <si>
    <t xml:space="preserve">Ofwat - Business retail average cost per customer in Tariff Band (Welsh companies) - real (3) </t>
  </si>
  <si>
    <t xml:space="preserve">Override - Business retail average cost per customer in Tariff Band (Welsh companies) - real (1) </t>
  </si>
  <si>
    <t xml:space="preserve">Override - Business retail average cost per customer in Tariff Band (Welsh companies) - real (2) </t>
  </si>
  <si>
    <t xml:space="preserve">Override - Business retail average cost per customer in Tariff Band (Welsh companies) - real (3) </t>
  </si>
  <si>
    <t xml:space="preserve">Active - Business retail average cost per customer in Tariff Band (Welsh companies) - real (1) </t>
  </si>
  <si>
    <t xml:space="preserve">Active - Business retail average cost per customer in Tariff Band (Welsh companies) - real (2) </t>
  </si>
  <si>
    <t xml:space="preserve">Active - Business retail average cost per customer in Tariff Band (Welsh companies) - real (3) </t>
  </si>
  <si>
    <t>Active - Business measured income proportion of total Business income</t>
  </si>
  <si>
    <t>Switch - Business measured income proportion of total Business income</t>
  </si>
  <si>
    <t>Company - Business measured income proportion of total Business income</t>
  </si>
  <si>
    <t>Ofwat - Business measured income proportion of total Business income</t>
  </si>
  <si>
    <t>Override - Business measured income proportion of total Business income</t>
  </si>
  <si>
    <t>Active - Business retail revenue override - nominal</t>
  </si>
  <si>
    <t>Switch - Business retail revenue override - nominal</t>
  </si>
  <si>
    <t>Company - Business retail revenue override - nominal</t>
  </si>
  <si>
    <t>Ofwat - Business retail revenue override - nominal</t>
  </si>
  <si>
    <t>Override - Business retail revenue override - nominal</t>
  </si>
  <si>
    <t>Active - Wholesale and retail line item split - Capex creditor - business retail - nominal</t>
  </si>
  <si>
    <t>Switch - Wholesale and retail line item split - Capex creditor - business retail - nominal</t>
  </si>
  <si>
    <t>Company - Wholesale and retail line item split - Capex creditor - business retail - nominal</t>
  </si>
  <si>
    <t>Ofwat - Wholesale and retail line item split - Capex creditor - business retail - nominal</t>
  </si>
  <si>
    <t>Override - Wholesale and retail line item split - Capex creditor - business retail - nominal</t>
  </si>
  <si>
    <t>Active - Opening retained cash balance - Business - nominal</t>
  </si>
  <si>
    <t>Switch - Opening retained cash balance - Business - nominal</t>
  </si>
  <si>
    <t>Company - Opening retained cash balance - Business - nominal</t>
  </si>
  <si>
    <t>Ofwat - Opening retained cash balance - Business - nominal</t>
  </si>
  <si>
    <t>Override - Opening retained cash balance - Business - nominal</t>
  </si>
  <si>
    <t>Active - Business retail margin - Override</t>
  </si>
  <si>
    <t>Switch - Business retail margin - Override</t>
  </si>
  <si>
    <t>Company - Business retail margin - Override</t>
  </si>
  <si>
    <t>Ofwat - Business retail margin - Override</t>
  </si>
  <si>
    <t>Override - Business retail margin - Override</t>
  </si>
  <si>
    <t>Active - Fixed asset net book value at 31 March - business retail - nominal</t>
  </si>
  <si>
    <t>Switch - Fixed asset net book value at 31 March - business retail - nominal</t>
  </si>
  <si>
    <t>Company - Fixed asset net book value at 31 March - business retail - nominal</t>
  </si>
  <si>
    <t>Ofwat - Fixed asset net book value at 31 March - business retail - nominal</t>
  </si>
  <si>
    <t>Override - Fixed asset net book value at 31 March - business retail - nominal</t>
  </si>
  <si>
    <t>Active - Business  retail total allowed depreciation - real</t>
  </si>
  <si>
    <t>Switch - Business  retail total allowed depreciation - real</t>
  </si>
  <si>
    <t>Company - Business  retail total allowed depreciation - real</t>
  </si>
  <si>
    <t>Ofwat - Business  retail total allowed depreciation - real</t>
  </si>
  <si>
    <t>Override - Business  retail total allowed depreciation - real</t>
  </si>
  <si>
    <t>Active - Busines retail Measured income accrual rate</t>
  </si>
  <si>
    <t>Switch - Business retail Measured income accrual rate</t>
  </si>
  <si>
    <t>Company - Business retail  Measured income accrual rate</t>
  </si>
  <si>
    <t>Ofwat - Business retail Measured income accrual rate</t>
  </si>
  <si>
    <t>Override - Business retail  Measured income accrual rate</t>
  </si>
  <si>
    <t>Other active</t>
  </si>
  <si>
    <t>Active - Total direct procurement from customers - infrastructure cost  - control - real</t>
  </si>
  <si>
    <t xml:space="preserve">Active - Total direct procurement from customers - infrastructure cost  - control - real (WR) </t>
  </si>
  <si>
    <t xml:space="preserve">Active - Total direct procurement from customers - infrastructure cost  - control - real (WN) </t>
  </si>
  <si>
    <t xml:space="preserve">Active - Total direct procurement from customers - infrastructure cost  - control - real (WWN) </t>
  </si>
  <si>
    <t xml:space="preserve">Active - Total direct procurement from customers - infrastructure cost  - control - real (BR) </t>
  </si>
  <si>
    <t xml:space="preserve">Active - Total direct procurement from customers - infrastructure cost  - control - real (ADDN1) </t>
  </si>
  <si>
    <t xml:space="preserve">Active - Total direct procurement from customers - infrastructure cost  - control - real (ADDN2) </t>
  </si>
  <si>
    <t>Nominal dividend growth - adjusted</t>
  </si>
  <si>
    <t>CPI(H): Fin year average - percentage increase</t>
  </si>
  <si>
    <t>Dashboard</t>
  </si>
  <si>
    <t>Summary</t>
  </si>
  <si>
    <t>WaSC average bill - real</t>
  </si>
  <si>
    <t>WaSC average bill - nominal</t>
  </si>
  <si>
    <t>WaSC average bill - 5yr average - real</t>
  </si>
  <si>
    <t>WaSC average bill - 5yr average - nominal</t>
  </si>
  <si>
    <t>Weighted PAYG rate - Wholesale</t>
  </si>
  <si>
    <t>Weighted RCV run-off rate - Wholesale - nominal</t>
  </si>
  <si>
    <t>RCV growth to 2029-30 - wholesale - nominal</t>
  </si>
  <si>
    <t>RCV growth to 2029-30 - wholesale - real</t>
  </si>
  <si>
    <t>Key financial ratios</t>
  </si>
  <si>
    <t>Gearing - weighted average - Appointee</t>
  </si>
  <si>
    <t>Adjusted cash interest cover ratio (Ofwat) - weighted average - Appointee</t>
  </si>
  <si>
    <t>Adjusted cash interest cover ratio (Alternative) - weighted average - Appointee</t>
  </si>
  <si>
    <t>Funds from operations / net debt (Ofwat) - weighted average - Appointee</t>
  </si>
  <si>
    <t>Funds from operations / net debt (Alternative) - weighted average - Appointee</t>
  </si>
  <si>
    <t>Adjusted cash interest cover ratio (Ofwat) - Appointee</t>
  </si>
  <si>
    <t>Adjusted cash interest cover ratio (Alternative) - Appointee</t>
  </si>
  <si>
    <t>Funds from operations / net debt (Ofwat) - Appointee</t>
  </si>
  <si>
    <t>Funds from operations / net debt (Alternative) - Appointee</t>
  </si>
  <si>
    <t>Gearing - Appointee</t>
  </si>
  <si>
    <t>Dividend - Wholesale - real</t>
  </si>
  <si>
    <t>Dividend yield - Appointee</t>
  </si>
  <si>
    <t>Allowed revenue &amp; K factors</t>
  </si>
  <si>
    <t>Appointee Total Revenues - real</t>
  </si>
  <si>
    <t>Water resources - K - periodic</t>
  </si>
  <si>
    <t>Water network - K - periodic</t>
  </si>
  <si>
    <t>Wastewater network - K - periodic</t>
  </si>
  <si>
    <t>Additional control 1 - K - periodic</t>
  </si>
  <si>
    <t>Additional control 2 - K - periodic</t>
  </si>
  <si>
    <t>Gross totex - real</t>
  </si>
  <si>
    <t>Developer services, diversions and other contributions - real</t>
  </si>
  <si>
    <t xml:space="preserve">Opex - Developer services, diversions and other contributions - real (WR) </t>
  </si>
  <si>
    <t xml:space="preserve">Opex - Developer services, diversions and other contributions - real (WN) </t>
  </si>
  <si>
    <t xml:space="preserve">Opex - Developer services, diversions and other contributions - real (WWN) </t>
  </si>
  <si>
    <t xml:space="preserve">Opex - Developer services, diversions and other contributions - real (BR) </t>
  </si>
  <si>
    <t xml:space="preserve">Opex - Developer services, diversions and other contributions - real (ADDN1) </t>
  </si>
  <si>
    <t xml:space="preserve">Opex - Developer services, diversions and other contributions - real (ADDN2) </t>
  </si>
  <si>
    <t xml:space="preserve">Capex - Developer services, diversions and other contributions - real (WR) </t>
  </si>
  <si>
    <t xml:space="preserve">Capex - Developer services, diversions and other contributions - real (WN) </t>
  </si>
  <si>
    <t xml:space="preserve">Capex - Developer services, diversions and other contributions - real (WWN) </t>
  </si>
  <si>
    <t xml:space="preserve">Capex - Developer services, diversions and other contributions - real (BR) </t>
  </si>
  <si>
    <t xml:space="preserve">Capex - Developer services, diversions and other contributions - real (ADDN1) </t>
  </si>
  <si>
    <t xml:space="preserve">Capex - Developer services, diversions and other contributions - real (ADDN2) </t>
  </si>
  <si>
    <t>Net totex - real</t>
  </si>
  <si>
    <t>Total net operating expenditure - nominal (WR)  POS</t>
  </si>
  <si>
    <t>Total net operating expenditure - nominal (WN)  POS</t>
  </si>
  <si>
    <t>Total net operating expenditure - nominal (WWN)  POS</t>
  </si>
  <si>
    <t>Total net operating expenditure - nominal (BR)  POS</t>
  </si>
  <si>
    <t>Total net operating expenditure - nominal (ADDN1)  POS</t>
  </si>
  <si>
    <t>Total net operating expenditure - nominal (ADDN2)  POS</t>
  </si>
  <si>
    <t>Total net capital expenditure - nominal (WR)  POS</t>
  </si>
  <si>
    <t>Total net capital expenditure - nominal (WN)  POS</t>
  </si>
  <si>
    <t>Total net capital expenditure - nominal (WWN)  POS</t>
  </si>
  <si>
    <t>Total net capital expenditure - nominal (BR)  POS</t>
  </si>
  <si>
    <t>Total net capital expenditure - nominal (ADDN1)  POS</t>
  </si>
  <si>
    <t>Total net capital expenditure - nominal (ADDN2)  POS</t>
  </si>
  <si>
    <t xml:space="preserve">Net Totex - real (WR) </t>
  </si>
  <si>
    <t xml:space="preserve">Net Totex - real (WN) </t>
  </si>
  <si>
    <t xml:space="preserve">Net Totex - real (WWN) </t>
  </si>
  <si>
    <t xml:space="preserve">Net Totex - real (BR) </t>
  </si>
  <si>
    <t xml:space="preserve">Net Totex - real (ADDN1) </t>
  </si>
  <si>
    <t xml:space="preserve">Net Totex - real (ADDN2) </t>
  </si>
  <si>
    <t>RCV - real</t>
  </si>
  <si>
    <t xml:space="preserve">Pre 2020 RCV - real (WR) </t>
  </si>
  <si>
    <t xml:space="preserve">Pre 2020 RCV - real (WN) </t>
  </si>
  <si>
    <t xml:space="preserve">Pre 2020 RCV - real (WWN) </t>
  </si>
  <si>
    <t xml:space="preserve">Pre 2020 RCV - real (BR) </t>
  </si>
  <si>
    <t xml:space="preserve">Pre 2020 RCV - real (ADDN1) </t>
  </si>
  <si>
    <t xml:space="preserve">Pre 2020 RCV - real (ADDN2) </t>
  </si>
  <si>
    <t xml:space="preserve">2020-25 RCV - real (WR) </t>
  </si>
  <si>
    <t xml:space="preserve">2020-25 RCV - real (WN) </t>
  </si>
  <si>
    <t xml:space="preserve">2020-25 RCV - real (WWN) </t>
  </si>
  <si>
    <t xml:space="preserve">2020-25 RCV - real (BR) </t>
  </si>
  <si>
    <t xml:space="preserve">2020-25 RCV - real (ADDN1) </t>
  </si>
  <si>
    <t xml:space="preserve">2020-25 RCV - real (ADDN2) </t>
  </si>
  <si>
    <t xml:space="preserve">Post 2025 RCV - real (WR) </t>
  </si>
  <si>
    <t xml:space="preserve">Post 2025 RCV - real (WN) </t>
  </si>
  <si>
    <t xml:space="preserve">Post 2025 RCV - real (WWN) </t>
  </si>
  <si>
    <t xml:space="preserve">Post 2025 RCV - real (BR) </t>
  </si>
  <si>
    <t xml:space="preserve">Post 2025 RCV - real (ADDN1) </t>
  </si>
  <si>
    <t xml:space="preserve">Post 2025 RCV - real (ADDN2) </t>
  </si>
  <si>
    <t>RR10</t>
  </si>
  <si>
    <t>Allowed revenue 2025-30</t>
  </si>
  <si>
    <t>Water resources - Allowed Revenues - real</t>
  </si>
  <si>
    <t>Water network - Allowed Revenues - real</t>
  </si>
  <si>
    <t>Wastewater network - Allowed Revenues - real</t>
  </si>
  <si>
    <t>Bio resources - Allowed Revenues - real</t>
  </si>
  <si>
    <t>Additional control 1 - Allowed Revenues - real</t>
  </si>
  <si>
    <t>Additional control 2 - Allowed Revenues - real</t>
  </si>
  <si>
    <t>Residential retail service revenue - real</t>
  </si>
  <si>
    <t>Business retail service revenue - real</t>
  </si>
  <si>
    <t>Pay as you go</t>
  </si>
  <si>
    <t xml:space="preserve">PAYG - real (WR) </t>
  </si>
  <si>
    <t xml:space="preserve">PAYG - real (WN) </t>
  </si>
  <si>
    <t xml:space="preserve">PAYG - real (WWN) </t>
  </si>
  <si>
    <t xml:space="preserve">PAYG - real (BR) </t>
  </si>
  <si>
    <t xml:space="preserve">PAYG - real (ADDN1) </t>
  </si>
  <si>
    <t xml:space="preserve">PAYG - real (ADDN2) </t>
  </si>
  <si>
    <t>Pension deficit recovery</t>
  </si>
  <si>
    <t>Pension deficit recovery  - real - WR</t>
  </si>
  <si>
    <t>Pension deficit recovery - real - WN</t>
  </si>
  <si>
    <t>Pension deficit recovery - real - WWN</t>
  </si>
  <si>
    <t>Pension deficit recovery - real - BR</t>
  </si>
  <si>
    <t>Pension deficit recovery - real - ADDN1</t>
  </si>
  <si>
    <t>Pension deficit recovery - real - ADDN2</t>
  </si>
  <si>
    <t>RCV run-off</t>
  </si>
  <si>
    <t>RCV Run off - real - WR</t>
  </si>
  <si>
    <t>RCV Run off - real - WN</t>
  </si>
  <si>
    <t>RCV Run off - real - WWN</t>
  </si>
  <si>
    <t>RCV Run off - real - BR</t>
  </si>
  <si>
    <t>RCV Run off - real - ADDN1</t>
  </si>
  <si>
    <t>RCV Run off - real - ADDN2</t>
  </si>
  <si>
    <t xml:space="preserve">Return on Capital - real (WR) </t>
  </si>
  <si>
    <t xml:space="preserve">Return on Capital - real (WN) </t>
  </si>
  <si>
    <t xml:space="preserve">Return on Capital - real (WWN) </t>
  </si>
  <si>
    <t xml:space="preserve">Return on Capital - real (BR) </t>
  </si>
  <si>
    <t xml:space="preserve">Return on Capital - real (ADDN1) </t>
  </si>
  <si>
    <t xml:space="preserve">Return on Capital - real (ADDN2) </t>
  </si>
  <si>
    <t xml:space="preserve">Revenue adjustments for PR19 reconciliations </t>
  </si>
  <si>
    <t xml:space="preserve">Wholesale post financeability adjustments - real (WR) </t>
  </si>
  <si>
    <t xml:space="preserve">Wholesale post financeability adjustments - real (WN) </t>
  </si>
  <si>
    <t xml:space="preserve">Wholesale post financeability adjustments - real (WWN) </t>
  </si>
  <si>
    <t xml:space="preserve">Wholesale post financeability adjustments - real (BR) </t>
  </si>
  <si>
    <t xml:space="preserve">Wholesale post financeability adjustments - real (ADDN1) </t>
  </si>
  <si>
    <t xml:space="preserve">Wholesale post financeability adjustments - real (ADDN2) </t>
  </si>
  <si>
    <t>Quality and ambition assessment (QAA) reward / penalty</t>
  </si>
  <si>
    <t xml:space="preserve">QAA reward/(penalty) - real (WR) </t>
  </si>
  <si>
    <t xml:space="preserve">QAA reward/(penalty) - real (WN) </t>
  </si>
  <si>
    <t xml:space="preserve">QAA reward/(penalty) - real (WWN) </t>
  </si>
  <si>
    <t xml:space="preserve">QAA reward/(penalty) - real (BR) </t>
  </si>
  <si>
    <t xml:space="preserve">QAA reward/(penalty) - real (ADDN1) </t>
  </si>
  <si>
    <t xml:space="preserve">QAA reward/(penalty) - real (ADDN2) </t>
  </si>
  <si>
    <t xml:space="preserve">Tax paid - post financeability - control - real (WR) </t>
  </si>
  <si>
    <t xml:space="preserve">Tax paid - post financeability - control - real (WN) </t>
  </si>
  <si>
    <t xml:space="preserve">Tax paid - post financeability - control - real (WWN) </t>
  </si>
  <si>
    <t xml:space="preserve">Tax paid - post financeability - control - real (BR) </t>
  </si>
  <si>
    <t xml:space="preserve">Tax paid - post financeability - control - real (ADDN1) </t>
  </si>
  <si>
    <t xml:space="preserve">Tax paid - post financeability - control - real (ADDN2) </t>
  </si>
  <si>
    <t>Developer services, diversions and other contributions (price control)</t>
  </si>
  <si>
    <t>Developer services, diversions and other contributions - price control - real - WR</t>
  </si>
  <si>
    <t>Developer services, diversions and other contributions - price control - real - WN</t>
  </si>
  <si>
    <t>Developer services, diversions and other contributions - price control - real - WWN</t>
  </si>
  <si>
    <t>Developer services, diversions and other contributions - price control - real - BR</t>
  </si>
  <si>
    <t>Developer services, diversions and other contributions - price control - real - ADDN1</t>
  </si>
  <si>
    <t>Developer services, diversions and other contributions - price control - real - ADDN2</t>
  </si>
  <si>
    <t>Other income</t>
  </si>
  <si>
    <t xml:space="preserve">Total third party &amp; principal service revenues - control - real (WR) </t>
  </si>
  <si>
    <t xml:space="preserve">Total third party &amp; principal service revenues - control - real (WN) </t>
  </si>
  <si>
    <t xml:space="preserve">Total third party &amp; principal service revenues - control - real (WWN) </t>
  </si>
  <si>
    <t xml:space="preserve">Total third party &amp; principal service revenues - control - real (BR) </t>
  </si>
  <si>
    <t xml:space="preserve">Total third party &amp; principal service revenues - control - real (ADDN1) </t>
  </si>
  <si>
    <t xml:space="preserve">Total third party &amp; principal service revenues - control - real (ADDN2) </t>
  </si>
  <si>
    <t>Other price control income</t>
  </si>
  <si>
    <t>Other price control income - real - WR</t>
  </si>
  <si>
    <t>Other price control income - real - WN</t>
  </si>
  <si>
    <t>Other price control income - real - WWN</t>
  </si>
  <si>
    <t>Other price control income - real - BR</t>
  </si>
  <si>
    <t>Other price control income - real - ADDN1</t>
  </si>
  <si>
    <t>Other price control income - real - ADDN2</t>
  </si>
  <si>
    <t>Innovation and Water efficiency fund</t>
  </si>
  <si>
    <t xml:space="preserve">Innovation &amp; Water efficiency funding - real (WR) </t>
  </si>
  <si>
    <t xml:space="preserve">Innovation &amp; Water efficiency funding - real (WN) </t>
  </si>
  <si>
    <t xml:space="preserve">Innovation &amp; Water efficiency funding - real (WWN) </t>
  </si>
  <si>
    <t xml:space="preserve">Innovation &amp; Water efficiency funding - real (BR) </t>
  </si>
  <si>
    <t xml:space="preserve">Innovation &amp; Water efficiency funding - real (ADDN1) </t>
  </si>
  <si>
    <t xml:space="preserve">Innovation &amp; Water efficiency funding - real (ADDN2) </t>
  </si>
  <si>
    <t>Revenue re-profiling</t>
  </si>
  <si>
    <t xml:space="preserve">Impact of re-profiling of allowed revenue - real (WR) </t>
  </si>
  <si>
    <t xml:space="preserve">Impact of re-profiling of allowed revenue - real (WN) </t>
  </si>
  <si>
    <t xml:space="preserve">Impact of re-profiling of allowed revenue - real (WWN) </t>
  </si>
  <si>
    <t xml:space="preserve">Impact of re-profiling of allowed revenue - real (BR) </t>
  </si>
  <si>
    <t xml:space="preserve">Impact of re-profiling of allowed revenue - real (ADDN1) </t>
  </si>
  <si>
    <t xml:space="preserve">Impact of re-profiling of allowed revenue - real (ADDN2) </t>
  </si>
  <si>
    <t>K factors by charging year (2022-23 prices)</t>
  </si>
  <si>
    <t xml:space="preserve">Operating Income </t>
  </si>
  <si>
    <t xml:space="preserve">Operating Income - real (WR) </t>
  </si>
  <si>
    <t xml:space="preserve">Operating Income - real (WN) </t>
  </si>
  <si>
    <t xml:space="preserve">Operating Income - real (WWN) </t>
  </si>
  <si>
    <t xml:space="preserve">Operating Income - real (BR) </t>
  </si>
  <si>
    <t xml:space="preserve">Operating Income - real (ADDN1) </t>
  </si>
  <si>
    <t xml:space="preserve">Operating Income - real (ADDN2) </t>
  </si>
  <si>
    <t>RR11</t>
  </si>
  <si>
    <t>Totex allowance</t>
  </si>
  <si>
    <t xml:space="preserve">Net Totex for PAYG - real (WR) </t>
  </si>
  <si>
    <t xml:space="preserve">Net Totex for PAYG - real (WN) </t>
  </si>
  <si>
    <t xml:space="preserve">Net Totex for PAYG - real (WWN) </t>
  </si>
  <si>
    <t xml:space="preserve">Net Totex for PAYG - real (BR) </t>
  </si>
  <si>
    <t xml:space="preserve">Net Totex for PAYG - real (ADDN1) </t>
  </si>
  <si>
    <t xml:space="preserve">Net Totex for PAYG - real (ADDN2) </t>
  </si>
  <si>
    <t>PAYG rate</t>
  </si>
  <si>
    <t xml:space="preserve">Weighted PAYG rate (WR) </t>
  </si>
  <si>
    <t xml:space="preserve">Weighted PAYG rate (WN) </t>
  </si>
  <si>
    <t xml:space="preserve">Weighted PAYG rate (WWN) </t>
  </si>
  <si>
    <t xml:space="preserve">Weighted PAYG rate (BR) </t>
  </si>
  <si>
    <t xml:space="preserve">Weighted PAYG rate (ADDN1) </t>
  </si>
  <si>
    <t xml:space="preserve">Weighted PAYG rate (ADDN2) </t>
  </si>
  <si>
    <t>PAYG totex</t>
  </si>
  <si>
    <t>Pension deficit repair cost</t>
  </si>
  <si>
    <t>PAYG rates for each wholesale control (5 yr)</t>
  </si>
  <si>
    <t>RCV Run-off Pre 2020 RCV</t>
  </si>
  <si>
    <t xml:space="preserve">Pre 2020 RCV - run off - real (WR) </t>
  </si>
  <si>
    <t xml:space="preserve">Pre 2020 RCV - run off - real (WN) </t>
  </si>
  <si>
    <t xml:space="preserve">Pre 2020 RCV - run off - real (WWN) </t>
  </si>
  <si>
    <t xml:space="preserve">Pre 2020 RCV - run off - real (BR) </t>
  </si>
  <si>
    <t xml:space="preserve">Pre 2020 RCV - run off - real (ADDN1) </t>
  </si>
  <si>
    <t xml:space="preserve">Pre 2020 RCV - run off - real (ADDN2) </t>
  </si>
  <si>
    <t>RCV Run-off 2020-25 RCV</t>
  </si>
  <si>
    <t xml:space="preserve">2020-25 RCV run off - real (WR) </t>
  </si>
  <si>
    <t xml:space="preserve">2020-25 RCV run off - real (WN) </t>
  </si>
  <si>
    <t xml:space="preserve">2020-25 RCV run off - real (WWN) </t>
  </si>
  <si>
    <t xml:space="preserve">2020-25 RCV run off - real (BR) </t>
  </si>
  <si>
    <t xml:space="preserve">2020-25 RCV run off - real (ADDN1) </t>
  </si>
  <si>
    <t xml:space="preserve">2020-25 RCV run off - real (ADDN2) </t>
  </si>
  <si>
    <t>RCV Run-off Post 2025 investment RCV</t>
  </si>
  <si>
    <t xml:space="preserve">Post 2025 RCV run off - real (WR) </t>
  </si>
  <si>
    <t xml:space="preserve">Post 2025 RCV run off - real (WN) </t>
  </si>
  <si>
    <t xml:space="preserve">Post 2025 RCV run off - real (WWN) </t>
  </si>
  <si>
    <t xml:space="preserve">Post 2025 RCV run off - real (BR) </t>
  </si>
  <si>
    <t xml:space="preserve">Post 2025 RCV run off - real (ADDN1) </t>
  </si>
  <si>
    <t xml:space="preserve">Post 2025 RCV run off - real (ADDN2) </t>
  </si>
  <si>
    <t>RCV Run-off rates Pre 2025</t>
  </si>
  <si>
    <t>RCV Run-off rates Post 2025</t>
  </si>
  <si>
    <t>Weighted RCV run-off rates</t>
  </si>
  <si>
    <t xml:space="preserve">Weighted RCV run-off rate - nominal (WR) </t>
  </si>
  <si>
    <t xml:space="preserve">Weighted RCV run-off rate - nominal (WN) </t>
  </si>
  <si>
    <t xml:space="preserve">Weighted RCV run-off rate - nominal (WWN) </t>
  </si>
  <si>
    <t xml:space="preserve">Weighted RCV run-off rate - nominal (BR) </t>
  </si>
  <si>
    <t xml:space="preserve">Weighted RCV run-off rate - nominal (ADDN1) </t>
  </si>
  <si>
    <t xml:space="preserve">Weighted RCV run-off rate - nominal (ADDN2) </t>
  </si>
  <si>
    <t>Active PAYG rate</t>
  </si>
  <si>
    <t>RR12</t>
  </si>
  <si>
    <t>Closing RCV; Pre 2020 RCV</t>
  </si>
  <si>
    <t>Closing RCV; 2020-25 RCV</t>
  </si>
  <si>
    <t>Opening RCV; Pre 2020 RCV</t>
  </si>
  <si>
    <t>Opening RCV; 2020-25 RCV</t>
  </si>
  <si>
    <t>Return on RCV; Pre 2020 RCV</t>
  </si>
  <si>
    <t xml:space="preserve">Return on Pre 2020 RCV - real (WR) </t>
  </si>
  <si>
    <t xml:space="preserve">Return on Pre 2020 RCV - real (WN) </t>
  </si>
  <si>
    <t xml:space="preserve">Return on Pre 2020 RCV - real (WWN) </t>
  </si>
  <si>
    <t xml:space="preserve">Return on Pre 2020 RCV - real (BR) </t>
  </si>
  <si>
    <t xml:space="preserve">Return on Pre 2020 RCV - real (ADDN1) </t>
  </si>
  <si>
    <t xml:space="preserve">Return on Pre 2020 RCV - real (ADDN2) </t>
  </si>
  <si>
    <t>Return on RCV; 2020-25 RCV</t>
  </si>
  <si>
    <t xml:space="preserve">Return on 2020-25 RCV - real (WR) </t>
  </si>
  <si>
    <t xml:space="preserve">Return on 2020-25 RCV - real (WN) </t>
  </si>
  <si>
    <t xml:space="preserve">Return on 2020-25 RCV - real (WWN) </t>
  </si>
  <si>
    <t xml:space="preserve">Return on 2020-25 RCV - real (BR) </t>
  </si>
  <si>
    <t xml:space="preserve">Return on 2020-25 RCV - real (ADDN1) </t>
  </si>
  <si>
    <t xml:space="preserve">Return on 2020-25 RCV - real (ADDN2) </t>
  </si>
  <si>
    <t>Return on RCV; Post 2025 RCV</t>
  </si>
  <si>
    <t xml:space="preserve">Return on Post 2025 RCV - real (WR) </t>
  </si>
  <si>
    <t xml:space="preserve">Return on Post 2025 RCV - real (WN) </t>
  </si>
  <si>
    <t xml:space="preserve">Return on Post 2025 RCV - real (WWN) </t>
  </si>
  <si>
    <t xml:space="preserve">Return on Post 2025 RCV - real (BR) </t>
  </si>
  <si>
    <t xml:space="preserve">Return on Post 2025 RCV - real (ADDN1) </t>
  </si>
  <si>
    <t xml:space="preserve">Return on Post 2025 RCV - real (ADDN2) </t>
  </si>
  <si>
    <t>Active - Pre 2020 RCV Opening Balance</t>
  </si>
  <si>
    <t>Active - 2020-25 RCV Opening Balance</t>
  </si>
  <si>
    <t>RR13</t>
  </si>
  <si>
    <t>Opening RCV; pre 2020 RCV</t>
  </si>
  <si>
    <t>Pre 2020 RCV - real (WR)  BEG</t>
  </si>
  <si>
    <t>Pre 2020 RCV - real (WN)  BEG</t>
  </si>
  <si>
    <t>Pre 2020 RCV - real (WWN)  BEG</t>
  </si>
  <si>
    <t>Pre 2020 RCV - real (BR)  BEG</t>
  </si>
  <si>
    <t>Pre 2020 RCV - real (ADDN1)  BEG</t>
  </si>
  <si>
    <t>Pre 2020 RCV - real (ADDN2)  BEG</t>
  </si>
  <si>
    <t>Indexation on RCV; pre 2020 RCV</t>
  </si>
  <si>
    <t xml:space="preserve">Indexation on Pre 2020 RCV - real (WR) </t>
  </si>
  <si>
    <t xml:space="preserve">Indexation on Pre 2020 RCV - real (WN) </t>
  </si>
  <si>
    <t xml:space="preserve">Indexation on Pre 2020 RCV - real (WWN) </t>
  </si>
  <si>
    <t xml:space="preserve">Indexation on Pre 2020 RCV - real (BR) </t>
  </si>
  <si>
    <t xml:space="preserve">Indexation on Pre 2020 RCV - real (ADDN1) </t>
  </si>
  <si>
    <t xml:space="preserve">Indexation on Pre 2020 RCV - real (ADDN2) </t>
  </si>
  <si>
    <t>Less RCV run-off; pre 2020 RCV</t>
  </si>
  <si>
    <t>Closing RCV; pre 2020 RCV</t>
  </si>
  <si>
    <t>2020-25 RCV - real (WR)  BEG</t>
  </si>
  <si>
    <t>2020-25 RCV - real (WN)  BEG</t>
  </si>
  <si>
    <t>2020-25 RCV - real (WWN)  BEG</t>
  </si>
  <si>
    <t>2020-25 RCV - real (BR)  BEG</t>
  </si>
  <si>
    <t>2020-25 RCV - real (ADDN1)  BEG</t>
  </si>
  <si>
    <t>2020-25 RCV - real (ADDN2)  BEG</t>
  </si>
  <si>
    <t>Indexation on RCV; 2020-25 RCV</t>
  </si>
  <si>
    <t xml:space="preserve">Indexation on 2020-25 RCV - real (WR) </t>
  </si>
  <si>
    <t xml:space="preserve">Indexation on 2020-25 RCV - real (WN) </t>
  </si>
  <si>
    <t xml:space="preserve">Indexation on 2020-25 RCV - real (WWN) </t>
  </si>
  <si>
    <t xml:space="preserve">Indexation on 2020-25 RCV - real (BR) </t>
  </si>
  <si>
    <t xml:space="preserve">Indexation on 2020-25 RCV - real (ADDN1) </t>
  </si>
  <si>
    <t xml:space="preserve">Indexation on 2020-25 RCV - real (ADDN2) </t>
  </si>
  <si>
    <t>Less RCV run-off; 2020-25 RCV</t>
  </si>
  <si>
    <t>Opening RCV; post 2025 RCV</t>
  </si>
  <si>
    <t>Post 2025 RCV - real (WR)  BEG</t>
  </si>
  <si>
    <t>Post 2025 RCV - real (WN)  BEG</t>
  </si>
  <si>
    <t>Post 2025 RCV - real (WWN)  BEG</t>
  </si>
  <si>
    <t>Post 2025 RCV - real (BR)  BEG</t>
  </si>
  <si>
    <t>Post 2025 RCV - real (ADDN1)  BEG</t>
  </si>
  <si>
    <t>Post 2025 RCV - real (ADDN2)  BEG</t>
  </si>
  <si>
    <t>Indexation on RCV; post 2025 RCV</t>
  </si>
  <si>
    <t xml:space="preserve">Indexation on Post 2025 RCV - real (WR) </t>
  </si>
  <si>
    <t xml:space="preserve">Indexation on Post 2025 RCV - real (WN) </t>
  </si>
  <si>
    <t xml:space="preserve">Indexation on Post 2025 RCV - real (WWN) </t>
  </si>
  <si>
    <t xml:space="preserve">Indexation on Post 2025 RCV - real (BR) </t>
  </si>
  <si>
    <t xml:space="preserve">Indexation on Post 2025 RCV - real (ADDN1) </t>
  </si>
  <si>
    <t xml:space="preserve">Indexation on Post 2025 RCV - real (ADDN2) </t>
  </si>
  <si>
    <t>Additions to RCV; post 2025 RCV</t>
  </si>
  <si>
    <t xml:space="preserve">Post 2025 RCV additions - real (WR) </t>
  </si>
  <si>
    <t xml:space="preserve">Post 2025 RCV additions - real (WN) </t>
  </si>
  <si>
    <t xml:space="preserve">Post 2025 RCV additions - real (WWN) </t>
  </si>
  <si>
    <t xml:space="preserve">Post 2025 RCV additions - real (BR) </t>
  </si>
  <si>
    <t xml:space="preserve">Post 2025 RCV additions - real (ADDN1) </t>
  </si>
  <si>
    <t xml:space="preserve">Post 2025 RCV additions - real (ADDN2) </t>
  </si>
  <si>
    <t>Less RCV run-off; post 2025 RCV</t>
  </si>
  <si>
    <t>Closing RCV; post 2025 RCV</t>
  </si>
  <si>
    <t>Return on capital; pre 2020 RCV</t>
  </si>
  <si>
    <t>Return on capital; 2020-25 RCV</t>
  </si>
  <si>
    <t>Return on capital; post 2025 RCV</t>
  </si>
  <si>
    <t>Return on capital; return on RCV</t>
  </si>
  <si>
    <t>RR14</t>
  </si>
  <si>
    <t>Bill profile for 2025-30 before inflation</t>
  </si>
  <si>
    <t>WoC average bill - real</t>
  </si>
  <si>
    <t>Final bill - real</t>
  </si>
  <si>
    <t>RR15</t>
  </si>
  <si>
    <t>Retail margins 2025-30 (nominal price base)</t>
  </si>
  <si>
    <t>Wholesale post financeability revenue impact - nominal</t>
  </si>
  <si>
    <t>Residental apportioned direct procurement from customers - infrastructure cost - nominal - Total</t>
  </si>
  <si>
    <t>Total retail operating expenditure - nominal POS</t>
  </si>
  <si>
    <t>Residential net margin %</t>
  </si>
  <si>
    <t>Total revenue accrued nominal - residential - nominal</t>
  </si>
  <si>
    <t>Residential net margin - nominal</t>
  </si>
  <si>
    <t>Residential post financebility impact on net margin - nominal</t>
  </si>
  <si>
    <t>Residential retail revenue adjustment - nominal</t>
  </si>
  <si>
    <t>Apportioned Total wholesale revenue impact of post financeability - Residential - nominal</t>
  </si>
  <si>
    <t>Residential retail service revenue inclusive of DPC margin - nominal</t>
  </si>
  <si>
    <t>Measured apportioned revenue - business - nominal total</t>
  </si>
  <si>
    <t>Measured apportioned revenue - residential - nominal total</t>
  </si>
  <si>
    <t>Unmeasured apportioned revenue - business - nominal total</t>
  </si>
  <si>
    <t>Unmeasured apportioned revenue - residential - nominal total</t>
  </si>
  <si>
    <t>Residential apportionment percentage (over 5 years)</t>
  </si>
  <si>
    <t>RR16</t>
  </si>
  <si>
    <t>Notional capital structure</t>
  </si>
  <si>
    <t>Cash interest cover - Appointee</t>
  </si>
  <si>
    <t>Dividend cover - Appointee</t>
  </si>
  <si>
    <t>Retained cash flow / debt - Appointee</t>
  </si>
  <si>
    <t>RCF to capex - Appointee</t>
  </si>
  <si>
    <t>Return on capital employed  (ROCE) - Appointee</t>
  </si>
  <si>
    <t>Cash interest cover - weighted average - Appointee</t>
  </si>
  <si>
    <t>Dividend paid - Appointee - nominal POS</t>
  </si>
  <si>
    <t>Profit after tax - Appointee - nominal</t>
  </si>
  <si>
    <t>Net debt - Appointee - nominal</t>
  </si>
  <si>
    <t>Funds from operations - Appointee - nominal</t>
  </si>
  <si>
    <t>Base RoRE Appointee - nominal</t>
  </si>
  <si>
    <t>FOR WEIGHTED AVERAGE CALC: FFO - Dividends paid</t>
  </si>
  <si>
    <t>Capex - Appointee - nominal POS</t>
  </si>
  <si>
    <t>FFO less dividends declared - Appointee - nominal</t>
  </si>
  <si>
    <t>RCV balance - forecast - Appointee - nominal</t>
  </si>
  <si>
    <t>EBIT less current tax charge - Appointee - nominal</t>
  </si>
  <si>
    <t>Dividend - Appointee - nominal POS</t>
  </si>
  <si>
    <t>Appointee Base Regulated Equity - nominal</t>
  </si>
  <si>
    <t>Other financial model values</t>
  </si>
  <si>
    <t>Funds from operations - pre-interest - Appointee - nominal</t>
  </si>
  <si>
    <t>Total FFO adjustment for post financeability - nominal</t>
  </si>
  <si>
    <t>RCV Run off - Appointee - nominal</t>
  </si>
  <si>
    <t>Excess fast money - Appointee - nominal</t>
  </si>
  <si>
    <t>Index linked debt indexation - Appointee - nominal POS</t>
  </si>
  <si>
    <t>Profit after tax post financeability adjustment - appointee - nominal</t>
  </si>
  <si>
    <t>Weighted average Base RoRE Appointee - nominal</t>
  </si>
  <si>
    <t>RR13 - nominal</t>
  </si>
  <si>
    <t>Pre 2020 RCV - nominal (WR)  BEG</t>
  </si>
  <si>
    <t>Pre 2020 RCV - nominal (WN)  BEG</t>
  </si>
  <si>
    <t>Pre 2020 RCV - nominal (WWN)  BEG</t>
  </si>
  <si>
    <t>Pre 2020 RCV - nominal (BR)  BEG</t>
  </si>
  <si>
    <t>Pre 2020 RCV - nominal (ADDN1)  BEG</t>
  </si>
  <si>
    <t>Pre 2020 RCV - nominal (ADDN2)  BEG</t>
  </si>
  <si>
    <t xml:space="preserve">Indexation on Pre 2020 RCV - nominal (WR) </t>
  </si>
  <si>
    <t xml:space="preserve">Indexation on Pre 2020 RCV - nominal (WN) </t>
  </si>
  <si>
    <t xml:space="preserve">Indexation on Pre 2020 RCV - nominal (WWN) </t>
  </si>
  <si>
    <t xml:space="preserve">Indexation on Pre 2020 RCV - nominal (BR) </t>
  </si>
  <si>
    <t xml:space="preserve">Indexation on Pre 2020 RCV - nominal (ADDN1) </t>
  </si>
  <si>
    <t xml:space="preserve">Indexation on Pre 2020 RCV - nominal (ADDN2) </t>
  </si>
  <si>
    <t xml:space="preserve">Pre 2020 RCV - run off- nominal (WR) </t>
  </si>
  <si>
    <t xml:space="preserve">Pre 2020 RCV - run off- nominal (WN) </t>
  </si>
  <si>
    <t xml:space="preserve">Pre 2020 RCV - run off- nominal (WWN) </t>
  </si>
  <si>
    <t xml:space="preserve">Pre 2020 RCV - run off- nominal (BR) </t>
  </si>
  <si>
    <t xml:space="preserve">Pre 2020 RCV - run off- nominal (ADDN1) </t>
  </si>
  <si>
    <t xml:space="preserve">Pre 2020 RCV - run off- nominal (ADDN2) </t>
  </si>
  <si>
    <t>2020-25 RCV - nominal (WR)  BEG</t>
  </si>
  <si>
    <t>2020-25 RCV - nominal (WN)  BEG</t>
  </si>
  <si>
    <t>2020-25 RCV - nominal (WWN)  BEG</t>
  </si>
  <si>
    <t>2020-25 RCV - nominal (BR)  BEG</t>
  </si>
  <si>
    <t>2020-25 RCV - nominal (ADDN1)  BEG</t>
  </si>
  <si>
    <t>2020-25 RCV - nominal (ADDN2)  BEG</t>
  </si>
  <si>
    <t xml:space="preserve">Indexation on 2020-25 RCV - nominal (WR) </t>
  </si>
  <si>
    <t xml:space="preserve">Indexation on 2020-25 RCV - nominal (WN) </t>
  </si>
  <si>
    <t xml:space="preserve">Indexation on 2020-25 RCV - nominal (WWN) </t>
  </si>
  <si>
    <t xml:space="preserve">Indexation on 2020-25 RCV - nominal (BR) </t>
  </si>
  <si>
    <t xml:space="preserve">Indexation on 2020-25 RCV - nominal (ADDN1) </t>
  </si>
  <si>
    <t xml:space="preserve">Indexation on 2020-25 RCV - nominal (ADDN2) </t>
  </si>
  <si>
    <t xml:space="preserve">2020-25 RCV run off - nominal (WR) </t>
  </si>
  <si>
    <t xml:space="preserve">2020-25 RCV run off - nominal (WN) </t>
  </si>
  <si>
    <t xml:space="preserve">2020-25 RCV run off - nominal (WWN) </t>
  </si>
  <si>
    <t xml:space="preserve">2020-25 RCV run off - nominal (BR) </t>
  </si>
  <si>
    <t xml:space="preserve">2020-25 RCV run off - nominal (ADDN1) </t>
  </si>
  <si>
    <t xml:space="preserve">2020-25 RCV run off - nominal (ADDN2) </t>
  </si>
  <si>
    <t>Post 2025 RCV - nominal (WR)  BEG</t>
  </si>
  <si>
    <t>Post 2025 RCV - nominal (WN)  BEG</t>
  </si>
  <si>
    <t>Post 2025 RCV - nominal (WWN)  BEG</t>
  </si>
  <si>
    <t>Post 2025 RCV - nominal (BR)  BEG</t>
  </si>
  <si>
    <t>Post 2025 RCV - nominal (ADDN1)  BEG</t>
  </si>
  <si>
    <t>Post 2025 RCV - nominal (ADDN2)  BEG</t>
  </si>
  <si>
    <t xml:space="preserve">Indexation on Post 2025 RCV - nominal (WR) </t>
  </si>
  <si>
    <t xml:space="preserve">Indexation on Post 2025 RCV - nominal (WN) </t>
  </si>
  <si>
    <t xml:space="preserve">Indexation on Post 2025 RCV - nominal (WWN) </t>
  </si>
  <si>
    <t xml:space="preserve">Indexation on Post 2025 RCV - nominal (BR) </t>
  </si>
  <si>
    <t xml:space="preserve">Indexation on Post 2025 RCV - nominal (ADDN1) </t>
  </si>
  <si>
    <t xml:space="preserve">Indexation on Post 2025 RCV - nominal (ADDN2) </t>
  </si>
  <si>
    <t xml:space="preserve">Post 2025 RCV additions - nominal (WR) </t>
  </si>
  <si>
    <t xml:space="preserve">Post 2025 RCV additions - nominal (WN) </t>
  </si>
  <si>
    <t xml:space="preserve">Post 2025 RCV additions - nominal (WWN) </t>
  </si>
  <si>
    <t xml:space="preserve">Post 2025 RCV additions - nominal (BR) </t>
  </si>
  <si>
    <t xml:space="preserve">Post 2025 RCV additions - nominal (ADDN1) </t>
  </si>
  <si>
    <t xml:space="preserve">Post 2025 RCV additions - nominal (ADDN2) </t>
  </si>
  <si>
    <t xml:space="preserve">Post 2025 RCV run off - nominal (WR) </t>
  </si>
  <si>
    <t xml:space="preserve">Post 2025 RCV run off - nominal (WN) </t>
  </si>
  <si>
    <t xml:space="preserve">Post 2025 RCV run off - nominal (WWN) </t>
  </si>
  <si>
    <t xml:space="preserve">Post 2025 RCV run off - nominal (BR) </t>
  </si>
  <si>
    <t xml:space="preserve">Post 2025 RCV run off - nominal (ADDN1) </t>
  </si>
  <si>
    <t xml:space="preserve">Post 2025 RCV run off - nominal (ADDN2) </t>
  </si>
  <si>
    <t xml:space="preserve">Return on Pre 2020 RCV - nominal (WR) </t>
  </si>
  <si>
    <t xml:space="preserve">Return on Pre 2020 RCV - nominal (WN) </t>
  </si>
  <si>
    <t xml:space="preserve">Return on Pre 2020 RCV - nominal (WWN) </t>
  </si>
  <si>
    <t xml:space="preserve">Return on Pre 2020 RCV - nominal (BR) </t>
  </si>
  <si>
    <t xml:space="preserve">Return on Pre 2020 RCV - nominal (ADDN1) </t>
  </si>
  <si>
    <t xml:space="preserve">Return on Pre 2020 RCV - nominal (ADDN2) </t>
  </si>
  <si>
    <t xml:space="preserve">Return on 2020-25 RCV - nominal (WR) </t>
  </si>
  <si>
    <t xml:space="preserve">Return on 2020-25 RCV - nominal (WN) </t>
  </si>
  <si>
    <t xml:space="preserve">Return on 2020-25 RCV - nominal (WWN) </t>
  </si>
  <si>
    <t xml:space="preserve">Return on 2020-25 RCV - nominal (BR) </t>
  </si>
  <si>
    <t xml:space="preserve">Return on 2020-25 RCV - nominal (ADDN1) </t>
  </si>
  <si>
    <t xml:space="preserve">Return on 2020-25 RCV - nominal (ADDN2) </t>
  </si>
  <si>
    <t xml:space="preserve">Return on Post 2025 RCV - nominal (WR) </t>
  </si>
  <si>
    <t xml:space="preserve">Return on Post 2025 RCV - nominal (WN) </t>
  </si>
  <si>
    <t xml:space="preserve">Return on Post 2025 RCV - nominal (WWN) </t>
  </si>
  <si>
    <t xml:space="preserve">Return on Post 2025 RCV - nominal (BR) </t>
  </si>
  <si>
    <t xml:space="preserve">Return on Post 2025 RCV - nominal (ADDN1) </t>
  </si>
  <si>
    <t xml:space="preserve">Return on Post 2025 RCV - nominal (ADDN2) </t>
  </si>
  <si>
    <t xml:space="preserve">Return on Capital - nominal (WR) </t>
  </si>
  <si>
    <t xml:space="preserve">Return on Capital - nominal (WN) </t>
  </si>
  <si>
    <t xml:space="preserve">Return on Capital - nominal (WWN) </t>
  </si>
  <si>
    <t xml:space="preserve">Return on Capital - nominal (BR) </t>
  </si>
  <si>
    <t xml:space="preserve">Return on Capital - nominal (ADDN1) </t>
  </si>
  <si>
    <t xml:space="preserve">Return on Capital - nominal (ADDN2) </t>
  </si>
  <si>
    <t>Dashboard - additional items</t>
  </si>
  <si>
    <t>Funded pension deficit</t>
  </si>
  <si>
    <t>Dividends - nominal</t>
  </si>
  <si>
    <t>Dividend - Wholesale - nominal POS</t>
  </si>
  <si>
    <t>Average bills</t>
  </si>
  <si>
    <t xml:space="preserve">WaSC average bill - real (Source: Company business plan RR14) </t>
  </si>
  <si>
    <t>WoC average bill - real (Source: Company business plan RR14)</t>
  </si>
  <si>
    <t>WoC average bill - nominal</t>
  </si>
  <si>
    <t>Final bill - nominal</t>
  </si>
  <si>
    <t>WoC average bill - 5yr average - real</t>
  </si>
  <si>
    <t>Final bill - 5yr average - real</t>
  </si>
  <si>
    <t>WoC average bill - 5yr average - nominal</t>
  </si>
  <si>
    <t>Final bill - 5yr average - nominal</t>
  </si>
  <si>
    <t>RCV - nominal</t>
  </si>
  <si>
    <t>Headers</t>
  </si>
  <si>
    <t>Model period end</t>
  </si>
  <si>
    <t>Counter</t>
  </si>
  <si>
    <t>Period number</t>
  </si>
  <si>
    <t>Model period start</t>
  </si>
  <si>
    <t>Average totex PR19</t>
  </si>
  <si>
    <t>Average PAYG PR19</t>
  </si>
  <si>
    <t>Average PAYG variance</t>
  </si>
  <si>
    <t>Effective average PAYG rate PR19</t>
  </si>
  <si>
    <t>Effective average PAYG rate PR24</t>
  </si>
  <si>
    <t>Effective average PAYG rate variance</t>
  </si>
  <si>
    <t>Impact of average PAYG rates</t>
  </si>
  <si>
    <t>Impact of average totex change</t>
  </si>
  <si>
    <t>Average profiled allowed revenue PR19</t>
  </si>
  <si>
    <t>Average profiled allowed revenues variance per customer</t>
  </si>
  <si>
    <t>Average adjustment factor</t>
  </si>
  <si>
    <t>Pre-adjustment average PAYG bill impact</t>
  </si>
  <si>
    <t>Average PAYG bill impact</t>
  </si>
  <si>
    <t>Average totex increase/(decrease)</t>
  </si>
  <si>
    <t>Pre-adjustment PAYG bill impact</t>
  </si>
  <si>
    <t>PAYG bill impact</t>
  </si>
  <si>
    <t>Final Impact of PAYG rate change</t>
  </si>
  <si>
    <t>Average RCV PR19</t>
  </si>
  <si>
    <t>Run off PR19</t>
  </si>
  <si>
    <t>Run off variance</t>
  </si>
  <si>
    <t>Effective run off rate PR19</t>
  </si>
  <si>
    <t>Effective run off rate PR24</t>
  </si>
  <si>
    <t>Effective run off rate variance</t>
  </si>
  <si>
    <t>Impact of run off rates</t>
  </si>
  <si>
    <t>Impact of increased RCV</t>
  </si>
  <si>
    <t>Pre-adjustment run off bill impact</t>
  </si>
  <si>
    <t>Run off bill impact</t>
  </si>
  <si>
    <t>Run-off rates</t>
  </si>
  <si>
    <t>CPIH factor</t>
  </si>
  <si>
    <t>Total bill impact</t>
  </si>
  <si>
    <t>Wholesale bill impact</t>
  </si>
  <si>
    <t>Profiled allowed revenues PR19</t>
  </si>
  <si>
    <t>Profiled allowed revenues per customer</t>
  </si>
  <si>
    <t>Adjustment factor</t>
  </si>
  <si>
    <t>WACC</t>
  </si>
  <si>
    <t>Final return on capital PR19</t>
  </si>
  <si>
    <t>Pre-adjustment WACC</t>
  </si>
  <si>
    <t>Post financeability adjustment PR19</t>
  </si>
  <si>
    <t>Pre-adjustment wholesale reconciliation</t>
  </si>
  <si>
    <t>Wholesale reconciliation items</t>
  </si>
  <si>
    <t>Pension deficit repair allowance</t>
  </si>
  <si>
    <t>Pension deficit repair allowance PR19</t>
  </si>
  <si>
    <t>Pre-adjustment Pension deficit repair allowance</t>
  </si>
  <si>
    <t>Tax PR19</t>
  </si>
  <si>
    <t>Pre-adjustment tax</t>
  </si>
  <si>
    <t>Revenue profiling PR19</t>
  </si>
  <si>
    <t>Pre-adjustment revenue profiling</t>
  </si>
  <si>
    <t>Total number of households PR19</t>
  </si>
  <si>
    <t>Total number of households PR24</t>
  </si>
  <si>
    <t>Retail revenue per customer PR19</t>
  </si>
  <si>
    <t>Retail revenue per customer PR24</t>
  </si>
  <si>
    <t>Retail cost to serve</t>
  </si>
  <si>
    <t>Housing apportionment per customer PR19</t>
  </si>
  <si>
    <t>% / customer</t>
  </si>
  <si>
    <t>Housing apportionment per customer PR24</t>
  </si>
  <si>
    <t>Customer numbers &amp; retail apportionment</t>
  </si>
  <si>
    <t>Costs impact</t>
  </si>
  <si>
    <t>Cost deltas</t>
  </si>
  <si>
    <t>Base expenditure delta</t>
  </si>
  <si>
    <t>Storm overflows delta</t>
  </si>
  <si>
    <t>Nutrient removal delta</t>
  </si>
  <si>
    <t>Resilience delta</t>
  </si>
  <si>
    <t>Net zero delta</t>
  </si>
  <si>
    <t>WRMP delta</t>
  </si>
  <si>
    <t>Environmental delta</t>
  </si>
  <si>
    <t>Other environmental delta</t>
  </si>
  <si>
    <t>Other enhancement costs delta</t>
  </si>
  <si>
    <t>Total expenditure category delta</t>
  </si>
  <si>
    <t>Cost proportions</t>
  </si>
  <si>
    <t>Base expenditure proportion</t>
  </si>
  <si>
    <t>Storm overflows proportion</t>
  </si>
  <si>
    <t>Nutrient removal proportion</t>
  </si>
  <si>
    <t>Resilience proportion</t>
  </si>
  <si>
    <t>Net zero proportion</t>
  </si>
  <si>
    <t>WRMP proportion</t>
  </si>
  <si>
    <t>Environmental proportion</t>
  </si>
  <si>
    <t>Other environmental proportion</t>
  </si>
  <si>
    <t>Other enhancement costs proportion</t>
  </si>
  <si>
    <t>Breakdown by costs</t>
  </si>
  <si>
    <t>Other enhancement costs</t>
  </si>
  <si>
    <t>Other wholesale</t>
  </si>
  <si>
    <t>Bill impact waterfall</t>
  </si>
  <si>
    <t>Bill impact component</t>
  </si>
  <si>
    <t>Bill impact waterfall (costs)</t>
  </si>
  <si>
    <t>Change in bill impact
(£/customer)</t>
  </si>
  <si>
    <t>Initial and final values
(£/customer)</t>
  </si>
  <si>
    <t>Cumulative sum
(£/customer)</t>
  </si>
  <si>
    <t>Combined average bills PR19</t>
  </si>
  <si>
    <t>Actual combined bills PR24</t>
  </si>
  <si>
    <t>Balance check:</t>
  </si>
  <si>
    <t>Net Zero</t>
  </si>
  <si>
    <t>Name</t>
  </si>
  <si>
    <t>Report name</t>
  </si>
  <si>
    <t>Index</t>
  </si>
  <si>
    <t>Date</t>
  </si>
  <si>
    <t>ValueDate</t>
  </si>
  <si>
    <t>ValuePercentage</t>
  </si>
  <si>
    <t>ValueNumber</t>
  </si>
  <si>
    <t>ValueText</t>
  </si>
  <si>
    <t>Heading level</t>
  </si>
  <si>
    <t>Column1</t>
  </si>
  <si>
    <t>Column2</t>
  </si>
  <si>
    <t xml:space="preserve"> - Start date</t>
  </si>
  <si>
    <t xml:space="preserve"> - Financial year end month</t>
  </si>
  <si>
    <t xml:space="preserve"> - Pre-inflation average totex PR19</t>
  </si>
  <si>
    <t xml:space="preserve"> - Average totex PR24</t>
  </si>
  <si>
    <t xml:space="preserve"> - Pre-inflation average PAYG PR19</t>
  </si>
  <si>
    <t xml:space="preserve"> - Average PAYG PR24</t>
  </si>
  <si>
    <t xml:space="preserve"> - Pre-inflation average profiled allowed revenue PR19</t>
  </si>
  <si>
    <t xml:space="preserve"> - Average profiled allowed revenue PR24</t>
  </si>
  <si>
    <t xml:space="preserve"> - Pre-inflation run off PR19</t>
  </si>
  <si>
    <t xml:space="preserve"> - Run off PR24</t>
  </si>
  <si>
    <t xml:space="preserve"> - Pre-inflation average RCV PR19</t>
  </si>
  <si>
    <t xml:space="preserve"> - Average RCV PR24</t>
  </si>
  <si>
    <t xml:space="preserve"> - CPIH 2017-18</t>
  </si>
  <si>
    <t xml:space="preserve"> - CPIH 2022-23</t>
  </si>
  <si>
    <t xml:space="preserve"> - Total wholesale revenues PR24</t>
  </si>
  <si>
    <t xml:space="preserve"> - Pre-inflation final profiled allowed revenues PR19</t>
  </si>
  <si>
    <t xml:space="preserve"> - Final profiled allowed revenues PR24</t>
  </si>
  <si>
    <t xml:space="preserve"> - Pre-inflation final return on capital PR19</t>
  </si>
  <si>
    <t xml:space="preserve"> - Final return on capital PR24</t>
  </si>
  <si>
    <t xml:space="preserve"> - Combined average bills PR19 (2022-23 prices)</t>
  </si>
  <si>
    <t xml:space="preserve"> - Combined average bills PR24</t>
  </si>
  <si>
    <t xml:space="preserve"> - Pre-inflation post financeability adjustment PR19</t>
  </si>
  <si>
    <t xml:space="preserve"> - Post financeability adjustment PR24</t>
  </si>
  <si>
    <t xml:space="preserve"> - Pre-inflation pension deficit repair allowance PR19</t>
  </si>
  <si>
    <t xml:space="preserve"> - Pension deficit repair allowance PR24</t>
  </si>
  <si>
    <t xml:space="preserve"> - Pre-inflation tax PR19</t>
  </si>
  <si>
    <t xml:space="preserve"> - Tax PR24</t>
  </si>
  <si>
    <t xml:space="preserve"> - Pre-inflation revenue profiling PR19</t>
  </si>
  <si>
    <t xml:space="preserve"> - Revenue profiling PR24</t>
  </si>
  <si>
    <t xml:space="preserve"> - Housing apportionment PR19</t>
  </si>
  <si>
    <t xml:space="preserve"> - Housing apportionment PR24</t>
  </si>
  <si>
    <t xml:space="preserve"> - Number of metered households PR19</t>
  </si>
  <si>
    <t xml:space="preserve"> - Number of unmetered households PR19</t>
  </si>
  <si>
    <t xml:space="preserve"> - Number of metered households PR24</t>
  </si>
  <si>
    <t xml:space="preserve"> - Number of unmetered households PR24</t>
  </si>
  <si>
    <t xml:space="preserve"> - Total retail revenue PR19</t>
  </si>
  <si>
    <t xml:space="preserve"> - Total retail revenue PR24</t>
  </si>
  <si>
    <t xml:space="preserve"> - Pre-inflation base expenditure PR19</t>
  </si>
  <si>
    <t xml:space="preserve"> - Base expenditure PR24</t>
  </si>
  <si>
    <t xml:space="preserve"> - Pre-inflation storm overflows PR19</t>
  </si>
  <si>
    <t xml:space="preserve"> - Storm overflows PR24</t>
  </si>
  <si>
    <t xml:space="preserve"> - Pre-inflation nutrient removal PR19</t>
  </si>
  <si>
    <t xml:space="preserve"> - Nutrient removal PR24</t>
  </si>
  <si>
    <t xml:space="preserve"> - Pre-inflation resilience PR19</t>
  </si>
  <si>
    <t xml:space="preserve"> - Resilience PR24</t>
  </si>
  <si>
    <t xml:space="preserve"> - Pre-inflation net zero PR19</t>
  </si>
  <si>
    <t xml:space="preserve"> - Net zero PR24</t>
  </si>
  <si>
    <t xml:space="preserve"> - Pre-inflation WRMP PR19</t>
  </si>
  <si>
    <t xml:space="preserve"> - WRMP PR24</t>
  </si>
  <si>
    <t xml:space="preserve"> - Pre-inflation environmental PR19</t>
  </si>
  <si>
    <t xml:space="preserve"> - Environmental PR24</t>
  </si>
  <si>
    <t xml:space="preserve"> - Pre-inflation other environmental PR19</t>
  </si>
  <si>
    <t xml:space="preserve"> - Other environmental PR24</t>
  </si>
  <si>
    <t xml:space="preserve"> - Pre-inflation other enhancement costs PR19</t>
  </si>
  <si>
    <t xml:space="preserve"> - Other enhancement costs PR24</t>
  </si>
  <si>
    <t xml:space="preserve"> - Units in a thousand</t>
  </si>
  <si>
    <t>Months per period</t>
  </si>
  <si>
    <t xml:space="preserve"> - Months per period</t>
  </si>
  <si>
    <t xml:space="preserve"> - Model period end</t>
  </si>
  <si>
    <t xml:space="preserve"> - Timeline label</t>
  </si>
  <si>
    <t xml:space="preserve"> - Contract year</t>
  </si>
  <si>
    <t xml:space="preserve"> - Period number</t>
  </si>
  <si>
    <t xml:space="preserve"> - Model period start</t>
  </si>
  <si>
    <t xml:space="preserve"> - Average totex PR19</t>
  </si>
  <si>
    <t xml:space="preserve"> - Average PAYG PR19</t>
  </si>
  <si>
    <t xml:space="preserve"> - Average PAYG variance</t>
  </si>
  <si>
    <t xml:space="preserve"> - Effective average PAYG rate PR19</t>
  </si>
  <si>
    <t xml:space="preserve"> - Effective average PAYG rate PR24</t>
  </si>
  <si>
    <t xml:space="preserve"> - Effective average PAYG rate variance</t>
  </si>
  <si>
    <t xml:space="preserve"> - Impact of average PAYG rates</t>
  </si>
  <si>
    <t xml:space="preserve"> - Impact of average totex change</t>
  </si>
  <si>
    <t xml:space="preserve"> - Average profiled allowed revenue PR19</t>
  </si>
  <si>
    <t xml:space="preserve"> - Average profiled allowed revenues variance per customer</t>
  </si>
  <si>
    <t xml:space="preserve"> - Average adjustment factor</t>
  </si>
  <si>
    <t xml:space="preserve"> - Pre-adjustment average PAYG bill impact</t>
  </si>
  <si>
    <t xml:space="preserve"> - Average PAYG bill impact</t>
  </si>
  <si>
    <t xml:space="preserve"> - Average totex increase/(decrease)</t>
  </si>
  <si>
    <t xml:space="preserve"> - Pre-adjustment PAYG bill impact</t>
  </si>
  <si>
    <t xml:space="preserve"> - PAYG bill impact</t>
  </si>
  <si>
    <t xml:space="preserve"> - Final Impact of PAYG rate change</t>
  </si>
  <si>
    <t xml:space="preserve"> - Average RCV PR19</t>
  </si>
  <si>
    <t xml:space="preserve"> - Run off PR19</t>
  </si>
  <si>
    <t xml:space="preserve"> - Run off variance</t>
  </si>
  <si>
    <t xml:space="preserve"> - Effective run off rate PR19</t>
  </si>
  <si>
    <t xml:space="preserve"> - Effective run off rate PR24</t>
  </si>
  <si>
    <t xml:space="preserve"> - Effective run off rate variance</t>
  </si>
  <si>
    <t xml:space="preserve"> - Impact of run off rates</t>
  </si>
  <si>
    <t xml:space="preserve"> - Impact of increased RCV</t>
  </si>
  <si>
    <t xml:space="preserve"> - Pre-adjustment run off bill impact</t>
  </si>
  <si>
    <t xml:space="preserve"> - Run off bill impact</t>
  </si>
  <si>
    <t xml:space="preserve"> - RCV</t>
  </si>
  <si>
    <t xml:space="preserve"> - Run-off rates</t>
  </si>
  <si>
    <t xml:space="preserve"> - CPIH factor</t>
  </si>
  <si>
    <t xml:space="preserve"> - Total bill impact</t>
  </si>
  <si>
    <t xml:space="preserve"> - Wholesale bill impact</t>
  </si>
  <si>
    <t xml:space="preserve"> - Profiled allowed revenues PR19</t>
  </si>
  <si>
    <t xml:space="preserve"> - Profiled allowed revenues per customer</t>
  </si>
  <si>
    <t xml:space="preserve"> - Adjustment factor</t>
  </si>
  <si>
    <t xml:space="preserve"> - Final return on capital PR19</t>
  </si>
  <si>
    <t xml:space="preserve"> - Pre-adjustment WACC</t>
  </si>
  <si>
    <t xml:space="preserve"> - WACC</t>
  </si>
  <si>
    <t xml:space="preserve"> - Post financeability adjustment PR19</t>
  </si>
  <si>
    <t xml:space="preserve"> - Pre-adjustment wholesale reconciliation</t>
  </si>
  <si>
    <t xml:space="preserve"> - Wholesale reconciliation items</t>
  </si>
  <si>
    <t xml:space="preserve"> - Pension deficit repair allowance PR19</t>
  </si>
  <si>
    <t xml:space="preserve"> - Pre-adjustment Pension deficit repair allowance</t>
  </si>
  <si>
    <t xml:space="preserve"> - Pension deficit repair allowance</t>
  </si>
  <si>
    <t xml:space="preserve"> - Tax PR19</t>
  </si>
  <si>
    <t xml:space="preserve"> - Pre-adjustment tax</t>
  </si>
  <si>
    <t xml:space="preserve"> - Tax</t>
  </si>
  <si>
    <t xml:space="preserve"> - Revenue profiling PR19</t>
  </si>
  <si>
    <t xml:space="preserve"> - Pre-adjustment revenue profiling</t>
  </si>
  <si>
    <t xml:space="preserve"> - Revenue profiling</t>
  </si>
  <si>
    <t xml:space="preserve"> - Other wholesale items</t>
  </si>
  <si>
    <t xml:space="preserve"> - Other</t>
  </si>
  <si>
    <t xml:space="preserve"> - Total number of households PR19</t>
  </si>
  <si>
    <t xml:space="preserve"> - Total number of households PR24</t>
  </si>
  <si>
    <t xml:space="preserve"> - Retail revenue per customer PR19</t>
  </si>
  <si>
    <t xml:space="preserve"> - Retail revenue per customer PR24</t>
  </si>
  <si>
    <t xml:space="preserve"> - Retail cost to serve</t>
  </si>
  <si>
    <t xml:space="preserve"> - Housing apportionment per customer PR19</t>
  </si>
  <si>
    <t xml:space="preserve"> - Housing apportionment per customer PR24</t>
  </si>
  <si>
    <t xml:space="preserve"> - Customer numbers &amp; retail apportionment</t>
  </si>
  <si>
    <t xml:space="preserve"> - Costs impact</t>
  </si>
  <si>
    <t xml:space="preserve"> - Base expenditure delta</t>
  </si>
  <si>
    <t xml:space="preserve"> - Storm overflows delta</t>
  </si>
  <si>
    <t xml:space="preserve"> - Nutrient removal delta</t>
  </si>
  <si>
    <t xml:space="preserve"> - Resilience delta</t>
  </si>
  <si>
    <t xml:space="preserve"> - Net zero delta</t>
  </si>
  <si>
    <t xml:space="preserve"> - WRMP delta</t>
  </si>
  <si>
    <t xml:space="preserve"> - Environmental delta</t>
  </si>
  <si>
    <t xml:space="preserve"> - Other environmental delta</t>
  </si>
  <si>
    <t xml:space="preserve"> - Other enhancement costs delta</t>
  </si>
  <si>
    <t xml:space="preserve"> - Total expenditure category delta</t>
  </si>
  <si>
    <t xml:space="preserve"> - Base expenditure proportion</t>
  </si>
  <si>
    <t xml:space="preserve"> - Storm overflows proportion</t>
  </si>
  <si>
    <t xml:space="preserve"> - Nutrient removal proportion</t>
  </si>
  <si>
    <t xml:space="preserve"> - Resilience proportion</t>
  </si>
  <si>
    <t xml:space="preserve"> - Net zero proportion</t>
  </si>
  <si>
    <t xml:space="preserve"> - WRMP proportion</t>
  </si>
  <si>
    <t xml:space="preserve"> - Environmental proportion</t>
  </si>
  <si>
    <t xml:space="preserve"> - Other environmental proportion</t>
  </si>
  <si>
    <t xml:space="preserve"> - Other enhancement costs proportion</t>
  </si>
  <si>
    <t xml:space="preserve"> - Base expenditure</t>
  </si>
  <si>
    <t xml:space="preserve"> - Storm overflows</t>
  </si>
  <si>
    <t xml:space="preserve"> - Nutrient removal</t>
  </si>
  <si>
    <t xml:space="preserve"> - Resilience</t>
  </si>
  <si>
    <t xml:space="preserve"> - Net zero</t>
  </si>
  <si>
    <t xml:space="preserve"> - WRMP</t>
  </si>
  <si>
    <t xml:space="preserve"> - Environmental</t>
  </si>
  <si>
    <t xml:space="preserve"> - Other environmental</t>
  </si>
  <si>
    <t xml:space="preserve"> - Other enhancement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</si>
</sst>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dd/mm/yyyy;@"/>
    <numFmt numFmtId="165" formatCode="#,##0_);\(#,##0\);&quot;-  &quot;;&quot; &quot;@&quot; &quot;"/>
    <numFmt numFmtId="166" formatCode="#,##0_);\(#,##0\);&quot;-  &quot;;&quot; &quot;@"/>
    <numFmt numFmtId="167" formatCode="dd\ mmm\ yy_);\(###0\);&quot;-  &quot;;&quot; &quot;@&quot; &quot;"/>
    <numFmt numFmtId="168" formatCode="#,##0.0000_);\(#,##0.0000\);&quot;-  &quot;;&quot; &quot;@&quot; &quot;"/>
    <numFmt numFmtId="169" formatCode="0.00%_);\-0.00%_);&quot;-  &quot;;&quot; &quot;@&quot; &quot;"/>
    <numFmt numFmtId="170" formatCode="dd\ mmm\ yyyy_);\(###0\);&quot;-  &quot;;&quot; &quot;@&quot; &quot;"/>
    <numFmt numFmtId="171" formatCode="###0_);\(###0\);&quot;-  &quot;;&quot; &quot;@&quot; &quot;"/>
    <numFmt numFmtId="172" formatCode="0;0;&quot;-&quot;"/>
    <numFmt numFmtId="173" formatCode="0.00%;\-0.00%_);&quot;-  &quot;;&quot; &quot;@&quot; &quot;"/>
    <numFmt numFmtId="174" formatCode="#,##0.0000;\(#,##0.0000\);&quot;-  &quot;;&quot; &quot;@&quot; &quot;"/>
    <numFmt numFmtId="175" formatCode="#,##0.0_);\(#,##0.0\);&quot;-  &quot;;&quot; &quot;@&quot; &quot;"/>
    <numFmt numFmtId="176" formatCode="#,##0.00_);\(#,##0.00\);&quot;-  &quot;;&quot; &quot;@&quot; &quot;"/>
    <numFmt numFmtId="177" formatCode="[$-F800]dddd\,\ mmmm\ dd\,\ yyyy"/>
    <numFmt numFmtId="178" formatCode="#,##0.000_);\(#,##0.000\);&quot;-  &quot;;&quot; &quot;@&quot; &quot;"/>
    <numFmt numFmtId="179" formatCode="#,##0.00_);\(#,##0.00\);\-_)"/>
    <numFmt numFmtId="180" formatCode="###0.00_);\(###0.00\);&quot;-  &quot;;&quot; &quot;@&quot; &quot;"/>
    <numFmt numFmtId="181" formatCode="dd/mmm/yy_);;&quot;-  &quot;;&quot; &quot;@"/>
    <numFmt numFmtId="182" formatCode="###0_);\(#,##0\);&quot;-  &quot;;&quot; &quot;@"/>
    <numFmt numFmtId="183" formatCode="0.0"/>
    <numFmt numFmtId="184" formatCode="#,##0.000000_);\(#,##0.000000\);&quot;-  &quot;;&quot; &quot;@&quot; &quot;"/>
    <numFmt numFmtId="185" formatCode="#,##0.000000_);\(#,##0.000000\);&quot;-  &quot;;&quot; &quot;@"/>
    <numFmt numFmtId="186" formatCode="#,##0.00000_);\(#,##0.00000\);&quot;-  &quot;;&quot; &quot;@&quot; &quot;"/>
    <numFmt numFmtId="187" formatCode="0.00;\ \(0.00\);\ \-\ "/>
    <numFmt numFmtId="188" formatCode="0.00000%_);\-0.00000%_);&quot;-  &quot;;&quot; &quot;@&quot; &quot;"/>
    <numFmt numFmtId="189" formatCode="0.000000%_);\-0.000000%_);&quot;-  &quot;;&quot; &quot;@&quot; &quot;"/>
  </numFmts>
  <fonts count="89">
    <font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Tahoma"/>
      <family val="2"/>
    </font>
    <font>
      <u/>
      <sz val="11"/>
      <color theme="10"/>
      <name val="Arial"/>
      <family val="2"/>
    </font>
    <font>
      <sz val="10"/>
      <color rgb="FF000000"/>
      <name val="Arial"/>
      <family val="2"/>
    </font>
    <font>
      <sz val="10"/>
      <name val="Calibri"/>
      <family val="2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6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20"/>
      <color rgb="FFFFFFFF"/>
      <name val="Calibri"/>
      <family val="2"/>
      <scheme val="minor"/>
    </font>
    <font>
      <u/>
      <sz val="12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u/>
      <sz val="20"/>
      <color rgb="FFFFFFFF"/>
      <name val="Calibri"/>
      <family val="2"/>
      <scheme val="minor"/>
    </font>
    <font>
      <u/>
      <sz val="10"/>
      <color rgb="FF000000"/>
      <name val="Calibri"/>
      <family val="2"/>
      <scheme val="minor"/>
    </font>
    <font>
      <u/>
      <sz val="10"/>
      <name val="Calibri"/>
      <family val="2"/>
      <scheme val="minor"/>
    </font>
    <font>
      <sz val="15"/>
      <color indexed="9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3595"/>
      <name val="Calibri"/>
      <family val="2"/>
      <scheme val="minor"/>
    </font>
    <font>
      <sz val="16"/>
      <color theme="0"/>
      <name val="Calibri"/>
      <family val="2"/>
      <scheme val="minor"/>
    </font>
    <font>
      <u/>
      <sz val="12"/>
      <color theme="0"/>
      <name val="Calibri"/>
      <family val="2"/>
      <scheme val="minor"/>
    </font>
    <font>
      <u/>
      <sz val="20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20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8"/>
      <name val="Calibri"/>
      <family val="2"/>
      <scheme val="minor"/>
    </font>
    <font>
      <u/>
      <sz val="10"/>
      <color rgb="FF00B050"/>
      <name val="Calibri"/>
      <family val="2"/>
      <scheme val="minor"/>
    </font>
    <font>
      <sz val="18"/>
      <name val="Calibri"/>
      <family val="2"/>
      <scheme val="minor"/>
    </font>
    <font>
      <sz val="8"/>
      <color rgb="FFFFFFFF"/>
      <name val="Calibri"/>
      <family val="2"/>
      <scheme val="minor"/>
    </font>
    <font>
      <b/>
      <u/>
      <sz val="12"/>
      <color rgb="FF00B050"/>
      <name val="Calibri"/>
      <family val="2"/>
      <scheme val="minor"/>
    </font>
    <font>
      <sz val="8"/>
      <color theme="1"/>
      <name val="Tahoma"/>
      <family val="2"/>
    </font>
    <font>
      <sz val="10"/>
      <color rgb="FF0071CE"/>
      <name val="Calibri"/>
      <family val="2"/>
      <scheme val="minor"/>
    </font>
    <font>
      <sz val="10"/>
      <color rgb="FFD60037"/>
      <name val="Calibri"/>
      <family val="2"/>
      <scheme val="minor"/>
    </font>
    <font>
      <b/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u/>
      <sz val="10"/>
      <name val="Arial"/>
      <family val="2"/>
    </font>
    <font>
      <b/>
      <sz val="16"/>
      <color rgb="FF0000FF"/>
      <name val="Arial"/>
      <family val="2"/>
    </font>
    <font>
      <b/>
      <sz val="16"/>
      <name val="Arial"/>
      <family val="2"/>
    </font>
    <font>
      <b/>
      <sz val="12"/>
      <color rgb="FF0000FF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0"/>
      <color rgb="FF0000FF"/>
      <name val="Arial"/>
      <family val="2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0000FF"/>
      <name val="Arial"/>
      <family val="2"/>
    </font>
    <font>
      <i/>
      <sz val="10"/>
      <color rgb="FF000000"/>
      <name val="Arial"/>
      <family val="2"/>
    </font>
    <font>
      <i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10"/>
      <color theme="1"/>
      <name val="Arial"/>
      <family val="2"/>
    </font>
    <font>
      <b/>
      <sz val="10"/>
      <color rgb="FF0000FF"/>
      <name val="+mj-lt"/>
    </font>
    <font>
      <sz val="10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  <font>
      <sz val="10"/>
      <color rgb="FF0000FF"/>
      <name val="Calibri"/>
      <family val="2"/>
    </font>
    <font>
      <b/>
      <sz val="14"/>
      <color theme="1"/>
      <name val="Calibri"/>
      <family val="2"/>
    </font>
    <font>
      <i/>
      <sz val="10"/>
      <color theme="1"/>
      <name val="Calibri"/>
      <family val="2"/>
    </font>
    <font>
      <b/>
      <sz val="10"/>
      <color rgb="FF0000FF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0"/>
      <name val="Calibri"/>
      <family val="2"/>
    </font>
    <font>
      <sz val="8"/>
      <name val="Calibri"/>
      <family val="2"/>
    </font>
    <font>
      <b/>
      <sz val="8"/>
      <color rgb="FF000000"/>
      <name val="Calibri"/>
      <family val="2"/>
    </font>
    <font>
      <u/>
      <sz val="8"/>
      <color rgb="FF000000"/>
      <name val="Calibri"/>
      <family val="2"/>
    </font>
    <font>
      <sz val="8"/>
      <color rgb="FF000000"/>
      <name val="Calibri"/>
      <family val="2"/>
    </font>
    <font>
      <i/>
      <sz val="8"/>
      <name val="Calibri"/>
      <family val="2"/>
    </font>
    <font>
      <b/>
      <sz val="8"/>
      <name val="Calibri"/>
      <family val="2"/>
    </font>
    <font>
      <sz val="8"/>
      <color theme="1"/>
      <name val="Calibri"/>
      <family val="2"/>
    </font>
    <font>
      <u/>
      <sz val="8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E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99CCFF"/>
        <bgColor indexed="64"/>
      </patternFill>
    </fill>
    <fill>
      <patternFill patternType="darkDown">
        <fgColor theme="0" tint="-0.24994659260841701"/>
        <bgColor rgb="FFFFFFAF"/>
      </patternFill>
    </fill>
    <fill>
      <patternFill patternType="solid">
        <fgColor rgb="FFFFCC99"/>
        <bgColor indexed="64"/>
      </patternFill>
    </fill>
    <fill>
      <patternFill patternType="darkDown">
        <fgColor theme="0" tint="-0.34998626667073579"/>
        <bgColor rgb="FFFFFFAF"/>
      </patternFill>
    </fill>
    <fill>
      <patternFill patternType="solid">
        <fgColor rgb="FFFFFFA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rgb="FF003595"/>
      </left>
      <right style="thin">
        <color rgb="FF003595"/>
      </right>
      <top style="thin">
        <color rgb="FF003595"/>
      </top>
      <bottom style="thin">
        <color rgb="FF00359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rgb="FF808080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/>
      <diagonal/>
    </border>
    <border>
      <left style="hair">
        <color rgb="FF808080"/>
      </left>
      <right/>
      <top style="hair">
        <color rgb="FF808080"/>
      </top>
      <bottom style="hair">
        <color rgb="FF808080"/>
      </bottom>
      <diagonal/>
    </border>
    <border>
      <left/>
      <right/>
      <top style="dashed">
        <color rgb="FF808080"/>
      </top>
      <bottom style="dashed">
        <color rgb="FF808080"/>
      </bottom>
      <diagonal/>
    </border>
    <border>
      <left style="hair">
        <color rgb="FF808080"/>
      </left>
      <right style="hair">
        <color rgb="FF808080"/>
      </right>
      <top style="dashed">
        <color rgb="FF808080"/>
      </top>
      <bottom style="dashed">
        <color rgb="FF808080"/>
      </bottom>
      <diagonal/>
    </border>
    <border>
      <left style="hair">
        <color rgb="FF808080"/>
      </left>
      <right/>
      <top style="dashed">
        <color rgb="FF808080"/>
      </top>
      <bottom style="dashed">
        <color rgb="FF808080"/>
      </bottom>
      <diagonal/>
    </border>
    <border>
      <left/>
      <right style="hair">
        <color rgb="FF808080"/>
      </right>
      <top style="dashed">
        <color rgb="FF808080"/>
      </top>
      <bottom style="dashed">
        <color rgb="FF808080"/>
      </bottom>
      <diagonal/>
    </border>
    <border>
      <left/>
      <right/>
      <top style="thin">
        <color indexed="64"/>
      </top>
      <bottom/>
      <diagonal/>
    </border>
  </borders>
  <cellStyleXfs count="54">
    <xf numFmtId="165" fontId="0" fillId="0" borderId="0" applyFont="0" applyFill="0" applyBorder="0" applyProtection="0">
      <alignment vertical="top"/>
    </xf>
    <xf numFmtId="165" fontId="2" fillId="0" borderId="0" applyBorder="0">
      <alignment vertical="top"/>
    </xf>
    <xf numFmtId="169" fontId="2" fillId="0" borderId="0" applyBorder="0">
      <alignment vertical="top"/>
    </xf>
    <xf numFmtId="165" fontId="2" fillId="0" borderId="0" applyBorder="0">
      <alignment vertical="top"/>
    </xf>
    <xf numFmtId="167" fontId="2" fillId="0" borderId="0" applyBorder="0">
      <alignment vertical="top"/>
    </xf>
    <xf numFmtId="166" fontId="2" fillId="0" borderId="0" applyFont="0" applyFill="0" applyBorder="0" applyProtection="0">
      <alignment vertical="top"/>
    </xf>
    <xf numFmtId="170" fontId="2" fillId="0" borderId="0" applyFont="0" applyFill="0" applyBorder="0" applyProtection="0">
      <alignment vertical="top"/>
    </xf>
    <xf numFmtId="170" fontId="2" fillId="0" borderId="0" applyFont="0" applyFill="0" applyBorder="0" applyProtection="0">
      <alignment vertical="top"/>
    </xf>
    <xf numFmtId="167" fontId="2" fillId="0" borderId="0" applyFont="0" applyFill="0" applyBorder="0" applyProtection="0">
      <alignment vertical="top"/>
    </xf>
    <xf numFmtId="167" fontId="2" fillId="0" borderId="0" applyFont="0" applyFill="0" applyBorder="0" applyProtection="0">
      <alignment vertical="top"/>
    </xf>
    <xf numFmtId="174" fontId="2" fillId="0" borderId="0" applyFont="0" applyFill="0" applyBorder="0" applyProtection="0">
      <alignment vertical="top"/>
    </xf>
    <xf numFmtId="168" fontId="3" fillId="0" borderId="0" applyFont="0" applyFill="0" applyBorder="0" applyProtection="0">
      <alignment vertical="top"/>
    </xf>
    <xf numFmtId="168" fontId="2" fillId="0" borderId="0" applyFont="0" applyFill="0" applyBorder="0" applyProtection="0">
      <alignment vertical="top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9" fontId="6" fillId="2" borderId="1" applyProtection="0">
      <alignment vertical="top"/>
    </xf>
    <xf numFmtId="165" fontId="6" fillId="2" borderId="1" applyProtection="0">
      <alignment vertical="top"/>
    </xf>
    <xf numFmtId="164" fontId="6" fillId="2" borderId="1" applyProtection="0">
      <alignment vertical="top"/>
    </xf>
    <xf numFmtId="165" fontId="6" fillId="2" borderId="1" applyProtection="0">
      <alignment vertical="top"/>
    </xf>
    <xf numFmtId="165" fontId="2" fillId="0" borderId="0" applyFont="0" applyFill="0" applyBorder="0" applyProtection="0">
      <alignment vertical="top"/>
    </xf>
    <xf numFmtId="165" fontId="7" fillId="0" borderId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5" fontId="3" fillId="0" borderId="0" applyFont="0" applyFill="0" applyBorder="0" applyProtection="0">
      <alignment vertical="top"/>
    </xf>
    <xf numFmtId="165" fontId="3" fillId="0" borderId="0" applyFont="0" applyFill="0" applyBorder="0" applyProtection="0">
      <alignment vertical="top"/>
    </xf>
    <xf numFmtId="165" fontId="3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0" fontId="8" fillId="0" borderId="0"/>
    <xf numFmtId="173" fontId="41" fillId="0" borderId="0" applyFont="0" applyFill="0" applyBorder="0" applyProtection="0">
      <alignment vertical="top"/>
    </xf>
    <xf numFmtId="169" fontId="2" fillId="0" borderId="0" applyFont="0" applyFill="0" applyBorder="0" applyProtection="0">
      <alignment vertical="top"/>
    </xf>
    <xf numFmtId="169" fontId="3" fillId="0" borderId="0" applyFont="0" applyFill="0" applyBorder="0" applyProtection="0">
      <alignment vertical="top"/>
    </xf>
    <xf numFmtId="169" fontId="2" fillId="0" borderId="0" applyFont="0" applyFill="0" applyBorder="0" applyProtection="0">
      <alignment vertical="top"/>
    </xf>
    <xf numFmtId="165" fontId="41" fillId="0" borderId="2" applyNumberFormat="0" applyFont="0" applyFill="0" applyAlignment="0">
      <alignment vertical="top"/>
    </xf>
    <xf numFmtId="165" fontId="41" fillId="0" borderId="3" applyNumberFormat="0" applyFont="0" applyFill="0" applyAlignment="0">
      <alignment vertical="top"/>
    </xf>
    <xf numFmtId="166" fontId="2" fillId="0" borderId="0" applyBorder="0">
      <alignment vertical="top"/>
    </xf>
    <xf numFmtId="9" fontId="2" fillId="0" borderId="0" applyBorder="0">
      <alignment vertical="top"/>
    </xf>
    <xf numFmtId="166" fontId="2" fillId="0" borderId="0" applyBorder="0">
      <alignment vertical="top"/>
    </xf>
    <xf numFmtId="167" fontId="6" fillId="0" borderId="0" applyBorder="0">
      <alignment vertical="top"/>
    </xf>
    <xf numFmtId="165" fontId="9" fillId="0" borderId="0" applyAlignment="0">
      <alignment vertical="top"/>
    </xf>
    <xf numFmtId="165" fontId="9" fillId="0" borderId="0" applyAlignment="0">
      <alignment vertical="top"/>
    </xf>
    <xf numFmtId="165" fontId="10" fillId="0" borderId="0" applyAlignment="0">
      <alignment vertical="top"/>
    </xf>
    <xf numFmtId="165" fontId="10" fillId="0" borderId="0" applyAlignment="0">
      <alignment vertical="top"/>
    </xf>
    <xf numFmtId="165" fontId="10" fillId="0" borderId="0" applyAlignment="0">
      <alignment vertical="top"/>
    </xf>
    <xf numFmtId="165" fontId="10" fillId="0" borderId="0" applyAlignment="0">
      <alignment vertical="top"/>
    </xf>
    <xf numFmtId="171" fontId="2" fillId="0" borderId="0" applyFont="0" applyFill="0" applyBorder="0" applyProtection="0">
      <alignment vertical="top"/>
    </xf>
    <xf numFmtId="171" fontId="2" fillId="0" borderId="0" applyFont="0" applyFill="0" applyBorder="0" applyProtection="0">
      <alignment vertical="top"/>
    </xf>
    <xf numFmtId="171" fontId="7" fillId="0" borderId="0" applyFont="0" applyFill="0" applyBorder="0" applyProtection="0">
      <alignment vertical="top"/>
    </xf>
    <xf numFmtId="165" fontId="45" fillId="0" borderId="0" applyFont="0" applyFill="0" applyBorder="0" applyProtection="0">
      <alignment vertical="top"/>
    </xf>
    <xf numFmtId="0" fontId="1" fillId="0" borderId="0"/>
    <xf numFmtId="167" fontId="7" fillId="0" borderId="0" applyFill="0" applyBorder="0" applyProtection="0">
      <alignment vertical="top"/>
    </xf>
    <xf numFmtId="167" fontId="7" fillId="0" borderId="0" applyFont="0" applyFill="0" applyBorder="0" applyProtection="0">
      <alignment vertical="top"/>
    </xf>
    <xf numFmtId="166" fontId="7" fillId="0" borderId="0" applyFill="0" applyBorder="0" applyProtection="0">
      <alignment vertical="top"/>
    </xf>
    <xf numFmtId="165" fontId="7" fillId="0" borderId="0" applyBorder="0">
      <alignment vertical="top"/>
    </xf>
    <xf numFmtId="165" fontId="7" fillId="0" borderId="0" applyBorder="0">
      <alignment vertical="top"/>
    </xf>
    <xf numFmtId="169" fontId="7" fillId="0" borderId="0" applyBorder="0">
      <alignment vertical="top"/>
    </xf>
  </cellStyleXfs>
  <cellXfs count="510">
    <xf numFmtId="165" fontId="0" fillId="0" borderId="0" xfId="0">
      <alignment vertical="top"/>
    </xf>
    <xf numFmtId="166" fontId="10" fillId="0" borderId="0" xfId="5" applyFont="1">
      <alignment vertical="top"/>
    </xf>
    <xf numFmtId="167" fontId="9" fillId="0" borderId="0" xfId="9" applyFont="1">
      <alignment vertical="top"/>
    </xf>
    <xf numFmtId="166" fontId="10" fillId="3" borderId="0" xfId="5" applyFont="1" applyFill="1" applyAlignment="1">
      <alignment horizontal="right" vertical="top"/>
    </xf>
    <xf numFmtId="165" fontId="11" fillId="4" borderId="0" xfId="19" applyFont="1" applyFill="1" applyAlignment="1">
      <alignment vertical="center"/>
    </xf>
    <xf numFmtId="165" fontId="12" fillId="5" borderId="0" xfId="0" applyFont="1" applyFill="1">
      <alignment vertical="top"/>
    </xf>
    <xf numFmtId="165" fontId="13" fillId="0" borderId="0" xfId="19" applyFont="1">
      <alignment vertical="top"/>
    </xf>
    <xf numFmtId="165" fontId="9" fillId="0" borderId="0" xfId="19" applyFont="1">
      <alignment vertical="top"/>
    </xf>
    <xf numFmtId="165" fontId="10" fillId="4" borderId="0" xfId="19" applyFont="1" applyFill="1">
      <alignment vertical="top"/>
    </xf>
    <xf numFmtId="165" fontId="10" fillId="0" borderId="0" xfId="19" applyFont="1">
      <alignment vertical="top"/>
    </xf>
    <xf numFmtId="171" fontId="10" fillId="0" borderId="0" xfId="5" applyNumberFormat="1" applyFont="1">
      <alignment vertical="top"/>
    </xf>
    <xf numFmtId="171" fontId="13" fillId="0" borderId="0" xfId="43" applyFont="1">
      <alignment vertical="top"/>
    </xf>
    <xf numFmtId="165" fontId="14" fillId="6" borderId="0" xfId="19" applyFont="1" applyFill="1" applyAlignment="1">
      <alignment horizontal="left" vertical="top"/>
    </xf>
    <xf numFmtId="165" fontId="15" fillId="0" borderId="0" xfId="19" applyFont="1">
      <alignment vertical="top"/>
    </xf>
    <xf numFmtId="167" fontId="16" fillId="0" borderId="0" xfId="9" applyFont="1">
      <alignment vertical="top"/>
    </xf>
    <xf numFmtId="172" fontId="10" fillId="7" borderId="0" xfId="0" applyNumberFormat="1" applyFont="1" applyFill="1" applyBorder="1" applyAlignment="1">
      <alignment horizontal="center" vertical="top"/>
    </xf>
    <xf numFmtId="167" fontId="13" fillId="0" borderId="0" xfId="8" applyFont="1">
      <alignment vertical="top"/>
    </xf>
    <xf numFmtId="165" fontId="17" fillId="6" borderId="0" xfId="19" applyFont="1" applyFill="1" applyAlignment="1">
      <alignment horizontal="right" vertical="top"/>
    </xf>
    <xf numFmtId="165" fontId="18" fillId="6" borderId="0" xfId="13" applyNumberFormat="1" applyFont="1" applyFill="1" applyAlignment="1">
      <alignment horizontal="center" vertical="center"/>
    </xf>
    <xf numFmtId="165" fontId="19" fillId="6" borderId="0" xfId="19" applyFont="1" applyFill="1">
      <alignment vertical="top"/>
    </xf>
    <xf numFmtId="165" fontId="17" fillId="6" borderId="0" xfId="19" applyFont="1" applyFill="1">
      <alignment vertical="top"/>
    </xf>
    <xf numFmtId="165" fontId="20" fillId="6" borderId="0" xfId="19" applyFont="1" applyFill="1">
      <alignment vertical="top"/>
    </xf>
    <xf numFmtId="165" fontId="13" fillId="0" borderId="0" xfId="19" applyFont="1" applyAlignment="1">
      <alignment horizontal="right" vertical="top"/>
    </xf>
    <xf numFmtId="165" fontId="21" fillId="0" borderId="0" xfId="19" applyFont="1">
      <alignment vertical="top"/>
    </xf>
    <xf numFmtId="165" fontId="22" fillId="0" borderId="0" xfId="19" applyFont="1">
      <alignment vertical="top"/>
    </xf>
    <xf numFmtId="165" fontId="23" fillId="6" borderId="0" xfId="0" applyFont="1" applyFill="1">
      <alignment vertical="top"/>
    </xf>
    <xf numFmtId="165" fontId="10" fillId="6" borderId="0" xfId="20" applyFont="1" applyFill="1">
      <alignment vertical="top"/>
    </xf>
    <xf numFmtId="165" fontId="24" fillId="0" borderId="4" xfId="0" applyFont="1" applyFill="1" applyBorder="1" applyAlignment="1">
      <alignment vertical="center"/>
    </xf>
    <xf numFmtId="165" fontId="25" fillId="0" borderId="4" xfId="0" applyFont="1" applyFill="1" applyBorder="1" applyAlignment="1">
      <alignment vertical="center"/>
    </xf>
    <xf numFmtId="165" fontId="26" fillId="0" borderId="4" xfId="0" applyFont="1" applyFill="1" applyBorder="1" applyAlignment="1">
      <alignment vertical="center"/>
    </xf>
    <xf numFmtId="165" fontId="23" fillId="6" borderId="0" xfId="22" applyFont="1" applyFill="1" applyAlignment="1">
      <alignment vertical="center"/>
    </xf>
    <xf numFmtId="165" fontId="12" fillId="0" borderId="0" xfId="0" applyFont="1">
      <alignment vertical="top"/>
    </xf>
    <xf numFmtId="165" fontId="9" fillId="0" borderId="0" xfId="0" applyFont="1">
      <alignment vertical="top"/>
    </xf>
    <xf numFmtId="167" fontId="10" fillId="0" borderId="0" xfId="9" applyFont="1">
      <alignment vertical="top"/>
    </xf>
    <xf numFmtId="165" fontId="27" fillId="6" borderId="0" xfId="0" applyFont="1" applyFill="1" applyAlignment="1">
      <alignment horizontal="left" vertical="top"/>
    </xf>
    <xf numFmtId="165" fontId="26" fillId="9" borderId="4" xfId="0" applyFont="1" applyFill="1" applyBorder="1">
      <alignment vertical="top"/>
    </xf>
    <xf numFmtId="165" fontId="26" fillId="9" borderId="4" xfId="0" applyFont="1" applyFill="1" applyBorder="1" applyAlignment="1"/>
    <xf numFmtId="165" fontId="26" fillId="9" borderId="4" xfId="0" applyFont="1" applyFill="1" applyBorder="1" applyAlignment="1">
      <alignment vertical="center" wrapText="1"/>
    </xf>
    <xf numFmtId="165" fontId="28" fillId="6" borderId="0" xfId="13" applyNumberFormat="1" applyFont="1" applyFill="1" applyAlignment="1">
      <alignment horizontal="center" vertical="center"/>
    </xf>
    <xf numFmtId="165" fontId="26" fillId="9" borderId="4" xfId="0" applyFont="1" applyFill="1" applyBorder="1" applyAlignment="1">
      <alignment wrapText="1"/>
    </xf>
    <xf numFmtId="165" fontId="10" fillId="0" borderId="0" xfId="20" applyFont="1" applyFill="1">
      <alignment vertical="top"/>
    </xf>
    <xf numFmtId="165" fontId="26" fillId="5" borderId="4" xfId="0" applyFont="1" applyFill="1" applyBorder="1" applyAlignment="1">
      <alignment vertical="center"/>
    </xf>
    <xf numFmtId="165" fontId="29" fillId="6" borderId="0" xfId="0" applyFont="1" applyFill="1">
      <alignment vertical="top"/>
    </xf>
    <xf numFmtId="165" fontId="30" fillId="4" borderId="0" xfId="19" applyFont="1" applyFill="1" applyAlignment="1">
      <alignment vertical="center"/>
    </xf>
    <xf numFmtId="165" fontId="31" fillId="6" borderId="0" xfId="0" applyFont="1" applyFill="1">
      <alignment vertical="top"/>
    </xf>
    <xf numFmtId="165" fontId="10" fillId="0" borderId="0" xfId="19" applyFont="1" applyAlignment="1">
      <alignment horizontal="right" vertical="top"/>
    </xf>
    <xf numFmtId="165" fontId="13" fillId="0" borderId="0" xfId="0" applyFont="1">
      <alignment vertical="top"/>
    </xf>
    <xf numFmtId="165" fontId="26" fillId="9" borderId="4" xfId="0" applyFont="1" applyFill="1" applyBorder="1" applyAlignment="1">
      <alignment vertical="center"/>
    </xf>
    <xf numFmtId="165" fontId="15" fillId="0" borderId="0" xfId="0" applyFont="1">
      <alignment vertical="top"/>
    </xf>
    <xf numFmtId="165" fontId="31" fillId="6" borderId="0" xfId="0" applyFont="1" applyFill="1" applyAlignment="1">
      <alignment horizontal="right" vertical="top"/>
    </xf>
    <xf numFmtId="165" fontId="10" fillId="0" borderId="0" xfId="0" applyFont="1">
      <alignment vertical="top"/>
    </xf>
    <xf numFmtId="176" fontId="10" fillId="0" borderId="0" xfId="19" applyNumberFormat="1" applyFont="1">
      <alignment vertical="top"/>
    </xf>
    <xf numFmtId="165" fontId="32" fillId="6" borderId="0" xfId="0" applyFont="1" applyFill="1">
      <alignment vertical="top"/>
    </xf>
    <xf numFmtId="165" fontId="22" fillId="0" borderId="0" xfId="0" applyFont="1">
      <alignment vertical="top"/>
    </xf>
    <xf numFmtId="165" fontId="33" fillId="6" borderId="0" xfId="0" applyFont="1" applyFill="1">
      <alignment vertical="top"/>
    </xf>
    <xf numFmtId="165" fontId="10" fillId="0" borderId="0" xfId="19" applyFont="1" applyFill="1">
      <alignment vertical="top"/>
    </xf>
    <xf numFmtId="165" fontId="21" fillId="0" borderId="0" xfId="0" applyFont="1">
      <alignment vertical="top"/>
    </xf>
    <xf numFmtId="165" fontId="34" fillId="0" borderId="0" xfId="13" applyNumberFormat="1" applyFont="1" applyFill="1" applyAlignment="1">
      <alignment vertical="top"/>
    </xf>
    <xf numFmtId="165" fontId="35" fillId="0" borderId="0" xfId="0" applyFont="1">
      <alignment vertical="top"/>
    </xf>
    <xf numFmtId="175" fontId="10" fillId="0" borderId="0" xfId="20" applyNumberFormat="1" applyFont="1" applyFill="1" applyAlignment="1">
      <alignment horizontal="left" vertical="top"/>
    </xf>
    <xf numFmtId="165" fontId="10" fillId="0" borderId="0" xfId="20" applyFont="1" applyFill="1" applyAlignment="1">
      <alignment horizontal="left" vertical="center"/>
    </xf>
    <xf numFmtId="165" fontId="36" fillId="0" borderId="0" xfId="20" applyFont="1" applyFill="1">
      <alignment vertical="top"/>
    </xf>
    <xf numFmtId="165" fontId="37" fillId="0" borderId="0" xfId="0" applyFont="1">
      <alignment vertical="top"/>
    </xf>
    <xf numFmtId="165" fontId="18" fillId="6" borderId="0" xfId="13" applyNumberFormat="1" applyFont="1" applyFill="1" applyAlignment="1">
      <alignment horizontal="left" vertical="center"/>
    </xf>
    <xf numFmtId="165" fontId="13" fillId="0" borderId="0" xfId="0" applyFont="1" applyAlignment="1">
      <alignment horizontal="right" vertical="top"/>
    </xf>
    <xf numFmtId="165" fontId="38" fillId="0" borderId="0" xfId="20" applyFont="1" applyFill="1">
      <alignment vertical="top"/>
    </xf>
    <xf numFmtId="165" fontId="23" fillId="6" borderId="0" xfId="0" applyFont="1" applyFill="1" applyAlignment="1">
      <alignment vertical="center"/>
    </xf>
    <xf numFmtId="165" fontId="39" fillId="6" borderId="0" xfId="0" applyFont="1" applyFill="1">
      <alignment vertical="top"/>
    </xf>
    <xf numFmtId="165" fontId="40" fillId="0" borderId="0" xfId="0" applyFont="1">
      <alignment vertical="top"/>
    </xf>
    <xf numFmtId="165" fontId="9" fillId="0" borderId="0" xfId="20" applyFont="1">
      <alignment vertical="top"/>
    </xf>
    <xf numFmtId="165" fontId="10" fillId="0" borderId="0" xfId="20" applyFont="1">
      <alignment vertical="top"/>
    </xf>
    <xf numFmtId="165" fontId="42" fillId="0" borderId="0" xfId="20" applyFont="1">
      <alignment vertical="top"/>
    </xf>
    <xf numFmtId="165" fontId="42" fillId="0" borderId="0" xfId="1" applyFont="1">
      <alignment vertical="top"/>
    </xf>
    <xf numFmtId="165" fontId="10" fillId="0" borderId="0" xfId="1" applyFont="1">
      <alignment vertical="top"/>
    </xf>
    <xf numFmtId="167" fontId="10" fillId="0" borderId="0" xfId="4" applyFont="1">
      <alignment vertical="top"/>
    </xf>
    <xf numFmtId="165" fontId="43" fillId="0" borderId="0" xfId="20" applyFont="1">
      <alignment vertical="top"/>
    </xf>
    <xf numFmtId="167" fontId="43" fillId="0" borderId="0" xfId="4" applyFont="1">
      <alignment vertical="top"/>
    </xf>
    <xf numFmtId="171" fontId="10" fillId="0" borderId="0" xfId="1" applyNumberFormat="1" applyFont="1">
      <alignment vertical="top"/>
    </xf>
    <xf numFmtId="165" fontId="43" fillId="0" borderId="0" xfId="1" applyFont="1">
      <alignment vertical="top"/>
    </xf>
    <xf numFmtId="171" fontId="43" fillId="0" borderId="0" xfId="1" applyNumberFormat="1" applyFont="1">
      <alignment vertical="top"/>
    </xf>
    <xf numFmtId="167" fontId="42" fillId="0" borderId="0" xfId="4" applyFont="1">
      <alignment vertical="top"/>
    </xf>
    <xf numFmtId="14" fontId="12" fillId="0" borderId="0" xfId="0" applyNumberFormat="1" applyFont="1">
      <alignment vertical="top"/>
    </xf>
    <xf numFmtId="10" fontId="12" fillId="0" borderId="0" xfId="0" applyNumberFormat="1" applyFont="1">
      <alignment vertical="top"/>
    </xf>
    <xf numFmtId="165" fontId="12" fillId="5" borderId="0" xfId="0" applyFont="1" applyFill="1" applyAlignment="1">
      <alignment vertical="center"/>
    </xf>
    <xf numFmtId="165" fontId="12" fillId="0" borderId="0" xfId="0" applyFont="1" applyAlignment="1">
      <alignment vertical="center"/>
    </xf>
    <xf numFmtId="165" fontId="44" fillId="0" borderId="0" xfId="20" applyFont="1">
      <alignment vertical="top"/>
    </xf>
    <xf numFmtId="176" fontId="10" fillId="0" borderId="0" xfId="20" applyNumberFormat="1" applyFont="1">
      <alignment vertical="top"/>
    </xf>
    <xf numFmtId="176" fontId="10" fillId="0" borderId="0" xfId="35" applyNumberFormat="1" applyFont="1">
      <alignment vertical="top"/>
    </xf>
    <xf numFmtId="176" fontId="42" fillId="0" borderId="0" xfId="3" applyNumberFormat="1" applyFont="1">
      <alignment vertical="top"/>
    </xf>
    <xf numFmtId="176" fontId="10" fillId="0" borderId="0" xfId="3" applyNumberFormat="1" applyFont="1">
      <alignment vertical="top"/>
    </xf>
    <xf numFmtId="168" fontId="42" fillId="0" borderId="0" xfId="1" applyNumberFormat="1" applyFont="1">
      <alignment vertical="top"/>
    </xf>
    <xf numFmtId="168" fontId="10" fillId="0" borderId="0" xfId="1" applyNumberFormat="1" applyFont="1">
      <alignment vertical="top"/>
    </xf>
    <xf numFmtId="169" fontId="42" fillId="0" borderId="0" xfId="2" applyFont="1">
      <alignment vertical="top"/>
    </xf>
    <xf numFmtId="169" fontId="10" fillId="0" borderId="0" xfId="2" applyFont="1">
      <alignment vertical="top"/>
    </xf>
    <xf numFmtId="176" fontId="43" fillId="0" borderId="0" xfId="3" applyNumberFormat="1" applyFont="1">
      <alignment vertical="top"/>
    </xf>
    <xf numFmtId="168" fontId="43" fillId="0" borderId="0" xfId="1" applyNumberFormat="1" applyFont="1">
      <alignment vertical="top"/>
    </xf>
    <xf numFmtId="167" fontId="10" fillId="0" borderId="0" xfId="20" applyNumberFormat="1" applyFont="1">
      <alignment vertical="top"/>
    </xf>
    <xf numFmtId="167" fontId="13" fillId="8" borderId="1" xfId="17" applyNumberFormat="1" applyFont="1" applyFill="1" applyProtection="1">
      <alignment vertical="top"/>
      <protection locked="0"/>
    </xf>
    <xf numFmtId="165" fontId="13" fillId="8" borderId="1" xfId="18" applyFont="1" applyFill="1" applyProtection="1">
      <alignment vertical="top"/>
      <protection locked="0"/>
    </xf>
    <xf numFmtId="176" fontId="13" fillId="8" borderId="1" xfId="18" applyNumberFormat="1" applyFont="1" applyFill="1" applyProtection="1">
      <alignment vertical="top"/>
      <protection locked="0"/>
    </xf>
    <xf numFmtId="168" fontId="10" fillId="0" borderId="0" xfId="20" applyNumberFormat="1" applyFont="1">
      <alignment vertical="top"/>
    </xf>
    <xf numFmtId="168" fontId="13" fillId="8" borderId="1" xfId="18" applyNumberFormat="1" applyFont="1" applyFill="1" applyProtection="1">
      <alignment vertical="top"/>
      <protection locked="0"/>
    </xf>
    <xf numFmtId="169" fontId="10" fillId="0" borderId="0" xfId="20" applyNumberFormat="1" applyFont="1">
      <alignment vertical="top"/>
    </xf>
    <xf numFmtId="169" fontId="13" fillId="8" borderId="1" xfId="15" applyFont="1" applyFill="1" applyProtection="1">
      <alignment vertical="top"/>
      <protection locked="0"/>
    </xf>
    <xf numFmtId="177" fontId="10" fillId="0" borderId="0" xfId="45" applyNumberFormat="1" applyFont="1" applyFill="1" applyAlignment="1">
      <alignment horizontal="left" vertical="top"/>
    </xf>
    <xf numFmtId="165" fontId="46" fillId="0" borderId="0" xfId="46" applyFont="1">
      <alignment vertical="top"/>
    </xf>
    <xf numFmtId="165" fontId="2" fillId="0" borderId="0" xfId="46" applyFont="1">
      <alignment vertical="top"/>
    </xf>
    <xf numFmtId="165" fontId="45" fillId="0" borderId="0" xfId="46">
      <alignment vertical="top"/>
    </xf>
    <xf numFmtId="169" fontId="2" fillId="0" borderId="0" xfId="28" applyFill="1">
      <alignment vertical="top"/>
    </xf>
    <xf numFmtId="169" fontId="0" fillId="0" borderId="0" xfId="28" applyFont="1">
      <alignment vertical="top"/>
    </xf>
    <xf numFmtId="165" fontId="48" fillId="0" borderId="0" xfId="46" applyFont="1">
      <alignment vertical="top"/>
    </xf>
    <xf numFmtId="165" fontId="49" fillId="0" borderId="0" xfId="46" applyFont="1">
      <alignment vertical="top"/>
    </xf>
    <xf numFmtId="165" fontId="50" fillId="0" borderId="0" xfId="46" applyFont="1">
      <alignment vertical="top"/>
    </xf>
    <xf numFmtId="165" fontId="51" fillId="11" borderId="5" xfId="46" applyFont="1" applyFill="1" applyBorder="1" applyAlignment="1">
      <alignment horizontal="centerContinuous" vertical="center"/>
    </xf>
    <xf numFmtId="165" fontId="46" fillId="11" borderId="6" xfId="46" applyFont="1" applyFill="1" applyBorder="1" applyAlignment="1">
      <alignment horizontal="centerContinuous" vertical="top"/>
    </xf>
    <xf numFmtId="165" fontId="52" fillId="0" borderId="0" xfId="46" applyFont="1" applyAlignment="1">
      <alignment horizontal="left" vertical="center"/>
    </xf>
    <xf numFmtId="165" fontId="45" fillId="11" borderId="0" xfId="46" applyFill="1">
      <alignment vertical="top"/>
    </xf>
    <xf numFmtId="165" fontId="53" fillId="0" borderId="0" xfId="46" applyFont="1">
      <alignment vertical="top"/>
    </xf>
    <xf numFmtId="165" fontId="2" fillId="12" borderId="0" xfId="46" applyFont="1" applyFill="1">
      <alignment vertical="top"/>
    </xf>
    <xf numFmtId="181" fontId="53" fillId="0" borderId="0" xfId="46" applyNumberFormat="1" applyFont="1" applyAlignment="1">
      <alignment horizontal="left" vertical="top"/>
    </xf>
    <xf numFmtId="167" fontId="46" fillId="0" borderId="0" xfId="8" applyFont="1">
      <alignment vertical="top"/>
    </xf>
    <xf numFmtId="165" fontId="53" fillId="0" borderId="0" xfId="46" applyFont="1" applyAlignment="1">
      <alignment horizontal="left" vertical="top"/>
    </xf>
    <xf numFmtId="165" fontId="2" fillId="11" borderId="0" xfId="46" applyFont="1" applyFill="1" applyAlignment="1">
      <alignment horizontal="right" vertical="top"/>
    </xf>
    <xf numFmtId="182" fontId="2" fillId="0" borderId="0" xfId="46" applyNumberFormat="1" applyFont="1">
      <alignment vertical="top"/>
    </xf>
    <xf numFmtId="165" fontId="46" fillId="0" borderId="0" xfId="46" applyFont="1" applyAlignment="1">
      <alignment horizontal="right" vertical="top"/>
    </xf>
    <xf numFmtId="165" fontId="54" fillId="0" borderId="0" xfId="46" applyFont="1">
      <alignment vertical="top"/>
    </xf>
    <xf numFmtId="165" fontId="46" fillId="11" borderId="0" xfId="46" applyFont="1" applyFill="1">
      <alignment vertical="top"/>
    </xf>
    <xf numFmtId="165" fontId="49" fillId="11" borderId="0" xfId="46" applyFont="1" applyFill="1">
      <alignment vertical="top"/>
    </xf>
    <xf numFmtId="165" fontId="2" fillId="11" borderId="0" xfId="46" applyFont="1" applyFill="1">
      <alignment vertical="top"/>
    </xf>
    <xf numFmtId="165" fontId="46" fillId="11" borderId="0" xfId="46" applyFont="1" applyFill="1" applyAlignment="1">
      <alignment horizontal="right" vertical="top"/>
    </xf>
    <xf numFmtId="165" fontId="53" fillId="11" borderId="0" xfId="46" applyFont="1" applyFill="1">
      <alignment vertical="top"/>
    </xf>
    <xf numFmtId="165" fontId="47" fillId="13" borderId="0" xfId="46" applyFont="1" applyFill="1">
      <alignment vertical="top"/>
    </xf>
    <xf numFmtId="165" fontId="55" fillId="13" borderId="0" xfId="46" applyFont="1" applyFill="1">
      <alignment vertical="top"/>
    </xf>
    <xf numFmtId="165" fontId="55" fillId="11" borderId="0" xfId="46" applyFont="1" applyFill="1">
      <alignment vertical="top"/>
    </xf>
    <xf numFmtId="165" fontId="56" fillId="0" borderId="0" xfId="46" applyFont="1">
      <alignment vertical="top"/>
    </xf>
    <xf numFmtId="165" fontId="55" fillId="0" borderId="0" xfId="46" applyFont="1">
      <alignment vertical="top"/>
    </xf>
    <xf numFmtId="165" fontId="45" fillId="0" borderId="0" xfId="46" applyAlignment="1">
      <alignment horizontal="right"/>
    </xf>
    <xf numFmtId="170" fontId="2" fillId="0" borderId="0" xfId="6" applyAlignment="1">
      <alignment horizontal="left" vertical="top"/>
    </xf>
    <xf numFmtId="165" fontId="46" fillId="0" borderId="7" xfId="46" applyFont="1" applyBorder="1">
      <alignment vertical="top"/>
    </xf>
    <xf numFmtId="165" fontId="2" fillId="0" borderId="7" xfId="46" applyFont="1" applyBorder="1">
      <alignment vertical="top"/>
    </xf>
    <xf numFmtId="165" fontId="2" fillId="0" borderId="0" xfId="46" applyFont="1" applyAlignment="1">
      <alignment horizontal="right"/>
    </xf>
    <xf numFmtId="166" fontId="46" fillId="0" borderId="0" xfId="46" applyNumberFormat="1" applyFont="1">
      <alignment vertical="top"/>
    </xf>
    <xf numFmtId="165" fontId="57" fillId="0" borderId="0" xfId="46" applyFont="1">
      <alignment vertical="top"/>
    </xf>
    <xf numFmtId="170" fontId="2" fillId="0" borderId="0" xfId="6">
      <alignment vertical="top"/>
    </xf>
    <xf numFmtId="170" fontId="2" fillId="14" borderId="8" xfId="6" applyFill="1" applyBorder="1">
      <alignment vertical="top"/>
    </xf>
    <xf numFmtId="166" fontId="2" fillId="0" borderId="0" xfId="46" applyNumberFormat="1" applyFont="1">
      <alignment vertical="top"/>
    </xf>
    <xf numFmtId="1" fontId="2" fillId="14" borderId="8" xfId="6" applyNumberFormat="1" applyFill="1" applyBorder="1">
      <alignment vertical="top"/>
    </xf>
    <xf numFmtId="166" fontId="2" fillId="0" borderId="0" xfId="46" applyNumberFormat="1" applyFont="1" applyAlignment="1">
      <alignment horizontal="right"/>
    </xf>
    <xf numFmtId="165" fontId="2" fillId="15" borderId="8" xfId="46" applyFont="1" applyFill="1" applyBorder="1">
      <alignment vertical="top"/>
    </xf>
    <xf numFmtId="165" fontId="2" fillId="13" borderId="8" xfId="46" applyFont="1" applyFill="1" applyBorder="1">
      <alignment vertical="top"/>
    </xf>
    <xf numFmtId="165" fontId="2" fillId="11" borderId="8" xfId="46" applyFont="1" applyFill="1" applyBorder="1">
      <alignment vertical="top"/>
    </xf>
    <xf numFmtId="165" fontId="57" fillId="0" borderId="7" xfId="46" applyFont="1" applyBorder="1">
      <alignment vertical="top"/>
    </xf>
    <xf numFmtId="14" fontId="2" fillId="16" borderId="0" xfId="46" applyNumberFormat="1" applyFont="1" applyFill="1">
      <alignment vertical="top"/>
    </xf>
    <xf numFmtId="175" fontId="46" fillId="0" borderId="0" xfId="46" applyNumberFormat="1" applyFont="1">
      <alignment vertical="top"/>
    </xf>
    <xf numFmtId="175" fontId="49" fillId="0" borderId="0" xfId="46" applyNumberFormat="1" applyFont="1">
      <alignment vertical="top"/>
    </xf>
    <xf numFmtId="175" fontId="6" fillId="0" borderId="0" xfId="46" applyNumberFormat="1" applyFont="1">
      <alignment vertical="top"/>
    </xf>
    <xf numFmtId="183" fontId="2" fillId="14" borderId="8" xfId="6" applyNumberFormat="1" applyFill="1" applyBorder="1">
      <alignment vertical="top"/>
    </xf>
    <xf numFmtId="175" fontId="2" fillId="0" borderId="0" xfId="46" applyNumberFormat="1" applyFont="1">
      <alignment vertical="top"/>
    </xf>
    <xf numFmtId="176" fontId="2" fillId="0" borderId="0" xfId="46" applyNumberFormat="1" applyFont="1">
      <alignment vertical="top"/>
    </xf>
    <xf numFmtId="183" fontId="2" fillId="16" borderId="0" xfId="46" applyNumberFormat="1" applyFont="1" applyFill="1">
      <alignment vertical="top"/>
    </xf>
    <xf numFmtId="175" fontId="2" fillId="11" borderId="8" xfId="46" applyNumberFormat="1" applyFont="1" applyFill="1" applyBorder="1">
      <alignment vertical="top"/>
    </xf>
    <xf numFmtId="166" fontId="45" fillId="0" borderId="0" xfId="46" applyNumberFormat="1">
      <alignment vertical="top"/>
    </xf>
    <xf numFmtId="166" fontId="46" fillId="11" borderId="0" xfId="46" applyNumberFormat="1" applyFont="1" applyFill="1">
      <alignment vertical="top"/>
    </xf>
    <xf numFmtId="166" fontId="45" fillId="11" borderId="0" xfId="46" applyNumberFormat="1" applyFill="1">
      <alignment vertical="top"/>
    </xf>
    <xf numFmtId="165" fontId="57" fillId="11" borderId="0" xfId="46" applyFont="1" applyFill="1">
      <alignment vertical="top"/>
    </xf>
    <xf numFmtId="165" fontId="45" fillId="11" borderId="0" xfId="46" applyFill="1" applyAlignment="1">
      <alignment horizontal="right"/>
    </xf>
    <xf numFmtId="169" fontId="57" fillId="0" borderId="0" xfId="28" applyFont="1">
      <alignment vertical="top"/>
    </xf>
    <xf numFmtId="169" fontId="2" fillId="11" borderId="0" xfId="28" applyFill="1">
      <alignment vertical="top"/>
    </xf>
    <xf numFmtId="169" fontId="2" fillId="0" borderId="0" xfId="28">
      <alignment vertical="top"/>
    </xf>
    <xf numFmtId="169" fontId="57" fillId="0" borderId="9" xfId="28" applyFont="1" applyBorder="1">
      <alignment vertical="top"/>
    </xf>
    <xf numFmtId="165" fontId="57" fillId="0" borderId="10" xfId="46" applyFont="1" applyBorder="1">
      <alignment vertical="top"/>
    </xf>
    <xf numFmtId="165" fontId="57" fillId="0" borderId="11" xfId="46" applyFont="1" applyBorder="1">
      <alignment vertical="top"/>
    </xf>
    <xf numFmtId="0" fontId="57" fillId="0" borderId="9" xfId="46" applyNumberFormat="1" applyFont="1" applyBorder="1" applyAlignment="1">
      <alignment horizontal="center" vertical="top"/>
    </xf>
    <xf numFmtId="165" fontId="57" fillId="0" borderId="12" xfId="46" applyFont="1" applyBorder="1">
      <alignment vertical="top"/>
    </xf>
    <xf numFmtId="165" fontId="57" fillId="0" borderId="0" xfId="46" applyFont="1" applyAlignment="1">
      <alignment horizontal="right" vertical="top"/>
    </xf>
    <xf numFmtId="0" fontId="57" fillId="0" borderId="13" xfId="46" applyNumberFormat="1" applyFont="1" applyBorder="1" applyAlignment="1">
      <alignment horizontal="center" vertical="top"/>
    </xf>
    <xf numFmtId="169" fontId="46" fillId="0" borderId="0" xfId="28" applyFont="1">
      <alignment vertical="top"/>
    </xf>
    <xf numFmtId="169" fontId="49" fillId="0" borderId="0" xfId="28" applyFont="1">
      <alignment vertical="top"/>
    </xf>
    <xf numFmtId="165" fontId="57" fillId="0" borderId="0" xfId="46" quotePrefix="1" applyFont="1">
      <alignment vertical="top"/>
    </xf>
    <xf numFmtId="176" fontId="57" fillId="0" borderId="9" xfId="46" applyNumberFormat="1" applyFont="1" applyBorder="1">
      <alignment vertical="top"/>
    </xf>
    <xf numFmtId="176" fontId="57" fillId="0" borderId="0" xfId="46" applyNumberFormat="1" applyFont="1">
      <alignment vertical="top"/>
    </xf>
    <xf numFmtId="0" fontId="2" fillId="17" borderId="9" xfId="46" applyNumberFormat="1" applyFont="1" applyFill="1" applyBorder="1" applyAlignment="1">
      <alignment horizontal="center" vertical="top"/>
    </xf>
    <xf numFmtId="165" fontId="2" fillId="0" borderId="12" xfId="46" applyFont="1" applyBorder="1">
      <alignment vertical="top"/>
    </xf>
    <xf numFmtId="178" fontId="58" fillId="0" borderId="0" xfId="46" applyNumberFormat="1" applyFont="1">
      <alignment vertical="top"/>
    </xf>
    <xf numFmtId="178" fontId="59" fillId="0" borderId="0" xfId="46" applyNumberFormat="1" applyFont="1">
      <alignment vertical="top"/>
    </xf>
    <xf numFmtId="178" fontId="57" fillId="0" borderId="0" xfId="46" applyNumberFormat="1" applyFont="1">
      <alignment vertical="top"/>
    </xf>
    <xf numFmtId="178" fontId="6" fillId="0" borderId="0" xfId="46" applyNumberFormat="1" applyFont="1">
      <alignment vertical="top"/>
    </xf>
    <xf numFmtId="178" fontId="57" fillId="0" borderId="9" xfId="46" applyNumberFormat="1" applyFont="1" applyBorder="1">
      <alignment vertical="top"/>
    </xf>
    <xf numFmtId="178" fontId="6" fillId="11" borderId="0" xfId="46" applyNumberFormat="1" applyFont="1" applyFill="1">
      <alignment vertical="top"/>
    </xf>
    <xf numFmtId="165" fontId="6" fillId="0" borderId="0" xfId="46" applyFont="1">
      <alignment vertical="top"/>
    </xf>
    <xf numFmtId="1" fontId="2" fillId="0" borderId="0" xfId="28" applyNumberFormat="1" applyAlignment="1">
      <alignment vertical="center"/>
    </xf>
    <xf numFmtId="1" fontId="2" fillId="0" borderId="0" xfId="28" applyNumberFormat="1" applyAlignment="1">
      <alignment horizontal="left" vertical="center"/>
    </xf>
    <xf numFmtId="1" fontId="57" fillId="0" borderId="0" xfId="28" applyNumberFormat="1" applyFont="1" applyAlignment="1">
      <alignment vertical="center"/>
    </xf>
    <xf numFmtId="1" fontId="2" fillId="0" borderId="0" xfId="28" applyNumberFormat="1" applyAlignment="1">
      <alignment horizontal="left" vertical="center" indent="1"/>
    </xf>
    <xf numFmtId="0" fontId="2" fillId="17" borderId="10" xfId="46" applyNumberFormat="1" applyFont="1" applyFill="1" applyBorder="1" applyAlignment="1" applyProtection="1">
      <alignment vertical="center"/>
      <protection locked="0"/>
    </xf>
    <xf numFmtId="1" fontId="2" fillId="0" borderId="0" xfId="28" applyNumberFormat="1" applyAlignment="1">
      <alignment horizontal="center" vertical="center"/>
    </xf>
    <xf numFmtId="1" fontId="53" fillId="0" borderId="0" xfId="28" applyNumberFormat="1" applyFont="1" applyAlignment="1">
      <alignment horizontal="left" vertical="center"/>
    </xf>
    <xf numFmtId="0" fontId="2" fillId="17" borderId="10" xfId="46" applyNumberFormat="1" applyFont="1" applyFill="1" applyBorder="1" applyAlignment="1" applyProtection="1">
      <alignment horizontal="center" vertical="center"/>
      <protection locked="0"/>
    </xf>
    <xf numFmtId="1" fontId="60" fillId="0" borderId="0" xfId="28" applyNumberFormat="1" applyFont="1" applyAlignment="1">
      <alignment horizontal="left" vertical="center" indent="1"/>
    </xf>
    <xf numFmtId="165" fontId="60" fillId="0" borderId="0" xfId="46" applyFont="1">
      <alignment vertical="top"/>
    </xf>
    <xf numFmtId="1" fontId="53" fillId="0" borderId="0" xfId="28" applyNumberFormat="1" applyFont="1" applyAlignment="1">
      <alignment vertical="center"/>
    </xf>
    <xf numFmtId="176" fontId="45" fillId="0" borderId="0" xfId="46" applyNumberFormat="1">
      <alignment vertical="top"/>
    </xf>
    <xf numFmtId="171" fontId="2" fillId="11" borderId="9" xfId="43" applyFont="1" applyFill="1" applyBorder="1">
      <alignment vertical="top"/>
    </xf>
    <xf numFmtId="170" fontId="53" fillId="0" borderId="0" xfId="6" applyFont="1" applyAlignment="1">
      <alignment horizontal="left" vertical="top"/>
    </xf>
    <xf numFmtId="176" fontId="46" fillId="0" borderId="0" xfId="46" applyNumberFormat="1" applyFont="1">
      <alignment vertical="top"/>
    </xf>
    <xf numFmtId="176" fontId="49" fillId="0" borderId="0" xfId="46" applyNumberFormat="1" applyFont="1">
      <alignment vertical="top"/>
    </xf>
    <xf numFmtId="165" fontId="57" fillId="0" borderId="0" xfId="28" applyNumberFormat="1" applyFont="1">
      <alignment vertical="top"/>
    </xf>
    <xf numFmtId="165" fontId="57" fillId="0" borderId="10" xfId="46" applyFont="1" applyBorder="1" applyAlignment="1">
      <alignment horizontal="right"/>
    </xf>
    <xf numFmtId="165" fontId="57" fillId="0" borderId="0" xfId="6" applyNumberFormat="1" applyFont="1" applyAlignment="1">
      <alignment horizontal="left" vertical="top"/>
    </xf>
    <xf numFmtId="178" fontId="46" fillId="0" borderId="0" xfId="46" applyNumberFormat="1" applyFont="1">
      <alignment vertical="top"/>
    </xf>
    <xf numFmtId="178" fontId="49" fillId="0" borderId="0" xfId="46" applyNumberFormat="1" applyFont="1">
      <alignment vertical="top"/>
    </xf>
    <xf numFmtId="178" fontId="45" fillId="11" borderId="0" xfId="46" applyNumberFormat="1" applyFill="1">
      <alignment vertical="top"/>
    </xf>
    <xf numFmtId="178" fontId="53" fillId="11" borderId="0" xfId="46" applyNumberFormat="1" applyFont="1" applyFill="1">
      <alignment vertical="top"/>
    </xf>
    <xf numFmtId="178" fontId="2" fillId="0" borderId="0" xfId="46" applyNumberFormat="1" applyFont="1">
      <alignment vertical="top"/>
    </xf>
    <xf numFmtId="165" fontId="61" fillId="0" borderId="0" xfId="46" applyFont="1">
      <alignment vertical="top"/>
    </xf>
    <xf numFmtId="165" fontId="57" fillId="0" borderId="0" xfId="46" applyFont="1" applyAlignment="1">
      <alignment vertical="center"/>
    </xf>
    <xf numFmtId="178" fontId="45" fillId="11" borderId="9" xfId="46" applyNumberFormat="1" applyFill="1" applyBorder="1">
      <alignment vertical="top"/>
    </xf>
    <xf numFmtId="178" fontId="2" fillId="17" borderId="9" xfId="46" applyNumberFormat="1" applyFont="1" applyFill="1" applyBorder="1" applyProtection="1">
      <alignment vertical="top"/>
      <protection locked="0"/>
    </xf>
    <xf numFmtId="178" fontId="6" fillId="11" borderId="9" xfId="46" applyNumberFormat="1" applyFont="1" applyFill="1" applyBorder="1">
      <alignment vertical="top"/>
    </xf>
    <xf numFmtId="178" fontId="6" fillId="0" borderId="9" xfId="46" applyNumberFormat="1" applyFont="1" applyBorder="1">
      <alignment vertical="top"/>
    </xf>
    <xf numFmtId="178" fontId="57" fillId="18" borderId="0" xfId="46" applyNumberFormat="1" applyFont="1" applyFill="1">
      <alignment vertical="top"/>
    </xf>
    <xf numFmtId="176" fontId="57" fillId="0" borderId="0" xfId="12" applyNumberFormat="1" applyFont="1">
      <alignment vertical="top"/>
    </xf>
    <xf numFmtId="178" fontId="2" fillId="11" borderId="9" xfId="46" applyNumberFormat="1" applyFont="1" applyFill="1" applyBorder="1">
      <alignment vertical="top"/>
    </xf>
    <xf numFmtId="165" fontId="58" fillId="0" borderId="0" xfId="46" applyFont="1">
      <alignment vertical="top"/>
    </xf>
    <xf numFmtId="165" fontId="59" fillId="0" borderId="0" xfId="46" applyFont="1">
      <alignment vertical="top"/>
    </xf>
    <xf numFmtId="176" fontId="6" fillId="0" borderId="0" xfId="46" applyNumberFormat="1" applyFont="1">
      <alignment vertical="top"/>
    </xf>
    <xf numFmtId="176" fontId="2" fillId="0" borderId="0" xfId="12" applyNumberFormat="1">
      <alignment vertical="top"/>
    </xf>
    <xf numFmtId="165" fontId="6" fillId="11" borderId="0" xfId="46" applyFont="1" applyFill="1">
      <alignment vertical="top"/>
    </xf>
    <xf numFmtId="165" fontId="62" fillId="0" borderId="0" xfId="46" applyFont="1">
      <alignment vertical="top"/>
    </xf>
    <xf numFmtId="180" fontId="57" fillId="11" borderId="0" xfId="43" applyNumberFormat="1" applyFont="1" applyFill="1">
      <alignment vertical="top"/>
    </xf>
    <xf numFmtId="180" fontId="6" fillId="0" borderId="0" xfId="43" applyNumberFormat="1" applyFont="1">
      <alignment vertical="top"/>
    </xf>
    <xf numFmtId="165" fontId="2" fillId="17" borderId="8" xfId="46" applyFont="1" applyFill="1" applyBorder="1">
      <alignment vertical="top"/>
    </xf>
    <xf numFmtId="178" fontId="57" fillId="18" borderId="9" xfId="46" applyNumberFormat="1" applyFont="1" applyFill="1" applyBorder="1">
      <alignment vertical="top"/>
    </xf>
    <xf numFmtId="178" fontId="2" fillId="0" borderId="9" xfId="46" applyNumberFormat="1" applyFont="1" applyBorder="1">
      <alignment vertical="top"/>
    </xf>
    <xf numFmtId="165" fontId="63" fillId="0" borderId="0" xfId="46" applyFont="1">
      <alignment vertical="top"/>
    </xf>
    <xf numFmtId="165" fontId="63" fillId="0" borderId="8" xfId="46" applyFont="1" applyBorder="1">
      <alignment vertical="top"/>
    </xf>
    <xf numFmtId="178" fontId="63" fillId="0" borderId="0" xfId="46" applyNumberFormat="1" applyFont="1">
      <alignment vertical="top"/>
    </xf>
    <xf numFmtId="178" fontId="63" fillId="0" borderId="9" xfId="46" applyNumberFormat="1" applyFont="1" applyBorder="1">
      <alignment vertical="top"/>
    </xf>
    <xf numFmtId="178" fontId="2" fillId="10" borderId="0" xfId="46" applyNumberFormat="1" applyFont="1" applyFill="1">
      <alignment vertical="top"/>
    </xf>
    <xf numFmtId="178" fontId="62" fillId="11" borderId="0" xfId="46" applyNumberFormat="1" applyFont="1" applyFill="1">
      <alignment vertical="top"/>
    </xf>
    <xf numFmtId="178" fontId="57" fillId="0" borderId="14" xfId="46" applyNumberFormat="1" applyFont="1" applyBorder="1">
      <alignment vertical="top"/>
    </xf>
    <xf numFmtId="178" fontId="2" fillId="0" borderId="0" xfId="46" applyNumberFormat="1" applyFont="1" applyBorder="1">
      <alignment vertical="top"/>
    </xf>
    <xf numFmtId="178" fontId="2" fillId="17" borderId="9" xfId="46" applyNumberFormat="1" applyFont="1" applyFill="1" applyBorder="1">
      <alignment vertical="top"/>
    </xf>
    <xf numFmtId="178" fontId="2" fillId="0" borderId="0" xfId="12" applyNumberFormat="1">
      <alignment vertical="top"/>
    </xf>
    <xf numFmtId="178" fontId="57" fillId="0" borderId="9" xfId="12" applyNumberFormat="1" applyFont="1" applyBorder="1">
      <alignment vertical="top"/>
    </xf>
    <xf numFmtId="169" fontId="2" fillId="17" borderId="9" xfId="28" applyFill="1" applyBorder="1">
      <alignment vertical="top"/>
    </xf>
    <xf numFmtId="165" fontId="57" fillId="0" borderId="0" xfId="46" quotePrefix="1" applyFont="1" applyAlignment="1">
      <alignment horizontal="left" vertical="top"/>
    </xf>
    <xf numFmtId="165" fontId="57" fillId="0" borderId="0" xfId="46" applyFont="1" applyAlignment="1">
      <alignment horizontal="left" vertical="top"/>
    </xf>
    <xf numFmtId="165" fontId="2" fillId="0" borderId="9" xfId="46" applyFont="1" applyBorder="1">
      <alignment vertical="top"/>
    </xf>
    <xf numFmtId="175" fontId="53" fillId="0" borderId="0" xfId="46" applyNumberFormat="1" applyFont="1">
      <alignment vertical="top"/>
    </xf>
    <xf numFmtId="165" fontId="46" fillId="0" borderId="0" xfId="46" applyFont="1" applyAlignment="1">
      <alignment horizontal="left" vertical="top"/>
    </xf>
    <xf numFmtId="176" fontId="57" fillId="0" borderId="8" xfId="46" applyNumberFormat="1" applyFont="1" applyBorder="1">
      <alignment vertical="top"/>
    </xf>
    <xf numFmtId="169" fontId="57" fillId="0" borderId="13" xfId="28" applyFont="1" applyBorder="1">
      <alignment vertical="top"/>
    </xf>
    <xf numFmtId="169" fontId="6" fillId="0" borderId="0" xfId="28" applyFont="1">
      <alignment vertical="top"/>
    </xf>
    <xf numFmtId="169" fontId="57" fillId="11" borderId="0" xfId="28" applyFont="1" applyFill="1">
      <alignment vertical="top"/>
    </xf>
    <xf numFmtId="169" fontId="0" fillId="11" borderId="0" xfId="28" applyFont="1" applyFill="1">
      <alignment vertical="top"/>
    </xf>
    <xf numFmtId="169" fontId="53" fillId="0" borderId="0" xfId="28" applyFont="1">
      <alignment vertical="top"/>
    </xf>
    <xf numFmtId="169" fontId="2" fillId="11" borderId="9" xfId="28" applyFill="1" applyBorder="1">
      <alignment vertical="top"/>
    </xf>
    <xf numFmtId="178" fontId="57" fillId="0" borderId="8" xfId="46" applyNumberFormat="1" applyFont="1" applyBorder="1">
      <alignment vertical="top"/>
    </xf>
    <xf numFmtId="176" fontId="0" fillId="0" borderId="0" xfId="12" applyNumberFormat="1" applyFont="1">
      <alignment vertical="top"/>
    </xf>
    <xf numFmtId="165" fontId="57" fillId="0" borderId="8" xfId="46" applyFont="1" applyBorder="1">
      <alignment vertical="top"/>
    </xf>
    <xf numFmtId="176" fontId="57" fillId="11" borderId="0" xfId="46" applyNumberFormat="1" applyFont="1" applyFill="1">
      <alignment vertical="top"/>
    </xf>
    <xf numFmtId="176" fontId="57" fillId="0" borderId="0" xfId="46" quotePrefix="1" applyNumberFormat="1" applyFont="1">
      <alignment vertical="top"/>
    </xf>
    <xf numFmtId="178" fontId="57" fillId="0" borderId="0" xfId="46" applyNumberFormat="1" applyFont="1" applyBorder="1">
      <alignment vertical="top"/>
    </xf>
    <xf numFmtId="169" fontId="2" fillId="0" borderId="0" xfId="28" applyFont="1">
      <alignment vertical="top"/>
    </xf>
    <xf numFmtId="165" fontId="63" fillId="0" borderId="9" xfId="46" applyFont="1" applyBorder="1">
      <alignment vertical="top"/>
    </xf>
    <xf numFmtId="165" fontId="57" fillId="11" borderId="0" xfId="46" quotePrefix="1" applyFont="1" applyFill="1">
      <alignment vertical="top"/>
    </xf>
    <xf numFmtId="178" fontId="57" fillId="17" borderId="9" xfId="46" applyNumberFormat="1" applyFont="1" applyFill="1" applyBorder="1">
      <alignment vertical="top"/>
    </xf>
    <xf numFmtId="178" fontId="57" fillId="0" borderId="0" xfId="12" applyNumberFormat="1" applyFont="1">
      <alignment vertical="top"/>
    </xf>
    <xf numFmtId="178" fontId="6" fillId="0" borderId="0" xfId="12" applyNumberFormat="1" applyFont="1">
      <alignment vertical="top"/>
    </xf>
    <xf numFmtId="165" fontId="57" fillId="0" borderId="9" xfId="46" applyFont="1" applyBorder="1">
      <alignment vertical="top"/>
    </xf>
    <xf numFmtId="169" fontId="57" fillId="0" borderId="8" xfId="28" applyFont="1" applyBorder="1">
      <alignment vertical="top"/>
    </xf>
    <xf numFmtId="178" fontId="57" fillId="11" borderId="0" xfId="46" applyNumberFormat="1" applyFont="1" applyFill="1">
      <alignment vertical="top"/>
    </xf>
    <xf numFmtId="178" fontId="45" fillId="0" borderId="0" xfId="46" applyNumberFormat="1">
      <alignment vertical="top"/>
    </xf>
    <xf numFmtId="178" fontId="57" fillId="0" borderId="10" xfId="46" applyNumberFormat="1" applyFont="1" applyBorder="1">
      <alignment vertical="top"/>
    </xf>
    <xf numFmtId="169" fontId="57" fillId="0" borderId="10" xfId="28" applyFont="1" applyBorder="1">
      <alignment vertical="top"/>
    </xf>
    <xf numFmtId="178" fontId="45" fillId="11" borderId="13" xfId="46" applyNumberFormat="1" applyFill="1" applyBorder="1">
      <alignment vertical="top"/>
    </xf>
    <xf numFmtId="178" fontId="2" fillId="17" borderId="13" xfId="46" applyNumberFormat="1" applyFont="1" applyFill="1" applyBorder="1" applyProtection="1">
      <alignment vertical="top"/>
      <protection locked="0"/>
    </xf>
    <xf numFmtId="178" fontId="6" fillId="11" borderId="13" xfId="46" applyNumberFormat="1" applyFont="1" applyFill="1" applyBorder="1">
      <alignment vertical="top"/>
    </xf>
    <xf numFmtId="168" fontId="57" fillId="0" borderId="0" xfId="12" applyFont="1">
      <alignment vertical="top"/>
    </xf>
    <xf numFmtId="168" fontId="57" fillId="0" borderId="0" xfId="12" quotePrefix="1" applyFont="1">
      <alignment vertical="top"/>
    </xf>
    <xf numFmtId="2" fontId="57" fillId="0" borderId="0" xfId="46" applyNumberFormat="1" applyFont="1">
      <alignment vertical="top"/>
    </xf>
    <xf numFmtId="2" fontId="57" fillId="0" borderId="9" xfId="46" applyNumberFormat="1" applyFont="1" applyBorder="1">
      <alignment vertical="top"/>
    </xf>
    <xf numFmtId="169" fontId="57" fillId="0" borderId="0" xfId="46" applyNumberFormat="1" applyFont="1">
      <alignment vertical="top"/>
    </xf>
    <xf numFmtId="178" fontId="2" fillId="11" borderId="0" xfId="46" applyNumberFormat="1" applyFont="1" applyFill="1">
      <alignment vertical="top"/>
    </xf>
    <xf numFmtId="178" fontId="57" fillId="0" borderId="0" xfId="46" quotePrefix="1" applyNumberFormat="1" applyFont="1">
      <alignment vertical="top"/>
    </xf>
    <xf numFmtId="178" fontId="57" fillId="0" borderId="13" xfId="46" applyNumberFormat="1" applyFont="1" applyBorder="1">
      <alignment vertical="top"/>
    </xf>
    <xf numFmtId="176" fontId="57" fillId="11" borderId="0" xfId="12" applyNumberFormat="1" applyFont="1" applyFill="1">
      <alignment vertical="top"/>
    </xf>
    <xf numFmtId="178" fontId="2" fillId="18" borderId="9" xfId="46" applyNumberFormat="1" applyFont="1" applyFill="1" applyBorder="1">
      <alignment vertical="top"/>
    </xf>
    <xf numFmtId="178" fontId="61" fillId="0" borderId="0" xfId="46" applyNumberFormat="1" applyFont="1">
      <alignment vertical="top"/>
    </xf>
    <xf numFmtId="178" fontId="64" fillId="0" borderId="0" xfId="46" applyNumberFormat="1" applyFont="1">
      <alignment vertical="top"/>
    </xf>
    <xf numFmtId="165" fontId="2" fillId="0" borderId="0" xfId="46" applyFont="1" applyAlignment="1">
      <alignment horizontal="right" vertical="top"/>
    </xf>
    <xf numFmtId="178" fontId="57" fillId="10" borderId="9" xfId="46" applyNumberFormat="1" applyFont="1" applyFill="1" applyBorder="1">
      <alignment vertical="top"/>
    </xf>
    <xf numFmtId="169" fontId="2" fillId="14" borderId="9" xfId="28" applyFill="1" applyBorder="1">
      <alignment vertical="top"/>
    </xf>
    <xf numFmtId="165" fontId="2" fillId="17" borderId="9" xfId="46" applyFont="1" applyFill="1" applyBorder="1">
      <alignment vertical="top"/>
    </xf>
    <xf numFmtId="165" fontId="57" fillId="0" borderId="9" xfId="28" applyNumberFormat="1" applyFont="1" applyBorder="1">
      <alignment vertical="top"/>
    </xf>
    <xf numFmtId="165" fontId="53" fillId="0" borderId="9" xfId="46" applyFont="1" applyBorder="1">
      <alignment vertical="top"/>
    </xf>
    <xf numFmtId="165" fontId="57" fillId="0" borderId="13" xfId="46" applyFont="1" applyBorder="1">
      <alignment vertical="top"/>
    </xf>
    <xf numFmtId="176" fontId="57" fillId="0" borderId="0" xfId="28" applyNumberFormat="1" applyFont="1">
      <alignment vertical="top"/>
    </xf>
    <xf numFmtId="178" fontId="53" fillId="0" borderId="0" xfId="46" applyNumberFormat="1" applyFont="1">
      <alignment vertical="top"/>
    </xf>
    <xf numFmtId="179" fontId="57" fillId="0" borderId="0" xfId="46" applyNumberFormat="1" applyFont="1">
      <alignment vertical="top"/>
    </xf>
    <xf numFmtId="179" fontId="57" fillId="11" borderId="9" xfId="46" applyNumberFormat="1" applyFont="1" applyFill="1" applyBorder="1">
      <alignment vertical="top"/>
    </xf>
    <xf numFmtId="179" fontId="57" fillId="0" borderId="9" xfId="46" applyNumberFormat="1" applyFont="1" applyBorder="1">
      <alignment vertical="top"/>
    </xf>
    <xf numFmtId="178" fontId="57" fillId="11" borderId="9" xfId="46" applyNumberFormat="1" applyFont="1" applyFill="1" applyBorder="1">
      <alignment vertical="top"/>
    </xf>
    <xf numFmtId="169" fontId="63" fillId="0" borderId="0" xfId="28" applyFont="1">
      <alignment vertical="top"/>
    </xf>
    <xf numFmtId="180" fontId="57" fillId="0" borderId="0" xfId="46" applyNumberFormat="1" applyFont="1">
      <alignment vertical="top"/>
    </xf>
    <xf numFmtId="180" fontId="2" fillId="0" borderId="0" xfId="46" applyNumberFormat="1" applyFont="1">
      <alignment vertical="top"/>
    </xf>
    <xf numFmtId="165" fontId="2" fillId="0" borderId="0" xfId="28" applyNumberFormat="1">
      <alignment vertical="top"/>
    </xf>
    <xf numFmtId="171" fontId="57" fillId="0" borderId="0" xfId="46" applyNumberFormat="1" applyFont="1">
      <alignment vertical="top"/>
    </xf>
    <xf numFmtId="178" fontId="57" fillId="18" borderId="0" xfId="46" quotePrefix="1" applyNumberFormat="1" applyFont="1" applyFill="1">
      <alignment vertical="top"/>
    </xf>
    <xf numFmtId="165" fontId="49" fillId="0" borderId="0" xfId="46" applyFont="1" applyAlignment="1">
      <alignment horizontal="right" vertical="top"/>
    </xf>
    <xf numFmtId="178" fontId="2" fillId="10" borderId="9" xfId="46" applyNumberFormat="1" applyFont="1" applyFill="1" applyBorder="1">
      <alignment vertical="top"/>
    </xf>
    <xf numFmtId="178" fontId="2" fillId="0" borderId="0" xfId="46" quotePrefix="1" applyNumberFormat="1" applyFont="1">
      <alignment vertical="top"/>
    </xf>
    <xf numFmtId="165" fontId="61" fillId="18" borderId="0" xfId="46" applyFont="1" applyFill="1">
      <alignment vertical="top"/>
    </xf>
    <xf numFmtId="165" fontId="64" fillId="18" borderId="0" xfId="46" applyFont="1" applyFill="1">
      <alignment vertical="top"/>
    </xf>
    <xf numFmtId="165" fontId="57" fillId="18" borderId="0" xfId="46" applyFont="1" applyFill="1">
      <alignment vertical="top"/>
    </xf>
    <xf numFmtId="165" fontId="45" fillId="10" borderId="0" xfId="46" applyFill="1">
      <alignment vertical="top"/>
    </xf>
    <xf numFmtId="178" fontId="57" fillId="0" borderId="15" xfId="46" applyNumberFormat="1" applyFont="1" applyBorder="1">
      <alignment vertical="top"/>
    </xf>
    <xf numFmtId="169" fontId="2" fillId="18" borderId="9" xfId="28" applyFill="1" applyBorder="1">
      <alignment vertical="top"/>
    </xf>
    <xf numFmtId="169" fontId="2" fillId="8" borderId="9" xfId="28" applyFill="1" applyBorder="1">
      <alignment vertical="top"/>
    </xf>
    <xf numFmtId="166" fontId="45" fillId="0" borderId="0" xfId="46" applyNumberFormat="1" applyAlignment="1">
      <alignment horizontal="left" vertical="top"/>
    </xf>
    <xf numFmtId="165" fontId="47" fillId="0" borderId="0" xfId="46" applyFont="1">
      <alignment vertical="top"/>
    </xf>
    <xf numFmtId="168" fontId="2" fillId="0" borderId="0" xfId="12">
      <alignment vertical="top"/>
    </xf>
    <xf numFmtId="184" fontId="2" fillId="11" borderId="8" xfId="12" applyNumberFormat="1" applyFill="1" applyBorder="1">
      <alignment vertical="top"/>
    </xf>
    <xf numFmtId="185" fontId="2" fillId="0" borderId="0" xfId="46" applyNumberFormat="1" applyFont="1">
      <alignment vertical="top"/>
    </xf>
    <xf numFmtId="165" fontId="65" fillId="11" borderId="0" xfId="46" applyFont="1" applyFill="1">
      <alignment vertical="top"/>
    </xf>
    <xf numFmtId="165" fontId="65" fillId="11" borderId="0" xfId="46" applyFont="1" applyFill="1" applyAlignment="1">
      <alignment wrapText="1"/>
    </xf>
    <xf numFmtId="0" fontId="66" fillId="11" borderId="0" xfId="46" applyNumberFormat="1" applyFont="1" applyFill="1" applyAlignment="1">
      <alignment horizontal="left" vertical="center" wrapText="1"/>
    </xf>
    <xf numFmtId="165" fontId="65" fillId="11" borderId="0" xfId="46" applyFont="1" applyFill="1" applyAlignment="1">
      <alignment vertical="top" wrapText="1"/>
    </xf>
    <xf numFmtId="165" fontId="10" fillId="0" borderId="0" xfId="20" applyFont="1" applyAlignment="1">
      <alignment horizontal="right" vertical="top"/>
    </xf>
    <xf numFmtId="165" fontId="68" fillId="0" borderId="0" xfId="0" applyFont="1">
      <alignment vertical="top"/>
    </xf>
    <xf numFmtId="165" fontId="69" fillId="0" borderId="0" xfId="0" applyFont="1">
      <alignment vertical="top"/>
    </xf>
    <xf numFmtId="167" fontId="70" fillId="0" borderId="0" xfId="9" applyFont="1">
      <alignment vertical="top"/>
    </xf>
    <xf numFmtId="165" fontId="69" fillId="0" borderId="0" xfId="0" applyFont="1" applyAlignment="1">
      <alignment horizontal="left"/>
    </xf>
    <xf numFmtId="176" fontId="7" fillId="0" borderId="0" xfId="3" applyNumberFormat="1" applyFont="1">
      <alignment vertical="top"/>
    </xf>
    <xf numFmtId="176" fontId="71" fillId="0" borderId="0" xfId="3" applyNumberFormat="1" applyFont="1">
      <alignment vertical="top"/>
    </xf>
    <xf numFmtId="165" fontId="2" fillId="0" borderId="0" xfId="19">
      <alignment vertical="top"/>
    </xf>
    <xf numFmtId="165" fontId="2" fillId="0" borderId="0" xfId="19" applyFont="1">
      <alignment vertical="top"/>
    </xf>
    <xf numFmtId="166" fontId="2" fillId="0" borderId="0" xfId="19" applyNumberFormat="1">
      <alignment vertical="top"/>
    </xf>
    <xf numFmtId="166" fontId="2" fillId="0" borderId="0" xfId="19" applyNumberFormat="1" applyAlignment="1">
      <alignment horizontal="left"/>
    </xf>
    <xf numFmtId="176" fontId="2" fillId="0" borderId="0" xfId="19" applyNumberFormat="1">
      <alignment vertical="top"/>
    </xf>
    <xf numFmtId="165" fontId="2" fillId="0" borderId="0" xfId="19" applyFill="1">
      <alignment vertical="top"/>
    </xf>
    <xf numFmtId="178" fontId="2" fillId="0" borderId="0" xfId="19" applyNumberFormat="1" applyFill="1">
      <alignment vertical="top"/>
    </xf>
    <xf numFmtId="178" fontId="57" fillId="0" borderId="9" xfId="19" applyNumberFormat="1" applyFont="1" applyBorder="1">
      <alignment vertical="top"/>
    </xf>
    <xf numFmtId="178" fontId="2" fillId="0" borderId="16" xfId="19" applyNumberFormat="1" applyFill="1" applyBorder="1">
      <alignment vertical="top"/>
    </xf>
    <xf numFmtId="178" fontId="57" fillId="0" borderId="17" xfId="19" applyNumberFormat="1" applyFont="1" applyBorder="1">
      <alignment vertical="top"/>
    </xf>
    <xf numFmtId="178" fontId="57" fillId="0" borderId="18" xfId="19" applyNumberFormat="1" applyFont="1" applyBorder="1">
      <alignment vertical="top"/>
    </xf>
    <xf numFmtId="178" fontId="57" fillId="0" borderId="14" xfId="19" applyNumberFormat="1" applyFont="1" applyBorder="1">
      <alignment vertical="top"/>
    </xf>
    <xf numFmtId="178" fontId="57" fillId="0" borderId="19" xfId="19" applyNumberFormat="1" applyFont="1" applyBorder="1">
      <alignment vertical="top"/>
    </xf>
    <xf numFmtId="176" fontId="2" fillId="0" borderId="0" xfId="19" applyNumberFormat="1" applyFill="1">
      <alignment vertical="top"/>
    </xf>
    <xf numFmtId="176" fontId="57" fillId="0" borderId="9" xfId="19" applyNumberFormat="1" applyFont="1" applyBorder="1">
      <alignment vertical="top"/>
    </xf>
    <xf numFmtId="165" fontId="60" fillId="0" borderId="0" xfId="19" applyFont="1">
      <alignment vertical="top"/>
    </xf>
    <xf numFmtId="178" fontId="57" fillId="0" borderId="19" xfId="19" applyNumberFormat="1" applyFont="1" applyFill="1" applyBorder="1">
      <alignment vertical="top"/>
    </xf>
    <xf numFmtId="178" fontId="57" fillId="0" borderId="17" xfId="19" applyNumberFormat="1" applyFont="1" applyFill="1" applyBorder="1">
      <alignment vertical="top"/>
    </xf>
    <xf numFmtId="178" fontId="57" fillId="0" borderId="18" xfId="19" applyNumberFormat="1" applyFont="1" applyFill="1" applyBorder="1">
      <alignment vertical="top"/>
    </xf>
    <xf numFmtId="168" fontId="2" fillId="0" borderId="0" xfId="19" applyNumberFormat="1" applyFill="1">
      <alignment vertical="top"/>
    </xf>
    <xf numFmtId="168" fontId="57" fillId="0" borderId="9" xfId="19" applyNumberFormat="1" applyFont="1" applyBorder="1">
      <alignment vertical="top"/>
    </xf>
    <xf numFmtId="169" fontId="57" fillId="0" borderId="9" xfId="19" applyNumberFormat="1" applyFont="1" applyBorder="1">
      <alignment vertical="top"/>
    </xf>
    <xf numFmtId="14" fontId="2" fillId="0" borderId="0" xfId="19" applyNumberFormat="1">
      <alignment vertical="top"/>
    </xf>
    <xf numFmtId="14" fontId="2" fillId="0" borderId="0" xfId="19" applyNumberFormat="1" applyFill="1">
      <alignment vertical="top"/>
    </xf>
    <xf numFmtId="169" fontId="57" fillId="0" borderId="9" xfId="19" applyNumberFormat="1" applyFont="1" applyFill="1" applyBorder="1">
      <alignment vertical="top"/>
    </xf>
    <xf numFmtId="178" fontId="57" fillId="0" borderId="9" xfId="19" applyNumberFormat="1" applyFont="1" applyFill="1" applyBorder="1">
      <alignment vertical="top"/>
    </xf>
    <xf numFmtId="169" fontId="57" fillId="0" borderId="9" xfId="28" applyFont="1" applyFill="1" applyBorder="1">
      <alignment vertical="top"/>
    </xf>
    <xf numFmtId="169" fontId="2" fillId="0" borderId="0" xfId="19" applyNumberFormat="1" applyFill="1">
      <alignment vertical="top"/>
    </xf>
    <xf numFmtId="176" fontId="57" fillId="0" borderId="0" xfId="19" applyNumberFormat="1" applyFont="1">
      <alignment vertical="top"/>
    </xf>
    <xf numFmtId="165" fontId="57" fillId="0" borderId="0" xfId="19" applyFont="1">
      <alignment vertical="top"/>
    </xf>
    <xf numFmtId="178" fontId="57" fillId="0" borderId="0" xfId="19" applyNumberFormat="1" applyFont="1">
      <alignment vertical="top"/>
    </xf>
    <xf numFmtId="165" fontId="57" fillId="0" borderId="12" xfId="19" applyFont="1" applyFill="1" applyBorder="1">
      <alignment vertical="top"/>
    </xf>
    <xf numFmtId="1" fontId="2" fillId="0" borderId="0" xfId="28" applyNumberFormat="1" applyFill="1" applyAlignment="1">
      <alignment vertical="center"/>
    </xf>
    <xf numFmtId="1" fontId="2" fillId="0" borderId="0" xfId="28" applyNumberFormat="1" applyFill="1" applyAlignment="1">
      <alignment horizontal="center" vertical="center"/>
    </xf>
    <xf numFmtId="1" fontId="53" fillId="0" borderId="0" xfId="28" applyNumberFormat="1" applyFont="1" applyFill="1" applyAlignment="1">
      <alignment horizontal="left" vertical="center"/>
    </xf>
    <xf numFmtId="165" fontId="2" fillId="0" borderId="0" xfId="19" applyFont="1" applyFill="1">
      <alignment vertical="top"/>
    </xf>
    <xf numFmtId="169" fontId="57" fillId="10" borderId="9" xfId="28" applyFont="1" applyFill="1" applyBorder="1">
      <alignment vertical="top"/>
    </xf>
    <xf numFmtId="176" fontId="57" fillId="0" borderId="9" xfId="12" applyNumberFormat="1" applyFont="1" applyBorder="1">
      <alignment vertical="top"/>
    </xf>
    <xf numFmtId="176" fontId="57" fillId="0" borderId="0" xfId="12" applyNumberFormat="1" applyFont="1" applyBorder="1">
      <alignment vertical="top"/>
    </xf>
    <xf numFmtId="165" fontId="2" fillId="10" borderId="0" xfId="19" applyFill="1">
      <alignment vertical="top"/>
    </xf>
    <xf numFmtId="0" fontId="2" fillId="10" borderId="0" xfId="19" applyNumberFormat="1" applyFill="1">
      <alignment vertical="top"/>
    </xf>
    <xf numFmtId="0" fontId="2" fillId="0" borderId="0" xfId="19" applyNumberFormat="1" applyFill="1">
      <alignment vertical="top"/>
    </xf>
    <xf numFmtId="165" fontId="65" fillId="11" borderId="0" xfId="19" applyFont="1" applyFill="1">
      <alignment vertical="top"/>
    </xf>
    <xf numFmtId="0" fontId="67" fillId="0" borderId="0" xfId="47" applyFont="1" applyAlignment="1">
      <alignment vertical="top"/>
    </xf>
    <xf numFmtId="186" fontId="2" fillId="0" borderId="0" xfId="19" applyNumberFormat="1" applyFill="1">
      <alignment vertical="top"/>
    </xf>
    <xf numFmtId="178" fontId="2" fillId="0" borderId="0" xfId="19" applyNumberFormat="1">
      <alignment vertical="top"/>
    </xf>
    <xf numFmtId="186" fontId="2" fillId="0" borderId="0" xfId="19" applyNumberFormat="1">
      <alignment vertical="top"/>
    </xf>
    <xf numFmtId="169" fontId="2" fillId="0" borderId="0" xfId="0" applyNumberFormat="1" applyFont="1" applyFill="1">
      <alignment vertical="top"/>
    </xf>
    <xf numFmtId="165" fontId="2" fillId="0" borderId="0" xfId="0" applyFont="1">
      <alignment vertical="top"/>
    </xf>
    <xf numFmtId="178" fontId="57" fillId="0" borderId="0" xfId="0" applyNumberFormat="1" applyFont="1">
      <alignment vertical="top"/>
    </xf>
    <xf numFmtId="178" fontId="57" fillId="10" borderId="9" xfId="0" applyNumberFormat="1" applyFont="1" applyFill="1" applyBorder="1">
      <alignment vertical="top"/>
    </xf>
    <xf numFmtId="176" fontId="57" fillId="0" borderId="0" xfId="0" applyNumberFormat="1" applyFont="1">
      <alignment vertical="top"/>
    </xf>
    <xf numFmtId="176" fontId="2" fillId="0" borderId="0" xfId="0" applyNumberFormat="1" applyFont="1" applyFill="1">
      <alignment vertical="top"/>
    </xf>
    <xf numFmtId="169" fontId="57" fillId="0" borderId="0" xfId="0" applyNumberFormat="1" applyFont="1">
      <alignment vertical="top"/>
    </xf>
    <xf numFmtId="178" fontId="2" fillId="0" borderId="0" xfId="0" applyNumberFormat="1" applyFont="1" applyFill="1">
      <alignment vertical="top"/>
    </xf>
    <xf numFmtId="165" fontId="57" fillId="0" borderId="0" xfId="0" applyFont="1">
      <alignment vertical="top"/>
    </xf>
    <xf numFmtId="165" fontId="2" fillId="0" borderId="0" xfId="0" applyFont="1" applyFill="1">
      <alignment vertical="top"/>
    </xf>
    <xf numFmtId="176" fontId="57" fillId="10" borderId="9" xfId="0" applyNumberFormat="1" applyFont="1" applyFill="1" applyBorder="1">
      <alignment vertical="top"/>
    </xf>
    <xf numFmtId="175" fontId="57" fillId="0" borderId="0" xfId="0" applyNumberFormat="1" applyFont="1">
      <alignment vertical="top"/>
    </xf>
    <xf numFmtId="175" fontId="2" fillId="0" borderId="0" xfId="0" applyNumberFormat="1" applyFont="1" applyFill="1">
      <alignment vertical="top"/>
    </xf>
    <xf numFmtId="175" fontId="57" fillId="10" borderId="9" xfId="0" applyNumberFormat="1" applyFont="1" applyFill="1" applyBorder="1">
      <alignment vertical="top"/>
    </xf>
    <xf numFmtId="165" fontId="2" fillId="10" borderId="0" xfId="0" applyFont="1" applyFill="1">
      <alignment vertical="top"/>
    </xf>
    <xf numFmtId="165" fontId="69" fillId="0" borderId="20" xfId="0" applyFont="1" applyBorder="1">
      <alignment vertical="top"/>
    </xf>
    <xf numFmtId="176" fontId="7" fillId="0" borderId="20" xfId="3" applyNumberFormat="1" applyFont="1" applyBorder="1">
      <alignment vertical="top"/>
    </xf>
    <xf numFmtId="176" fontId="7" fillId="0" borderId="0" xfId="3" applyNumberFormat="1" applyFont="1" applyBorder="1">
      <alignment vertical="top"/>
    </xf>
    <xf numFmtId="176" fontId="72" fillId="0" borderId="0" xfId="3" applyNumberFormat="1" applyFont="1">
      <alignment vertical="top"/>
    </xf>
    <xf numFmtId="176" fontId="71" fillId="0" borderId="20" xfId="3" applyNumberFormat="1" applyFont="1" applyBorder="1">
      <alignment vertical="top"/>
    </xf>
    <xf numFmtId="167" fontId="7" fillId="0" borderId="0" xfId="9" applyFont="1">
      <alignment vertical="top"/>
    </xf>
    <xf numFmtId="176" fontId="7" fillId="17" borderId="0" xfId="3" applyNumberFormat="1" applyFont="1" applyFill="1">
      <alignment vertical="top"/>
    </xf>
    <xf numFmtId="175" fontId="2" fillId="0" borderId="0" xfId="19" applyNumberFormat="1" applyFill="1">
      <alignment vertical="top"/>
    </xf>
    <xf numFmtId="173" fontId="72" fillId="0" borderId="0" xfId="27" applyFont="1">
      <alignment vertical="top"/>
    </xf>
    <xf numFmtId="173" fontId="71" fillId="0" borderId="0" xfId="27" applyFont="1">
      <alignment vertical="top"/>
    </xf>
    <xf numFmtId="165" fontId="69" fillId="0" borderId="0" xfId="0" applyFont="1" applyBorder="1">
      <alignment vertical="top"/>
    </xf>
    <xf numFmtId="165" fontId="7" fillId="0" borderId="20" xfId="3" applyFont="1" applyBorder="1">
      <alignment vertical="top"/>
    </xf>
    <xf numFmtId="165" fontId="7" fillId="0" borderId="0" xfId="3" applyFont="1" applyBorder="1">
      <alignment vertical="top"/>
    </xf>
    <xf numFmtId="165" fontId="7" fillId="0" borderId="0" xfId="3" applyFont="1">
      <alignment vertical="top"/>
    </xf>
    <xf numFmtId="176" fontId="72" fillId="0" borderId="20" xfId="3" applyNumberFormat="1" applyFont="1" applyBorder="1">
      <alignment vertical="top"/>
    </xf>
    <xf numFmtId="165" fontId="15" fillId="0" borderId="0" xfId="20" applyFont="1">
      <alignment vertical="top"/>
    </xf>
    <xf numFmtId="165" fontId="21" fillId="0" borderId="0" xfId="20" applyFont="1">
      <alignment vertical="top"/>
    </xf>
    <xf numFmtId="165" fontId="13" fillId="0" borderId="0" xfId="20" applyFont="1" applyAlignment="1">
      <alignment horizontal="right" vertical="top"/>
    </xf>
    <xf numFmtId="165" fontId="13" fillId="0" borderId="0" xfId="20" applyFont="1">
      <alignment vertical="top"/>
    </xf>
    <xf numFmtId="171" fontId="13" fillId="0" borderId="0" xfId="45" applyFont="1">
      <alignment vertical="top"/>
    </xf>
    <xf numFmtId="176" fontId="71" fillId="0" borderId="0" xfId="3" applyNumberFormat="1" applyFont="1" applyBorder="1">
      <alignment vertical="top"/>
    </xf>
    <xf numFmtId="165" fontId="69" fillId="0" borderId="0" xfId="0" quotePrefix="1" applyFont="1">
      <alignment vertical="top"/>
    </xf>
    <xf numFmtId="178" fontId="7" fillId="17" borderId="0" xfId="3" applyNumberFormat="1" applyFont="1" applyFill="1">
      <alignment vertical="top"/>
    </xf>
    <xf numFmtId="178" fontId="7" fillId="0" borderId="0" xfId="3" applyNumberFormat="1" applyFont="1">
      <alignment vertical="top"/>
    </xf>
    <xf numFmtId="178" fontId="7" fillId="0" borderId="20" xfId="3" applyNumberFormat="1" applyFont="1" applyBorder="1">
      <alignment vertical="top"/>
    </xf>
    <xf numFmtId="178" fontId="71" fillId="0" borderId="20" xfId="3" applyNumberFormat="1" applyFont="1" applyBorder="1">
      <alignment vertical="top"/>
    </xf>
    <xf numFmtId="165" fontId="73" fillId="0" borderId="0" xfId="0" applyFont="1">
      <alignment vertical="top"/>
    </xf>
    <xf numFmtId="165" fontId="69" fillId="20" borderId="0" xfId="0" applyFont="1" applyFill="1">
      <alignment vertical="top"/>
    </xf>
    <xf numFmtId="165" fontId="68" fillId="20" borderId="0" xfId="0" applyFont="1" applyFill="1">
      <alignment vertical="top"/>
    </xf>
    <xf numFmtId="167" fontId="7" fillId="20" borderId="0" xfId="9" applyFont="1" applyFill="1">
      <alignment vertical="top"/>
    </xf>
    <xf numFmtId="176" fontId="7" fillId="20" borderId="0" xfId="3" applyNumberFormat="1" applyFont="1" applyFill="1">
      <alignment vertical="top"/>
    </xf>
    <xf numFmtId="178" fontId="7" fillId="0" borderId="0" xfId="3" applyNumberFormat="1" applyFont="1" applyBorder="1">
      <alignment vertical="top"/>
    </xf>
    <xf numFmtId="178" fontId="71" fillId="0" borderId="0" xfId="3" applyNumberFormat="1" applyFont="1" applyBorder="1">
      <alignment vertical="top"/>
    </xf>
    <xf numFmtId="178" fontId="71" fillId="18" borderId="0" xfId="3" applyNumberFormat="1" applyFont="1" applyFill="1" applyBorder="1">
      <alignment vertical="top"/>
    </xf>
    <xf numFmtId="165" fontId="74" fillId="0" borderId="0" xfId="0" applyFont="1">
      <alignment vertical="top"/>
    </xf>
    <xf numFmtId="165" fontId="68" fillId="0" borderId="0" xfId="0" applyFont="1" applyAlignment="1">
      <alignment horizontal="right" vertical="top"/>
    </xf>
    <xf numFmtId="176" fontId="69" fillId="20" borderId="0" xfId="0" applyNumberFormat="1" applyFont="1" applyFill="1">
      <alignment vertical="top"/>
    </xf>
    <xf numFmtId="165" fontId="69" fillId="0" borderId="0" xfId="0" applyFont="1" applyFill="1">
      <alignment vertical="top"/>
    </xf>
    <xf numFmtId="167" fontId="16" fillId="0" borderId="0" xfId="48" applyFont="1">
      <alignment vertical="top"/>
    </xf>
    <xf numFmtId="167" fontId="9" fillId="0" borderId="0" xfId="48" applyFont="1">
      <alignment vertical="top"/>
    </xf>
    <xf numFmtId="167" fontId="13" fillId="0" borderId="0" xfId="49" applyFont="1">
      <alignment vertical="top"/>
    </xf>
    <xf numFmtId="166" fontId="10" fillId="3" borderId="0" xfId="50" applyFont="1" applyFill="1" applyAlignment="1">
      <alignment horizontal="right" vertical="top"/>
    </xf>
    <xf numFmtId="171" fontId="10" fillId="0" borderId="0" xfId="50" applyNumberFormat="1" applyFont="1">
      <alignment vertical="top"/>
    </xf>
    <xf numFmtId="166" fontId="10" fillId="0" borderId="0" xfId="50" applyFont="1">
      <alignment vertical="top"/>
    </xf>
    <xf numFmtId="165" fontId="22" fillId="0" borderId="0" xfId="20" applyFont="1">
      <alignment vertical="top"/>
    </xf>
    <xf numFmtId="165" fontId="9" fillId="9" borderId="0" xfId="20" applyFont="1" applyFill="1">
      <alignment vertical="top"/>
    </xf>
    <xf numFmtId="165" fontId="22" fillId="9" borderId="0" xfId="20" applyFont="1" applyFill="1">
      <alignment vertical="top"/>
    </xf>
    <xf numFmtId="165" fontId="10" fillId="9" borderId="0" xfId="20" applyFont="1" applyFill="1" applyAlignment="1">
      <alignment horizontal="right" vertical="top"/>
    </xf>
    <xf numFmtId="165" fontId="10" fillId="9" borderId="0" xfId="20" applyFont="1" applyFill="1">
      <alignment vertical="top"/>
    </xf>
    <xf numFmtId="165" fontId="75" fillId="0" borderId="0" xfId="20" applyFont="1">
      <alignment vertical="top"/>
    </xf>
    <xf numFmtId="165" fontId="76" fillId="0" borderId="0" xfId="20" applyFont="1">
      <alignment vertical="top"/>
    </xf>
    <xf numFmtId="165" fontId="24" fillId="0" borderId="0" xfId="20" applyFont="1" applyAlignment="1">
      <alignment horizontal="right" vertical="top"/>
    </xf>
    <xf numFmtId="165" fontId="72" fillId="0" borderId="0" xfId="51" applyFont="1">
      <alignment vertical="top"/>
    </xf>
    <xf numFmtId="165" fontId="7" fillId="0" borderId="0" xfId="51">
      <alignment vertical="top"/>
    </xf>
    <xf numFmtId="178" fontId="72" fillId="0" borderId="0" xfId="52" applyNumberFormat="1" applyFont="1">
      <alignment vertical="top"/>
    </xf>
    <xf numFmtId="165" fontId="77" fillId="0" borderId="0" xfId="20" applyFont="1">
      <alignment vertical="top"/>
    </xf>
    <xf numFmtId="165" fontId="78" fillId="0" borderId="0" xfId="20" applyFont="1">
      <alignment vertical="top"/>
    </xf>
    <xf numFmtId="165" fontId="79" fillId="0" borderId="0" xfId="20" applyFont="1" applyAlignment="1">
      <alignment horizontal="right" vertical="top"/>
    </xf>
    <xf numFmtId="165" fontId="79" fillId="0" borderId="0" xfId="20" applyFont="1">
      <alignment vertical="top"/>
    </xf>
    <xf numFmtId="178" fontId="71" fillId="0" borderId="0" xfId="52" applyNumberFormat="1" applyFont="1">
      <alignment vertical="top"/>
    </xf>
    <xf numFmtId="178" fontId="7" fillId="0" borderId="0" xfId="52" applyNumberFormat="1">
      <alignment vertical="top"/>
    </xf>
    <xf numFmtId="165" fontId="71" fillId="0" borderId="0" xfId="51" applyFont="1">
      <alignment vertical="top"/>
    </xf>
    <xf numFmtId="169" fontId="72" fillId="0" borderId="0" xfId="53" applyFont="1">
      <alignment vertical="top"/>
    </xf>
    <xf numFmtId="169" fontId="71" fillId="0" borderId="0" xfId="53" applyFont="1">
      <alignment vertical="top"/>
    </xf>
    <xf numFmtId="169" fontId="7" fillId="0" borderId="0" xfId="53">
      <alignment vertical="top"/>
    </xf>
    <xf numFmtId="187" fontId="72" fillId="0" borderId="0" xfId="51" applyNumberFormat="1" applyFont="1">
      <alignment vertical="top"/>
    </xf>
    <xf numFmtId="187" fontId="71" fillId="0" borderId="0" xfId="51" applyNumberFormat="1" applyFont="1">
      <alignment vertical="top"/>
    </xf>
    <xf numFmtId="168" fontId="72" fillId="0" borderId="0" xfId="51" applyNumberFormat="1" applyFont="1">
      <alignment vertical="top"/>
    </xf>
    <xf numFmtId="165" fontId="9" fillId="19" borderId="0" xfId="20" applyFont="1" applyFill="1">
      <alignment vertical="top"/>
    </xf>
    <xf numFmtId="165" fontId="22" fillId="19" borderId="0" xfId="20" applyFont="1" applyFill="1">
      <alignment vertical="top"/>
    </xf>
    <xf numFmtId="165" fontId="10" fillId="19" borderId="0" xfId="20" applyFont="1" applyFill="1" applyAlignment="1">
      <alignment horizontal="right" vertical="top"/>
    </xf>
    <xf numFmtId="165" fontId="10" fillId="19" borderId="0" xfId="20" applyFont="1" applyFill="1">
      <alignment vertical="top"/>
    </xf>
    <xf numFmtId="168" fontId="7" fillId="0" borderId="0" xfId="51" applyNumberFormat="1">
      <alignment vertical="top"/>
    </xf>
    <xf numFmtId="168" fontId="71" fillId="0" borderId="0" xfId="51" applyNumberFormat="1" applyFont="1">
      <alignment vertical="top"/>
    </xf>
    <xf numFmtId="187" fontId="7" fillId="0" borderId="0" xfId="51" applyNumberFormat="1">
      <alignment vertical="top"/>
    </xf>
    <xf numFmtId="165" fontId="80" fillId="6" borderId="0" xfId="0" applyFont="1" applyFill="1">
      <alignment vertical="top"/>
    </xf>
    <xf numFmtId="165" fontId="81" fillId="6" borderId="0" xfId="20" applyFont="1" applyFill="1">
      <alignment vertical="top"/>
    </xf>
    <xf numFmtId="165" fontId="82" fillId="0" borderId="0" xfId="0" applyFont="1">
      <alignment vertical="top"/>
    </xf>
    <xf numFmtId="165" fontId="83" fillId="0" borderId="0" xfId="0" applyFont="1">
      <alignment vertical="top"/>
    </xf>
    <xf numFmtId="165" fontId="84" fillId="0" borderId="0" xfId="0" applyFont="1" applyAlignment="1">
      <alignment horizontal="right" vertical="top"/>
    </xf>
    <xf numFmtId="165" fontId="84" fillId="0" borderId="0" xfId="20" applyFont="1">
      <alignment vertical="top"/>
    </xf>
    <xf numFmtId="172" fontId="81" fillId="7" borderId="0" xfId="0" applyNumberFormat="1" applyFont="1" applyFill="1" applyBorder="1" applyAlignment="1">
      <alignment horizontal="center" vertical="top"/>
    </xf>
    <xf numFmtId="167" fontId="85" fillId="0" borderId="0" xfId="48" applyFont="1">
      <alignment vertical="top"/>
    </xf>
    <xf numFmtId="165" fontId="84" fillId="0" borderId="0" xfId="0" applyFont="1">
      <alignment vertical="top"/>
    </xf>
    <xf numFmtId="177" fontId="86" fillId="0" borderId="0" xfId="48" applyNumberFormat="1" applyFont="1">
      <alignment vertical="top"/>
    </xf>
    <xf numFmtId="167" fontId="86" fillId="0" borderId="0" xfId="48" applyFont="1">
      <alignment vertical="top"/>
    </xf>
    <xf numFmtId="167" fontId="84" fillId="0" borderId="0" xfId="49" applyFont="1">
      <alignment vertical="top"/>
    </xf>
    <xf numFmtId="165" fontId="81" fillId="0" borderId="0" xfId="20" applyFont="1">
      <alignment vertical="top"/>
    </xf>
    <xf numFmtId="166" fontId="81" fillId="3" borderId="0" xfId="50" applyFont="1" applyFill="1" applyAlignment="1">
      <alignment horizontal="right" vertical="top"/>
    </xf>
    <xf numFmtId="171" fontId="84" fillId="0" borderId="0" xfId="45" applyFont="1">
      <alignment vertical="top"/>
    </xf>
    <xf numFmtId="165" fontId="87" fillId="0" borderId="0" xfId="0" applyFont="1">
      <alignment vertical="top"/>
    </xf>
    <xf numFmtId="171" fontId="81" fillId="0" borderId="0" xfId="50" applyNumberFormat="1" applyFont="1">
      <alignment vertical="top"/>
    </xf>
    <xf numFmtId="165" fontId="86" fillId="0" borderId="0" xfId="0" applyFont="1">
      <alignment vertical="top"/>
    </xf>
    <xf numFmtId="166" fontId="81" fillId="0" borderId="0" xfId="50" applyFont="1">
      <alignment vertical="top"/>
    </xf>
    <xf numFmtId="165" fontId="88" fillId="0" borderId="0" xfId="0" applyFont="1">
      <alignment vertical="top"/>
    </xf>
    <xf numFmtId="165" fontId="81" fillId="0" borderId="0" xfId="0" applyFont="1">
      <alignment vertical="top"/>
    </xf>
    <xf numFmtId="165" fontId="86" fillId="11" borderId="0" xfId="0" applyFont="1" applyFill="1">
      <alignment vertical="top"/>
    </xf>
    <xf numFmtId="165" fontId="88" fillId="11" borderId="0" xfId="0" applyFont="1" applyFill="1">
      <alignment vertical="top"/>
    </xf>
    <xf numFmtId="165" fontId="87" fillId="11" borderId="0" xfId="0" applyFont="1" applyFill="1" applyAlignment="1">
      <alignment horizontal="right" vertical="top"/>
    </xf>
    <xf numFmtId="165" fontId="87" fillId="11" borderId="0" xfId="0" applyFont="1" applyFill="1">
      <alignment vertical="top"/>
    </xf>
    <xf numFmtId="165" fontId="87" fillId="11" borderId="0" xfId="0" quotePrefix="1" applyFont="1" applyFill="1">
      <alignment vertical="top"/>
    </xf>
    <xf numFmtId="165" fontId="81" fillId="11" borderId="0" xfId="0" applyFont="1" applyFill="1">
      <alignment vertical="top"/>
    </xf>
    <xf numFmtId="165" fontId="87" fillId="0" borderId="0" xfId="0" applyFont="1" applyAlignment="1">
      <alignment horizontal="right" vertical="top"/>
    </xf>
    <xf numFmtId="187" fontId="81" fillId="0" borderId="0" xfId="51" applyNumberFormat="1" applyFont="1">
      <alignment vertical="top"/>
    </xf>
    <xf numFmtId="169" fontId="81" fillId="0" borderId="0" xfId="53" applyFont="1">
      <alignment vertical="top"/>
    </xf>
    <xf numFmtId="168" fontId="81" fillId="0" borderId="0" xfId="51" applyNumberFormat="1" applyFont="1">
      <alignment vertical="top"/>
    </xf>
    <xf numFmtId="178" fontId="81" fillId="0" borderId="0" xfId="52" applyNumberFormat="1" applyFont="1">
      <alignment vertical="top"/>
    </xf>
    <xf numFmtId="165" fontId="87" fillId="0" borderId="0" xfId="0" applyFont="1" applyFill="1">
      <alignment vertical="top"/>
    </xf>
    <xf numFmtId="10" fontId="87" fillId="0" borderId="0" xfId="0" applyNumberFormat="1" applyFont="1">
      <alignment vertical="top"/>
    </xf>
    <xf numFmtId="165" fontId="87" fillId="0" borderId="0" xfId="0" applyFont="1" applyFill="1" applyAlignment="1"/>
    <xf numFmtId="188" fontId="10" fillId="0" borderId="0" xfId="2" applyNumberFormat="1" applyFont="1">
      <alignment vertical="top"/>
    </xf>
    <xf numFmtId="189" fontId="10" fillId="0" borderId="0" xfId="2" applyNumberFormat="1" applyFont="1">
      <alignment vertical="top"/>
    </xf>
  </cellXfs>
  <cellStyles count="54">
    <cellStyle name="Calcs" xfId="1" xr:uid="{00000000-0005-0000-0000-000000000000}"/>
    <cellStyle name="Calcs 2" xfId="51" xr:uid="{006BC6DA-2F13-4FAE-8E8B-FFB01541C3E1}"/>
    <cellStyle name="Calcs%" xfId="2" xr:uid="{00000000-0005-0000-0000-000001000000}"/>
    <cellStyle name="Calcs% 2" xfId="53" xr:uid="{2B001722-236B-452D-AB23-F1223C7A4C9E}"/>
    <cellStyle name="CalcsCurrency" xfId="3" xr:uid="{00000000-0005-0000-0000-000002000000}"/>
    <cellStyle name="CalcsCurrency 2" xfId="52" xr:uid="{70458A1B-250D-4F53-91E1-951979B1CAD1}"/>
    <cellStyle name="CalcsDate" xfId="4" xr:uid="{00000000-0005-0000-0000-000003000000}"/>
    <cellStyle name="Comma 2" xfId="5" xr:uid="{00000000-0005-0000-0000-000004000000}"/>
    <cellStyle name="Comma 2 2" xfId="50" xr:uid="{5195C0DE-9C42-47EC-83E3-2F9CAE74378F}"/>
    <cellStyle name="DateLong" xfId="6" xr:uid="{00000000-0005-0000-0000-000005000000}"/>
    <cellStyle name="DateLong 2" xfId="7" xr:uid="{00000000-0005-0000-0000-000006000000}"/>
    <cellStyle name="DateShort" xfId="8" xr:uid="{00000000-0005-0000-0000-000007000000}"/>
    <cellStyle name="DateShort 2" xfId="9" xr:uid="{00000000-0005-0000-0000-000008000000}"/>
    <cellStyle name="DateShort 2 2" xfId="48" xr:uid="{9C8DB02E-A9C8-4DB1-A21C-323BCC574CCC}"/>
    <cellStyle name="DateShort 3" xfId="49" xr:uid="{EC2A3C42-71B1-4E52-BF0E-3419218EF38C}"/>
    <cellStyle name="Factor" xfId="10" xr:uid="{00000000-0005-0000-0000-000009000000}"/>
    <cellStyle name="Factor 2" xfId="11" xr:uid="{00000000-0005-0000-0000-00000A000000}"/>
    <cellStyle name="Factor 3" xfId="12" xr:uid="{00000000-0005-0000-0000-00000B000000}"/>
    <cellStyle name="Hyperlink" xfId="13" builtinId="8"/>
    <cellStyle name="Hyperlink 2" xfId="14" xr:uid="{00000000-0005-0000-0000-00000D000000}"/>
    <cellStyle name="Input%" xfId="15" xr:uid="{00000000-0005-0000-0000-00000E000000}"/>
    <cellStyle name="InputCurrency" xfId="16" xr:uid="{00000000-0005-0000-0000-00000F000000}"/>
    <cellStyle name="InputDate" xfId="17" xr:uid="{00000000-0005-0000-0000-000010000000}"/>
    <cellStyle name="InputStyle" xfId="18" xr:uid="{00000000-0005-0000-0000-000011000000}"/>
    <cellStyle name="Normal" xfId="0" builtinId="0" customBuiltin="1"/>
    <cellStyle name="Normal 2" xfId="19" xr:uid="{00000000-0005-0000-0000-000013000000}"/>
    <cellStyle name="Normal 2 2" xfId="20" xr:uid="{00000000-0005-0000-0000-000014000000}"/>
    <cellStyle name="Normal 24" xfId="47" xr:uid="{02DF1DDC-C7DB-4646-A56A-A689DAFC7F1E}"/>
    <cellStyle name="Normal 3" xfId="21" xr:uid="{00000000-0005-0000-0000-000015000000}"/>
    <cellStyle name="Normal 4" xfId="22" xr:uid="{00000000-0005-0000-0000-000016000000}"/>
    <cellStyle name="Normal 4 2" xfId="23" xr:uid="{00000000-0005-0000-0000-000017000000}"/>
    <cellStyle name="Normal 5" xfId="24" xr:uid="{00000000-0005-0000-0000-000018000000}"/>
    <cellStyle name="Normal 6" xfId="25" xr:uid="{00000000-0005-0000-0000-000019000000}"/>
    <cellStyle name="Normal 7" xfId="26" xr:uid="{00000000-0005-0000-0000-00001A000000}"/>
    <cellStyle name="Normal 8" xfId="46" xr:uid="{DFFC4F14-A58E-4951-84CC-107030245240}"/>
    <cellStyle name="Percent" xfId="27" builtinId="5" customBuiltin="1"/>
    <cellStyle name="Percent 2" xfId="28" xr:uid="{00000000-0005-0000-0000-00001C000000}"/>
    <cellStyle name="Percent 3" xfId="29" xr:uid="{00000000-0005-0000-0000-00001D000000}"/>
    <cellStyle name="Percent 4" xfId="30" xr:uid="{00000000-0005-0000-0000-00001E000000}"/>
    <cellStyle name="ReportSubTotal" xfId="31" xr:uid="{00000000-0005-0000-0000-00001F000000}"/>
    <cellStyle name="ReportTotal" xfId="32" xr:uid="{00000000-0005-0000-0000-000020000000}"/>
    <cellStyle name="Result" xfId="33" xr:uid="{00000000-0005-0000-0000-000021000000}"/>
    <cellStyle name="Result%" xfId="34" xr:uid="{00000000-0005-0000-0000-000022000000}"/>
    <cellStyle name="ResultCurrency" xfId="35" xr:uid="{00000000-0005-0000-0000-000023000000}"/>
    <cellStyle name="ResultDate" xfId="36" xr:uid="{00000000-0005-0000-0000-000024000000}"/>
    <cellStyle name="Style 1" xfId="37" xr:uid="{00000000-0005-0000-0000-000025000000}"/>
    <cellStyle name="Style 2" xfId="38" xr:uid="{00000000-0005-0000-0000-000026000000}"/>
    <cellStyle name="Style 3" xfId="39" xr:uid="{00000000-0005-0000-0000-000027000000}"/>
    <cellStyle name="Style 4" xfId="40" xr:uid="{00000000-0005-0000-0000-000028000000}"/>
    <cellStyle name="Style 5" xfId="41" xr:uid="{00000000-0005-0000-0000-000029000000}"/>
    <cellStyle name="Style 6" xfId="42" xr:uid="{00000000-0005-0000-0000-00002A000000}"/>
    <cellStyle name="Year" xfId="43" xr:uid="{00000000-0005-0000-0000-00002B000000}"/>
    <cellStyle name="Year 2" xfId="44" xr:uid="{00000000-0005-0000-0000-00002C000000}"/>
    <cellStyle name="Year 3" xfId="45" xr:uid="{00000000-0005-0000-0000-00002D000000}"/>
  </cellStyles>
  <dxfs count="640"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ont>
        <b/>
        <i val="0"/>
        <color theme="0"/>
      </font>
      <fill>
        <patternFill>
          <bgColor rgb="FF0086BF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numFmt numFmtId="19" formatCode="dd/mm/yyyy"/>
    </dxf>
  </dxfs>
  <tableStyles count="0" defaultTableStyle="TableStyleMedium2" defaultPivotStyle="PivotStyleLight16"/>
  <colors>
    <mruColors>
      <color rgb="FF009FDF"/>
      <color rgb="FFFFFF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8.2257858042640353E-2"/>
          <c:y val="7.6048706535393348E-2"/>
          <c:w val="0.85677543408390344"/>
          <c:h val="0.65526278766585022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>
              <a:noFill/>
            </a:ln>
          </c:spPr>
          <c:invertIfNegative val="0"/>
          <c:cat>
            <c:strRef>
              <c:f>'Bill impact waterfall'!$B$4:$B$14</c:f>
              <c:strCache>
                <c:ptCount val="11"/>
                <c:pt idx="0">
                  <c:v> Combined average bills PR19 </c:v>
                </c:pt>
                <c:pt idx="1">
                  <c:v> Average totex increase/(decrease) </c:v>
                </c:pt>
                <c:pt idx="2">
                  <c:v> PAYG rate </c:v>
                </c:pt>
                <c:pt idx="3">
                  <c:v> RCV </c:v>
                </c:pt>
                <c:pt idx="4">
                  <c:v> Run-off rates </c:v>
                </c:pt>
                <c:pt idx="5">
                  <c:v> WACC </c:v>
                </c:pt>
                <c:pt idx="6">
                  <c:v> Wholesale reconciliation items </c:v>
                </c:pt>
                <c:pt idx="7">
                  <c:v> Other wholesale items </c:v>
                </c:pt>
                <c:pt idx="8">
                  <c:v> Retail cost to serve </c:v>
                </c:pt>
                <c:pt idx="9">
                  <c:v> Customer numbers &amp; retail apportionment </c:v>
                </c:pt>
                <c:pt idx="10">
                  <c:v> Combined average bills PR24 </c:v>
                </c:pt>
              </c:strCache>
            </c:strRef>
          </c:cat>
          <c:val>
            <c:numRef>
              <c:f>'Bill impact waterfall'!$E$4:$E$14</c:f>
              <c:numCache>
                <c:formatCode>#,##0_);\(#,##0\);"-  ";" "@" "</c:formatCode>
                <c:ptCount val="11"/>
                <c:pt idx="1">
                  <c:v>432.76476674935344</c:v>
                </c:pt>
                <c:pt idx="2">
                  <c:v>442.2847797242689</c:v>
                </c:pt>
                <c:pt idx="3">
                  <c:v>442.2847797242689</c:v>
                </c:pt>
                <c:pt idx="4">
                  <c:v>447.5845033092333</c:v>
                </c:pt>
                <c:pt idx="5">
                  <c:v>447.5845033092333</c:v>
                </c:pt>
                <c:pt idx="6">
                  <c:v>541.685166204398</c:v>
                </c:pt>
                <c:pt idx="7">
                  <c:v>541.685166204398</c:v>
                </c:pt>
                <c:pt idx="8">
                  <c:v>600.30998916167539</c:v>
                </c:pt>
                <c:pt idx="9">
                  <c:v>628.22899082478386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6-4223-AB9F-31A55E2BAB00}"/>
            </c:ext>
          </c:extLst>
        </c:ser>
        <c:ser>
          <c:idx val="1"/>
          <c:order val="1"/>
          <c:spPr>
            <a:solidFill>
              <a:srgbClr val="0071CE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836-4223-AB9F-31A55E2BAB0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836-4223-AB9F-31A55E2BAB0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836-4223-AB9F-31A55E2BAB0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836-4223-AB9F-31A55E2BAB0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836-4223-AB9F-31A55E2BAB0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836-4223-AB9F-31A55E2BAB0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836-4223-AB9F-31A55E2BAB0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836-4223-AB9F-31A55E2BAB00}"/>
              </c:ext>
            </c:extLst>
          </c:dPt>
          <c:dLbls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lt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'Bill impact waterfall'!$B$4:$B$14</c:f>
              <c:strCache>
                <c:ptCount val="11"/>
                <c:pt idx="0">
                  <c:v> Combined average bills PR19 </c:v>
                </c:pt>
                <c:pt idx="1">
                  <c:v> Average totex increase/(decrease) </c:v>
                </c:pt>
                <c:pt idx="2">
                  <c:v> PAYG rate </c:v>
                </c:pt>
                <c:pt idx="3">
                  <c:v> RCV </c:v>
                </c:pt>
                <c:pt idx="4">
                  <c:v> Run-off rates </c:v>
                </c:pt>
                <c:pt idx="5">
                  <c:v> WACC </c:v>
                </c:pt>
                <c:pt idx="6">
                  <c:v> Wholesale reconciliation items </c:v>
                </c:pt>
                <c:pt idx="7">
                  <c:v> Other wholesale items </c:v>
                </c:pt>
                <c:pt idx="8">
                  <c:v> Retail cost to serve </c:v>
                </c:pt>
                <c:pt idx="9">
                  <c:v> Customer numbers &amp; retail apportionment </c:v>
                </c:pt>
                <c:pt idx="10">
                  <c:v> Combined average bills PR24 </c:v>
                </c:pt>
              </c:strCache>
            </c:strRef>
          </c:cat>
          <c:val>
            <c:numRef>
              <c:f>'Bill impact waterfall'!$D$4:$D$14</c:f>
              <c:numCache>
                <c:formatCode>#,##0_);\(#,##0\);"-  ";" "@" "</c:formatCode>
                <c:ptCount val="11"/>
                <c:pt idx="0">
                  <c:v>432.76476674935344</c:v>
                </c:pt>
                <c:pt idx="10">
                  <c:v>628.22899082478386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836-4223-AB9F-31A55E2BAB00}"/>
            </c:ext>
          </c:extLst>
        </c:ser>
        <c:ser>
          <c:idx val="2"/>
          <c:order val="2"/>
          <c:spPr>
            <a:solidFill>
              <a:srgbClr val="D60037"/>
            </a:solidFill>
          </c:spPr>
          <c:invertIfNegative val="0"/>
          <c:cat>
            <c:strRef>
              <c:f>'Bill impact waterfall'!$B$4:$B$14</c:f>
              <c:strCache>
                <c:ptCount val="11"/>
                <c:pt idx="0">
                  <c:v> Combined average bills PR19 </c:v>
                </c:pt>
                <c:pt idx="1">
                  <c:v> Average totex increase/(decrease) </c:v>
                </c:pt>
                <c:pt idx="2">
                  <c:v> PAYG rate </c:v>
                </c:pt>
                <c:pt idx="3">
                  <c:v> RCV </c:v>
                </c:pt>
                <c:pt idx="4">
                  <c:v> Run-off rates </c:v>
                </c:pt>
                <c:pt idx="5">
                  <c:v> WACC </c:v>
                </c:pt>
                <c:pt idx="6">
                  <c:v> Wholesale reconciliation items </c:v>
                </c:pt>
                <c:pt idx="7">
                  <c:v> Other wholesale items </c:v>
                </c:pt>
                <c:pt idx="8">
                  <c:v> Retail cost to serve </c:v>
                </c:pt>
                <c:pt idx="9">
                  <c:v> Customer numbers &amp; retail apportionment </c:v>
                </c:pt>
                <c:pt idx="10">
                  <c:v> Combined average bills PR24 </c:v>
                </c:pt>
              </c:strCache>
            </c:strRef>
          </c:cat>
          <c:val>
            <c:numRef>
              <c:f>'Bill impact waterfall'!$F$4:$F$14</c:f>
              <c:numCache>
                <c:formatCode>#,##0_);\(#,##0\);"-  ";" "@" "</c:formatCode>
                <c:ptCount val="11"/>
                <c:pt idx="1">
                  <c:v>124.54961116813313</c:v>
                </c:pt>
                <c:pt idx="2">
                  <c:v>0</c:v>
                </c:pt>
                <c:pt idx="3">
                  <c:v>8.7855939866677453</c:v>
                </c:pt>
                <c:pt idx="4">
                  <c:v>0</c:v>
                </c:pt>
                <c:pt idx="5">
                  <c:v>94.394283409249923</c:v>
                </c:pt>
                <c:pt idx="6">
                  <c:v>0</c:v>
                </c:pt>
                <c:pt idx="7">
                  <c:v>58.624822957277338</c:v>
                </c:pt>
                <c:pt idx="8">
                  <c:v>86.204985450692519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36-4223-AB9F-31A55E2BAB00}"/>
            </c:ext>
          </c:extLst>
        </c:ser>
        <c:ser>
          <c:idx val="3"/>
          <c:order val="3"/>
          <c:invertIfNegative val="0"/>
          <c:cat>
            <c:strRef>
              <c:f>'Bill impact waterfall'!$B$4:$B$14</c:f>
              <c:strCache>
                <c:ptCount val="11"/>
                <c:pt idx="0">
                  <c:v> Combined average bills PR19 </c:v>
                </c:pt>
                <c:pt idx="1">
                  <c:v> Average totex increase/(decrease) </c:v>
                </c:pt>
                <c:pt idx="2">
                  <c:v> PAYG rate </c:v>
                </c:pt>
                <c:pt idx="3">
                  <c:v> RCV </c:v>
                </c:pt>
                <c:pt idx="4">
                  <c:v> Run-off rates </c:v>
                </c:pt>
                <c:pt idx="5">
                  <c:v> WACC </c:v>
                </c:pt>
                <c:pt idx="6">
                  <c:v> Wholesale reconciliation items </c:v>
                </c:pt>
                <c:pt idx="7">
                  <c:v> Other wholesale items </c:v>
                </c:pt>
                <c:pt idx="8">
                  <c:v> Retail cost to serve </c:v>
                </c:pt>
                <c:pt idx="9">
                  <c:v> Customer numbers &amp; retail apportionment </c:v>
                </c:pt>
                <c:pt idx="10">
                  <c:v> Combined average bills PR24 </c:v>
                </c:pt>
              </c:strCache>
            </c:strRef>
          </c:cat>
          <c:val>
            <c:numRef>
              <c:f>'Bill impact waterfall'!$G$4:$G$14</c:f>
              <c:numCache>
                <c:formatCode>#,##0_);\(#,##0\);"-  ";" "@" "</c:formatCode>
                <c:ptCount val="1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836-4223-AB9F-31A55E2BAB00}"/>
            </c:ext>
          </c:extLst>
        </c:ser>
        <c:ser>
          <c:idx val="4"/>
          <c:order val="4"/>
          <c:spPr>
            <a:solidFill>
              <a:srgbClr val="62A70F"/>
            </a:solidFill>
          </c:spPr>
          <c:invertIfNegative val="0"/>
          <c:cat>
            <c:strRef>
              <c:f>'Bill impact waterfall'!$B$4:$B$14</c:f>
              <c:strCache>
                <c:ptCount val="11"/>
                <c:pt idx="0">
                  <c:v> Combined average bills PR19 </c:v>
                </c:pt>
                <c:pt idx="1">
                  <c:v> Average totex increase/(decrease) </c:v>
                </c:pt>
                <c:pt idx="2">
                  <c:v> PAYG rate </c:v>
                </c:pt>
                <c:pt idx="3">
                  <c:v> RCV </c:v>
                </c:pt>
                <c:pt idx="4">
                  <c:v> Run-off rates </c:v>
                </c:pt>
                <c:pt idx="5">
                  <c:v> WACC </c:v>
                </c:pt>
                <c:pt idx="6">
                  <c:v> Wholesale reconciliation items </c:v>
                </c:pt>
                <c:pt idx="7">
                  <c:v> Other wholesale items </c:v>
                </c:pt>
                <c:pt idx="8">
                  <c:v> Retail cost to serve </c:v>
                </c:pt>
                <c:pt idx="9">
                  <c:v> Customer numbers &amp; retail apportionment </c:v>
                </c:pt>
                <c:pt idx="10">
                  <c:v> Combined average bills PR24 </c:v>
                </c:pt>
              </c:strCache>
            </c:strRef>
          </c:cat>
          <c:val>
            <c:numRef>
              <c:f>'Bill impact waterfall'!$H$4:$H$14</c:f>
              <c:numCache>
                <c:formatCode>#,##0_);\(#,##0\);"-  ";" "@" "</c:formatCode>
                <c:ptCount val="11"/>
                <c:pt idx="1">
                  <c:v>0</c:v>
                </c:pt>
                <c:pt idx="2">
                  <c:v>115.02959819321769</c:v>
                </c:pt>
                <c:pt idx="3">
                  <c:v>0</c:v>
                </c:pt>
                <c:pt idx="4">
                  <c:v>3.4858704017033069</c:v>
                </c:pt>
                <c:pt idx="5">
                  <c:v>0</c:v>
                </c:pt>
                <c:pt idx="6">
                  <c:v>0.29362051408522688</c:v>
                </c:pt>
                <c:pt idx="7">
                  <c:v>0</c:v>
                </c:pt>
                <c:pt idx="8">
                  <c:v>0</c:v>
                </c:pt>
                <c:pt idx="9">
                  <c:v>58.285983787584108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36-4223-AB9F-31A55E2BAB00}"/>
            </c:ext>
          </c:extLst>
        </c:ser>
        <c:ser>
          <c:idx val="5"/>
          <c:order val="5"/>
          <c:invertIfNegative val="0"/>
          <c:cat>
            <c:strRef>
              <c:f>'Bill impact waterfall'!$B$4:$B$14</c:f>
              <c:strCache>
                <c:ptCount val="11"/>
                <c:pt idx="0">
                  <c:v> Combined average bills PR19 </c:v>
                </c:pt>
                <c:pt idx="1">
                  <c:v> Average totex increase/(decrease) </c:v>
                </c:pt>
                <c:pt idx="2">
                  <c:v> PAYG rate </c:v>
                </c:pt>
                <c:pt idx="3">
                  <c:v> RCV </c:v>
                </c:pt>
                <c:pt idx="4">
                  <c:v> Run-off rates </c:v>
                </c:pt>
                <c:pt idx="5">
                  <c:v> WACC </c:v>
                </c:pt>
                <c:pt idx="6">
                  <c:v> Wholesale reconciliation items </c:v>
                </c:pt>
                <c:pt idx="7">
                  <c:v> Other wholesale items </c:v>
                </c:pt>
                <c:pt idx="8">
                  <c:v> Retail cost to serve </c:v>
                </c:pt>
                <c:pt idx="9">
                  <c:v> Customer numbers &amp; retail apportionment </c:v>
                </c:pt>
                <c:pt idx="10">
                  <c:v> Combined average bills PR24 </c:v>
                </c:pt>
              </c:strCache>
            </c:strRef>
          </c:cat>
          <c:val>
            <c:numRef>
              <c:f>'Bill impact waterfall'!$I$4:$I$14</c:f>
              <c:numCache>
                <c:formatCode>#,##0_);\(#,##0\);"-  ";" "@" "</c:formatCode>
                <c:ptCount val="1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836-4223-AB9F-31A55E2BA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overlap val="100"/>
        <c:axId val="855933983"/>
        <c:axId val="1"/>
      </c:barChart>
      <c:catAx>
        <c:axId val="8559339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200" b="1">
                    <a:latin typeface="Calibri"/>
                  </a:rPr>
                  <a:t>Change in bill components</a:t>
                </a:r>
              </a:p>
            </c:rich>
          </c:tx>
          <c:layout>
            <c:manualLayout>
              <c:xMode val="edge"/>
              <c:yMode val="edge"/>
              <c:x val="0.45774334569871494"/>
              <c:y val="0.86485596544876842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6350">
            <a:solidFill>
              <a:schemeClr val="lt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1050">
                <a:latin typeface="Calibri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1"/>
      </c:catAx>
      <c:valAx>
        <c:axId val="1"/>
        <c:scaling>
          <c:orientation val="minMax"/>
          <c:max val="700"/>
          <c:min val="350"/>
        </c:scaling>
        <c:delete val="0"/>
        <c:axPos val="l"/>
        <c:majorGridlines>
          <c:spPr>
            <a:ln w="6350">
              <a:solidFill>
                <a:schemeClr val="lt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 sz="1200" b="1">
                    <a:latin typeface="Calibri"/>
                  </a:rPr>
                  <a:t>Financial value of change, £ per customer</a:t>
                </a:r>
              </a:p>
            </c:rich>
          </c:tx>
          <c:layout>
            <c:manualLayout>
              <c:xMode val="edge"/>
              <c:yMode val="edge"/>
              <c:x val="1.5202026232707534E-2"/>
              <c:y val="0.25653035705807853"/>
            </c:manualLayout>
          </c:layout>
          <c:overlay val="0"/>
          <c:spPr>
            <a:noFill/>
            <a:ln>
              <a:noFill/>
            </a:ln>
          </c:spPr>
        </c:title>
        <c:numFmt formatCode="#,##0_);\(#,##0\);&quot;-  &quot;;&quot; &quot;@&quot; &quot;" sourceLinked="1"/>
        <c:majorTickMark val="out"/>
        <c:minorTickMark val="none"/>
        <c:tickLblPos val="nextTo"/>
        <c:spPr>
          <a:ln w="6350">
            <a:solidFill>
              <a:schemeClr val="lt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Calibri"/>
              </a:defRPr>
            </a:pPr>
            <a:endParaRPr lang="en-US"/>
          </a:p>
        </c:txPr>
        <c:crossAx val="855933983"/>
        <c:crosses val="autoZero"/>
        <c:crossBetween val="between"/>
      </c:valAx>
      <c:spPr>
        <a:solidFill>
          <a:schemeClr val="lt1"/>
        </a:solidFill>
        <a:ln>
          <a:noFill/>
        </a:ln>
      </c:spPr>
    </c:plotArea>
    <c:plotVisOnly val="0"/>
    <c:dispBlanksAs val="gap"/>
    <c:showDLblsOverMax val="0"/>
  </c:chart>
  <c:spPr>
    <a:solidFill>
      <a:schemeClr val="lt1"/>
    </a:solidFill>
    <a:ln w="6350">
      <a:solidFill>
        <a:schemeClr val="dk1">
          <a:tint val="75000"/>
        </a:schemeClr>
      </a:solidFill>
    </a:ln>
  </c:spPr>
  <c:txPr>
    <a:bodyPr/>
    <a:lstStyle/>
    <a:p>
      <a:pPr>
        <a:defRPr>
          <a:latin typeface="Krub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8.2257858042640353E-2"/>
          <c:y val="7.6048706535393348E-2"/>
          <c:w val="0.85677543408390344"/>
          <c:h val="0.65526278766585022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>
              <a:noFill/>
            </a:ln>
          </c:spPr>
          <c:invertIfNegative val="0"/>
          <c:cat>
            <c:strRef>
              <c:f>'Bill impact waterfall (costs)'!$B$4:$B$18</c:f>
              <c:strCache>
                <c:ptCount val="15"/>
                <c:pt idx="0">
                  <c:v> Combined average bills PR19 </c:v>
                </c:pt>
                <c:pt idx="1">
                  <c:v> Base expenditure </c:v>
                </c:pt>
                <c:pt idx="2">
                  <c:v> Storm overflows </c:v>
                </c:pt>
                <c:pt idx="3">
                  <c:v> Nutrient removal </c:v>
                </c:pt>
                <c:pt idx="4">
                  <c:v> Resilience </c:v>
                </c:pt>
                <c:pt idx="5">
                  <c:v> Net Zero </c:v>
                </c:pt>
                <c:pt idx="6">
                  <c:v> WRMP </c:v>
                </c:pt>
                <c:pt idx="7">
                  <c:v> Environmental </c:v>
                </c:pt>
                <c:pt idx="8">
                  <c:v> Other enhancement costs </c:v>
                </c:pt>
                <c:pt idx="9">
                  <c:v> WACC </c:v>
                </c:pt>
                <c:pt idx="10">
                  <c:v> Wholesale reconciliation items </c:v>
                </c:pt>
                <c:pt idx="11">
                  <c:v> Other wholesale items </c:v>
                </c:pt>
                <c:pt idx="12">
                  <c:v> Retail cost to serve </c:v>
                </c:pt>
                <c:pt idx="13">
                  <c:v> Customer numbers &amp; retail apportionment </c:v>
                </c:pt>
                <c:pt idx="14">
                  <c:v> Combined average bills PR24 </c:v>
                </c:pt>
              </c:strCache>
            </c:strRef>
          </c:cat>
          <c:val>
            <c:numRef>
              <c:f>'Bill impact waterfall (costs)'!$E$4:$E$18</c:f>
              <c:numCache>
                <c:formatCode>#,##0_);\(#,##0\);"-  ";" "@" "</c:formatCode>
                <c:ptCount val="15"/>
                <c:pt idx="1">
                  <c:v>432.76476674935344</c:v>
                </c:pt>
                <c:pt idx="2">
                  <c:v>437.24227015588701</c:v>
                </c:pt>
                <c:pt idx="3">
                  <c:v>437.63220422628996</c:v>
                </c:pt>
                <c:pt idx="4">
                  <c:v>437.63510833981115</c:v>
                </c:pt>
                <c:pt idx="5">
                  <c:v>437.95660758990954</c:v>
                </c:pt>
                <c:pt idx="6">
                  <c:v>437.95660758990954</c:v>
                </c:pt>
                <c:pt idx="7">
                  <c:v>437.95660758990954</c:v>
                </c:pt>
                <c:pt idx="8">
                  <c:v>440.49295572896631</c:v>
                </c:pt>
                <c:pt idx="9">
                  <c:v>447.5845033092333</c:v>
                </c:pt>
                <c:pt idx="10">
                  <c:v>541.685166204398</c:v>
                </c:pt>
                <c:pt idx="11">
                  <c:v>541.685166204398</c:v>
                </c:pt>
                <c:pt idx="12">
                  <c:v>600.30998916167539</c:v>
                </c:pt>
                <c:pt idx="13">
                  <c:v>628.22899082478386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F3-4324-8301-BA9048F6099A}"/>
            </c:ext>
          </c:extLst>
        </c:ser>
        <c:ser>
          <c:idx val="1"/>
          <c:order val="1"/>
          <c:spPr>
            <a:solidFill>
              <a:srgbClr val="0071CE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EF3-4324-8301-BA9048F6099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EF3-4324-8301-BA9048F6099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EF3-4324-8301-BA9048F6099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EF3-4324-8301-BA9048F6099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EF3-4324-8301-BA9048F6099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EF3-4324-8301-BA9048F6099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EF3-4324-8301-BA9048F6099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EF3-4324-8301-BA9048F6099A}"/>
              </c:ext>
            </c:extLst>
          </c:dPt>
          <c:dLbls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lt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'Bill impact waterfall (costs)'!$B$4:$B$18</c:f>
              <c:strCache>
                <c:ptCount val="15"/>
                <c:pt idx="0">
                  <c:v> Combined average bills PR19 </c:v>
                </c:pt>
                <c:pt idx="1">
                  <c:v> Base expenditure </c:v>
                </c:pt>
                <c:pt idx="2">
                  <c:v> Storm overflows </c:v>
                </c:pt>
                <c:pt idx="3">
                  <c:v> Nutrient removal </c:v>
                </c:pt>
                <c:pt idx="4">
                  <c:v> Resilience </c:v>
                </c:pt>
                <c:pt idx="5">
                  <c:v> Net Zero </c:v>
                </c:pt>
                <c:pt idx="6">
                  <c:v> WRMP </c:v>
                </c:pt>
                <c:pt idx="7">
                  <c:v> Environmental </c:v>
                </c:pt>
                <c:pt idx="8">
                  <c:v> Other enhancement costs </c:v>
                </c:pt>
                <c:pt idx="9">
                  <c:v> WACC </c:v>
                </c:pt>
                <c:pt idx="10">
                  <c:v> Wholesale reconciliation items </c:v>
                </c:pt>
                <c:pt idx="11">
                  <c:v> Other wholesale items </c:v>
                </c:pt>
                <c:pt idx="12">
                  <c:v> Retail cost to serve </c:v>
                </c:pt>
                <c:pt idx="13">
                  <c:v> Customer numbers &amp; retail apportionment </c:v>
                </c:pt>
                <c:pt idx="14">
                  <c:v> Combined average bills PR24 </c:v>
                </c:pt>
              </c:strCache>
            </c:strRef>
          </c:cat>
          <c:val>
            <c:numRef>
              <c:f>'Bill impact waterfall (costs)'!$D$4:$D$18</c:f>
              <c:numCache>
                <c:formatCode>#,##0_);\(#,##0\);"-  ";" "@" "</c:formatCode>
                <c:ptCount val="15"/>
                <c:pt idx="0">
                  <c:v>432.76476674935344</c:v>
                </c:pt>
                <c:pt idx="14">
                  <c:v>628.22899082478386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EF3-4324-8301-BA9048F6099A}"/>
            </c:ext>
          </c:extLst>
        </c:ser>
        <c:ser>
          <c:idx val="2"/>
          <c:order val="2"/>
          <c:spPr>
            <a:solidFill>
              <a:srgbClr val="D60037"/>
            </a:solidFill>
          </c:spPr>
          <c:invertIfNegative val="0"/>
          <c:cat>
            <c:strRef>
              <c:f>'Bill impact waterfall (costs)'!$B$4:$B$18</c:f>
              <c:strCache>
                <c:ptCount val="15"/>
                <c:pt idx="0">
                  <c:v> Combined average bills PR19 </c:v>
                </c:pt>
                <c:pt idx="1">
                  <c:v> Base expenditure </c:v>
                </c:pt>
                <c:pt idx="2">
                  <c:v> Storm overflows </c:v>
                </c:pt>
                <c:pt idx="3">
                  <c:v> Nutrient removal </c:v>
                </c:pt>
                <c:pt idx="4">
                  <c:v> Resilience </c:v>
                </c:pt>
                <c:pt idx="5">
                  <c:v> Net Zero </c:v>
                </c:pt>
                <c:pt idx="6">
                  <c:v> WRMP </c:v>
                </c:pt>
                <c:pt idx="7">
                  <c:v> Environmental </c:v>
                </c:pt>
                <c:pt idx="8">
                  <c:v> Other enhancement costs </c:v>
                </c:pt>
                <c:pt idx="9">
                  <c:v> WACC </c:v>
                </c:pt>
                <c:pt idx="10">
                  <c:v> Wholesale reconciliation items </c:v>
                </c:pt>
                <c:pt idx="11">
                  <c:v> Other wholesale items </c:v>
                </c:pt>
                <c:pt idx="12">
                  <c:v> Retail cost to serve </c:v>
                </c:pt>
                <c:pt idx="13">
                  <c:v> Customer numbers &amp; retail apportionment </c:v>
                </c:pt>
                <c:pt idx="14">
                  <c:v> Combined average bills PR24 </c:v>
                </c:pt>
              </c:strCache>
            </c:strRef>
          </c:cat>
          <c:val>
            <c:numRef>
              <c:f>'Bill impact waterfall (costs)'!$F$4:$F$18</c:f>
              <c:numCache>
                <c:formatCode>#,##0_);\(#,##0\);"-  ";" "@" "</c:formatCode>
                <c:ptCount val="15"/>
                <c:pt idx="1">
                  <c:v>4.4775034065335673</c:v>
                </c:pt>
                <c:pt idx="2">
                  <c:v>0.38993407040292827</c:v>
                </c:pt>
                <c:pt idx="3">
                  <c:v>2.9041135211914943E-3</c:v>
                </c:pt>
                <c:pt idx="4">
                  <c:v>0.32149925009839092</c:v>
                </c:pt>
                <c:pt idx="5">
                  <c:v>0</c:v>
                </c:pt>
                <c:pt idx="6">
                  <c:v>0</c:v>
                </c:pt>
                <c:pt idx="7">
                  <c:v>2.536348139056773</c:v>
                </c:pt>
                <c:pt idx="8">
                  <c:v>7.0915475802670178</c:v>
                </c:pt>
                <c:pt idx="9">
                  <c:v>94.394283409249923</c:v>
                </c:pt>
                <c:pt idx="10">
                  <c:v>0</c:v>
                </c:pt>
                <c:pt idx="11">
                  <c:v>58.624822957277338</c:v>
                </c:pt>
                <c:pt idx="12">
                  <c:v>86.204985450692519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EF3-4324-8301-BA9048F6099A}"/>
            </c:ext>
          </c:extLst>
        </c:ser>
        <c:ser>
          <c:idx val="3"/>
          <c:order val="3"/>
          <c:invertIfNegative val="0"/>
          <c:cat>
            <c:strRef>
              <c:f>'Bill impact waterfall (costs)'!$B$4:$B$18</c:f>
              <c:strCache>
                <c:ptCount val="15"/>
                <c:pt idx="0">
                  <c:v> Combined average bills PR19 </c:v>
                </c:pt>
                <c:pt idx="1">
                  <c:v> Base expenditure </c:v>
                </c:pt>
                <c:pt idx="2">
                  <c:v> Storm overflows </c:v>
                </c:pt>
                <c:pt idx="3">
                  <c:v> Nutrient removal </c:v>
                </c:pt>
                <c:pt idx="4">
                  <c:v> Resilience </c:v>
                </c:pt>
                <c:pt idx="5">
                  <c:v> Net Zero </c:v>
                </c:pt>
                <c:pt idx="6">
                  <c:v> WRMP </c:v>
                </c:pt>
                <c:pt idx="7">
                  <c:v> Environmental </c:v>
                </c:pt>
                <c:pt idx="8">
                  <c:v> Other enhancement costs </c:v>
                </c:pt>
                <c:pt idx="9">
                  <c:v> WACC </c:v>
                </c:pt>
                <c:pt idx="10">
                  <c:v> Wholesale reconciliation items </c:v>
                </c:pt>
                <c:pt idx="11">
                  <c:v> Other wholesale items </c:v>
                </c:pt>
                <c:pt idx="12">
                  <c:v> Retail cost to serve </c:v>
                </c:pt>
                <c:pt idx="13">
                  <c:v> Customer numbers &amp; retail apportionment </c:v>
                </c:pt>
                <c:pt idx="14">
                  <c:v> Combined average bills PR24 </c:v>
                </c:pt>
              </c:strCache>
            </c:strRef>
          </c:cat>
          <c:val>
            <c:numRef>
              <c:f>'Bill impact waterfall (costs)'!$G$4:$G$18</c:f>
              <c:numCache>
                <c:formatCode>#,##0_);\(#,##0\);"-  ";" "@" "</c:formatCode>
                <c:ptCount val="1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EF3-4324-8301-BA9048F6099A}"/>
            </c:ext>
          </c:extLst>
        </c:ser>
        <c:ser>
          <c:idx val="4"/>
          <c:order val="4"/>
          <c:spPr>
            <a:solidFill>
              <a:srgbClr val="62A70F"/>
            </a:solidFill>
          </c:spPr>
          <c:invertIfNegative val="0"/>
          <c:cat>
            <c:strRef>
              <c:f>'Bill impact waterfall (costs)'!$B$4:$B$18</c:f>
              <c:strCache>
                <c:ptCount val="15"/>
                <c:pt idx="0">
                  <c:v> Combined average bills PR19 </c:v>
                </c:pt>
                <c:pt idx="1">
                  <c:v> Base expenditure </c:v>
                </c:pt>
                <c:pt idx="2">
                  <c:v> Storm overflows </c:v>
                </c:pt>
                <c:pt idx="3">
                  <c:v> Nutrient removal </c:v>
                </c:pt>
                <c:pt idx="4">
                  <c:v> Resilience </c:v>
                </c:pt>
                <c:pt idx="5">
                  <c:v> Net Zero </c:v>
                </c:pt>
                <c:pt idx="6">
                  <c:v> WRMP </c:v>
                </c:pt>
                <c:pt idx="7">
                  <c:v> Environmental </c:v>
                </c:pt>
                <c:pt idx="8">
                  <c:v> Other enhancement costs </c:v>
                </c:pt>
                <c:pt idx="9">
                  <c:v> WACC </c:v>
                </c:pt>
                <c:pt idx="10">
                  <c:v> Wholesale reconciliation items </c:v>
                </c:pt>
                <c:pt idx="11">
                  <c:v> Other wholesale items </c:v>
                </c:pt>
                <c:pt idx="12">
                  <c:v> Retail cost to serve </c:v>
                </c:pt>
                <c:pt idx="13">
                  <c:v> Customer numbers &amp; retail apportionment </c:v>
                </c:pt>
                <c:pt idx="14">
                  <c:v> Combined average bills PR24 </c:v>
                </c:pt>
              </c:strCache>
            </c:strRef>
          </c:cat>
          <c:val>
            <c:numRef>
              <c:f>'Bill impact waterfall (costs)'!$H$4:$H$18</c:f>
              <c:numCache>
                <c:formatCode>#,##0_);\(#,##0\);"-  ";" "@" "</c:formatCode>
                <c:ptCount val="1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0.29362051408522688</c:v>
                </c:pt>
                <c:pt idx="11">
                  <c:v>0</c:v>
                </c:pt>
                <c:pt idx="12">
                  <c:v>0</c:v>
                </c:pt>
                <c:pt idx="13">
                  <c:v>58.285983787584108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EF3-4324-8301-BA9048F6099A}"/>
            </c:ext>
          </c:extLst>
        </c:ser>
        <c:ser>
          <c:idx val="5"/>
          <c:order val="5"/>
          <c:invertIfNegative val="0"/>
          <c:cat>
            <c:strRef>
              <c:f>'Bill impact waterfall (costs)'!$B$4:$B$18</c:f>
              <c:strCache>
                <c:ptCount val="15"/>
                <c:pt idx="0">
                  <c:v> Combined average bills PR19 </c:v>
                </c:pt>
                <c:pt idx="1">
                  <c:v> Base expenditure </c:v>
                </c:pt>
                <c:pt idx="2">
                  <c:v> Storm overflows </c:v>
                </c:pt>
                <c:pt idx="3">
                  <c:v> Nutrient removal </c:v>
                </c:pt>
                <c:pt idx="4">
                  <c:v> Resilience </c:v>
                </c:pt>
                <c:pt idx="5">
                  <c:v> Net Zero </c:v>
                </c:pt>
                <c:pt idx="6">
                  <c:v> WRMP </c:v>
                </c:pt>
                <c:pt idx="7">
                  <c:v> Environmental </c:v>
                </c:pt>
                <c:pt idx="8">
                  <c:v> Other enhancement costs </c:v>
                </c:pt>
                <c:pt idx="9">
                  <c:v> WACC </c:v>
                </c:pt>
                <c:pt idx="10">
                  <c:v> Wholesale reconciliation items </c:v>
                </c:pt>
                <c:pt idx="11">
                  <c:v> Other wholesale items </c:v>
                </c:pt>
                <c:pt idx="12">
                  <c:v> Retail cost to serve </c:v>
                </c:pt>
                <c:pt idx="13">
                  <c:v> Customer numbers &amp; retail apportionment </c:v>
                </c:pt>
                <c:pt idx="14">
                  <c:v> Combined average bills PR24 </c:v>
                </c:pt>
              </c:strCache>
            </c:strRef>
          </c:cat>
          <c:val>
            <c:numRef>
              <c:f>'Bill impact waterfall (costs)'!$I$4:$I$18</c:f>
              <c:numCache>
                <c:formatCode>#,##0_);\(#,##0\);"-  ";" "@" "</c:formatCode>
                <c:ptCount val="1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EF3-4324-8301-BA9048F60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overlap val="100"/>
        <c:axId val="855938783"/>
        <c:axId val="1"/>
      </c:barChart>
      <c:catAx>
        <c:axId val="8559387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200" b="1">
                    <a:latin typeface="Calibri"/>
                  </a:rPr>
                  <a:t>Change in bill components</a:t>
                </a:r>
              </a:p>
            </c:rich>
          </c:tx>
          <c:layout>
            <c:manualLayout>
              <c:xMode val="edge"/>
              <c:yMode val="edge"/>
              <c:x val="0.45406565870060256"/>
              <c:y val="0.87020901864265321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6350">
            <a:solidFill>
              <a:schemeClr val="lt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1050">
                <a:latin typeface="Calibri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1"/>
      </c:catAx>
      <c:valAx>
        <c:axId val="1"/>
        <c:scaling>
          <c:orientation val="minMax"/>
          <c:max val="700"/>
          <c:min val="350"/>
        </c:scaling>
        <c:delete val="0"/>
        <c:axPos val="l"/>
        <c:majorGridlines>
          <c:spPr>
            <a:ln w="6350">
              <a:solidFill>
                <a:schemeClr val="lt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 sz="1200" b="1">
                    <a:latin typeface="Calibri"/>
                  </a:rPr>
                  <a:t>Financial value of change, £ per customer</a:t>
                </a:r>
              </a:p>
            </c:rich>
          </c:tx>
          <c:layout>
            <c:manualLayout>
              <c:xMode val="edge"/>
              <c:yMode val="edge"/>
              <c:x val="1.5202026232707534E-2"/>
              <c:y val="0.25653035705807853"/>
            </c:manualLayout>
          </c:layout>
          <c:overlay val="0"/>
          <c:spPr>
            <a:noFill/>
            <a:ln>
              <a:noFill/>
            </a:ln>
          </c:spPr>
        </c:title>
        <c:numFmt formatCode="#,##0_);\(#,##0\);&quot;-  &quot;;&quot; &quot;@&quot; &quot;" sourceLinked="1"/>
        <c:majorTickMark val="out"/>
        <c:minorTickMark val="none"/>
        <c:tickLblPos val="nextTo"/>
        <c:spPr>
          <a:ln w="6350">
            <a:solidFill>
              <a:schemeClr val="lt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Calibri"/>
              </a:defRPr>
            </a:pPr>
            <a:endParaRPr lang="en-US"/>
          </a:p>
        </c:txPr>
        <c:crossAx val="855938783"/>
        <c:crosses val="autoZero"/>
        <c:crossBetween val="between"/>
      </c:valAx>
      <c:spPr>
        <a:solidFill>
          <a:schemeClr val="lt1"/>
        </a:solidFill>
        <a:ln>
          <a:noFill/>
        </a:ln>
      </c:spPr>
    </c:plotArea>
    <c:plotVisOnly val="0"/>
    <c:dispBlanksAs val="gap"/>
    <c:showDLblsOverMax val="0"/>
  </c:chart>
  <c:spPr>
    <a:solidFill>
      <a:schemeClr val="lt1"/>
    </a:solidFill>
    <a:ln w="6350">
      <a:solidFill>
        <a:schemeClr val="dk1">
          <a:tint val="75000"/>
        </a:schemeClr>
      </a:solidFill>
    </a:ln>
  </c:spPr>
  <c:txPr>
    <a:bodyPr/>
    <a:lstStyle/>
    <a:p>
      <a:pPr>
        <a:defRPr>
          <a:latin typeface="Krub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29391</xdr:colOff>
      <xdr:row>11</xdr:row>
      <xdr:rowOff>122464</xdr:rowOff>
    </xdr:from>
    <xdr:to>
      <xdr:col>8</xdr:col>
      <xdr:colOff>595820</xdr:colOff>
      <xdr:row>69</xdr:row>
      <xdr:rowOff>47625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95992" y="2383699"/>
          <a:ext cx="9661985" cy="7894411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algn="l"/>
          <a:r>
            <a:rPr lang="en-US" sz="1000" b="1">
              <a:latin typeface="+mn-lt"/>
            </a:rPr>
            <a:t>Summary of the model:</a:t>
          </a:r>
          <a:endParaRPr lang="en-US" sz="1000">
            <a:latin typeface="+mn-lt"/>
          </a:endParaRPr>
        </a:p>
        <a:p>
          <a:pPr algn="l"/>
          <a:endParaRPr lang="en-US" sz="1000" b="1">
            <a:solidFill>
              <a:srgbClr val="000000"/>
            </a:solidFill>
            <a:latin typeface="+mn-lt"/>
          </a:endParaRPr>
        </a:p>
        <a:p>
          <a:pPr algn="l"/>
          <a:r>
            <a:rPr lang="en-US" sz="1000">
              <a:latin typeface="+mn-lt"/>
            </a:rPr>
            <a:t>For PR24, we require companies to provide information on the movement in bills from PR19 to PR24 with their business plans. </a:t>
          </a: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>
              <a:latin typeface="+mn-lt"/>
            </a:rPr>
            <a:t>This simple bill waterfall model shows the key drivers in bill movements that companies should use to submit its information on.</a:t>
          </a:r>
        </a:p>
        <a:p>
          <a:pPr algn="l"/>
          <a:endParaRPr lang="en-US" sz="1000">
            <a:latin typeface="+mn-lt"/>
          </a:endParaRP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 b="1">
              <a:latin typeface="+mn-lt"/>
            </a:rPr>
            <a:t>Instructions:</a:t>
          </a:r>
        </a:p>
        <a:p>
          <a:pPr algn="l"/>
          <a:endParaRPr lang="en-US" sz="1000" b="1">
            <a:latin typeface="+mn-lt"/>
          </a:endParaRPr>
        </a:p>
        <a:p>
          <a:pPr algn="l"/>
          <a:r>
            <a:rPr lang="en-US" sz="1000">
              <a:latin typeface="+mn-lt"/>
            </a:rPr>
            <a:t>Companies need to populate the InpS sheet with data values consistent with its PR19 final determination and its PR24 financial model.</a:t>
          </a: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>
              <a:latin typeface="+mn-lt"/>
            </a:rPr>
            <a:t>PR19 values should be input in 2017-18 prices (unless stated otherwise). PR24 values should be input in 2022-23 prices.</a:t>
          </a:r>
        </a:p>
        <a:p>
          <a:pPr algn="l"/>
          <a:endParaRPr lang="en-US" sz="1000" b="1">
            <a:latin typeface="+mn-lt"/>
          </a:endParaRPr>
        </a:p>
        <a:p>
          <a:pPr algn="l"/>
          <a:endParaRPr lang="en-US" sz="1000" b="1">
            <a:latin typeface="+mn-lt"/>
          </a:endParaRPr>
        </a:p>
        <a:p>
          <a:pPr algn="l"/>
          <a:r>
            <a:rPr lang="en-US" sz="1000" b="1">
              <a:latin typeface="+mn-lt"/>
            </a:rPr>
            <a:t>Quality assurance: </a:t>
          </a: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>
              <a:latin typeface="+mn-lt"/>
            </a:rPr>
            <a:t>The model has been subject to Ofwat internal quality assurance.</a:t>
          </a:r>
        </a:p>
        <a:p>
          <a:pPr algn="l"/>
          <a:endParaRPr lang="en-US" sz="1000">
            <a:latin typeface="+mn-lt"/>
          </a:endParaRP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 b="1">
              <a:latin typeface="+mn-lt"/>
            </a:rPr>
            <a:t>Disclaimer:</a:t>
          </a: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>
              <a:latin typeface="+mn-lt"/>
            </a:rPr>
            <a:t>Test data is contained in the model. This is purely for test purposes and should not be taken as a statement of Ofwat policy.</a:t>
          </a:r>
        </a:p>
        <a:p>
          <a:pPr algn="l"/>
          <a:r>
            <a:rPr lang="en-US" sz="1000">
              <a:latin typeface="+mn-lt"/>
            </a:rPr>
            <a:t>  </a:t>
          </a:r>
          <a:endParaRPr lang="en-US" sz="1000" b="1">
            <a:solidFill>
              <a:srgbClr val="000000"/>
            </a:solidFill>
            <a:latin typeface="+mn-lt"/>
          </a:endParaRPr>
        </a:p>
        <a:p>
          <a:pPr algn="l"/>
          <a:endParaRPr lang="en-US" sz="1100" b="1">
            <a:solidFill>
              <a:srgbClr val="000000"/>
            </a:solidFill>
            <a:latin typeface="+mn-lt"/>
          </a:endParaRPr>
        </a:p>
        <a:p>
          <a:pPr algn="l"/>
          <a:endParaRPr lang="en-US" sz="1100">
            <a:solidFill>
              <a:srgbClr val="000000"/>
            </a:solidFill>
            <a:latin typeface="+mn-lt"/>
          </a:endParaRPr>
        </a:p>
        <a:p>
          <a:pPr algn="l"/>
          <a:endParaRPr lang="en-US" sz="1000">
            <a:solidFill>
              <a:srgbClr val="000000"/>
            </a:solidFill>
            <a:latin typeface="+mn-lt"/>
          </a:endParaRPr>
        </a:p>
      </xdr:txBody>
    </xdr:sp>
    <xdr:clientData/>
  </xdr:twoCellAnchor>
  <xdr:twoCellAnchor editAs="oneCell">
    <xdr:from>
      <xdr:col>6</xdr:col>
      <xdr:colOff>514351</xdr:colOff>
      <xdr:row>1</xdr:row>
      <xdr:rowOff>9524</xdr:rowOff>
    </xdr:from>
    <xdr:to>
      <xdr:col>9</xdr:col>
      <xdr:colOff>343349</xdr:colOff>
      <xdr:row>5</xdr:row>
      <xdr:rowOff>65059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3306" y="400684"/>
          <a:ext cx="1828802" cy="877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9511</xdr:colOff>
      <xdr:row>1</xdr:row>
      <xdr:rowOff>139247</xdr:rowOff>
    </xdr:from>
    <xdr:to>
      <xdr:col>42</xdr:col>
      <xdr:colOff>0</xdr:colOff>
      <xdr:row>39</xdr:row>
      <xdr:rowOff>101284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2373</xdr:colOff>
      <xdr:row>2</xdr:row>
      <xdr:rowOff>4150</xdr:rowOff>
    </xdr:from>
    <xdr:to>
      <xdr:col>42</xdr:col>
      <xdr:colOff>440531</xdr:colOff>
      <xdr:row>36</xdr:row>
      <xdr:rowOff>32861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20AF70-7E90-4B47-BC3F-3DAE24F3A6F3}" name="tbl_PowerBiSourceTable" displayName="tbl_PowerBiSourceTable" ref="A1:L197" totalsRowShown="0">
  <autoFilter ref="A1:L197" xr:uid="{6F20AF70-7E90-4B47-BC3F-3DAE24F3A6F3}"/>
  <tableColumns count="12">
    <tableColumn id="1" xr3:uid="{CB74AFA6-6E0C-453E-84CF-22A3FE51590A}" name="Name"/>
    <tableColumn id="2" xr3:uid="{73442B65-6257-4B0C-9761-0A00148939BD}" name="Report name"/>
    <tableColumn id="3" xr3:uid="{9949BCF2-213D-4168-9D0A-C6A6E7D24DA6}" name="Index"/>
    <tableColumn id="4" xr3:uid="{8CAE271E-5FAC-48F5-BE0F-A1B3F593139B}" name="Date" dataDxfId="639"/>
    <tableColumn id="5" xr3:uid="{54E27AA5-E968-4D70-8006-C62A756DA6A9}" name="ValueDate"/>
    <tableColumn id="6" xr3:uid="{33A56F0D-CA94-4C37-AA9C-5354BF4347C0}" name="ValuePercentage"/>
    <tableColumn id="7" xr3:uid="{B018215F-AD41-4260-8AEC-B02277F7AB33}" name="ValueNumber"/>
    <tableColumn id="8" xr3:uid="{5E2FC7C7-2EC4-4BB8-8EC9-2DFB5D3F3117}" name="ValueText"/>
    <tableColumn id="9" xr3:uid="{E1466F6B-8191-4370-BC4E-29FDD3D6D73C}" name="Heading level"/>
    <tableColumn id="10" xr3:uid="{07735475-CCCE-488A-A360-3EACB7978510}" name="Reference"/>
    <tableColumn id="11" xr3:uid="{79A43E6A-7C67-43DB-A7E3-D3161FBCE157}" name="Column1"/>
    <tableColumn id="12" xr3:uid="{1C3FE328-6349-46C6-99E7-8FA2F99F2728}" name="Column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Relationship Id="rId4" Type="http://schemas.openxmlformats.org/officeDocument/2006/relationships/customProperty" Target="../customProperty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customProperty" Target="../customProperty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6.bin"/><Relationship Id="rId2" Type="http://schemas.openxmlformats.org/officeDocument/2006/relationships/customProperty" Target="../customProperty15.bin"/><Relationship Id="rId1" Type="http://schemas.openxmlformats.org/officeDocument/2006/relationships/customProperty" Target="../customProperty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9.bin"/><Relationship Id="rId2" Type="http://schemas.openxmlformats.org/officeDocument/2006/relationships/customProperty" Target="../customProperty18.bin"/><Relationship Id="rId1" Type="http://schemas.openxmlformats.org/officeDocument/2006/relationships/customProperty" Target="../customProperty17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2.bin"/><Relationship Id="rId2" Type="http://schemas.openxmlformats.org/officeDocument/2006/relationships/customProperty" Target="../customProperty21.bin"/><Relationship Id="rId1" Type="http://schemas.openxmlformats.org/officeDocument/2006/relationships/customProperty" Target="../customProperty20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5.bin"/><Relationship Id="rId2" Type="http://schemas.openxmlformats.org/officeDocument/2006/relationships/customProperty" Target="../customProperty24.bin"/><Relationship Id="rId1" Type="http://schemas.openxmlformats.org/officeDocument/2006/relationships/customProperty" Target="../customProperty2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8.bin"/><Relationship Id="rId2" Type="http://schemas.openxmlformats.org/officeDocument/2006/relationships/customProperty" Target="../customProperty27.bin"/><Relationship Id="rId1" Type="http://schemas.openxmlformats.org/officeDocument/2006/relationships/customProperty" Target="../customProperty2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hyperlink" Target="mailto:PR24@ofwat.gov.uk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1.bin"/><Relationship Id="rId2" Type="http://schemas.openxmlformats.org/officeDocument/2006/relationships/customProperty" Target="../customProperty30.bin"/><Relationship Id="rId1" Type="http://schemas.openxmlformats.org/officeDocument/2006/relationships/customProperty" Target="../customProperty2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3.bin"/><Relationship Id="rId1" Type="http://schemas.openxmlformats.org/officeDocument/2006/relationships/customProperty" Target="../customProperty3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4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35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3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workbookViewId="0"/>
  </sheetViews>
  <sheetFormatPr defaultColWidth="0" defaultRowHeight="10.5"/>
  <cols>
    <col min="1" max="12" width="9.33203125" customWidth="1"/>
    <col min="13" max="13" width="9.1640625" hidden="1" customWidth="1"/>
    <col min="14" max="16384" width="9.1640625" hidden="1"/>
  </cols>
  <sheetData>
    <row r="1" spans="1:2">
      <c r="A1" t="s">
        <v>0</v>
      </c>
      <c r="B1" t="s">
        <v>1</v>
      </c>
    </row>
  </sheetData>
  <pageMargins left="0.7" right="0.7" top="0.75" bottom="0.75" header="0.3" footer="0.3"/>
  <customProperties>
    <customPr name="MMSheetType" r:id="rId1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34615-4F7E-479F-BDEA-970130712AFA}">
  <sheetPr>
    <tabColor theme="8"/>
    <outlinePr summaryBelow="0" summaryRight="0"/>
  </sheetPr>
  <dimension ref="A1:ZZ4476"/>
  <sheetViews>
    <sheetView showGridLines="0" zoomScale="85" zoomScaleNormal="85" workbookViewId="0">
      <pane xSplit="9" ySplit="5" topLeftCell="J3709" activePane="bottomRight" state="frozen"/>
      <selection pane="topRight" activeCell="J6" sqref="J6"/>
      <selection pane="bottomLeft" activeCell="J6" sqref="J6"/>
      <selection pane="bottomRight" activeCell="N3728" sqref="N3728"/>
    </sheetView>
  </sheetViews>
  <sheetFormatPr defaultColWidth="0" defaultRowHeight="12.75" outlineLevelRow="2"/>
  <cols>
    <col min="1" max="2" width="1.5" style="69" customWidth="1"/>
    <col min="3" max="3" width="1.5" style="442" customWidth="1"/>
    <col min="4" max="4" width="1.5" style="329" customWidth="1"/>
    <col min="5" max="5" width="71.33203125" style="70" customWidth="1"/>
    <col min="6" max="6" width="11" style="70" bestFit="1" customWidth="1"/>
    <col min="7" max="7" width="35.83203125" style="70" bestFit="1" customWidth="1"/>
    <col min="8" max="8" width="11" style="70" bestFit="1" customWidth="1"/>
    <col min="9" max="9" width="3.5" style="70" customWidth="1"/>
    <col min="10" max="24" width="11.1640625" style="70" bestFit="1" customWidth="1"/>
    <col min="25" max="702" width="15.1640625" style="70" customWidth="1"/>
    <col min="703" max="703" width="15.1640625" style="70" hidden="1" customWidth="1"/>
    <col min="704" max="16384" width="15.1640625" style="70" hidden="1"/>
  </cols>
  <sheetData>
    <row r="1" spans="1:702" s="26" customFormat="1" ht="31.5">
      <c r="A1" s="52" t="str">
        <f ca="1" xml:space="preserve"> RIGHT(CELL("filename", A1), LEN(CELL("filename", A1)) - SEARCH("]", CELL("filename", A1)))</f>
        <v>PR24 - Active inputs</v>
      </c>
      <c r="B1" s="52"/>
    </row>
    <row r="2" spans="1:702" s="438" customFormat="1">
      <c r="A2" s="413"/>
      <c r="B2" s="413"/>
      <c r="C2" s="414"/>
      <c r="D2" s="415"/>
      <c r="E2" s="416" t="s">
        <v>14</v>
      </c>
      <c r="F2" s="15">
        <v>5</v>
      </c>
      <c r="G2" s="436" t="s">
        <v>15</v>
      </c>
      <c r="H2" s="416"/>
      <c r="I2" s="416"/>
      <c r="J2" s="437">
        <v>44651</v>
      </c>
      <c r="K2" s="437">
        <v>45016</v>
      </c>
      <c r="L2" s="437">
        <v>45382</v>
      </c>
      <c r="M2" s="437">
        <v>45747</v>
      </c>
      <c r="N2" s="437">
        <v>46112</v>
      </c>
      <c r="O2" s="437">
        <v>46477</v>
      </c>
      <c r="P2" s="437">
        <v>46843</v>
      </c>
      <c r="Q2" s="437">
        <v>47208</v>
      </c>
      <c r="R2" s="437">
        <v>47573</v>
      </c>
      <c r="S2" s="437">
        <v>47938</v>
      </c>
      <c r="T2" s="437">
        <v>48304</v>
      </c>
      <c r="U2" s="437">
        <v>48669</v>
      </c>
      <c r="V2" s="437">
        <v>49034</v>
      </c>
      <c r="W2" s="437">
        <v>49399</v>
      </c>
      <c r="X2" s="437">
        <v>49765</v>
      </c>
      <c r="Y2" s="437"/>
      <c r="Z2" s="437"/>
      <c r="AA2" s="437"/>
      <c r="AB2" s="437"/>
      <c r="AC2" s="437"/>
      <c r="AD2" s="437"/>
      <c r="AE2" s="437"/>
      <c r="AF2" s="437"/>
      <c r="AG2" s="437"/>
      <c r="AH2" s="437"/>
      <c r="AI2" s="437"/>
      <c r="AJ2" s="437"/>
      <c r="AK2" s="437"/>
      <c r="AL2" s="437"/>
      <c r="AM2" s="437"/>
      <c r="AN2" s="437"/>
      <c r="AO2" s="437"/>
      <c r="AP2" s="437"/>
      <c r="AQ2" s="437"/>
      <c r="AR2" s="437"/>
      <c r="AS2" s="437"/>
      <c r="AT2" s="437"/>
      <c r="AU2" s="437"/>
      <c r="AV2" s="437"/>
      <c r="AW2" s="437"/>
      <c r="AX2" s="437"/>
      <c r="AY2" s="437"/>
      <c r="AZ2" s="437"/>
      <c r="BA2" s="437"/>
      <c r="BB2" s="437"/>
      <c r="BC2" s="437"/>
      <c r="BD2" s="437"/>
      <c r="BE2" s="437"/>
      <c r="BF2" s="437"/>
      <c r="BG2" s="437"/>
      <c r="BH2" s="437"/>
      <c r="BI2" s="437"/>
      <c r="BJ2" s="437"/>
      <c r="BK2" s="437"/>
      <c r="BL2" s="437"/>
      <c r="BM2" s="437"/>
      <c r="BN2" s="437"/>
      <c r="BO2" s="437"/>
      <c r="BP2" s="437"/>
      <c r="BQ2" s="437"/>
      <c r="BR2" s="437"/>
      <c r="BS2" s="437"/>
      <c r="BT2" s="437"/>
      <c r="BU2" s="437"/>
      <c r="BV2" s="437"/>
      <c r="BW2" s="437"/>
      <c r="BX2" s="437"/>
      <c r="BY2" s="437"/>
      <c r="BZ2" s="437"/>
      <c r="CA2" s="437"/>
      <c r="CB2" s="437"/>
      <c r="CC2" s="437"/>
      <c r="CD2" s="437"/>
      <c r="CE2" s="437"/>
      <c r="CF2" s="437"/>
      <c r="CG2" s="437"/>
      <c r="CH2" s="437"/>
      <c r="CI2" s="437"/>
      <c r="CJ2" s="437"/>
      <c r="CK2" s="437"/>
      <c r="CL2" s="437"/>
      <c r="CM2" s="437"/>
      <c r="CN2" s="437"/>
      <c r="CO2" s="437"/>
      <c r="CP2" s="437"/>
      <c r="CQ2" s="437"/>
      <c r="CR2" s="437"/>
      <c r="CS2" s="437"/>
      <c r="CT2" s="437"/>
      <c r="CU2" s="437"/>
      <c r="CV2" s="437"/>
      <c r="CW2" s="437"/>
      <c r="CX2" s="437"/>
      <c r="CY2" s="437"/>
      <c r="CZ2" s="437"/>
      <c r="DA2" s="437"/>
      <c r="DB2" s="437"/>
      <c r="DC2" s="437"/>
      <c r="DD2" s="437"/>
      <c r="DE2" s="437"/>
      <c r="DF2" s="437"/>
      <c r="DG2" s="437"/>
      <c r="DH2" s="437"/>
      <c r="DI2" s="437"/>
      <c r="DJ2" s="437"/>
      <c r="DK2" s="437"/>
      <c r="DL2" s="437"/>
      <c r="DM2" s="437"/>
      <c r="DN2" s="437"/>
      <c r="DO2" s="437"/>
      <c r="DP2" s="437"/>
      <c r="DQ2" s="437"/>
      <c r="DR2" s="437"/>
      <c r="DS2" s="437"/>
      <c r="DT2" s="437"/>
      <c r="DU2" s="437"/>
      <c r="DV2" s="437"/>
      <c r="DW2" s="437"/>
      <c r="DX2" s="437"/>
      <c r="DY2" s="437"/>
      <c r="DZ2" s="437"/>
    </row>
    <row r="3" spans="1:702" s="417" customFormat="1">
      <c r="A3" s="413"/>
      <c r="B3" s="413"/>
      <c r="C3" s="414"/>
      <c r="D3" s="415"/>
      <c r="E3" s="70" t="s">
        <v>16</v>
      </c>
      <c r="F3" s="15">
        <v>0</v>
      </c>
      <c r="G3" s="436" t="s">
        <v>280</v>
      </c>
      <c r="H3" s="416"/>
      <c r="I3" s="416"/>
      <c r="J3" s="439" t="s">
        <v>3996</v>
      </c>
      <c r="K3" s="439" t="s">
        <v>3996</v>
      </c>
      <c r="L3" s="439" t="s">
        <v>3996</v>
      </c>
      <c r="M3" s="439" t="s">
        <v>3996</v>
      </c>
      <c r="N3" s="439" t="s">
        <v>222</v>
      </c>
      <c r="O3" s="439" t="s">
        <v>222</v>
      </c>
      <c r="P3" s="439" t="s">
        <v>222</v>
      </c>
      <c r="Q3" s="439" t="s">
        <v>222</v>
      </c>
      <c r="R3" s="439" t="s">
        <v>222</v>
      </c>
      <c r="S3" s="439" t="s">
        <v>3996</v>
      </c>
      <c r="T3" s="439" t="s">
        <v>3996</v>
      </c>
      <c r="U3" s="439" t="s">
        <v>3996</v>
      </c>
      <c r="V3" s="439" t="s">
        <v>3996</v>
      </c>
      <c r="W3" s="439" t="s">
        <v>3996</v>
      </c>
      <c r="X3" s="439" t="s">
        <v>3996</v>
      </c>
      <c r="Y3" s="439"/>
      <c r="Z3" s="439"/>
      <c r="AA3" s="439"/>
      <c r="AB3" s="439"/>
      <c r="AC3" s="439"/>
      <c r="AD3" s="439"/>
      <c r="AE3" s="439"/>
      <c r="AF3" s="439"/>
      <c r="AG3" s="439"/>
      <c r="AH3" s="439"/>
      <c r="AI3" s="439"/>
      <c r="AJ3" s="439"/>
      <c r="AK3" s="439"/>
      <c r="AL3" s="439"/>
      <c r="AM3" s="439"/>
      <c r="AN3" s="439"/>
      <c r="AO3" s="439"/>
      <c r="AP3" s="439"/>
      <c r="AQ3" s="439"/>
      <c r="AR3" s="439"/>
      <c r="AS3" s="439"/>
      <c r="AT3" s="439"/>
      <c r="AU3" s="439"/>
      <c r="AV3" s="439"/>
      <c r="AW3" s="439"/>
      <c r="AX3" s="439"/>
      <c r="AY3" s="439"/>
      <c r="AZ3" s="439"/>
      <c r="BA3" s="439"/>
      <c r="BB3" s="439"/>
      <c r="BC3" s="439"/>
      <c r="BD3" s="439"/>
      <c r="BE3" s="439"/>
      <c r="BF3" s="439"/>
      <c r="BG3" s="439"/>
      <c r="BH3" s="439"/>
      <c r="BI3" s="439"/>
      <c r="BJ3" s="439"/>
      <c r="BK3" s="439"/>
      <c r="BL3" s="439"/>
      <c r="BM3" s="439"/>
      <c r="BN3" s="439"/>
      <c r="BO3" s="439"/>
      <c r="BP3" s="439"/>
      <c r="BQ3" s="439"/>
      <c r="BR3" s="439"/>
      <c r="BS3" s="439"/>
      <c r="BT3" s="439"/>
      <c r="BU3" s="439"/>
      <c r="BV3" s="439"/>
      <c r="BW3" s="439"/>
      <c r="BX3" s="439"/>
      <c r="BY3" s="439"/>
      <c r="BZ3" s="439"/>
      <c r="CA3" s="439"/>
      <c r="CB3" s="439"/>
      <c r="CC3" s="439"/>
      <c r="CD3" s="439"/>
      <c r="CE3" s="439"/>
      <c r="CF3" s="439"/>
      <c r="CG3" s="439"/>
      <c r="CH3" s="439"/>
      <c r="CI3" s="439"/>
      <c r="CJ3" s="439"/>
      <c r="CK3" s="439"/>
      <c r="CL3" s="439"/>
      <c r="CM3" s="439"/>
      <c r="CN3" s="439"/>
      <c r="CO3" s="439"/>
      <c r="CP3" s="439"/>
      <c r="CQ3" s="439"/>
      <c r="CR3" s="439"/>
      <c r="CS3" s="439"/>
      <c r="CT3" s="439"/>
      <c r="CU3" s="439"/>
      <c r="CV3" s="439"/>
      <c r="CW3" s="439"/>
      <c r="CX3" s="439"/>
      <c r="CY3" s="439"/>
      <c r="CZ3" s="439"/>
      <c r="DA3" s="439"/>
      <c r="DB3" s="439"/>
      <c r="DC3" s="439"/>
      <c r="DD3" s="439"/>
      <c r="DE3" s="439"/>
      <c r="DF3" s="439"/>
      <c r="DG3" s="439"/>
      <c r="DH3" s="439"/>
      <c r="DI3" s="439"/>
      <c r="DJ3" s="439"/>
      <c r="DK3" s="439"/>
      <c r="DL3" s="439"/>
      <c r="DM3" s="439"/>
      <c r="DN3" s="439"/>
      <c r="DO3" s="439"/>
      <c r="DP3" s="439"/>
      <c r="DQ3" s="439"/>
      <c r="DR3" s="439"/>
      <c r="DS3" s="439"/>
      <c r="DT3" s="439"/>
      <c r="DU3" s="439"/>
      <c r="DV3" s="439"/>
      <c r="DW3" s="439"/>
      <c r="DX3" s="439"/>
      <c r="DY3" s="439"/>
      <c r="DZ3" s="439"/>
      <c r="EA3" s="439"/>
      <c r="EB3" s="439"/>
      <c r="EC3" s="439"/>
      <c r="ED3" s="439"/>
      <c r="EE3" s="439"/>
      <c r="EF3" s="439"/>
      <c r="EG3" s="439"/>
      <c r="EH3" s="439"/>
      <c r="EI3" s="439"/>
      <c r="EJ3" s="439"/>
      <c r="EK3" s="439"/>
      <c r="EL3" s="439"/>
      <c r="EM3" s="439"/>
      <c r="EN3" s="439"/>
      <c r="EO3" s="439"/>
      <c r="EP3" s="439"/>
      <c r="EQ3" s="439"/>
      <c r="ER3" s="439"/>
      <c r="ES3" s="439"/>
      <c r="ET3" s="439"/>
      <c r="EU3" s="439"/>
      <c r="EV3" s="439"/>
      <c r="EW3" s="439"/>
      <c r="EX3" s="439"/>
      <c r="EY3" s="439"/>
      <c r="EZ3" s="439"/>
      <c r="FA3" s="439"/>
      <c r="FB3" s="439"/>
      <c r="FC3" s="439"/>
      <c r="FD3" s="439"/>
      <c r="FE3" s="439"/>
      <c r="FF3" s="439"/>
      <c r="FG3" s="439"/>
      <c r="FH3" s="439"/>
      <c r="FI3" s="439"/>
      <c r="FJ3" s="439"/>
      <c r="FK3" s="439"/>
      <c r="FL3" s="439"/>
      <c r="FM3" s="439"/>
      <c r="FN3" s="439"/>
      <c r="FO3" s="439"/>
      <c r="FP3" s="439"/>
      <c r="FQ3" s="439"/>
      <c r="FR3" s="439"/>
      <c r="FS3" s="439"/>
      <c r="FT3" s="439"/>
      <c r="FU3" s="439"/>
      <c r="FV3" s="439"/>
      <c r="FW3" s="439"/>
      <c r="FX3" s="439"/>
      <c r="FY3" s="439"/>
      <c r="FZ3" s="439"/>
      <c r="GA3" s="439"/>
      <c r="GB3" s="439"/>
      <c r="GC3" s="439"/>
      <c r="GD3" s="439"/>
      <c r="GE3" s="439"/>
      <c r="GF3" s="439"/>
      <c r="GG3" s="439"/>
      <c r="GH3" s="439"/>
      <c r="GI3" s="439"/>
      <c r="GJ3" s="439"/>
      <c r="GK3" s="439"/>
      <c r="GL3" s="439"/>
      <c r="GM3" s="439"/>
      <c r="GN3" s="439"/>
      <c r="GO3" s="439"/>
      <c r="GP3" s="439"/>
      <c r="GQ3" s="439"/>
      <c r="GR3" s="439"/>
      <c r="GS3" s="439"/>
      <c r="GT3" s="439"/>
      <c r="GU3" s="439"/>
      <c r="GV3" s="439"/>
      <c r="GW3" s="439"/>
      <c r="GX3" s="439"/>
      <c r="GY3" s="439"/>
      <c r="GZ3" s="439"/>
      <c r="HA3" s="439"/>
      <c r="HB3" s="439"/>
      <c r="HC3" s="439"/>
      <c r="HD3" s="439"/>
      <c r="HE3" s="439"/>
      <c r="HF3" s="439"/>
      <c r="HG3" s="439"/>
      <c r="HH3" s="439"/>
      <c r="HI3" s="439"/>
      <c r="HJ3" s="439"/>
      <c r="HK3" s="439"/>
      <c r="HL3" s="439"/>
      <c r="HM3" s="439"/>
      <c r="HN3" s="439"/>
      <c r="HO3" s="439"/>
      <c r="HP3" s="439"/>
      <c r="HQ3" s="439"/>
      <c r="HR3" s="439"/>
      <c r="HS3" s="439"/>
      <c r="HT3" s="439"/>
      <c r="HU3" s="439"/>
      <c r="HV3" s="439"/>
      <c r="HW3" s="439"/>
      <c r="HX3" s="439"/>
      <c r="HY3" s="439"/>
      <c r="HZ3" s="439"/>
      <c r="IA3" s="439"/>
      <c r="IB3" s="439"/>
      <c r="IC3" s="439"/>
      <c r="ID3" s="439"/>
      <c r="IE3" s="439"/>
      <c r="IF3" s="439"/>
      <c r="IG3" s="439"/>
      <c r="IH3" s="439"/>
      <c r="II3" s="439"/>
      <c r="IJ3" s="439"/>
      <c r="IK3" s="439"/>
      <c r="IL3" s="439"/>
      <c r="IM3" s="439"/>
      <c r="IN3" s="439"/>
      <c r="IO3" s="439"/>
      <c r="IP3" s="439"/>
      <c r="IQ3" s="439"/>
      <c r="IR3" s="439"/>
      <c r="IS3" s="439"/>
      <c r="IT3" s="439"/>
      <c r="IU3" s="439"/>
      <c r="IV3" s="439"/>
      <c r="IW3" s="439"/>
      <c r="IX3" s="439"/>
      <c r="IY3" s="439"/>
      <c r="IZ3" s="439"/>
      <c r="JA3" s="439"/>
      <c r="JB3" s="439"/>
      <c r="JC3" s="439"/>
      <c r="JD3" s="439"/>
      <c r="JE3" s="439"/>
      <c r="JF3" s="439"/>
      <c r="JG3" s="439"/>
      <c r="JH3" s="439"/>
      <c r="JI3" s="439"/>
      <c r="JJ3" s="439"/>
      <c r="JK3" s="439"/>
      <c r="JL3" s="439"/>
      <c r="JM3" s="439"/>
      <c r="JN3" s="439"/>
      <c r="JO3" s="439"/>
      <c r="JP3" s="439"/>
      <c r="JQ3" s="439"/>
      <c r="JR3" s="439"/>
      <c r="JS3" s="439"/>
      <c r="JT3" s="439"/>
      <c r="JU3" s="439"/>
      <c r="JV3" s="439"/>
      <c r="JW3" s="439"/>
      <c r="JX3" s="439"/>
      <c r="JY3" s="439"/>
      <c r="JZ3" s="439"/>
      <c r="KA3" s="439"/>
      <c r="KB3" s="439"/>
      <c r="KC3" s="439"/>
      <c r="KD3" s="439"/>
      <c r="KE3" s="439"/>
      <c r="KF3" s="439"/>
      <c r="KG3" s="439"/>
      <c r="KH3" s="439"/>
      <c r="KI3" s="439"/>
      <c r="KJ3" s="439"/>
      <c r="KK3" s="439"/>
      <c r="KL3" s="439"/>
      <c r="KM3" s="439"/>
      <c r="KN3" s="439"/>
      <c r="KO3" s="439"/>
      <c r="KP3" s="439"/>
      <c r="KQ3" s="439"/>
      <c r="KR3" s="439"/>
      <c r="KS3" s="439"/>
      <c r="KT3" s="439"/>
      <c r="KU3" s="439"/>
      <c r="KV3" s="439"/>
      <c r="KW3" s="439"/>
      <c r="KX3" s="439"/>
      <c r="KY3" s="439"/>
      <c r="KZ3" s="439"/>
      <c r="LA3" s="439"/>
      <c r="LB3" s="439"/>
      <c r="LC3" s="439"/>
      <c r="LD3" s="439"/>
      <c r="LE3" s="439"/>
      <c r="LF3" s="439"/>
      <c r="LG3" s="439"/>
      <c r="LH3" s="439"/>
      <c r="LI3" s="439"/>
      <c r="LJ3" s="439"/>
      <c r="LK3" s="439"/>
      <c r="LL3" s="439"/>
      <c r="LM3" s="439"/>
      <c r="LN3" s="439"/>
      <c r="LO3" s="439"/>
      <c r="LP3" s="439"/>
      <c r="LQ3" s="439"/>
      <c r="LR3" s="439"/>
      <c r="LS3" s="439"/>
      <c r="LT3" s="439"/>
      <c r="LU3" s="439"/>
      <c r="LV3" s="439"/>
      <c r="LW3" s="439"/>
      <c r="LX3" s="439"/>
      <c r="LY3" s="439"/>
      <c r="LZ3" s="439"/>
      <c r="MA3" s="439"/>
      <c r="MB3" s="439"/>
      <c r="MC3" s="439"/>
      <c r="MD3" s="439"/>
      <c r="ME3" s="439"/>
      <c r="MF3" s="439"/>
      <c r="MG3" s="439"/>
      <c r="MH3" s="439"/>
      <c r="MI3" s="439"/>
      <c r="MJ3" s="439"/>
      <c r="MK3" s="439"/>
      <c r="ML3" s="439"/>
      <c r="MM3" s="439"/>
      <c r="MN3" s="439"/>
      <c r="MO3" s="439"/>
      <c r="MP3" s="439"/>
      <c r="MQ3" s="439"/>
      <c r="MR3" s="439"/>
      <c r="MS3" s="439"/>
      <c r="MT3" s="439"/>
      <c r="MU3" s="439"/>
      <c r="MV3" s="439"/>
      <c r="MW3" s="439"/>
      <c r="MX3" s="439"/>
      <c r="MY3" s="439"/>
      <c r="MZ3" s="439"/>
      <c r="NA3" s="439"/>
      <c r="NB3" s="439"/>
      <c r="NC3" s="439"/>
      <c r="ND3" s="439"/>
      <c r="NE3" s="439"/>
      <c r="NF3" s="439"/>
      <c r="NG3" s="439"/>
      <c r="NH3" s="439"/>
      <c r="NI3" s="439"/>
      <c r="NJ3" s="439"/>
      <c r="NK3" s="439"/>
      <c r="NL3" s="439"/>
      <c r="NM3" s="439"/>
      <c r="NN3" s="439"/>
      <c r="NO3" s="439"/>
      <c r="NP3" s="439"/>
      <c r="NQ3" s="439"/>
      <c r="NR3" s="439"/>
      <c r="NS3" s="439"/>
      <c r="NT3" s="439"/>
      <c r="NU3" s="439"/>
      <c r="NV3" s="439"/>
      <c r="NW3" s="439"/>
      <c r="NX3" s="439"/>
      <c r="NY3" s="439"/>
      <c r="NZ3" s="439"/>
      <c r="OA3" s="439"/>
      <c r="OB3" s="439"/>
      <c r="OC3" s="439"/>
      <c r="OD3" s="439"/>
      <c r="OE3" s="439"/>
      <c r="OF3" s="439"/>
      <c r="OG3" s="439"/>
      <c r="OH3" s="439"/>
      <c r="OI3" s="439"/>
      <c r="OJ3" s="439"/>
      <c r="OK3" s="439"/>
      <c r="OL3" s="439"/>
      <c r="OM3" s="439"/>
      <c r="ON3" s="439"/>
      <c r="OO3" s="439"/>
      <c r="OP3" s="439"/>
      <c r="OQ3" s="439"/>
      <c r="OR3" s="439"/>
      <c r="OS3" s="439"/>
      <c r="OT3" s="439"/>
      <c r="OU3" s="439"/>
      <c r="OV3" s="439"/>
      <c r="OW3" s="439"/>
      <c r="OX3" s="439"/>
      <c r="OY3" s="439"/>
      <c r="OZ3" s="439"/>
      <c r="PA3" s="439"/>
      <c r="PB3" s="439"/>
      <c r="PC3" s="439"/>
      <c r="PD3" s="439"/>
      <c r="PE3" s="439"/>
      <c r="PF3" s="439"/>
      <c r="PG3" s="439"/>
      <c r="PH3" s="439"/>
      <c r="PI3" s="439"/>
      <c r="PJ3" s="439"/>
      <c r="PK3" s="439"/>
      <c r="PL3" s="439"/>
      <c r="PM3" s="439"/>
      <c r="PN3" s="439"/>
      <c r="PO3" s="439"/>
      <c r="PP3" s="439"/>
      <c r="PQ3" s="439"/>
      <c r="PR3" s="439"/>
      <c r="PS3" s="439"/>
      <c r="PT3" s="439"/>
      <c r="PU3" s="439"/>
      <c r="PV3" s="439"/>
      <c r="PW3" s="439"/>
      <c r="PX3" s="439"/>
      <c r="PY3" s="439"/>
      <c r="PZ3" s="439"/>
      <c r="QA3" s="439"/>
      <c r="QB3" s="439"/>
      <c r="QC3" s="439"/>
      <c r="QD3" s="439"/>
      <c r="QE3" s="439"/>
      <c r="QF3" s="439"/>
      <c r="QG3" s="439"/>
      <c r="QH3" s="439"/>
      <c r="QI3" s="439"/>
      <c r="QJ3" s="439"/>
      <c r="QK3" s="439"/>
      <c r="QL3" s="439"/>
      <c r="QM3" s="439"/>
      <c r="QN3" s="439"/>
      <c r="QO3" s="439"/>
      <c r="QP3" s="439"/>
      <c r="QQ3" s="439"/>
      <c r="QR3" s="439"/>
      <c r="QS3" s="439"/>
      <c r="QT3" s="439"/>
      <c r="QU3" s="439"/>
      <c r="QV3" s="439"/>
      <c r="QW3" s="439"/>
      <c r="QX3" s="439"/>
      <c r="QY3" s="439"/>
      <c r="QZ3" s="439"/>
      <c r="RA3" s="439"/>
      <c r="RB3" s="439"/>
      <c r="RC3" s="439"/>
      <c r="RD3" s="439"/>
      <c r="RE3" s="439"/>
      <c r="RF3" s="439"/>
      <c r="RG3" s="439"/>
      <c r="RH3" s="439"/>
      <c r="RI3" s="439"/>
      <c r="RJ3" s="439"/>
      <c r="RK3" s="439"/>
      <c r="RL3" s="439"/>
      <c r="RM3" s="439"/>
      <c r="RN3" s="439"/>
      <c r="RO3" s="439"/>
      <c r="RP3" s="439"/>
      <c r="RQ3" s="439"/>
      <c r="RR3" s="439"/>
      <c r="RS3" s="439"/>
      <c r="RT3" s="439"/>
      <c r="RU3" s="439"/>
      <c r="RV3" s="439"/>
      <c r="RW3" s="439"/>
      <c r="RX3" s="439"/>
      <c r="RY3" s="439"/>
      <c r="RZ3" s="439"/>
      <c r="SA3" s="439"/>
      <c r="SB3" s="439"/>
      <c r="SC3" s="439"/>
      <c r="SD3" s="439"/>
      <c r="SE3" s="439"/>
      <c r="SF3" s="439"/>
      <c r="SG3" s="439"/>
      <c r="SH3" s="439"/>
      <c r="SI3" s="439"/>
      <c r="SJ3" s="439"/>
      <c r="SK3" s="439"/>
      <c r="SL3" s="439"/>
      <c r="SM3" s="439"/>
      <c r="SN3" s="439"/>
      <c r="SO3" s="439"/>
      <c r="SP3" s="439"/>
      <c r="SQ3" s="439"/>
      <c r="SR3" s="439"/>
      <c r="SS3" s="439"/>
      <c r="ST3" s="439"/>
      <c r="SU3" s="439"/>
      <c r="SV3" s="439"/>
      <c r="SW3" s="439"/>
      <c r="SX3" s="439"/>
      <c r="SY3" s="439"/>
      <c r="SZ3" s="439"/>
      <c r="TA3" s="439"/>
      <c r="TB3" s="439"/>
      <c r="TC3" s="439"/>
      <c r="TD3" s="439"/>
      <c r="TE3" s="439"/>
      <c r="TF3" s="439"/>
      <c r="TG3" s="439"/>
      <c r="TH3" s="439"/>
      <c r="TI3" s="439"/>
      <c r="TJ3" s="439"/>
      <c r="TK3" s="439"/>
      <c r="TL3" s="439"/>
      <c r="TM3" s="439"/>
      <c r="TN3" s="439"/>
      <c r="TO3" s="439"/>
      <c r="TP3" s="439"/>
      <c r="TQ3" s="439"/>
      <c r="TR3" s="439"/>
      <c r="TS3" s="439"/>
      <c r="TT3" s="439"/>
      <c r="TU3" s="439"/>
      <c r="TV3" s="439"/>
      <c r="TW3" s="439"/>
      <c r="TX3" s="439"/>
      <c r="TY3" s="439"/>
      <c r="TZ3" s="439"/>
      <c r="UA3" s="439"/>
      <c r="UB3" s="439"/>
      <c r="UC3" s="439"/>
      <c r="UD3" s="439"/>
      <c r="UE3" s="439"/>
      <c r="UF3" s="439"/>
      <c r="UG3" s="439"/>
      <c r="UH3" s="439"/>
      <c r="UI3" s="439"/>
      <c r="UJ3" s="439"/>
      <c r="UK3" s="439"/>
      <c r="UL3" s="439"/>
      <c r="UM3" s="439"/>
      <c r="UN3" s="439"/>
      <c r="UO3" s="439"/>
      <c r="UP3" s="439"/>
      <c r="UQ3" s="439"/>
      <c r="UR3" s="439"/>
      <c r="US3" s="439"/>
      <c r="UT3" s="439"/>
      <c r="UU3" s="439"/>
      <c r="UV3" s="439"/>
      <c r="UW3" s="439"/>
      <c r="UX3" s="439"/>
      <c r="UY3" s="439"/>
      <c r="UZ3" s="439"/>
      <c r="VA3" s="439"/>
      <c r="VB3" s="439"/>
      <c r="VC3" s="439"/>
      <c r="VD3" s="439"/>
      <c r="VE3" s="439"/>
      <c r="VF3" s="439"/>
      <c r="VG3" s="439"/>
      <c r="VH3" s="439"/>
      <c r="VI3" s="439"/>
      <c r="VJ3" s="439"/>
      <c r="VK3" s="439"/>
      <c r="VL3" s="439"/>
      <c r="VM3" s="439"/>
      <c r="VN3" s="439"/>
      <c r="VO3" s="439"/>
      <c r="VP3" s="439"/>
      <c r="VQ3" s="439"/>
      <c r="VR3" s="439"/>
      <c r="VS3" s="439"/>
      <c r="VT3" s="439"/>
      <c r="VU3" s="439"/>
      <c r="VV3" s="439"/>
      <c r="VW3" s="439"/>
      <c r="VX3" s="439"/>
      <c r="VY3" s="439"/>
      <c r="VZ3" s="439"/>
      <c r="WA3" s="439"/>
      <c r="WB3" s="439"/>
      <c r="WC3" s="439"/>
      <c r="WD3" s="439"/>
      <c r="WE3" s="439"/>
      <c r="WF3" s="439"/>
      <c r="WG3" s="439"/>
      <c r="WH3" s="439"/>
      <c r="WI3" s="439"/>
      <c r="WJ3" s="439"/>
      <c r="WK3" s="439"/>
      <c r="WL3" s="439"/>
      <c r="WM3" s="439"/>
      <c r="WN3" s="439"/>
      <c r="WO3" s="439"/>
      <c r="WP3" s="439"/>
      <c r="WQ3" s="439"/>
      <c r="WR3" s="439"/>
      <c r="WS3" s="439"/>
      <c r="WT3" s="439"/>
      <c r="WU3" s="439"/>
      <c r="WV3" s="439"/>
      <c r="WW3" s="439"/>
      <c r="WX3" s="439"/>
      <c r="WY3" s="439"/>
      <c r="WZ3" s="439"/>
      <c r="XA3" s="439"/>
      <c r="XB3" s="439"/>
      <c r="XC3" s="439"/>
      <c r="XD3" s="439"/>
      <c r="XE3" s="439"/>
      <c r="XF3" s="439"/>
      <c r="XG3" s="439"/>
      <c r="XH3" s="439"/>
      <c r="XI3" s="439"/>
      <c r="XJ3" s="439"/>
      <c r="XK3" s="439"/>
      <c r="XL3" s="439"/>
      <c r="XM3" s="439"/>
      <c r="XN3" s="439"/>
      <c r="XO3" s="439"/>
      <c r="XP3" s="439"/>
      <c r="XQ3" s="439"/>
      <c r="XR3" s="439"/>
      <c r="XS3" s="439"/>
      <c r="XT3" s="439"/>
      <c r="XU3" s="439"/>
      <c r="XV3" s="439"/>
      <c r="XW3" s="439"/>
      <c r="XX3" s="439"/>
      <c r="XY3" s="439"/>
      <c r="XZ3" s="439"/>
      <c r="YA3" s="439"/>
      <c r="YB3" s="439"/>
      <c r="YC3" s="439"/>
      <c r="YD3" s="439"/>
      <c r="YE3" s="439"/>
      <c r="YF3" s="439"/>
      <c r="YG3" s="439"/>
      <c r="YH3" s="439"/>
      <c r="YI3" s="439"/>
      <c r="YJ3" s="439"/>
      <c r="YK3" s="439"/>
      <c r="YL3" s="439"/>
      <c r="YM3" s="439"/>
      <c r="YN3" s="439"/>
      <c r="YO3" s="439"/>
      <c r="YP3" s="439"/>
      <c r="YQ3" s="439"/>
      <c r="YR3" s="439"/>
      <c r="YS3" s="439"/>
      <c r="YT3" s="439"/>
      <c r="YU3" s="439"/>
      <c r="YV3" s="439"/>
      <c r="YW3" s="439"/>
      <c r="YX3" s="439"/>
      <c r="YY3" s="439"/>
      <c r="YZ3" s="439"/>
      <c r="ZA3" s="439"/>
      <c r="ZB3" s="439"/>
      <c r="ZC3" s="439"/>
      <c r="ZD3" s="439"/>
      <c r="ZE3" s="439"/>
      <c r="ZF3" s="439"/>
      <c r="ZG3" s="439"/>
      <c r="ZH3" s="439"/>
      <c r="ZI3" s="439"/>
      <c r="ZJ3" s="439"/>
      <c r="ZK3" s="439"/>
      <c r="ZL3" s="439"/>
      <c r="ZM3" s="439"/>
      <c r="ZN3" s="439"/>
      <c r="ZO3" s="439"/>
      <c r="ZP3" s="439"/>
      <c r="ZQ3" s="439"/>
      <c r="ZR3" s="439"/>
      <c r="ZS3" s="439"/>
      <c r="ZT3" s="439"/>
      <c r="ZU3" s="439"/>
      <c r="ZV3" s="439"/>
      <c r="ZW3" s="439"/>
      <c r="ZX3" s="439"/>
      <c r="ZY3" s="439"/>
      <c r="ZZ3" s="439"/>
    </row>
    <row r="4" spans="1:702" s="440" customFormat="1">
      <c r="A4" s="413"/>
      <c r="B4" s="413"/>
      <c r="C4" s="414"/>
      <c r="D4" s="415"/>
      <c r="E4" s="416" t="s">
        <v>18</v>
      </c>
      <c r="F4" s="69"/>
      <c r="G4" s="416"/>
      <c r="H4" s="416"/>
      <c r="I4" s="416"/>
      <c r="J4" s="440" t="s">
        <v>3996</v>
      </c>
      <c r="K4" s="440" t="s">
        <v>3996</v>
      </c>
      <c r="L4" s="440" t="s">
        <v>3996</v>
      </c>
      <c r="M4" s="440">
        <v>0</v>
      </c>
      <c r="N4" s="440">
        <v>1</v>
      </c>
      <c r="O4" s="440">
        <v>2</v>
      </c>
      <c r="P4" s="440">
        <v>3</v>
      </c>
      <c r="Q4" s="440">
        <v>4</v>
      </c>
      <c r="R4" s="440">
        <v>5</v>
      </c>
      <c r="S4" s="440" t="s">
        <v>3996</v>
      </c>
      <c r="T4" s="440" t="s">
        <v>3996</v>
      </c>
      <c r="U4" s="440" t="s">
        <v>3996</v>
      </c>
      <c r="V4" s="440" t="s">
        <v>3996</v>
      </c>
      <c r="W4" s="440" t="s">
        <v>3996</v>
      </c>
      <c r="X4" s="440" t="s">
        <v>3996</v>
      </c>
    </row>
    <row r="5" spans="1:702" s="417" customFormat="1">
      <c r="A5" s="413"/>
      <c r="B5" s="413"/>
      <c r="C5" s="414"/>
      <c r="D5" s="415"/>
      <c r="E5" s="416" t="s">
        <v>19</v>
      </c>
      <c r="F5" s="69" t="s">
        <v>20</v>
      </c>
      <c r="G5" s="69" t="s">
        <v>21</v>
      </c>
      <c r="H5" s="69" t="s">
        <v>22</v>
      </c>
      <c r="I5" s="416"/>
      <c r="J5" s="441">
        <v>1</v>
      </c>
      <c r="K5" s="441">
        <v>2</v>
      </c>
      <c r="L5" s="441">
        <v>3</v>
      </c>
      <c r="M5" s="441">
        <v>4</v>
      </c>
      <c r="N5" s="441">
        <v>5</v>
      </c>
      <c r="O5" s="441">
        <v>6</v>
      </c>
      <c r="P5" s="441">
        <v>7</v>
      </c>
      <c r="Q5" s="441">
        <v>8</v>
      </c>
      <c r="R5" s="441">
        <v>9</v>
      </c>
      <c r="S5" s="441">
        <v>10</v>
      </c>
      <c r="T5" s="441">
        <v>11</v>
      </c>
      <c r="U5" s="441">
        <v>12</v>
      </c>
      <c r="V5" s="441">
        <v>13</v>
      </c>
      <c r="W5" s="441">
        <v>14</v>
      </c>
      <c r="X5" s="441">
        <v>15</v>
      </c>
      <c r="Y5" s="441"/>
      <c r="Z5" s="441"/>
      <c r="AA5" s="441"/>
      <c r="AB5" s="441"/>
      <c r="AC5" s="441"/>
      <c r="AD5" s="441"/>
      <c r="AE5" s="441"/>
      <c r="AF5" s="441"/>
      <c r="AG5" s="441"/>
      <c r="AH5" s="441"/>
      <c r="AI5" s="441"/>
      <c r="AJ5" s="441"/>
      <c r="AK5" s="441"/>
      <c r="AL5" s="441"/>
      <c r="AM5" s="441"/>
      <c r="AN5" s="441"/>
      <c r="AO5" s="441"/>
      <c r="AP5" s="441"/>
      <c r="AQ5" s="441"/>
      <c r="AR5" s="441"/>
      <c r="AS5" s="441"/>
      <c r="AT5" s="441"/>
      <c r="AU5" s="441"/>
      <c r="AV5" s="441"/>
      <c r="AW5" s="441"/>
      <c r="AX5" s="441"/>
      <c r="AY5" s="441"/>
      <c r="AZ5" s="441"/>
      <c r="BA5" s="441"/>
      <c r="BB5" s="441"/>
      <c r="BC5" s="441"/>
      <c r="BD5" s="441"/>
      <c r="BE5" s="441"/>
      <c r="BF5" s="441"/>
      <c r="BG5" s="441"/>
      <c r="BH5" s="441"/>
      <c r="BI5" s="441"/>
      <c r="BJ5" s="441"/>
      <c r="BK5" s="441"/>
      <c r="BL5" s="441"/>
      <c r="BM5" s="441"/>
      <c r="BN5" s="441"/>
      <c r="BO5" s="441"/>
      <c r="BP5" s="441"/>
      <c r="BQ5" s="441"/>
      <c r="BR5" s="441"/>
      <c r="BS5" s="441"/>
      <c r="BT5" s="441"/>
      <c r="BU5" s="441"/>
      <c r="BV5" s="441"/>
      <c r="BW5" s="441"/>
      <c r="BX5" s="441"/>
      <c r="BY5" s="441"/>
      <c r="BZ5" s="441"/>
      <c r="CA5" s="441"/>
      <c r="CB5" s="441"/>
      <c r="CC5" s="441"/>
      <c r="CD5" s="441"/>
      <c r="CE5" s="441"/>
      <c r="CF5" s="441"/>
      <c r="CG5" s="441"/>
      <c r="CH5" s="441"/>
      <c r="CI5" s="441"/>
      <c r="CJ5" s="441"/>
      <c r="CK5" s="441"/>
      <c r="CL5" s="441"/>
      <c r="CM5" s="441"/>
      <c r="CN5" s="441"/>
      <c r="CO5" s="441"/>
      <c r="CP5" s="441"/>
      <c r="CQ5" s="441"/>
      <c r="CR5" s="441"/>
      <c r="CS5" s="441"/>
      <c r="CT5" s="441"/>
      <c r="CU5" s="441"/>
      <c r="CV5" s="441"/>
      <c r="CW5" s="441"/>
      <c r="CX5" s="441"/>
      <c r="CY5" s="441"/>
      <c r="CZ5" s="441"/>
      <c r="DA5" s="441"/>
      <c r="DB5" s="441"/>
      <c r="DC5" s="441"/>
      <c r="DD5" s="441"/>
      <c r="DE5" s="441"/>
      <c r="DF5" s="441"/>
      <c r="DG5" s="441"/>
      <c r="DH5" s="441"/>
      <c r="DI5" s="441"/>
      <c r="DJ5" s="441"/>
      <c r="DK5" s="441"/>
      <c r="DL5" s="441"/>
      <c r="DM5" s="441"/>
      <c r="DN5" s="441"/>
      <c r="DO5" s="441"/>
      <c r="DP5" s="441"/>
      <c r="DQ5" s="441"/>
      <c r="DR5" s="441"/>
      <c r="DS5" s="441"/>
      <c r="DT5" s="441"/>
      <c r="DU5" s="441"/>
      <c r="DV5" s="441"/>
      <c r="DW5" s="441"/>
      <c r="DX5" s="441"/>
      <c r="DY5" s="441"/>
      <c r="DZ5" s="441"/>
    </row>
    <row r="6" spans="1:702">
      <c r="D6" s="70"/>
      <c r="F6" s="69"/>
      <c r="G6" s="69"/>
      <c r="H6" s="69"/>
    </row>
    <row r="9" spans="1:702" s="446" customFormat="1">
      <c r="A9" s="443" t="s">
        <v>27</v>
      </c>
      <c r="B9" s="443"/>
      <c r="C9" s="444"/>
      <c r="D9" s="445"/>
    </row>
    <row r="10" spans="1:702" outlineLevel="1">
      <c r="B10" s="69" t="s">
        <v>3997</v>
      </c>
    </row>
    <row r="11" spans="1:702" outlineLevel="1">
      <c r="A11" s="447"/>
      <c r="B11" s="447"/>
      <c r="C11" s="448"/>
      <c r="D11" s="449"/>
      <c r="E11" s="450" t="s">
        <v>3998</v>
      </c>
      <c r="F11" s="450">
        <v>0</v>
      </c>
      <c r="G11" s="450" t="s">
        <v>3999</v>
      </c>
      <c r="M11" s="451"/>
    </row>
    <row r="12" spans="1:702" outlineLevel="1">
      <c r="A12" s="447"/>
      <c r="B12" s="447"/>
      <c r="C12" s="448"/>
      <c r="D12" s="449"/>
      <c r="E12" s="450" t="s">
        <v>4000</v>
      </c>
      <c r="F12" s="450">
        <v>1</v>
      </c>
      <c r="G12" s="450" t="s">
        <v>4001</v>
      </c>
      <c r="M12" s="451"/>
    </row>
    <row r="13" spans="1:702" outlineLevel="1">
      <c r="A13" s="447"/>
      <c r="B13" s="447"/>
      <c r="C13" s="448"/>
      <c r="D13" s="449"/>
      <c r="E13" s="452" t="s">
        <v>4002</v>
      </c>
      <c r="F13" s="452">
        <v>0</v>
      </c>
      <c r="G13" s="452" t="s">
        <v>29</v>
      </c>
      <c r="H13" s="452">
        <v>0</v>
      </c>
      <c r="I13" s="452">
        <v>0</v>
      </c>
      <c r="J13" s="452">
        <v>0</v>
      </c>
      <c r="K13" s="452">
        <v>0</v>
      </c>
      <c r="L13" s="452">
        <v>0</v>
      </c>
      <c r="M13" s="452">
        <v>0</v>
      </c>
      <c r="N13" s="452">
        <v>0</v>
      </c>
      <c r="O13" s="452">
        <v>0</v>
      </c>
      <c r="P13" s="452">
        <v>0</v>
      </c>
      <c r="Q13" s="452">
        <v>0</v>
      </c>
      <c r="R13" s="452">
        <v>0</v>
      </c>
      <c r="S13" s="452">
        <v>0</v>
      </c>
      <c r="T13" s="452">
        <v>0</v>
      </c>
      <c r="U13" s="452">
        <v>0</v>
      </c>
      <c r="V13" s="452">
        <v>0</v>
      </c>
      <c r="W13" s="452">
        <v>0</v>
      </c>
      <c r="X13" s="452">
        <v>0</v>
      </c>
    </row>
    <row r="14" spans="1:702" outlineLevel="1">
      <c r="A14" s="447"/>
      <c r="B14" s="447"/>
      <c r="C14" s="448"/>
      <c r="D14" s="449"/>
      <c r="E14" s="452" t="s">
        <v>4003</v>
      </c>
      <c r="F14" s="452">
        <v>0</v>
      </c>
      <c r="G14" s="452" t="s">
        <v>29</v>
      </c>
      <c r="H14" s="452">
        <v>0</v>
      </c>
      <c r="I14" s="452">
        <v>0</v>
      </c>
      <c r="J14" s="452">
        <v>0</v>
      </c>
      <c r="K14" s="452">
        <v>0</v>
      </c>
      <c r="L14" s="452">
        <v>0</v>
      </c>
      <c r="M14" s="452">
        <v>0</v>
      </c>
      <c r="N14" s="452">
        <v>0</v>
      </c>
      <c r="O14" s="452">
        <v>0</v>
      </c>
      <c r="P14" s="452">
        <v>0</v>
      </c>
      <c r="Q14" s="452">
        <v>0</v>
      </c>
      <c r="R14" s="452">
        <v>0</v>
      </c>
      <c r="S14" s="452">
        <v>0</v>
      </c>
      <c r="T14" s="452">
        <v>0</v>
      </c>
      <c r="U14" s="452">
        <v>0</v>
      </c>
      <c r="V14" s="452">
        <v>0</v>
      </c>
      <c r="W14" s="452">
        <v>0</v>
      </c>
      <c r="X14" s="452">
        <v>0</v>
      </c>
    </row>
    <row r="15" spans="1:702" outlineLevel="1">
      <c r="A15" s="447"/>
      <c r="B15" s="447"/>
      <c r="C15" s="448"/>
      <c r="D15" s="449"/>
      <c r="E15" s="452" t="s">
        <v>4004</v>
      </c>
      <c r="F15" s="452">
        <v>0</v>
      </c>
      <c r="G15" s="452" t="s">
        <v>29</v>
      </c>
      <c r="H15" s="452">
        <v>0</v>
      </c>
      <c r="I15" s="452">
        <v>0</v>
      </c>
      <c r="J15" s="452">
        <v>0</v>
      </c>
      <c r="K15" s="452">
        <v>0</v>
      </c>
      <c r="L15" s="452">
        <v>0</v>
      </c>
      <c r="M15" s="452">
        <v>0</v>
      </c>
      <c r="N15" s="452">
        <v>0</v>
      </c>
      <c r="O15" s="452">
        <v>0</v>
      </c>
      <c r="P15" s="452">
        <v>0</v>
      </c>
      <c r="Q15" s="452">
        <v>0</v>
      </c>
      <c r="R15" s="452">
        <v>0</v>
      </c>
      <c r="S15" s="452">
        <v>0</v>
      </c>
      <c r="T15" s="452">
        <v>0</v>
      </c>
      <c r="U15" s="452">
        <v>0</v>
      </c>
      <c r="V15" s="452">
        <v>0</v>
      </c>
      <c r="W15" s="452">
        <v>0</v>
      </c>
      <c r="X15" s="452">
        <v>0</v>
      </c>
    </row>
    <row r="16" spans="1:702" outlineLevel="1">
      <c r="A16" s="447"/>
      <c r="B16" s="447"/>
      <c r="C16" s="448"/>
      <c r="D16" s="449"/>
      <c r="E16" s="452" t="s">
        <v>4005</v>
      </c>
      <c r="F16" s="452">
        <v>0</v>
      </c>
      <c r="G16" s="452" t="s">
        <v>29</v>
      </c>
      <c r="H16" s="452">
        <v>0</v>
      </c>
      <c r="I16" s="452">
        <v>0</v>
      </c>
      <c r="J16" s="452">
        <v>0</v>
      </c>
      <c r="K16" s="452">
        <v>0</v>
      </c>
      <c r="L16" s="452">
        <v>0</v>
      </c>
      <c r="M16" s="452">
        <v>0</v>
      </c>
      <c r="N16" s="452">
        <v>0</v>
      </c>
      <c r="O16" s="452">
        <v>0</v>
      </c>
      <c r="P16" s="452">
        <v>0</v>
      </c>
      <c r="Q16" s="452">
        <v>0</v>
      </c>
      <c r="R16" s="452">
        <v>0</v>
      </c>
      <c r="S16" s="452">
        <v>0</v>
      </c>
      <c r="T16" s="452">
        <v>0</v>
      </c>
      <c r="U16" s="452">
        <v>0</v>
      </c>
      <c r="V16" s="452">
        <v>0</v>
      </c>
      <c r="W16" s="452">
        <v>0</v>
      </c>
      <c r="X16" s="452">
        <v>0</v>
      </c>
    </row>
    <row r="17" spans="1:24" outlineLevel="1">
      <c r="A17" s="447"/>
      <c r="B17" s="447"/>
      <c r="C17" s="448"/>
      <c r="D17" s="449"/>
      <c r="E17" s="452" t="s">
        <v>4006</v>
      </c>
      <c r="F17" s="452">
        <v>0</v>
      </c>
      <c r="G17" s="452" t="s">
        <v>29</v>
      </c>
      <c r="H17" s="452">
        <v>0</v>
      </c>
      <c r="I17" s="452">
        <v>0</v>
      </c>
      <c r="J17" s="452">
        <v>0</v>
      </c>
      <c r="K17" s="452">
        <v>0</v>
      </c>
      <c r="L17" s="452">
        <v>0</v>
      </c>
      <c r="M17" s="452">
        <v>0</v>
      </c>
      <c r="N17" s="452">
        <v>0</v>
      </c>
      <c r="O17" s="452">
        <v>0</v>
      </c>
      <c r="P17" s="452">
        <v>0</v>
      </c>
      <c r="Q17" s="452">
        <v>0</v>
      </c>
      <c r="R17" s="452">
        <v>0</v>
      </c>
      <c r="S17" s="452">
        <v>0</v>
      </c>
      <c r="T17" s="452">
        <v>0</v>
      </c>
      <c r="U17" s="452">
        <v>0</v>
      </c>
      <c r="V17" s="452">
        <v>0</v>
      </c>
      <c r="W17" s="452">
        <v>0</v>
      </c>
      <c r="X17" s="452">
        <v>0</v>
      </c>
    </row>
    <row r="18" spans="1:24" outlineLevel="1">
      <c r="A18" s="447"/>
      <c r="B18" s="447"/>
      <c r="C18" s="448"/>
      <c r="D18" s="449"/>
      <c r="E18" s="452" t="s">
        <v>4007</v>
      </c>
      <c r="F18" s="452">
        <v>0</v>
      </c>
      <c r="G18" s="452" t="s">
        <v>29</v>
      </c>
      <c r="H18" s="452">
        <v>0</v>
      </c>
      <c r="I18" s="452">
        <v>0</v>
      </c>
      <c r="J18" s="452">
        <v>0</v>
      </c>
      <c r="K18" s="452">
        <v>0</v>
      </c>
      <c r="L18" s="452">
        <v>0</v>
      </c>
      <c r="M18" s="452">
        <v>0</v>
      </c>
      <c r="N18" s="452">
        <v>0</v>
      </c>
      <c r="O18" s="452">
        <v>0</v>
      </c>
      <c r="P18" s="452">
        <v>0</v>
      </c>
      <c r="Q18" s="452">
        <v>0</v>
      </c>
      <c r="R18" s="452">
        <v>0</v>
      </c>
      <c r="S18" s="452">
        <v>0</v>
      </c>
      <c r="T18" s="452">
        <v>0</v>
      </c>
      <c r="U18" s="452">
        <v>0</v>
      </c>
      <c r="V18" s="452">
        <v>0</v>
      </c>
      <c r="W18" s="452">
        <v>0</v>
      </c>
      <c r="X18" s="452">
        <v>0</v>
      </c>
    </row>
    <row r="19" spans="1:24" outlineLevel="1">
      <c r="A19" s="447"/>
      <c r="B19" s="447"/>
      <c r="C19" s="448"/>
      <c r="D19" s="449"/>
      <c r="E19" s="452" t="s">
        <v>4008</v>
      </c>
      <c r="F19" s="452">
        <v>0</v>
      </c>
      <c r="G19" s="452" t="s">
        <v>29</v>
      </c>
      <c r="H19" s="452">
        <v>0</v>
      </c>
      <c r="I19" s="452">
        <v>0</v>
      </c>
      <c r="J19" s="452">
        <v>0</v>
      </c>
      <c r="K19" s="452">
        <v>0</v>
      </c>
      <c r="L19" s="452">
        <v>0</v>
      </c>
      <c r="M19" s="452">
        <v>0</v>
      </c>
      <c r="N19" s="452">
        <v>0</v>
      </c>
      <c r="O19" s="452">
        <v>0</v>
      </c>
      <c r="P19" s="452">
        <v>0</v>
      </c>
      <c r="Q19" s="452">
        <v>0</v>
      </c>
      <c r="R19" s="452">
        <v>0</v>
      </c>
      <c r="S19" s="452">
        <v>0</v>
      </c>
      <c r="T19" s="452">
        <v>0</v>
      </c>
      <c r="U19" s="452">
        <v>0</v>
      </c>
      <c r="V19" s="452">
        <v>0</v>
      </c>
      <c r="W19" s="452">
        <v>0</v>
      </c>
      <c r="X19" s="452">
        <v>0</v>
      </c>
    </row>
    <row r="20" spans="1:24" outlineLevel="1">
      <c r="A20" s="447"/>
      <c r="B20" s="447"/>
      <c r="C20" s="448"/>
      <c r="D20" s="449"/>
      <c r="E20" s="452" t="s">
        <v>4009</v>
      </c>
      <c r="F20" s="452">
        <v>0</v>
      </c>
      <c r="G20" s="452" t="s">
        <v>29</v>
      </c>
      <c r="H20" s="452">
        <v>-4.8405723873656825E-14</v>
      </c>
      <c r="I20" s="452">
        <v>0</v>
      </c>
      <c r="J20" s="452">
        <v>0</v>
      </c>
      <c r="K20" s="452">
        <v>0</v>
      </c>
      <c r="L20" s="452">
        <v>0</v>
      </c>
      <c r="M20" s="452">
        <v>0</v>
      </c>
      <c r="N20" s="452">
        <v>-4.3964831775156199E-14</v>
      </c>
      <c r="O20" s="452">
        <v>7.9936057773011271E-15</v>
      </c>
      <c r="P20" s="452">
        <v>-1.3322676295501878E-14</v>
      </c>
      <c r="Q20" s="452">
        <v>-1.4654943925052066E-14</v>
      </c>
      <c r="R20" s="452">
        <v>1.5543122344752192E-14</v>
      </c>
      <c r="S20" s="452">
        <v>0</v>
      </c>
      <c r="T20" s="452">
        <v>0</v>
      </c>
      <c r="U20" s="452">
        <v>0</v>
      </c>
      <c r="V20" s="452">
        <v>0</v>
      </c>
      <c r="W20" s="452">
        <v>0</v>
      </c>
      <c r="X20" s="452">
        <v>0</v>
      </c>
    </row>
    <row r="21" spans="1:24" outlineLevel="1">
      <c r="A21" s="447"/>
      <c r="B21" s="447"/>
      <c r="C21" s="448"/>
      <c r="D21" s="449"/>
      <c r="E21" s="452" t="s">
        <v>4010</v>
      </c>
      <c r="F21" s="452">
        <v>0</v>
      </c>
      <c r="G21" s="452" t="s">
        <v>29</v>
      </c>
      <c r="H21" s="452">
        <v>6.1728400169158704E-14</v>
      </c>
      <c r="I21" s="452">
        <v>0</v>
      </c>
      <c r="J21" s="452">
        <v>0</v>
      </c>
      <c r="K21" s="452">
        <v>0</v>
      </c>
      <c r="L21" s="452">
        <v>0</v>
      </c>
      <c r="M21" s="452">
        <v>0</v>
      </c>
      <c r="N21" s="452">
        <v>1.7763568394002505E-14</v>
      </c>
      <c r="O21" s="452">
        <v>2.0872192862952943E-14</v>
      </c>
      <c r="P21" s="452">
        <v>-1.5987211554602254E-14</v>
      </c>
      <c r="Q21" s="452">
        <v>3.907985046680551E-14</v>
      </c>
      <c r="R21" s="452">
        <v>0</v>
      </c>
      <c r="S21" s="452">
        <v>0</v>
      </c>
      <c r="T21" s="452">
        <v>0</v>
      </c>
      <c r="U21" s="452">
        <v>0</v>
      </c>
      <c r="V21" s="452">
        <v>0</v>
      </c>
      <c r="W21" s="452">
        <v>0</v>
      </c>
      <c r="X21" s="452">
        <v>0</v>
      </c>
    </row>
    <row r="22" spans="1:24" outlineLevel="1">
      <c r="A22" s="447"/>
      <c r="B22" s="447"/>
      <c r="C22" s="448"/>
      <c r="D22" s="449"/>
      <c r="E22" s="452" t="s">
        <v>4011</v>
      </c>
      <c r="F22" s="452">
        <v>0</v>
      </c>
      <c r="G22" s="452" t="s">
        <v>29</v>
      </c>
      <c r="H22" s="452">
        <v>0</v>
      </c>
      <c r="I22" s="452">
        <v>0</v>
      </c>
      <c r="J22" s="452">
        <v>0</v>
      </c>
      <c r="K22" s="452">
        <v>0</v>
      </c>
      <c r="L22" s="452">
        <v>0</v>
      </c>
      <c r="M22" s="452">
        <v>0</v>
      </c>
      <c r="N22" s="452">
        <v>0</v>
      </c>
      <c r="O22" s="452">
        <v>0</v>
      </c>
      <c r="P22" s="452">
        <v>0</v>
      </c>
      <c r="Q22" s="452">
        <v>0</v>
      </c>
      <c r="R22" s="452">
        <v>0</v>
      </c>
      <c r="S22" s="452">
        <v>0</v>
      </c>
      <c r="T22" s="452">
        <v>0</v>
      </c>
      <c r="U22" s="452">
        <v>0</v>
      </c>
      <c r="V22" s="452">
        <v>0</v>
      </c>
      <c r="W22" s="452">
        <v>0</v>
      </c>
      <c r="X22" s="452">
        <v>0</v>
      </c>
    </row>
    <row r="23" spans="1:24" outlineLevel="1">
      <c r="A23" s="447"/>
      <c r="B23" s="447"/>
      <c r="C23" s="448"/>
      <c r="D23" s="449"/>
      <c r="E23" s="452" t="s">
        <v>4012</v>
      </c>
      <c r="F23" s="452">
        <v>0</v>
      </c>
      <c r="G23" s="452" t="s">
        <v>29</v>
      </c>
      <c r="H23" s="452">
        <v>0</v>
      </c>
      <c r="I23" s="452">
        <v>0</v>
      </c>
      <c r="J23" s="452">
        <v>0</v>
      </c>
      <c r="K23" s="452">
        <v>0</v>
      </c>
      <c r="L23" s="452">
        <v>0</v>
      </c>
      <c r="M23" s="452">
        <v>0</v>
      </c>
      <c r="N23" s="452">
        <v>0</v>
      </c>
      <c r="O23" s="452">
        <v>0</v>
      </c>
      <c r="P23" s="452">
        <v>0</v>
      </c>
      <c r="Q23" s="452">
        <v>0</v>
      </c>
      <c r="R23" s="452">
        <v>0</v>
      </c>
      <c r="S23" s="452">
        <v>0</v>
      </c>
      <c r="T23" s="452">
        <v>0</v>
      </c>
      <c r="U23" s="452">
        <v>0</v>
      </c>
      <c r="V23" s="452">
        <v>0</v>
      </c>
      <c r="W23" s="452">
        <v>0</v>
      </c>
      <c r="X23" s="452">
        <v>0</v>
      </c>
    </row>
    <row r="24" spans="1:24" outlineLevel="1">
      <c r="A24" s="447"/>
      <c r="B24" s="447"/>
      <c r="C24" s="448"/>
      <c r="D24" s="449"/>
      <c r="E24" s="452" t="s">
        <v>4013</v>
      </c>
      <c r="F24" s="452">
        <v>0</v>
      </c>
      <c r="G24" s="452" t="s">
        <v>29</v>
      </c>
      <c r="H24" s="452">
        <v>0</v>
      </c>
      <c r="I24" s="452">
        <v>0</v>
      </c>
      <c r="J24" s="452">
        <v>0</v>
      </c>
      <c r="K24" s="452">
        <v>0</v>
      </c>
      <c r="L24" s="452">
        <v>0</v>
      </c>
      <c r="M24" s="452">
        <v>0</v>
      </c>
      <c r="N24" s="452">
        <v>0</v>
      </c>
      <c r="O24" s="452">
        <v>0</v>
      </c>
      <c r="P24" s="452">
        <v>0</v>
      </c>
      <c r="Q24" s="452">
        <v>0</v>
      </c>
      <c r="R24" s="452">
        <v>0</v>
      </c>
      <c r="S24" s="452">
        <v>0</v>
      </c>
      <c r="T24" s="452">
        <v>0</v>
      </c>
      <c r="U24" s="452">
        <v>0</v>
      </c>
      <c r="V24" s="452">
        <v>0</v>
      </c>
      <c r="W24" s="452">
        <v>0</v>
      </c>
      <c r="X24" s="452">
        <v>0</v>
      </c>
    </row>
    <row r="25" spans="1:24" outlineLevel="1">
      <c r="A25" s="447"/>
      <c r="B25" s="447"/>
      <c r="C25" s="448"/>
      <c r="D25" s="449"/>
      <c r="E25" s="452" t="s">
        <v>4014</v>
      </c>
      <c r="F25" s="452">
        <v>0</v>
      </c>
      <c r="G25" s="452" t="s">
        <v>29</v>
      </c>
      <c r="H25" s="452">
        <v>0</v>
      </c>
      <c r="I25" s="452">
        <v>0</v>
      </c>
      <c r="J25" s="452">
        <v>0</v>
      </c>
      <c r="K25" s="452">
        <v>0</v>
      </c>
      <c r="L25" s="452">
        <v>0</v>
      </c>
      <c r="M25" s="452">
        <v>0</v>
      </c>
      <c r="N25" s="452">
        <v>0</v>
      </c>
      <c r="O25" s="452">
        <v>0</v>
      </c>
      <c r="P25" s="452">
        <v>0</v>
      </c>
      <c r="Q25" s="452">
        <v>0</v>
      </c>
      <c r="R25" s="452">
        <v>0</v>
      </c>
      <c r="S25" s="452">
        <v>0</v>
      </c>
      <c r="T25" s="452">
        <v>0</v>
      </c>
      <c r="U25" s="452">
        <v>0</v>
      </c>
      <c r="V25" s="452">
        <v>0</v>
      </c>
      <c r="W25" s="452">
        <v>0</v>
      </c>
      <c r="X25" s="452">
        <v>0</v>
      </c>
    </row>
    <row r="26" spans="1:24" outlineLevel="1">
      <c r="A26" s="447"/>
      <c r="B26" s="447"/>
      <c r="C26" s="448"/>
      <c r="D26" s="449"/>
      <c r="E26" s="452" t="s">
        <v>4015</v>
      </c>
      <c r="F26" s="452">
        <v>0</v>
      </c>
      <c r="G26" s="452" t="s">
        <v>29</v>
      </c>
      <c r="H26" s="452">
        <v>0</v>
      </c>
      <c r="I26" s="452">
        <v>0</v>
      </c>
      <c r="J26" s="452">
        <v>0</v>
      </c>
      <c r="K26" s="452">
        <v>0</v>
      </c>
      <c r="L26" s="452">
        <v>0</v>
      </c>
      <c r="M26" s="452">
        <v>0</v>
      </c>
      <c r="N26" s="452">
        <v>0</v>
      </c>
      <c r="O26" s="452">
        <v>0</v>
      </c>
      <c r="P26" s="452">
        <v>0</v>
      </c>
      <c r="Q26" s="452">
        <v>0</v>
      </c>
      <c r="R26" s="452">
        <v>0</v>
      </c>
      <c r="S26" s="452">
        <v>0</v>
      </c>
      <c r="T26" s="452">
        <v>0</v>
      </c>
      <c r="U26" s="452">
        <v>0</v>
      </c>
      <c r="V26" s="452">
        <v>0</v>
      </c>
      <c r="W26" s="452">
        <v>0</v>
      </c>
      <c r="X26" s="452">
        <v>0</v>
      </c>
    </row>
    <row r="27" spans="1:24" outlineLevel="1">
      <c r="A27" s="447"/>
      <c r="B27" s="447"/>
      <c r="C27" s="448"/>
      <c r="D27" s="449"/>
      <c r="E27" s="452" t="s">
        <v>4016</v>
      </c>
      <c r="F27" s="452">
        <v>0</v>
      </c>
      <c r="G27" s="452" t="s">
        <v>29</v>
      </c>
      <c r="H27" s="452">
        <v>0</v>
      </c>
      <c r="I27" s="452">
        <v>0</v>
      </c>
      <c r="J27" s="452">
        <v>0</v>
      </c>
      <c r="K27" s="452">
        <v>0</v>
      </c>
      <c r="L27" s="452">
        <v>0</v>
      </c>
      <c r="M27" s="452">
        <v>0</v>
      </c>
      <c r="N27" s="452">
        <v>0</v>
      </c>
      <c r="O27" s="452">
        <v>0</v>
      </c>
      <c r="P27" s="452">
        <v>0</v>
      </c>
      <c r="Q27" s="452">
        <v>0</v>
      </c>
      <c r="R27" s="452">
        <v>0</v>
      </c>
      <c r="S27" s="452">
        <v>0</v>
      </c>
      <c r="T27" s="452">
        <v>0</v>
      </c>
      <c r="U27" s="452">
        <v>0</v>
      </c>
      <c r="V27" s="452">
        <v>0</v>
      </c>
      <c r="W27" s="452">
        <v>0</v>
      </c>
      <c r="X27" s="452">
        <v>0</v>
      </c>
    </row>
    <row r="28" spans="1:24" outlineLevel="1">
      <c r="A28" s="447"/>
      <c r="B28" s="447"/>
      <c r="C28" s="448"/>
      <c r="D28" s="449"/>
      <c r="E28" s="452" t="s">
        <v>4017</v>
      </c>
      <c r="F28" s="452">
        <v>0</v>
      </c>
      <c r="G28" s="452" t="s">
        <v>29</v>
      </c>
      <c r="H28" s="452">
        <v>0</v>
      </c>
      <c r="I28" s="452">
        <v>0</v>
      </c>
      <c r="J28" s="452">
        <v>0</v>
      </c>
      <c r="K28" s="452">
        <v>0</v>
      </c>
      <c r="L28" s="452">
        <v>0</v>
      </c>
      <c r="M28" s="452">
        <v>0</v>
      </c>
      <c r="N28" s="452">
        <v>0</v>
      </c>
      <c r="O28" s="452">
        <v>0</v>
      </c>
      <c r="P28" s="452">
        <v>0</v>
      </c>
      <c r="Q28" s="452">
        <v>0</v>
      </c>
      <c r="R28" s="452">
        <v>0</v>
      </c>
      <c r="S28" s="452">
        <v>0</v>
      </c>
      <c r="T28" s="452">
        <v>0</v>
      </c>
      <c r="U28" s="452">
        <v>0</v>
      </c>
      <c r="V28" s="452">
        <v>0</v>
      </c>
      <c r="W28" s="452">
        <v>0</v>
      </c>
      <c r="X28" s="452">
        <v>0</v>
      </c>
    </row>
    <row r="29" spans="1:24" outlineLevel="1">
      <c r="A29" s="447"/>
      <c r="B29" s="447"/>
      <c r="C29" s="448"/>
      <c r="D29" s="449"/>
      <c r="E29" s="452" t="s">
        <v>4018</v>
      </c>
      <c r="F29" s="452">
        <v>0</v>
      </c>
      <c r="G29" s="452" t="s">
        <v>29</v>
      </c>
      <c r="H29" s="452">
        <v>0</v>
      </c>
      <c r="I29" s="452">
        <v>0</v>
      </c>
      <c r="J29" s="452">
        <v>0</v>
      </c>
      <c r="K29" s="452">
        <v>0</v>
      </c>
      <c r="L29" s="452">
        <v>0</v>
      </c>
      <c r="M29" s="452">
        <v>0</v>
      </c>
      <c r="N29" s="452">
        <v>0</v>
      </c>
      <c r="O29" s="452">
        <v>0</v>
      </c>
      <c r="P29" s="452">
        <v>0</v>
      </c>
      <c r="Q29" s="452">
        <v>0</v>
      </c>
      <c r="R29" s="452">
        <v>0</v>
      </c>
      <c r="S29" s="452">
        <v>0</v>
      </c>
      <c r="T29" s="452">
        <v>0</v>
      </c>
      <c r="U29" s="452">
        <v>0</v>
      </c>
      <c r="V29" s="452">
        <v>0</v>
      </c>
      <c r="W29" s="452">
        <v>0</v>
      </c>
      <c r="X29" s="452">
        <v>0</v>
      </c>
    </row>
    <row r="30" spans="1:24" outlineLevel="1">
      <c r="A30" s="447"/>
      <c r="B30" s="447"/>
      <c r="C30" s="448"/>
      <c r="D30" s="449"/>
      <c r="E30" s="452" t="s">
        <v>4019</v>
      </c>
      <c r="F30" s="452">
        <v>0</v>
      </c>
      <c r="G30" s="452" t="s">
        <v>29</v>
      </c>
      <c r="H30" s="452">
        <v>0</v>
      </c>
      <c r="I30" s="452">
        <v>0</v>
      </c>
      <c r="J30" s="452">
        <v>0</v>
      </c>
      <c r="K30" s="452">
        <v>0</v>
      </c>
      <c r="L30" s="452">
        <v>0</v>
      </c>
      <c r="M30" s="452">
        <v>0</v>
      </c>
      <c r="N30" s="452">
        <v>0</v>
      </c>
      <c r="O30" s="452">
        <v>0</v>
      </c>
      <c r="P30" s="452">
        <v>0</v>
      </c>
      <c r="Q30" s="452">
        <v>0</v>
      </c>
      <c r="R30" s="452">
        <v>0</v>
      </c>
      <c r="S30" s="452">
        <v>0</v>
      </c>
      <c r="T30" s="452">
        <v>0</v>
      </c>
      <c r="U30" s="452">
        <v>0</v>
      </c>
      <c r="V30" s="452">
        <v>0</v>
      </c>
      <c r="W30" s="452">
        <v>0</v>
      </c>
      <c r="X30" s="452">
        <v>0</v>
      </c>
    </row>
    <row r="31" spans="1:24" outlineLevel="1">
      <c r="A31" s="453"/>
      <c r="B31" s="453"/>
      <c r="C31" s="454"/>
      <c r="D31" s="455"/>
      <c r="E31" s="456" t="s">
        <v>4020</v>
      </c>
      <c r="F31" s="456"/>
      <c r="G31" s="456" t="s">
        <v>29</v>
      </c>
      <c r="H31" s="457">
        <f t="shared" ref="H31:H36" si="0" xml:space="preserve"> SUM( J31:X31 )</f>
        <v>0</v>
      </c>
      <c r="I31" s="456"/>
      <c r="J31" s="457">
        <f t="shared" ref="J31:X36" si="1" xml:space="preserve">  IF( $F$11 = 1, CHOOSE( $F$12, J13, J19, J25 ), 0 )</f>
        <v>0</v>
      </c>
      <c r="K31" s="457">
        <f t="shared" si="1"/>
        <v>0</v>
      </c>
      <c r="L31" s="457">
        <f t="shared" si="1"/>
        <v>0</v>
      </c>
      <c r="M31" s="457">
        <f t="shared" si="1"/>
        <v>0</v>
      </c>
      <c r="N31" s="457">
        <f t="shared" si="1"/>
        <v>0</v>
      </c>
      <c r="O31" s="457">
        <f t="shared" si="1"/>
        <v>0</v>
      </c>
      <c r="P31" s="457">
        <f t="shared" si="1"/>
        <v>0</v>
      </c>
      <c r="Q31" s="457">
        <f t="shared" si="1"/>
        <v>0</v>
      </c>
      <c r="R31" s="457">
        <f t="shared" si="1"/>
        <v>0</v>
      </c>
      <c r="S31" s="457">
        <f t="shared" si="1"/>
        <v>0</v>
      </c>
      <c r="T31" s="457">
        <f t="shared" si="1"/>
        <v>0</v>
      </c>
      <c r="U31" s="457">
        <f t="shared" si="1"/>
        <v>0</v>
      </c>
      <c r="V31" s="457">
        <f t="shared" si="1"/>
        <v>0</v>
      </c>
      <c r="W31" s="457">
        <f t="shared" si="1"/>
        <v>0</v>
      </c>
      <c r="X31" s="457">
        <f t="shared" si="1"/>
        <v>0</v>
      </c>
    </row>
    <row r="32" spans="1:24" outlineLevel="1">
      <c r="A32" s="453"/>
      <c r="B32" s="453"/>
      <c r="C32" s="454"/>
      <c r="D32" s="455"/>
      <c r="E32" s="456" t="s">
        <v>4021</v>
      </c>
      <c r="F32" s="456"/>
      <c r="G32" s="456" t="s">
        <v>29</v>
      </c>
      <c r="H32" s="457">
        <f t="shared" si="0"/>
        <v>0</v>
      </c>
      <c r="I32" s="456"/>
      <c r="J32" s="457">
        <f t="shared" si="1"/>
        <v>0</v>
      </c>
      <c r="K32" s="457">
        <f t="shared" si="1"/>
        <v>0</v>
      </c>
      <c r="L32" s="457">
        <f t="shared" si="1"/>
        <v>0</v>
      </c>
      <c r="M32" s="457">
        <f t="shared" si="1"/>
        <v>0</v>
      </c>
      <c r="N32" s="457">
        <f t="shared" si="1"/>
        <v>0</v>
      </c>
      <c r="O32" s="457">
        <f t="shared" si="1"/>
        <v>0</v>
      </c>
      <c r="P32" s="457">
        <f t="shared" si="1"/>
        <v>0</v>
      </c>
      <c r="Q32" s="457">
        <f t="shared" si="1"/>
        <v>0</v>
      </c>
      <c r="R32" s="457">
        <f t="shared" si="1"/>
        <v>0</v>
      </c>
      <c r="S32" s="457">
        <f t="shared" si="1"/>
        <v>0</v>
      </c>
      <c r="T32" s="457">
        <f t="shared" si="1"/>
        <v>0</v>
      </c>
      <c r="U32" s="457">
        <f t="shared" si="1"/>
        <v>0</v>
      </c>
      <c r="V32" s="457">
        <f t="shared" si="1"/>
        <v>0</v>
      </c>
      <c r="W32" s="457">
        <f t="shared" si="1"/>
        <v>0</v>
      </c>
      <c r="X32" s="457">
        <f t="shared" si="1"/>
        <v>0</v>
      </c>
    </row>
    <row r="33" spans="1:24" outlineLevel="1">
      <c r="A33" s="453"/>
      <c r="B33" s="453"/>
      <c r="C33" s="454"/>
      <c r="D33" s="455"/>
      <c r="E33" s="456" t="s">
        <v>4022</v>
      </c>
      <c r="F33" s="456"/>
      <c r="G33" s="456" t="s">
        <v>29</v>
      </c>
      <c r="H33" s="457">
        <f t="shared" si="0"/>
        <v>0</v>
      </c>
      <c r="I33" s="456"/>
      <c r="J33" s="457">
        <f t="shared" si="1"/>
        <v>0</v>
      </c>
      <c r="K33" s="457">
        <f t="shared" si="1"/>
        <v>0</v>
      </c>
      <c r="L33" s="457">
        <f t="shared" si="1"/>
        <v>0</v>
      </c>
      <c r="M33" s="457">
        <f t="shared" si="1"/>
        <v>0</v>
      </c>
      <c r="N33" s="457">
        <f t="shared" si="1"/>
        <v>0</v>
      </c>
      <c r="O33" s="457">
        <f t="shared" si="1"/>
        <v>0</v>
      </c>
      <c r="P33" s="457">
        <f t="shared" si="1"/>
        <v>0</v>
      </c>
      <c r="Q33" s="457">
        <f t="shared" si="1"/>
        <v>0</v>
      </c>
      <c r="R33" s="457">
        <f t="shared" si="1"/>
        <v>0</v>
      </c>
      <c r="S33" s="457">
        <f t="shared" si="1"/>
        <v>0</v>
      </c>
      <c r="T33" s="457">
        <f t="shared" si="1"/>
        <v>0</v>
      </c>
      <c r="U33" s="457">
        <f t="shared" si="1"/>
        <v>0</v>
      </c>
      <c r="V33" s="457">
        <f t="shared" si="1"/>
        <v>0</v>
      </c>
      <c r="W33" s="457">
        <f t="shared" si="1"/>
        <v>0</v>
      </c>
      <c r="X33" s="457">
        <f t="shared" si="1"/>
        <v>0</v>
      </c>
    </row>
    <row r="34" spans="1:24" outlineLevel="1">
      <c r="A34" s="453"/>
      <c r="B34" s="453"/>
      <c r="C34" s="454"/>
      <c r="D34" s="455"/>
      <c r="E34" s="456" t="s">
        <v>4023</v>
      </c>
      <c r="F34" s="456"/>
      <c r="G34" s="456" t="s">
        <v>29</v>
      </c>
      <c r="H34" s="457">
        <f t="shared" si="0"/>
        <v>0</v>
      </c>
      <c r="I34" s="456"/>
      <c r="J34" s="457">
        <f t="shared" si="1"/>
        <v>0</v>
      </c>
      <c r="K34" s="457">
        <f t="shared" si="1"/>
        <v>0</v>
      </c>
      <c r="L34" s="457">
        <f t="shared" si="1"/>
        <v>0</v>
      </c>
      <c r="M34" s="457">
        <f t="shared" si="1"/>
        <v>0</v>
      </c>
      <c r="N34" s="457">
        <f t="shared" si="1"/>
        <v>0</v>
      </c>
      <c r="O34" s="457">
        <f t="shared" si="1"/>
        <v>0</v>
      </c>
      <c r="P34" s="457">
        <f t="shared" si="1"/>
        <v>0</v>
      </c>
      <c r="Q34" s="457">
        <f t="shared" si="1"/>
        <v>0</v>
      </c>
      <c r="R34" s="457">
        <f t="shared" si="1"/>
        <v>0</v>
      </c>
      <c r="S34" s="457">
        <f t="shared" si="1"/>
        <v>0</v>
      </c>
      <c r="T34" s="457">
        <f t="shared" si="1"/>
        <v>0</v>
      </c>
      <c r="U34" s="457">
        <f t="shared" si="1"/>
        <v>0</v>
      </c>
      <c r="V34" s="457">
        <f t="shared" si="1"/>
        <v>0</v>
      </c>
      <c r="W34" s="457">
        <f t="shared" si="1"/>
        <v>0</v>
      </c>
      <c r="X34" s="457">
        <f t="shared" si="1"/>
        <v>0</v>
      </c>
    </row>
    <row r="35" spans="1:24" outlineLevel="1">
      <c r="A35" s="453"/>
      <c r="B35" s="453"/>
      <c r="C35" s="454"/>
      <c r="D35" s="455"/>
      <c r="E35" s="456" t="s">
        <v>4024</v>
      </c>
      <c r="F35" s="456"/>
      <c r="G35" s="456" t="s">
        <v>29</v>
      </c>
      <c r="H35" s="457">
        <f t="shared" si="0"/>
        <v>0</v>
      </c>
      <c r="I35" s="456"/>
      <c r="J35" s="457">
        <f t="shared" si="1"/>
        <v>0</v>
      </c>
      <c r="K35" s="457">
        <f t="shared" si="1"/>
        <v>0</v>
      </c>
      <c r="L35" s="457">
        <f t="shared" si="1"/>
        <v>0</v>
      </c>
      <c r="M35" s="457">
        <f t="shared" si="1"/>
        <v>0</v>
      </c>
      <c r="N35" s="457">
        <f t="shared" si="1"/>
        <v>0</v>
      </c>
      <c r="O35" s="457">
        <f t="shared" si="1"/>
        <v>0</v>
      </c>
      <c r="P35" s="457">
        <f t="shared" si="1"/>
        <v>0</v>
      </c>
      <c r="Q35" s="457">
        <f t="shared" si="1"/>
        <v>0</v>
      </c>
      <c r="R35" s="457">
        <f t="shared" si="1"/>
        <v>0</v>
      </c>
      <c r="S35" s="457">
        <f t="shared" si="1"/>
        <v>0</v>
      </c>
      <c r="T35" s="457">
        <f t="shared" si="1"/>
        <v>0</v>
      </c>
      <c r="U35" s="457">
        <f t="shared" si="1"/>
        <v>0</v>
      </c>
      <c r="V35" s="457">
        <f t="shared" si="1"/>
        <v>0</v>
      </c>
      <c r="W35" s="457">
        <f t="shared" si="1"/>
        <v>0</v>
      </c>
      <c r="X35" s="457">
        <f t="shared" si="1"/>
        <v>0</v>
      </c>
    </row>
    <row r="36" spans="1:24" outlineLevel="1">
      <c r="A36" s="453"/>
      <c r="B36" s="453"/>
      <c r="C36" s="454"/>
      <c r="D36" s="455"/>
      <c r="E36" s="456" t="s">
        <v>4025</v>
      </c>
      <c r="F36" s="456"/>
      <c r="G36" s="456" t="s">
        <v>29</v>
      </c>
      <c r="H36" s="457">
        <f t="shared" si="0"/>
        <v>0</v>
      </c>
      <c r="I36" s="456"/>
      <c r="J36" s="457">
        <f t="shared" si="1"/>
        <v>0</v>
      </c>
      <c r="K36" s="457">
        <f t="shared" si="1"/>
        <v>0</v>
      </c>
      <c r="L36" s="457">
        <f t="shared" si="1"/>
        <v>0</v>
      </c>
      <c r="M36" s="457">
        <f t="shared" si="1"/>
        <v>0</v>
      </c>
      <c r="N36" s="457">
        <f t="shared" si="1"/>
        <v>0</v>
      </c>
      <c r="O36" s="457">
        <f t="shared" si="1"/>
        <v>0</v>
      </c>
      <c r="P36" s="457">
        <f t="shared" si="1"/>
        <v>0</v>
      </c>
      <c r="Q36" s="457">
        <f t="shared" si="1"/>
        <v>0</v>
      </c>
      <c r="R36" s="457">
        <f t="shared" si="1"/>
        <v>0</v>
      </c>
      <c r="S36" s="457">
        <f t="shared" si="1"/>
        <v>0</v>
      </c>
      <c r="T36" s="457">
        <f t="shared" si="1"/>
        <v>0</v>
      </c>
      <c r="U36" s="457">
        <f t="shared" si="1"/>
        <v>0</v>
      </c>
      <c r="V36" s="457">
        <f t="shared" si="1"/>
        <v>0</v>
      </c>
      <c r="W36" s="457">
        <f t="shared" si="1"/>
        <v>0</v>
      </c>
      <c r="X36" s="457">
        <f t="shared" si="1"/>
        <v>0</v>
      </c>
    </row>
    <row r="37" spans="1:24" outlineLevel="1"/>
    <row r="38" spans="1:24" outlineLevel="1"/>
    <row r="39" spans="1:24" outlineLevel="1"/>
    <row r="40" spans="1:24" outlineLevel="1">
      <c r="A40" s="69" t="s">
        <v>4026</v>
      </c>
    </row>
    <row r="41" spans="1:24" outlineLevel="2">
      <c r="B41" s="69" t="s">
        <v>4027</v>
      </c>
    </row>
    <row r="42" spans="1:24" outlineLevel="2">
      <c r="A42" s="447"/>
      <c r="B42" s="447"/>
      <c r="C42" s="448"/>
      <c r="D42" s="449"/>
      <c r="E42" s="450" t="s">
        <v>4028</v>
      </c>
      <c r="F42" s="450">
        <v>1</v>
      </c>
      <c r="G42" s="450" t="s">
        <v>4001</v>
      </c>
      <c r="M42" s="451"/>
    </row>
    <row r="43" spans="1:24" outlineLevel="2">
      <c r="A43" s="447"/>
      <c r="B43" s="447"/>
      <c r="C43" s="448"/>
      <c r="D43" s="449"/>
      <c r="E43" s="452" t="s">
        <v>4029</v>
      </c>
      <c r="F43" s="452">
        <v>0</v>
      </c>
      <c r="G43" s="452" t="s">
        <v>29</v>
      </c>
      <c r="H43" s="452">
        <v>898.29111630232137</v>
      </c>
      <c r="I43" s="452">
        <v>0</v>
      </c>
      <c r="J43" s="452">
        <v>0</v>
      </c>
      <c r="K43" s="452">
        <v>0</v>
      </c>
      <c r="L43" s="452">
        <v>0</v>
      </c>
      <c r="M43" s="452">
        <v>0</v>
      </c>
      <c r="N43" s="452">
        <v>94.242616995858043</v>
      </c>
      <c r="O43" s="452">
        <v>93.782329695327135</v>
      </c>
      <c r="P43" s="452">
        <v>112.41754853890711</v>
      </c>
      <c r="Q43" s="452">
        <v>99.220078160237335</v>
      </c>
      <c r="R43" s="452">
        <v>142.38854291199175</v>
      </c>
      <c r="S43" s="452">
        <v>70.724000000000004</v>
      </c>
      <c r="T43" s="452">
        <v>70.981999999999999</v>
      </c>
      <c r="U43" s="452">
        <v>71.244</v>
      </c>
      <c r="V43" s="452">
        <v>71.510000000000005</v>
      </c>
      <c r="W43" s="452">
        <v>71.78</v>
      </c>
      <c r="X43" s="452">
        <v>0</v>
      </c>
    </row>
    <row r="44" spans="1:24" outlineLevel="2">
      <c r="A44" s="447"/>
      <c r="B44" s="447"/>
      <c r="C44" s="448"/>
      <c r="D44" s="449"/>
      <c r="E44" s="452" t="s">
        <v>4030</v>
      </c>
      <c r="F44" s="452">
        <v>0</v>
      </c>
      <c r="G44" s="452" t="s">
        <v>29</v>
      </c>
      <c r="H44" s="452">
        <v>10290.356297053675</v>
      </c>
      <c r="I44" s="452">
        <v>0</v>
      </c>
      <c r="J44" s="452">
        <v>0</v>
      </c>
      <c r="K44" s="452">
        <v>0</v>
      </c>
      <c r="L44" s="452">
        <v>0</v>
      </c>
      <c r="M44" s="452">
        <v>0</v>
      </c>
      <c r="N44" s="452">
        <v>1144.4526842042444</v>
      </c>
      <c r="O44" s="452">
        <v>1058.9351433024674</v>
      </c>
      <c r="P44" s="452">
        <v>1126.8966144669009</v>
      </c>
      <c r="Q44" s="452">
        <v>1048.8374235120855</v>
      </c>
      <c r="R44" s="452">
        <v>1111.5124315679782</v>
      </c>
      <c r="S44" s="452">
        <v>959.38699999999994</v>
      </c>
      <c r="T44" s="452">
        <v>947.63800000000003</v>
      </c>
      <c r="U44" s="452">
        <v>952.28099999999995</v>
      </c>
      <c r="V44" s="452">
        <v>959.41800000000001</v>
      </c>
      <c r="W44" s="452">
        <v>980.99800000000005</v>
      </c>
      <c r="X44" s="452">
        <v>0</v>
      </c>
    </row>
    <row r="45" spans="1:24" outlineLevel="2">
      <c r="A45" s="447"/>
      <c r="B45" s="447"/>
      <c r="C45" s="448"/>
      <c r="D45" s="449"/>
      <c r="E45" s="452" t="s">
        <v>4031</v>
      </c>
      <c r="F45" s="452">
        <v>0</v>
      </c>
      <c r="G45" s="452" t="s">
        <v>29</v>
      </c>
      <c r="H45" s="452">
        <v>14511.677020507943</v>
      </c>
      <c r="I45" s="452">
        <v>0</v>
      </c>
      <c r="J45" s="452">
        <v>0</v>
      </c>
      <c r="K45" s="452">
        <v>0</v>
      </c>
      <c r="L45" s="452">
        <v>0</v>
      </c>
      <c r="M45" s="452">
        <v>0</v>
      </c>
      <c r="N45" s="452">
        <v>1466.2118192561861</v>
      </c>
      <c r="O45" s="452">
        <v>1493.0870444410191</v>
      </c>
      <c r="P45" s="452">
        <v>1220.1713797440318</v>
      </c>
      <c r="Q45" s="452">
        <v>1370.9386896255537</v>
      </c>
      <c r="R45" s="452">
        <v>1479.2440874411516</v>
      </c>
      <c r="S45" s="452">
        <v>919.27800000000002</v>
      </c>
      <c r="T45" s="452">
        <v>1049.627</v>
      </c>
      <c r="U45" s="452">
        <v>1481.989</v>
      </c>
      <c r="V45" s="452">
        <v>1808.0309999999999</v>
      </c>
      <c r="W45" s="452">
        <v>2223.0990000000002</v>
      </c>
      <c r="X45" s="452">
        <v>0</v>
      </c>
    </row>
    <row r="46" spans="1:24" outlineLevel="2">
      <c r="A46" s="447"/>
      <c r="B46" s="447"/>
      <c r="C46" s="448"/>
      <c r="D46" s="449"/>
      <c r="E46" s="452" t="s">
        <v>4032</v>
      </c>
      <c r="F46" s="452">
        <v>0</v>
      </c>
      <c r="G46" s="452" t="s">
        <v>29</v>
      </c>
      <c r="H46" s="452">
        <v>1476.1742993153016</v>
      </c>
      <c r="I46" s="452">
        <v>0</v>
      </c>
      <c r="J46" s="452">
        <v>0</v>
      </c>
      <c r="K46" s="452">
        <v>0</v>
      </c>
      <c r="L46" s="452">
        <v>0</v>
      </c>
      <c r="M46" s="452">
        <v>0</v>
      </c>
      <c r="N46" s="452">
        <v>139.21432139684845</v>
      </c>
      <c r="O46" s="452">
        <v>149.72336866874275</v>
      </c>
      <c r="P46" s="452">
        <v>125.48779667091203</v>
      </c>
      <c r="Q46" s="452">
        <v>161.17852686688343</v>
      </c>
      <c r="R46" s="452">
        <v>161.69228571191508</v>
      </c>
      <c r="S46" s="452">
        <v>144.75899999999999</v>
      </c>
      <c r="T46" s="452">
        <v>146.244</v>
      </c>
      <c r="U46" s="452">
        <v>147.75200000000001</v>
      </c>
      <c r="V46" s="452">
        <v>149.28399999999999</v>
      </c>
      <c r="W46" s="452">
        <v>150.839</v>
      </c>
      <c r="X46" s="452">
        <v>0</v>
      </c>
    </row>
    <row r="47" spans="1:24" outlineLevel="2">
      <c r="A47" s="447"/>
      <c r="B47" s="447"/>
      <c r="C47" s="448"/>
      <c r="D47" s="449"/>
      <c r="E47" s="452" t="s">
        <v>4033</v>
      </c>
      <c r="F47" s="452">
        <v>0</v>
      </c>
      <c r="G47" s="452" t="s">
        <v>29</v>
      </c>
      <c r="H47" s="452">
        <v>-40.427326344215601</v>
      </c>
      <c r="I47" s="452">
        <v>0</v>
      </c>
      <c r="J47" s="452">
        <v>0</v>
      </c>
      <c r="K47" s="452">
        <v>0</v>
      </c>
      <c r="L47" s="452">
        <v>0</v>
      </c>
      <c r="M47" s="452">
        <v>0</v>
      </c>
      <c r="N47" s="452">
        <v>-76.672653307508511</v>
      </c>
      <c r="O47" s="452">
        <v>13.797998528716683</v>
      </c>
      <c r="P47" s="452">
        <v>13.316237969549457</v>
      </c>
      <c r="Q47" s="452">
        <v>3.0207910327651986</v>
      </c>
      <c r="R47" s="452">
        <v>6.1102994322615789</v>
      </c>
      <c r="S47" s="452">
        <v>0</v>
      </c>
      <c r="T47" s="452">
        <v>0</v>
      </c>
      <c r="U47" s="452">
        <v>0</v>
      </c>
      <c r="V47" s="452">
        <v>0</v>
      </c>
      <c r="W47" s="452">
        <v>0</v>
      </c>
      <c r="X47" s="452">
        <v>0</v>
      </c>
    </row>
    <row r="48" spans="1:24" outlineLevel="2">
      <c r="A48" s="447"/>
      <c r="B48" s="447"/>
      <c r="C48" s="448"/>
      <c r="D48" s="449"/>
      <c r="E48" s="452" t="s">
        <v>4034</v>
      </c>
      <c r="F48" s="452">
        <v>0</v>
      </c>
      <c r="G48" s="452" t="s">
        <v>29</v>
      </c>
      <c r="H48" s="452">
        <v>0</v>
      </c>
      <c r="I48" s="452">
        <v>0</v>
      </c>
      <c r="J48" s="452">
        <v>0</v>
      </c>
      <c r="K48" s="452">
        <v>0</v>
      </c>
      <c r="L48" s="452">
        <v>0</v>
      </c>
      <c r="M48" s="452">
        <v>0</v>
      </c>
      <c r="N48" s="452">
        <v>0</v>
      </c>
      <c r="O48" s="452">
        <v>0</v>
      </c>
      <c r="P48" s="452">
        <v>0</v>
      </c>
      <c r="Q48" s="452">
        <v>0</v>
      </c>
      <c r="R48" s="452">
        <v>0</v>
      </c>
      <c r="S48" s="452">
        <v>0</v>
      </c>
      <c r="T48" s="452">
        <v>0</v>
      </c>
      <c r="U48" s="452">
        <v>0</v>
      </c>
      <c r="V48" s="452">
        <v>0</v>
      </c>
      <c r="W48" s="452">
        <v>0</v>
      </c>
      <c r="X48" s="452">
        <v>0</v>
      </c>
    </row>
    <row r="49" spans="1:24" outlineLevel="2">
      <c r="A49" s="447"/>
      <c r="B49" s="447"/>
      <c r="C49" s="448"/>
      <c r="D49" s="449"/>
      <c r="E49" s="452" t="s">
        <v>4035</v>
      </c>
      <c r="F49" s="452">
        <v>0</v>
      </c>
      <c r="G49" s="452" t="s">
        <v>29</v>
      </c>
      <c r="H49" s="452">
        <v>259.23731080654625</v>
      </c>
      <c r="I49" s="452">
        <v>0</v>
      </c>
      <c r="J49" s="452">
        <v>0</v>
      </c>
      <c r="K49" s="452">
        <v>0</v>
      </c>
      <c r="L49" s="452">
        <v>0</v>
      </c>
      <c r="M49" s="452">
        <v>0</v>
      </c>
      <c r="N49" s="452">
        <v>65.549658946142983</v>
      </c>
      <c r="O49" s="452">
        <v>68.347754025039848</v>
      </c>
      <c r="P49" s="452">
        <v>38.301230776900681</v>
      </c>
      <c r="Q49" s="452">
        <v>39.401072026244407</v>
      </c>
      <c r="R49" s="452">
        <v>47.637595032218364</v>
      </c>
      <c r="S49" s="452">
        <v>0</v>
      </c>
      <c r="T49" s="452">
        <v>0</v>
      </c>
      <c r="U49" s="452">
        <v>0</v>
      </c>
      <c r="V49" s="452">
        <v>0</v>
      </c>
      <c r="W49" s="452">
        <v>0</v>
      </c>
      <c r="X49" s="452">
        <v>0</v>
      </c>
    </row>
    <row r="50" spans="1:24" outlineLevel="2">
      <c r="A50" s="447"/>
      <c r="B50" s="447"/>
      <c r="C50" s="448"/>
      <c r="D50" s="449"/>
      <c r="E50" s="452" t="s">
        <v>4036</v>
      </c>
      <c r="F50" s="452">
        <v>0</v>
      </c>
      <c r="G50" s="452" t="s">
        <v>29</v>
      </c>
      <c r="H50" s="452">
        <v>4213.5884247511558</v>
      </c>
      <c r="I50" s="452">
        <v>0</v>
      </c>
      <c r="J50" s="452">
        <v>0</v>
      </c>
      <c r="K50" s="452">
        <v>0</v>
      </c>
      <c r="L50" s="452">
        <v>0</v>
      </c>
      <c r="M50" s="452">
        <v>0</v>
      </c>
      <c r="N50" s="452">
        <v>842.97087031808144</v>
      </c>
      <c r="O50" s="452">
        <v>874.38256754610074</v>
      </c>
      <c r="P50" s="452">
        <v>855.45222675269986</v>
      </c>
      <c r="Q50" s="452">
        <v>855.95744215542379</v>
      </c>
      <c r="R50" s="452">
        <v>784.82531797885019</v>
      </c>
      <c r="S50" s="452">
        <v>0</v>
      </c>
      <c r="T50" s="452">
        <v>0</v>
      </c>
      <c r="U50" s="452">
        <v>0</v>
      </c>
      <c r="V50" s="452">
        <v>0</v>
      </c>
      <c r="W50" s="452">
        <v>0</v>
      </c>
      <c r="X50" s="452">
        <v>0</v>
      </c>
    </row>
    <row r="51" spans="1:24" outlineLevel="2">
      <c r="A51" s="447"/>
      <c r="B51" s="447"/>
      <c r="C51" s="448"/>
      <c r="D51" s="449"/>
      <c r="E51" s="452" t="s">
        <v>4037</v>
      </c>
      <c r="F51" s="452">
        <v>0</v>
      </c>
      <c r="G51" s="452" t="s">
        <v>29</v>
      </c>
      <c r="H51" s="452">
        <v>3708.6855966902203</v>
      </c>
      <c r="I51" s="452">
        <v>0</v>
      </c>
      <c r="J51" s="452">
        <v>0</v>
      </c>
      <c r="K51" s="452">
        <v>0</v>
      </c>
      <c r="L51" s="452">
        <v>0</v>
      </c>
      <c r="M51" s="452">
        <v>0</v>
      </c>
      <c r="N51" s="452">
        <v>590.86210931836411</v>
      </c>
      <c r="O51" s="452">
        <v>612.82227312423572</v>
      </c>
      <c r="P51" s="452">
        <v>633.64316975933843</v>
      </c>
      <c r="Q51" s="452">
        <v>891.15742123870325</v>
      </c>
      <c r="R51" s="452">
        <v>980.20062324957883</v>
      </c>
      <c r="S51" s="452">
        <v>0</v>
      </c>
      <c r="T51" s="452">
        <v>0</v>
      </c>
      <c r="U51" s="452">
        <v>0</v>
      </c>
      <c r="V51" s="452">
        <v>0</v>
      </c>
      <c r="W51" s="452">
        <v>0</v>
      </c>
      <c r="X51" s="452">
        <v>0</v>
      </c>
    </row>
    <row r="52" spans="1:24" outlineLevel="2">
      <c r="A52" s="447"/>
      <c r="B52" s="447"/>
      <c r="C52" s="448"/>
      <c r="D52" s="449"/>
      <c r="E52" s="452" t="s">
        <v>4038</v>
      </c>
      <c r="F52" s="452">
        <v>0</v>
      </c>
      <c r="G52" s="452" t="s">
        <v>29</v>
      </c>
      <c r="H52" s="452">
        <v>547.18076398820699</v>
      </c>
      <c r="I52" s="452">
        <v>0</v>
      </c>
      <c r="J52" s="452">
        <v>0</v>
      </c>
      <c r="K52" s="452">
        <v>0</v>
      </c>
      <c r="L52" s="452">
        <v>0</v>
      </c>
      <c r="M52" s="452">
        <v>0</v>
      </c>
      <c r="N52" s="452">
        <v>81.352815539600172</v>
      </c>
      <c r="O52" s="452">
        <v>98.391822621471107</v>
      </c>
      <c r="P52" s="452">
        <v>108.05711917887071</v>
      </c>
      <c r="Q52" s="452">
        <v>118.99888339954987</v>
      </c>
      <c r="R52" s="452">
        <v>140.38012324871511</v>
      </c>
      <c r="S52" s="452">
        <v>0</v>
      </c>
      <c r="T52" s="452">
        <v>0</v>
      </c>
      <c r="U52" s="452">
        <v>0</v>
      </c>
      <c r="V52" s="452">
        <v>0</v>
      </c>
      <c r="W52" s="452">
        <v>0</v>
      </c>
      <c r="X52" s="452">
        <v>0</v>
      </c>
    </row>
    <row r="53" spans="1:24" outlineLevel="2">
      <c r="A53" s="447"/>
      <c r="B53" s="447"/>
      <c r="C53" s="448"/>
      <c r="D53" s="449"/>
      <c r="E53" s="452" t="s">
        <v>4039</v>
      </c>
      <c r="F53" s="452">
        <v>0</v>
      </c>
      <c r="G53" s="452" t="s">
        <v>29</v>
      </c>
      <c r="H53" s="452">
        <v>-73.586000000000013</v>
      </c>
      <c r="I53" s="452">
        <v>0</v>
      </c>
      <c r="J53" s="452">
        <v>0</v>
      </c>
      <c r="K53" s="452">
        <v>0</v>
      </c>
      <c r="L53" s="452">
        <v>0</v>
      </c>
      <c r="M53" s="452">
        <v>0</v>
      </c>
      <c r="N53" s="452">
        <v>-106.283</v>
      </c>
      <c r="O53" s="452">
        <v>11.032999999999998</v>
      </c>
      <c r="P53" s="452">
        <v>12.764000000000001</v>
      </c>
      <c r="Q53" s="452">
        <v>5.3</v>
      </c>
      <c r="R53" s="452">
        <v>3.6</v>
      </c>
      <c r="S53" s="452">
        <v>0</v>
      </c>
      <c r="T53" s="452">
        <v>0</v>
      </c>
      <c r="U53" s="452">
        <v>0</v>
      </c>
      <c r="V53" s="452">
        <v>0</v>
      </c>
      <c r="W53" s="452">
        <v>0</v>
      </c>
      <c r="X53" s="452">
        <v>0</v>
      </c>
    </row>
    <row r="54" spans="1:24" outlineLevel="2">
      <c r="A54" s="447"/>
      <c r="B54" s="447"/>
      <c r="C54" s="448"/>
      <c r="D54" s="449"/>
      <c r="E54" s="452" t="s">
        <v>4040</v>
      </c>
      <c r="F54" s="452">
        <v>0</v>
      </c>
      <c r="G54" s="452" t="s">
        <v>29</v>
      </c>
      <c r="H54" s="452">
        <v>0</v>
      </c>
      <c r="I54" s="452">
        <v>0</v>
      </c>
      <c r="J54" s="452">
        <v>0</v>
      </c>
      <c r="K54" s="452">
        <v>0</v>
      </c>
      <c r="L54" s="452">
        <v>0</v>
      </c>
      <c r="M54" s="452">
        <v>0</v>
      </c>
      <c r="N54" s="452">
        <v>0</v>
      </c>
      <c r="O54" s="452">
        <v>0</v>
      </c>
      <c r="P54" s="452">
        <v>0</v>
      </c>
      <c r="Q54" s="452">
        <v>0</v>
      </c>
      <c r="R54" s="452">
        <v>0</v>
      </c>
      <c r="S54" s="452">
        <v>0</v>
      </c>
      <c r="T54" s="452">
        <v>0</v>
      </c>
      <c r="U54" s="452">
        <v>0</v>
      </c>
      <c r="V54" s="452">
        <v>0</v>
      </c>
      <c r="W54" s="452">
        <v>0</v>
      </c>
      <c r="X54" s="452">
        <v>0</v>
      </c>
    </row>
    <row r="55" spans="1:24" outlineLevel="2">
      <c r="A55" s="447"/>
      <c r="B55" s="447"/>
      <c r="C55" s="448"/>
      <c r="D55" s="449"/>
      <c r="E55" s="452" t="s">
        <v>4041</v>
      </c>
      <c r="F55" s="452">
        <v>0</v>
      </c>
      <c r="G55" s="452" t="s">
        <v>29</v>
      </c>
      <c r="H55" s="452">
        <v>0</v>
      </c>
      <c r="I55" s="452">
        <v>0</v>
      </c>
      <c r="J55" s="452">
        <v>0</v>
      </c>
      <c r="K55" s="452">
        <v>0</v>
      </c>
      <c r="L55" s="452">
        <v>0</v>
      </c>
      <c r="M55" s="452">
        <v>0</v>
      </c>
      <c r="N55" s="452">
        <v>0</v>
      </c>
      <c r="O55" s="452">
        <v>0</v>
      </c>
      <c r="P55" s="452">
        <v>0</v>
      </c>
      <c r="Q55" s="452">
        <v>0</v>
      </c>
      <c r="R55" s="452">
        <v>0</v>
      </c>
      <c r="S55" s="452">
        <v>0</v>
      </c>
      <c r="T55" s="452">
        <v>0</v>
      </c>
      <c r="U55" s="452">
        <v>0</v>
      </c>
      <c r="V55" s="452">
        <v>0</v>
      </c>
      <c r="W55" s="452">
        <v>0</v>
      </c>
      <c r="X55" s="452">
        <v>0</v>
      </c>
    </row>
    <row r="56" spans="1:24" outlineLevel="2">
      <c r="A56" s="447"/>
      <c r="B56" s="447"/>
      <c r="C56" s="448"/>
      <c r="D56" s="449"/>
      <c r="E56" s="452" t="s">
        <v>4042</v>
      </c>
      <c r="F56" s="452">
        <v>0</v>
      </c>
      <c r="G56" s="452" t="s">
        <v>29</v>
      </c>
      <c r="H56" s="452">
        <v>0</v>
      </c>
      <c r="I56" s="452">
        <v>0</v>
      </c>
      <c r="J56" s="452">
        <v>0</v>
      </c>
      <c r="K56" s="452">
        <v>0</v>
      </c>
      <c r="L56" s="452">
        <v>0</v>
      </c>
      <c r="M56" s="452">
        <v>0</v>
      </c>
      <c r="N56" s="452">
        <v>0</v>
      </c>
      <c r="O56" s="452">
        <v>0</v>
      </c>
      <c r="P56" s="452">
        <v>0</v>
      </c>
      <c r="Q56" s="452">
        <v>0</v>
      </c>
      <c r="R56" s="452">
        <v>0</v>
      </c>
      <c r="S56" s="452">
        <v>0</v>
      </c>
      <c r="T56" s="452">
        <v>0</v>
      </c>
      <c r="U56" s="452">
        <v>0</v>
      </c>
      <c r="V56" s="452">
        <v>0</v>
      </c>
      <c r="W56" s="452">
        <v>0</v>
      </c>
      <c r="X56" s="452">
        <v>0</v>
      </c>
    </row>
    <row r="57" spans="1:24" outlineLevel="2">
      <c r="A57" s="447"/>
      <c r="B57" s="447"/>
      <c r="C57" s="448"/>
      <c r="D57" s="449"/>
      <c r="E57" s="452" t="s">
        <v>4043</v>
      </c>
      <c r="F57" s="452">
        <v>0</v>
      </c>
      <c r="G57" s="452" t="s">
        <v>29</v>
      </c>
      <c r="H57" s="452">
        <v>0</v>
      </c>
      <c r="I57" s="452">
        <v>0</v>
      </c>
      <c r="J57" s="452">
        <v>0</v>
      </c>
      <c r="K57" s="452">
        <v>0</v>
      </c>
      <c r="L57" s="452">
        <v>0</v>
      </c>
      <c r="M57" s="452">
        <v>0</v>
      </c>
      <c r="N57" s="452">
        <v>0</v>
      </c>
      <c r="O57" s="452">
        <v>0</v>
      </c>
      <c r="P57" s="452">
        <v>0</v>
      </c>
      <c r="Q57" s="452">
        <v>0</v>
      </c>
      <c r="R57" s="452">
        <v>0</v>
      </c>
      <c r="S57" s="452">
        <v>0</v>
      </c>
      <c r="T57" s="452">
        <v>0</v>
      </c>
      <c r="U57" s="452">
        <v>0</v>
      </c>
      <c r="V57" s="452">
        <v>0</v>
      </c>
      <c r="W57" s="452">
        <v>0</v>
      </c>
      <c r="X57" s="452">
        <v>0</v>
      </c>
    </row>
    <row r="58" spans="1:24" outlineLevel="2">
      <c r="A58" s="447"/>
      <c r="B58" s="447"/>
      <c r="C58" s="448"/>
      <c r="D58" s="449"/>
      <c r="E58" s="452" t="s">
        <v>4044</v>
      </c>
      <c r="F58" s="452">
        <v>0</v>
      </c>
      <c r="G58" s="452" t="s">
        <v>29</v>
      </c>
      <c r="H58" s="452">
        <v>0</v>
      </c>
      <c r="I58" s="452">
        <v>0</v>
      </c>
      <c r="J58" s="452">
        <v>0</v>
      </c>
      <c r="K58" s="452">
        <v>0</v>
      </c>
      <c r="L58" s="452">
        <v>0</v>
      </c>
      <c r="M58" s="452">
        <v>0</v>
      </c>
      <c r="N58" s="452">
        <v>0</v>
      </c>
      <c r="O58" s="452">
        <v>0</v>
      </c>
      <c r="P58" s="452">
        <v>0</v>
      </c>
      <c r="Q58" s="452">
        <v>0</v>
      </c>
      <c r="R58" s="452">
        <v>0</v>
      </c>
      <c r="S58" s="452">
        <v>0</v>
      </c>
      <c r="T58" s="452">
        <v>0</v>
      </c>
      <c r="U58" s="452">
        <v>0</v>
      </c>
      <c r="V58" s="452">
        <v>0</v>
      </c>
      <c r="W58" s="452">
        <v>0</v>
      </c>
      <c r="X58" s="452">
        <v>0</v>
      </c>
    </row>
    <row r="59" spans="1:24" outlineLevel="2">
      <c r="A59" s="447"/>
      <c r="B59" s="447"/>
      <c r="C59" s="448"/>
      <c r="D59" s="449"/>
      <c r="E59" s="452" t="s">
        <v>4045</v>
      </c>
      <c r="F59" s="452">
        <v>0</v>
      </c>
      <c r="G59" s="452" t="s">
        <v>29</v>
      </c>
      <c r="H59" s="452">
        <v>0</v>
      </c>
      <c r="I59" s="452">
        <v>0</v>
      </c>
      <c r="J59" s="452">
        <v>0</v>
      </c>
      <c r="K59" s="452">
        <v>0</v>
      </c>
      <c r="L59" s="452">
        <v>0</v>
      </c>
      <c r="M59" s="452">
        <v>0</v>
      </c>
      <c r="N59" s="452">
        <v>0</v>
      </c>
      <c r="O59" s="452">
        <v>0</v>
      </c>
      <c r="P59" s="452">
        <v>0</v>
      </c>
      <c r="Q59" s="452">
        <v>0</v>
      </c>
      <c r="R59" s="452">
        <v>0</v>
      </c>
      <c r="S59" s="452">
        <v>0</v>
      </c>
      <c r="T59" s="452">
        <v>0</v>
      </c>
      <c r="U59" s="452">
        <v>0</v>
      </c>
      <c r="V59" s="452">
        <v>0</v>
      </c>
      <c r="W59" s="452">
        <v>0</v>
      </c>
      <c r="X59" s="452">
        <v>0</v>
      </c>
    </row>
    <row r="60" spans="1:24" outlineLevel="2">
      <c r="A60" s="447"/>
      <c r="B60" s="447"/>
      <c r="C60" s="448"/>
      <c r="D60" s="449"/>
      <c r="E60" s="452" t="s">
        <v>4046</v>
      </c>
      <c r="F60" s="452">
        <v>0</v>
      </c>
      <c r="G60" s="452" t="s">
        <v>29</v>
      </c>
      <c r="H60" s="452">
        <v>0</v>
      </c>
      <c r="I60" s="452">
        <v>0</v>
      </c>
      <c r="J60" s="452">
        <v>0</v>
      </c>
      <c r="K60" s="452">
        <v>0</v>
      </c>
      <c r="L60" s="452">
        <v>0</v>
      </c>
      <c r="M60" s="452">
        <v>0</v>
      </c>
      <c r="N60" s="452">
        <v>0</v>
      </c>
      <c r="O60" s="452">
        <v>0</v>
      </c>
      <c r="P60" s="452">
        <v>0</v>
      </c>
      <c r="Q60" s="452">
        <v>0</v>
      </c>
      <c r="R60" s="452">
        <v>0</v>
      </c>
      <c r="S60" s="452">
        <v>0</v>
      </c>
      <c r="T60" s="452">
        <v>0</v>
      </c>
      <c r="U60" s="452">
        <v>0</v>
      </c>
      <c r="V60" s="452">
        <v>0</v>
      </c>
      <c r="W60" s="452">
        <v>0</v>
      </c>
      <c r="X60" s="452">
        <v>0</v>
      </c>
    </row>
    <row r="61" spans="1:24" outlineLevel="2">
      <c r="A61" s="453"/>
      <c r="B61" s="453"/>
      <c r="C61" s="454"/>
      <c r="D61" s="455"/>
      <c r="E61" s="456" t="s">
        <v>4047</v>
      </c>
      <c r="F61" s="456"/>
      <c r="G61" s="456" t="s">
        <v>29</v>
      </c>
      <c r="H61" s="457">
        <f t="shared" ref="H61:H66" si="2" xml:space="preserve"> SUM( J61:X61 )</f>
        <v>898.29111630232137</v>
      </c>
      <c r="I61" s="456"/>
      <c r="J61" s="457">
        <f t="shared" ref="J61:X66" si="3" xml:space="preserve">  CHOOSE( $F$42, J43, J49, J55 )</f>
        <v>0</v>
      </c>
      <c r="K61" s="457">
        <f t="shared" si="3"/>
        <v>0</v>
      </c>
      <c r="L61" s="457">
        <f t="shared" si="3"/>
        <v>0</v>
      </c>
      <c r="M61" s="457">
        <f t="shared" si="3"/>
        <v>0</v>
      </c>
      <c r="N61" s="457">
        <f t="shared" si="3"/>
        <v>94.242616995858043</v>
      </c>
      <c r="O61" s="457">
        <f t="shared" si="3"/>
        <v>93.782329695327135</v>
      </c>
      <c r="P61" s="457">
        <f t="shared" si="3"/>
        <v>112.41754853890711</v>
      </c>
      <c r="Q61" s="457">
        <f t="shared" si="3"/>
        <v>99.220078160237335</v>
      </c>
      <c r="R61" s="457">
        <f t="shared" si="3"/>
        <v>142.38854291199175</v>
      </c>
      <c r="S61" s="457">
        <f t="shared" si="3"/>
        <v>70.724000000000004</v>
      </c>
      <c r="T61" s="457">
        <f t="shared" si="3"/>
        <v>70.981999999999999</v>
      </c>
      <c r="U61" s="457">
        <f t="shared" si="3"/>
        <v>71.244</v>
      </c>
      <c r="V61" s="457">
        <f t="shared" si="3"/>
        <v>71.510000000000005</v>
      </c>
      <c r="W61" s="457">
        <f t="shared" si="3"/>
        <v>71.78</v>
      </c>
      <c r="X61" s="457">
        <f t="shared" si="3"/>
        <v>0</v>
      </c>
    </row>
    <row r="62" spans="1:24" outlineLevel="2">
      <c r="A62" s="453"/>
      <c r="B62" s="453"/>
      <c r="C62" s="454"/>
      <c r="D62" s="455"/>
      <c r="E62" s="456" t="s">
        <v>4048</v>
      </c>
      <c r="F62" s="456"/>
      <c r="G62" s="456" t="s">
        <v>29</v>
      </c>
      <c r="H62" s="457">
        <f t="shared" si="2"/>
        <v>10290.356297053675</v>
      </c>
      <c r="I62" s="456"/>
      <c r="J62" s="457">
        <f t="shared" si="3"/>
        <v>0</v>
      </c>
      <c r="K62" s="457">
        <f t="shared" si="3"/>
        <v>0</v>
      </c>
      <c r="L62" s="457">
        <f t="shared" si="3"/>
        <v>0</v>
      </c>
      <c r="M62" s="457">
        <f t="shared" si="3"/>
        <v>0</v>
      </c>
      <c r="N62" s="457">
        <f t="shared" si="3"/>
        <v>1144.4526842042444</v>
      </c>
      <c r="O62" s="457">
        <f t="shared" si="3"/>
        <v>1058.9351433024674</v>
      </c>
      <c r="P62" s="457">
        <f t="shared" si="3"/>
        <v>1126.8966144669009</v>
      </c>
      <c r="Q62" s="457">
        <f t="shared" si="3"/>
        <v>1048.8374235120855</v>
      </c>
      <c r="R62" s="457">
        <f t="shared" si="3"/>
        <v>1111.5124315679782</v>
      </c>
      <c r="S62" s="457">
        <f t="shared" si="3"/>
        <v>959.38699999999994</v>
      </c>
      <c r="T62" s="457">
        <f t="shared" si="3"/>
        <v>947.63800000000003</v>
      </c>
      <c r="U62" s="457">
        <f t="shared" si="3"/>
        <v>952.28099999999995</v>
      </c>
      <c r="V62" s="457">
        <f t="shared" si="3"/>
        <v>959.41800000000001</v>
      </c>
      <c r="W62" s="457">
        <f t="shared" si="3"/>
        <v>980.99800000000005</v>
      </c>
      <c r="X62" s="457">
        <f t="shared" si="3"/>
        <v>0</v>
      </c>
    </row>
    <row r="63" spans="1:24" outlineLevel="2">
      <c r="A63" s="453"/>
      <c r="B63" s="453"/>
      <c r="C63" s="454"/>
      <c r="D63" s="455"/>
      <c r="E63" s="456" t="s">
        <v>4049</v>
      </c>
      <c r="F63" s="456"/>
      <c r="G63" s="456" t="s">
        <v>29</v>
      </c>
      <c r="H63" s="457">
        <f t="shared" si="2"/>
        <v>14511.677020507943</v>
      </c>
      <c r="I63" s="456"/>
      <c r="J63" s="457">
        <f t="shared" si="3"/>
        <v>0</v>
      </c>
      <c r="K63" s="457">
        <f t="shared" si="3"/>
        <v>0</v>
      </c>
      <c r="L63" s="457">
        <f t="shared" si="3"/>
        <v>0</v>
      </c>
      <c r="M63" s="457">
        <f t="shared" si="3"/>
        <v>0</v>
      </c>
      <c r="N63" s="457">
        <f t="shared" si="3"/>
        <v>1466.2118192561861</v>
      </c>
      <c r="O63" s="457">
        <f t="shared" si="3"/>
        <v>1493.0870444410191</v>
      </c>
      <c r="P63" s="457">
        <f t="shared" si="3"/>
        <v>1220.1713797440318</v>
      </c>
      <c r="Q63" s="457">
        <f t="shared" si="3"/>
        <v>1370.9386896255537</v>
      </c>
      <c r="R63" s="457">
        <f t="shared" si="3"/>
        <v>1479.2440874411516</v>
      </c>
      <c r="S63" s="457">
        <f t="shared" si="3"/>
        <v>919.27800000000002</v>
      </c>
      <c r="T63" s="457">
        <f t="shared" si="3"/>
        <v>1049.627</v>
      </c>
      <c r="U63" s="457">
        <f t="shared" si="3"/>
        <v>1481.989</v>
      </c>
      <c r="V63" s="457">
        <f t="shared" si="3"/>
        <v>1808.0309999999999</v>
      </c>
      <c r="W63" s="457">
        <f t="shared" si="3"/>
        <v>2223.0990000000002</v>
      </c>
      <c r="X63" s="457">
        <f t="shared" si="3"/>
        <v>0</v>
      </c>
    </row>
    <row r="64" spans="1:24" outlineLevel="2">
      <c r="A64" s="453"/>
      <c r="B64" s="453"/>
      <c r="C64" s="454"/>
      <c r="D64" s="455"/>
      <c r="E64" s="456" t="s">
        <v>4050</v>
      </c>
      <c r="F64" s="456"/>
      <c r="G64" s="456" t="s">
        <v>29</v>
      </c>
      <c r="H64" s="457">
        <f t="shared" si="2"/>
        <v>1476.1742993153016</v>
      </c>
      <c r="I64" s="456"/>
      <c r="J64" s="457">
        <f t="shared" si="3"/>
        <v>0</v>
      </c>
      <c r="K64" s="457">
        <f t="shared" si="3"/>
        <v>0</v>
      </c>
      <c r="L64" s="457">
        <f t="shared" si="3"/>
        <v>0</v>
      </c>
      <c r="M64" s="457">
        <f t="shared" si="3"/>
        <v>0</v>
      </c>
      <c r="N64" s="457">
        <f t="shared" si="3"/>
        <v>139.21432139684845</v>
      </c>
      <c r="O64" s="457">
        <f t="shared" si="3"/>
        <v>149.72336866874275</v>
      </c>
      <c r="P64" s="457">
        <f t="shared" si="3"/>
        <v>125.48779667091203</v>
      </c>
      <c r="Q64" s="457">
        <f t="shared" si="3"/>
        <v>161.17852686688343</v>
      </c>
      <c r="R64" s="457">
        <f t="shared" si="3"/>
        <v>161.69228571191508</v>
      </c>
      <c r="S64" s="457">
        <f t="shared" si="3"/>
        <v>144.75899999999999</v>
      </c>
      <c r="T64" s="457">
        <f t="shared" si="3"/>
        <v>146.244</v>
      </c>
      <c r="U64" s="457">
        <f t="shared" si="3"/>
        <v>147.75200000000001</v>
      </c>
      <c r="V64" s="457">
        <f t="shared" si="3"/>
        <v>149.28399999999999</v>
      </c>
      <c r="W64" s="457">
        <f t="shared" si="3"/>
        <v>150.839</v>
      </c>
      <c r="X64" s="457">
        <f t="shared" si="3"/>
        <v>0</v>
      </c>
    </row>
    <row r="65" spans="1:24" outlineLevel="2">
      <c r="A65" s="453"/>
      <c r="B65" s="453"/>
      <c r="C65" s="454"/>
      <c r="D65" s="455"/>
      <c r="E65" s="456" t="s">
        <v>4051</v>
      </c>
      <c r="F65" s="456"/>
      <c r="G65" s="456" t="s">
        <v>29</v>
      </c>
      <c r="H65" s="457">
        <f t="shared" si="2"/>
        <v>-40.427326344215601</v>
      </c>
      <c r="I65" s="456"/>
      <c r="J65" s="457">
        <f t="shared" si="3"/>
        <v>0</v>
      </c>
      <c r="K65" s="457">
        <f t="shared" si="3"/>
        <v>0</v>
      </c>
      <c r="L65" s="457">
        <f t="shared" si="3"/>
        <v>0</v>
      </c>
      <c r="M65" s="457">
        <f t="shared" si="3"/>
        <v>0</v>
      </c>
      <c r="N65" s="457">
        <f t="shared" si="3"/>
        <v>-76.672653307508511</v>
      </c>
      <c r="O65" s="457">
        <f t="shared" si="3"/>
        <v>13.797998528716683</v>
      </c>
      <c r="P65" s="457">
        <f t="shared" si="3"/>
        <v>13.316237969549457</v>
      </c>
      <c r="Q65" s="457">
        <f t="shared" si="3"/>
        <v>3.0207910327651986</v>
      </c>
      <c r="R65" s="457">
        <f t="shared" si="3"/>
        <v>6.1102994322615789</v>
      </c>
      <c r="S65" s="457">
        <f t="shared" si="3"/>
        <v>0</v>
      </c>
      <c r="T65" s="457">
        <f t="shared" si="3"/>
        <v>0</v>
      </c>
      <c r="U65" s="457">
        <f t="shared" si="3"/>
        <v>0</v>
      </c>
      <c r="V65" s="457">
        <f t="shared" si="3"/>
        <v>0</v>
      </c>
      <c r="W65" s="457">
        <f t="shared" si="3"/>
        <v>0</v>
      </c>
      <c r="X65" s="457">
        <f t="shared" si="3"/>
        <v>0</v>
      </c>
    </row>
    <row r="66" spans="1:24" outlineLevel="2">
      <c r="A66" s="453"/>
      <c r="B66" s="453"/>
      <c r="C66" s="454"/>
      <c r="D66" s="455"/>
      <c r="E66" s="456" t="s">
        <v>4052</v>
      </c>
      <c r="F66" s="456"/>
      <c r="G66" s="456" t="s">
        <v>29</v>
      </c>
      <c r="H66" s="457">
        <f t="shared" si="2"/>
        <v>0</v>
      </c>
      <c r="I66" s="456"/>
      <c r="J66" s="457">
        <f t="shared" si="3"/>
        <v>0</v>
      </c>
      <c r="K66" s="457">
        <f t="shared" si="3"/>
        <v>0</v>
      </c>
      <c r="L66" s="457">
        <f t="shared" si="3"/>
        <v>0</v>
      </c>
      <c r="M66" s="457">
        <f t="shared" si="3"/>
        <v>0</v>
      </c>
      <c r="N66" s="457">
        <f t="shared" si="3"/>
        <v>0</v>
      </c>
      <c r="O66" s="457">
        <f t="shared" si="3"/>
        <v>0</v>
      </c>
      <c r="P66" s="457">
        <f t="shared" si="3"/>
        <v>0</v>
      </c>
      <c r="Q66" s="457">
        <f t="shared" si="3"/>
        <v>0</v>
      </c>
      <c r="R66" s="457">
        <f t="shared" si="3"/>
        <v>0</v>
      </c>
      <c r="S66" s="457">
        <f t="shared" si="3"/>
        <v>0</v>
      </c>
      <c r="T66" s="457">
        <f t="shared" si="3"/>
        <v>0</v>
      </c>
      <c r="U66" s="457">
        <f t="shared" si="3"/>
        <v>0</v>
      </c>
      <c r="V66" s="457">
        <f t="shared" si="3"/>
        <v>0</v>
      </c>
      <c r="W66" s="457">
        <f t="shared" si="3"/>
        <v>0</v>
      </c>
      <c r="X66" s="457">
        <f t="shared" si="3"/>
        <v>0</v>
      </c>
    </row>
    <row r="67" spans="1:24" outlineLevel="2"/>
    <row r="68" spans="1:24" outlineLevel="1"/>
    <row r="69" spans="1:24" outlineLevel="1"/>
    <row r="70" spans="1:24" outlineLevel="1">
      <c r="A70" s="69" t="s">
        <v>4053</v>
      </c>
    </row>
    <row r="71" spans="1:24" outlineLevel="2">
      <c r="B71" s="69" t="s">
        <v>4054</v>
      </c>
    </row>
    <row r="72" spans="1:24" outlineLevel="2">
      <c r="A72" s="447"/>
      <c r="B72" s="447"/>
      <c r="C72" s="448"/>
      <c r="D72" s="449"/>
      <c r="E72" s="452" t="s">
        <v>4055</v>
      </c>
      <c r="F72" s="452">
        <v>0</v>
      </c>
      <c r="G72" s="452" t="s">
        <v>29</v>
      </c>
      <c r="H72" s="452">
        <v>382.27214156740217</v>
      </c>
      <c r="I72" s="452">
        <v>0</v>
      </c>
      <c r="J72" s="452">
        <v>0</v>
      </c>
      <c r="K72" s="452">
        <v>0</v>
      </c>
      <c r="L72" s="452">
        <v>0</v>
      </c>
      <c r="M72" s="452">
        <v>0</v>
      </c>
      <c r="N72" s="452">
        <v>74.445468099892409</v>
      </c>
      <c r="O72" s="452">
        <v>76.267330790133116</v>
      </c>
      <c r="P72" s="452">
        <v>76.329893677779253</v>
      </c>
      <c r="Q72" s="452">
        <v>76.222778322789509</v>
      </c>
      <c r="R72" s="452">
        <v>79.006670676807886</v>
      </c>
      <c r="S72" s="452">
        <v>0</v>
      </c>
      <c r="T72" s="452">
        <v>0</v>
      </c>
      <c r="U72" s="452">
        <v>0</v>
      </c>
      <c r="V72" s="452">
        <v>0</v>
      </c>
      <c r="W72" s="452">
        <v>0</v>
      </c>
      <c r="X72" s="452">
        <v>0</v>
      </c>
    </row>
    <row r="73" spans="1:24" outlineLevel="2">
      <c r="A73" s="447"/>
      <c r="B73" s="447"/>
      <c r="C73" s="448"/>
      <c r="D73" s="449"/>
      <c r="E73" s="452" t="s">
        <v>4056</v>
      </c>
      <c r="F73" s="452">
        <v>0</v>
      </c>
      <c r="G73" s="452" t="s">
        <v>29</v>
      </c>
      <c r="H73" s="452">
        <v>2571.7972120410482</v>
      </c>
      <c r="I73" s="452">
        <v>0</v>
      </c>
      <c r="J73" s="452">
        <v>0</v>
      </c>
      <c r="K73" s="452">
        <v>0</v>
      </c>
      <c r="L73" s="452">
        <v>0</v>
      </c>
      <c r="M73" s="452">
        <v>0</v>
      </c>
      <c r="N73" s="452">
        <v>479.71266499838919</v>
      </c>
      <c r="O73" s="452">
        <v>516.91876437579231</v>
      </c>
      <c r="P73" s="452">
        <v>509.34081292685846</v>
      </c>
      <c r="Q73" s="452">
        <v>515.25421100072242</v>
      </c>
      <c r="R73" s="452">
        <v>550.57075873928568</v>
      </c>
      <c r="S73" s="452">
        <v>0</v>
      </c>
      <c r="T73" s="452">
        <v>0</v>
      </c>
      <c r="U73" s="452">
        <v>0</v>
      </c>
      <c r="V73" s="452">
        <v>0</v>
      </c>
      <c r="W73" s="452">
        <v>0</v>
      </c>
      <c r="X73" s="452">
        <v>0</v>
      </c>
    </row>
    <row r="74" spans="1:24" outlineLevel="2">
      <c r="A74" s="447"/>
      <c r="B74" s="447"/>
      <c r="C74" s="448"/>
      <c r="D74" s="449"/>
      <c r="E74" s="452" t="s">
        <v>4057</v>
      </c>
      <c r="F74" s="452">
        <v>0</v>
      </c>
      <c r="G74" s="452" t="s">
        <v>29</v>
      </c>
      <c r="H74" s="452">
        <v>2197.7427305142</v>
      </c>
      <c r="I74" s="452">
        <v>0</v>
      </c>
      <c r="J74" s="452">
        <v>0</v>
      </c>
      <c r="K74" s="452">
        <v>0</v>
      </c>
      <c r="L74" s="452">
        <v>0</v>
      </c>
      <c r="M74" s="452">
        <v>0</v>
      </c>
      <c r="N74" s="452">
        <v>464.79476873078323</v>
      </c>
      <c r="O74" s="452">
        <v>461.56426842145328</v>
      </c>
      <c r="P74" s="452">
        <v>434.66433903391618</v>
      </c>
      <c r="Q74" s="452">
        <v>418.23321565272687</v>
      </c>
      <c r="R74" s="452">
        <v>418.48613867532049</v>
      </c>
      <c r="S74" s="452">
        <v>0</v>
      </c>
      <c r="T74" s="452">
        <v>0</v>
      </c>
      <c r="U74" s="452">
        <v>0</v>
      </c>
      <c r="V74" s="452">
        <v>0</v>
      </c>
      <c r="W74" s="452">
        <v>0</v>
      </c>
      <c r="X74" s="452">
        <v>0</v>
      </c>
    </row>
    <row r="75" spans="1:24" outlineLevel="2">
      <c r="A75" s="447"/>
      <c r="B75" s="447"/>
      <c r="C75" s="448"/>
      <c r="D75" s="449"/>
      <c r="E75" s="452" t="s">
        <v>4058</v>
      </c>
      <c r="F75" s="452">
        <v>0</v>
      </c>
      <c r="G75" s="452" t="s">
        <v>29</v>
      </c>
      <c r="H75" s="452">
        <v>324.07422926318861</v>
      </c>
      <c r="I75" s="452">
        <v>0</v>
      </c>
      <c r="J75" s="452">
        <v>0</v>
      </c>
      <c r="K75" s="452">
        <v>0</v>
      </c>
      <c r="L75" s="452">
        <v>0</v>
      </c>
      <c r="M75" s="452">
        <v>0</v>
      </c>
      <c r="N75" s="452">
        <v>64.841255719854658</v>
      </c>
      <c r="O75" s="452">
        <v>65.760124421591698</v>
      </c>
      <c r="P75" s="452">
        <v>65.107563066083713</v>
      </c>
      <c r="Q75" s="452">
        <v>64.205301293098728</v>
      </c>
      <c r="R75" s="452">
        <v>64.159984762559787</v>
      </c>
      <c r="S75" s="452">
        <v>0</v>
      </c>
      <c r="T75" s="452">
        <v>0</v>
      </c>
      <c r="U75" s="452">
        <v>0</v>
      </c>
      <c r="V75" s="452">
        <v>0</v>
      </c>
      <c r="W75" s="452">
        <v>0</v>
      </c>
      <c r="X75" s="452">
        <v>0</v>
      </c>
    </row>
    <row r="76" spans="1:24" outlineLevel="2">
      <c r="A76" s="447"/>
      <c r="B76" s="447"/>
      <c r="C76" s="448"/>
      <c r="D76" s="449"/>
      <c r="E76" s="452" t="s">
        <v>4059</v>
      </c>
      <c r="F76" s="452">
        <v>0</v>
      </c>
      <c r="G76" s="452" t="s">
        <v>29</v>
      </c>
      <c r="H76" s="452">
        <v>57.748000000000005</v>
      </c>
      <c r="I76" s="452">
        <v>0</v>
      </c>
      <c r="J76" s="452">
        <v>0</v>
      </c>
      <c r="K76" s="452">
        <v>0</v>
      </c>
      <c r="L76" s="452">
        <v>0</v>
      </c>
      <c r="M76" s="452">
        <v>0</v>
      </c>
      <c r="N76" s="452">
        <v>4.6490000000000009</v>
      </c>
      <c r="O76" s="452">
        <v>9.9570000000000007</v>
      </c>
      <c r="P76" s="452">
        <v>14.686</v>
      </c>
      <c r="Q76" s="452">
        <v>14.173999999999999</v>
      </c>
      <c r="R76" s="452">
        <v>14.282</v>
      </c>
      <c r="S76" s="452">
        <v>0</v>
      </c>
      <c r="T76" s="452">
        <v>0</v>
      </c>
      <c r="U76" s="452">
        <v>0</v>
      </c>
      <c r="V76" s="452">
        <v>0</v>
      </c>
      <c r="W76" s="452">
        <v>0</v>
      </c>
      <c r="X76" s="452">
        <v>0</v>
      </c>
    </row>
    <row r="77" spans="1:24" outlineLevel="2">
      <c r="A77" s="447"/>
      <c r="B77" s="447"/>
      <c r="C77" s="448"/>
      <c r="D77" s="449"/>
      <c r="E77" s="452" t="s">
        <v>4060</v>
      </c>
      <c r="F77" s="452">
        <v>0</v>
      </c>
      <c r="G77" s="452" t="s">
        <v>29</v>
      </c>
      <c r="H77" s="452">
        <v>0</v>
      </c>
      <c r="I77" s="452">
        <v>0</v>
      </c>
      <c r="J77" s="452">
        <v>0</v>
      </c>
      <c r="K77" s="452">
        <v>0</v>
      </c>
      <c r="L77" s="452">
        <v>0</v>
      </c>
      <c r="M77" s="452">
        <v>0</v>
      </c>
      <c r="N77" s="452">
        <v>0</v>
      </c>
      <c r="O77" s="452">
        <v>0</v>
      </c>
      <c r="P77" s="452">
        <v>0</v>
      </c>
      <c r="Q77" s="452">
        <v>0</v>
      </c>
      <c r="R77" s="452">
        <v>0</v>
      </c>
      <c r="S77" s="452">
        <v>0</v>
      </c>
      <c r="T77" s="452">
        <v>0</v>
      </c>
      <c r="U77" s="452">
        <v>0</v>
      </c>
      <c r="V77" s="452">
        <v>0</v>
      </c>
      <c r="W77" s="452">
        <v>0</v>
      </c>
      <c r="X77" s="452">
        <v>0</v>
      </c>
    </row>
    <row r="78" spans="1:24" outlineLevel="2">
      <c r="A78" s="447"/>
      <c r="B78" s="447"/>
      <c r="C78" s="448"/>
      <c r="D78" s="449"/>
      <c r="E78" s="452" t="s">
        <v>4061</v>
      </c>
      <c r="F78" s="452">
        <v>0</v>
      </c>
      <c r="G78" s="452" t="s">
        <v>29</v>
      </c>
      <c r="H78" s="452">
        <v>0</v>
      </c>
      <c r="I78" s="452">
        <v>0</v>
      </c>
      <c r="J78" s="452">
        <v>0</v>
      </c>
      <c r="K78" s="452">
        <v>0</v>
      </c>
      <c r="L78" s="452">
        <v>0</v>
      </c>
      <c r="M78" s="452">
        <v>0</v>
      </c>
      <c r="N78" s="452">
        <v>0</v>
      </c>
      <c r="O78" s="452">
        <v>0</v>
      </c>
      <c r="P78" s="452">
        <v>0</v>
      </c>
      <c r="Q78" s="452">
        <v>0</v>
      </c>
      <c r="R78" s="452">
        <v>0</v>
      </c>
      <c r="S78" s="452">
        <v>0</v>
      </c>
      <c r="T78" s="452">
        <v>0</v>
      </c>
      <c r="U78" s="452">
        <v>0</v>
      </c>
      <c r="V78" s="452">
        <v>0</v>
      </c>
      <c r="W78" s="452">
        <v>0</v>
      </c>
      <c r="X78" s="452">
        <v>0</v>
      </c>
    </row>
    <row r="79" spans="1:24" outlineLevel="2">
      <c r="A79" s="447"/>
      <c r="B79" s="447"/>
      <c r="C79" s="448"/>
      <c r="D79" s="449"/>
      <c r="E79" s="452" t="s">
        <v>4062</v>
      </c>
      <c r="F79" s="452">
        <v>0</v>
      </c>
      <c r="G79" s="452" t="s">
        <v>29</v>
      </c>
      <c r="H79" s="452">
        <v>15.572010821354366</v>
      </c>
      <c r="I79" s="452">
        <v>0</v>
      </c>
      <c r="J79" s="452">
        <v>0</v>
      </c>
      <c r="K79" s="452">
        <v>0</v>
      </c>
      <c r="L79" s="452">
        <v>0</v>
      </c>
      <c r="M79" s="452">
        <v>0</v>
      </c>
      <c r="N79" s="452">
        <v>2.7161054322596367</v>
      </c>
      <c r="O79" s="452">
        <v>3.9638699527390924</v>
      </c>
      <c r="P79" s="452">
        <v>2.9959630289978492</v>
      </c>
      <c r="Q79" s="452">
        <v>2.3347959624210808</v>
      </c>
      <c r="R79" s="452">
        <v>3.5612764449367078</v>
      </c>
      <c r="S79" s="452">
        <v>0</v>
      </c>
      <c r="T79" s="452">
        <v>0</v>
      </c>
      <c r="U79" s="452">
        <v>0</v>
      </c>
      <c r="V79" s="452">
        <v>0</v>
      </c>
      <c r="W79" s="452">
        <v>0</v>
      </c>
      <c r="X79" s="452">
        <v>0</v>
      </c>
    </row>
    <row r="80" spans="1:24" outlineLevel="2">
      <c r="A80" s="447"/>
      <c r="B80" s="447"/>
      <c r="C80" s="448"/>
      <c r="D80" s="449"/>
      <c r="E80" s="452" t="s">
        <v>4063</v>
      </c>
      <c r="F80" s="452">
        <v>0</v>
      </c>
      <c r="G80" s="452" t="s">
        <v>29</v>
      </c>
      <c r="H80" s="452">
        <v>15.853928307184784</v>
      </c>
      <c r="I80" s="452">
        <v>0</v>
      </c>
      <c r="J80" s="452">
        <v>0</v>
      </c>
      <c r="K80" s="452">
        <v>0</v>
      </c>
      <c r="L80" s="452">
        <v>0</v>
      </c>
      <c r="M80" s="452">
        <v>0</v>
      </c>
      <c r="N80" s="452">
        <v>2.5772291910940077</v>
      </c>
      <c r="O80" s="452">
        <v>3.9306009910627919</v>
      </c>
      <c r="P80" s="452">
        <v>3.1094615199714348</v>
      </c>
      <c r="Q80" s="452">
        <v>2.4326918771332267</v>
      </c>
      <c r="R80" s="452">
        <v>3.8039447279233225</v>
      </c>
      <c r="S80" s="452">
        <v>0</v>
      </c>
      <c r="T80" s="452">
        <v>0</v>
      </c>
      <c r="U80" s="452">
        <v>0</v>
      </c>
      <c r="V80" s="452">
        <v>0</v>
      </c>
      <c r="W80" s="452">
        <v>0</v>
      </c>
      <c r="X80" s="452">
        <v>0</v>
      </c>
    </row>
    <row r="81" spans="1:24" outlineLevel="2">
      <c r="A81" s="447"/>
      <c r="B81" s="447"/>
      <c r="C81" s="448"/>
      <c r="D81" s="449"/>
      <c r="E81" s="452" t="s">
        <v>4064</v>
      </c>
      <c r="F81" s="452">
        <v>0</v>
      </c>
      <c r="G81" s="452" t="s">
        <v>29</v>
      </c>
      <c r="H81" s="452">
        <v>0</v>
      </c>
      <c r="I81" s="452">
        <v>0</v>
      </c>
      <c r="J81" s="452">
        <v>0</v>
      </c>
      <c r="K81" s="452">
        <v>0</v>
      </c>
      <c r="L81" s="452">
        <v>0</v>
      </c>
      <c r="M81" s="452">
        <v>0</v>
      </c>
      <c r="N81" s="452">
        <v>0</v>
      </c>
      <c r="O81" s="452">
        <v>0</v>
      </c>
      <c r="P81" s="452">
        <v>0</v>
      </c>
      <c r="Q81" s="452">
        <v>0</v>
      </c>
      <c r="R81" s="452">
        <v>0</v>
      </c>
      <c r="S81" s="452">
        <v>0</v>
      </c>
      <c r="T81" s="452">
        <v>0</v>
      </c>
      <c r="U81" s="452">
        <v>0</v>
      </c>
      <c r="V81" s="452">
        <v>0</v>
      </c>
      <c r="W81" s="452">
        <v>0</v>
      </c>
      <c r="X81" s="452">
        <v>0</v>
      </c>
    </row>
    <row r="82" spans="1:24" outlineLevel="2">
      <c r="A82" s="447"/>
      <c r="B82" s="447"/>
      <c r="C82" s="448"/>
      <c r="D82" s="449"/>
      <c r="E82" s="452" t="s">
        <v>4065</v>
      </c>
      <c r="F82" s="452">
        <v>0</v>
      </c>
      <c r="G82" s="452" t="s">
        <v>29</v>
      </c>
      <c r="H82" s="452">
        <v>0</v>
      </c>
      <c r="I82" s="452">
        <v>0</v>
      </c>
      <c r="J82" s="452">
        <v>0</v>
      </c>
      <c r="K82" s="452">
        <v>0</v>
      </c>
      <c r="L82" s="452">
        <v>0</v>
      </c>
      <c r="M82" s="452">
        <v>0</v>
      </c>
      <c r="N82" s="452">
        <v>0</v>
      </c>
      <c r="O82" s="452">
        <v>0</v>
      </c>
      <c r="P82" s="452">
        <v>0</v>
      </c>
      <c r="Q82" s="452">
        <v>0</v>
      </c>
      <c r="R82" s="452">
        <v>0</v>
      </c>
      <c r="S82" s="452">
        <v>0</v>
      </c>
      <c r="T82" s="452">
        <v>0</v>
      </c>
      <c r="U82" s="452">
        <v>0</v>
      </c>
      <c r="V82" s="452">
        <v>0</v>
      </c>
      <c r="W82" s="452">
        <v>0</v>
      </c>
      <c r="X82" s="452">
        <v>0</v>
      </c>
    </row>
    <row r="83" spans="1:24" outlineLevel="2">
      <c r="A83" s="447"/>
      <c r="B83" s="447"/>
      <c r="C83" s="448"/>
      <c r="D83" s="449"/>
      <c r="E83" s="452" t="s">
        <v>4066</v>
      </c>
      <c r="F83" s="452">
        <v>0</v>
      </c>
      <c r="G83" s="452" t="s">
        <v>29</v>
      </c>
      <c r="H83" s="452">
        <v>0</v>
      </c>
      <c r="I83" s="452">
        <v>0</v>
      </c>
      <c r="J83" s="452">
        <v>0</v>
      </c>
      <c r="K83" s="452">
        <v>0</v>
      </c>
      <c r="L83" s="452">
        <v>0</v>
      </c>
      <c r="M83" s="452">
        <v>0</v>
      </c>
      <c r="N83" s="452">
        <v>0</v>
      </c>
      <c r="O83" s="452">
        <v>0</v>
      </c>
      <c r="P83" s="452">
        <v>0</v>
      </c>
      <c r="Q83" s="452">
        <v>0</v>
      </c>
      <c r="R83" s="452">
        <v>0</v>
      </c>
      <c r="S83" s="452">
        <v>0</v>
      </c>
      <c r="T83" s="452">
        <v>0</v>
      </c>
      <c r="U83" s="452">
        <v>0</v>
      </c>
      <c r="V83" s="452">
        <v>0</v>
      </c>
      <c r="W83" s="452">
        <v>0</v>
      </c>
      <c r="X83" s="452">
        <v>0</v>
      </c>
    </row>
    <row r="84" spans="1:24" outlineLevel="2">
      <c r="E84" s="70" t="s">
        <v>4067</v>
      </c>
      <c r="G84" s="70" t="s">
        <v>29</v>
      </c>
      <c r="H84" s="458">
        <f t="shared" ref="H84:H89" si="4" xml:space="preserve"> SUM( J84:X84 )</f>
        <v>382.27214156740217</v>
      </c>
      <c r="J84" s="458">
        <f t="shared" ref="J84:X89" si="5" xml:space="preserve">  J72 + J78</f>
        <v>0</v>
      </c>
      <c r="K84" s="458">
        <f t="shared" si="5"/>
        <v>0</v>
      </c>
      <c r="L84" s="458">
        <f t="shared" si="5"/>
        <v>0</v>
      </c>
      <c r="M84" s="458">
        <f t="shared" si="5"/>
        <v>0</v>
      </c>
      <c r="N84" s="458">
        <f t="shared" si="5"/>
        <v>74.445468099892409</v>
      </c>
      <c r="O84" s="458">
        <f t="shared" si="5"/>
        <v>76.267330790133116</v>
      </c>
      <c r="P84" s="458">
        <f t="shared" si="5"/>
        <v>76.329893677779253</v>
      </c>
      <c r="Q84" s="458">
        <f t="shared" si="5"/>
        <v>76.222778322789509</v>
      </c>
      <c r="R84" s="458">
        <f t="shared" si="5"/>
        <v>79.006670676807886</v>
      </c>
      <c r="S84" s="458">
        <f t="shared" si="5"/>
        <v>0</v>
      </c>
      <c r="T84" s="458">
        <f t="shared" si="5"/>
        <v>0</v>
      </c>
      <c r="U84" s="458">
        <f t="shared" si="5"/>
        <v>0</v>
      </c>
      <c r="V84" s="458">
        <f t="shared" si="5"/>
        <v>0</v>
      </c>
      <c r="W84" s="458">
        <f t="shared" si="5"/>
        <v>0</v>
      </c>
      <c r="X84" s="458">
        <f t="shared" si="5"/>
        <v>0</v>
      </c>
    </row>
    <row r="85" spans="1:24" outlineLevel="2">
      <c r="E85" s="70" t="s">
        <v>4068</v>
      </c>
      <c r="G85" s="70" t="s">
        <v>29</v>
      </c>
      <c r="H85" s="458">
        <f t="shared" si="4"/>
        <v>2587.3692228624022</v>
      </c>
      <c r="J85" s="458">
        <f t="shared" si="5"/>
        <v>0</v>
      </c>
      <c r="K85" s="458">
        <f t="shared" si="5"/>
        <v>0</v>
      </c>
      <c r="L85" s="458">
        <f t="shared" si="5"/>
        <v>0</v>
      </c>
      <c r="M85" s="458">
        <f t="shared" si="5"/>
        <v>0</v>
      </c>
      <c r="N85" s="458">
        <f t="shared" si="5"/>
        <v>482.4287704306488</v>
      </c>
      <c r="O85" s="458">
        <f t="shared" si="5"/>
        <v>520.88263432853137</v>
      </c>
      <c r="P85" s="458">
        <f t="shared" si="5"/>
        <v>512.3367759558563</v>
      </c>
      <c r="Q85" s="458">
        <f t="shared" si="5"/>
        <v>517.58900696314345</v>
      </c>
      <c r="R85" s="458">
        <f t="shared" si="5"/>
        <v>554.13203518422233</v>
      </c>
      <c r="S85" s="458">
        <f t="shared" si="5"/>
        <v>0</v>
      </c>
      <c r="T85" s="458">
        <f t="shared" si="5"/>
        <v>0</v>
      </c>
      <c r="U85" s="458">
        <f t="shared" si="5"/>
        <v>0</v>
      </c>
      <c r="V85" s="458">
        <f t="shared" si="5"/>
        <v>0</v>
      </c>
      <c r="W85" s="458">
        <f t="shared" si="5"/>
        <v>0</v>
      </c>
      <c r="X85" s="458">
        <f t="shared" si="5"/>
        <v>0</v>
      </c>
    </row>
    <row r="86" spans="1:24" outlineLevel="2">
      <c r="E86" s="70" t="s">
        <v>4069</v>
      </c>
      <c r="G86" s="70" t="s">
        <v>29</v>
      </c>
      <c r="H86" s="458">
        <f t="shared" si="4"/>
        <v>2213.5966588213851</v>
      </c>
      <c r="J86" s="458">
        <f t="shared" si="5"/>
        <v>0</v>
      </c>
      <c r="K86" s="458">
        <f t="shared" si="5"/>
        <v>0</v>
      </c>
      <c r="L86" s="458">
        <f t="shared" si="5"/>
        <v>0</v>
      </c>
      <c r="M86" s="458">
        <f t="shared" si="5"/>
        <v>0</v>
      </c>
      <c r="N86" s="458">
        <f t="shared" si="5"/>
        <v>467.37199792187727</v>
      </c>
      <c r="O86" s="458">
        <f t="shared" si="5"/>
        <v>465.4948694125161</v>
      </c>
      <c r="P86" s="458">
        <f t="shared" si="5"/>
        <v>437.77380055388761</v>
      </c>
      <c r="Q86" s="458">
        <f t="shared" si="5"/>
        <v>420.66590752986008</v>
      </c>
      <c r="R86" s="458">
        <f t="shared" si="5"/>
        <v>422.29008340324378</v>
      </c>
      <c r="S86" s="458">
        <f t="shared" si="5"/>
        <v>0</v>
      </c>
      <c r="T86" s="458">
        <f t="shared" si="5"/>
        <v>0</v>
      </c>
      <c r="U86" s="458">
        <f t="shared" si="5"/>
        <v>0</v>
      </c>
      <c r="V86" s="458">
        <f t="shared" si="5"/>
        <v>0</v>
      </c>
      <c r="W86" s="458">
        <f t="shared" si="5"/>
        <v>0</v>
      </c>
      <c r="X86" s="458">
        <f t="shared" si="5"/>
        <v>0</v>
      </c>
    </row>
    <row r="87" spans="1:24" outlineLevel="2">
      <c r="E87" s="70" t="s">
        <v>4070</v>
      </c>
      <c r="G87" s="70" t="s">
        <v>29</v>
      </c>
      <c r="H87" s="458">
        <f t="shared" si="4"/>
        <v>324.07422926318861</v>
      </c>
      <c r="J87" s="458">
        <f t="shared" si="5"/>
        <v>0</v>
      </c>
      <c r="K87" s="458">
        <f t="shared" si="5"/>
        <v>0</v>
      </c>
      <c r="L87" s="458">
        <f t="shared" si="5"/>
        <v>0</v>
      </c>
      <c r="M87" s="458">
        <f t="shared" si="5"/>
        <v>0</v>
      </c>
      <c r="N87" s="458">
        <f t="shared" si="5"/>
        <v>64.841255719854658</v>
      </c>
      <c r="O87" s="458">
        <f t="shared" si="5"/>
        <v>65.760124421591698</v>
      </c>
      <c r="P87" s="458">
        <f t="shared" si="5"/>
        <v>65.107563066083713</v>
      </c>
      <c r="Q87" s="458">
        <f t="shared" si="5"/>
        <v>64.205301293098728</v>
      </c>
      <c r="R87" s="458">
        <f t="shared" si="5"/>
        <v>64.159984762559787</v>
      </c>
      <c r="S87" s="458">
        <f t="shared" si="5"/>
        <v>0</v>
      </c>
      <c r="T87" s="458">
        <f t="shared" si="5"/>
        <v>0</v>
      </c>
      <c r="U87" s="458">
        <f t="shared" si="5"/>
        <v>0</v>
      </c>
      <c r="V87" s="458">
        <f t="shared" si="5"/>
        <v>0</v>
      </c>
      <c r="W87" s="458">
        <f t="shared" si="5"/>
        <v>0</v>
      </c>
      <c r="X87" s="458">
        <f t="shared" si="5"/>
        <v>0</v>
      </c>
    </row>
    <row r="88" spans="1:24" outlineLevel="2">
      <c r="E88" s="70" t="s">
        <v>4071</v>
      </c>
      <c r="G88" s="70" t="s">
        <v>29</v>
      </c>
      <c r="H88" s="458">
        <f t="shared" si="4"/>
        <v>57.748000000000005</v>
      </c>
      <c r="J88" s="458">
        <f t="shared" si="5"/>
        <v>0</v>
      </c>
      <c r="K88" s="458">
        <f t="shared" si="5"/>
        <v>0</v>
      </c>
      <c r="L88" s="458">
        <f t="shared" si="5"/>
        <v>0</v>
      </c>
      <c r="M88" s="458">
        <f t="shared" si="5"/>
        <v>0</v>
      </c>
      <c r="N88" s="458">
        <f t="shared" si="5"/>
        <v>4.6490000000000009</v>
      </c>
      <c r="O88" s="458">
        <f t="shared" si="5"/>
        <v>9.9570000000000007</v>
      </c>
      <c r="P88" s="458">
        <f t="shared" si="5"/>
        <v>14.686</v>
      </c>
      <c r="Q88" s="458">
        <f t="shared" si="5"/>
        <v>14.173999999999999</v>
      </c>
      <c r="R88" s="458">
        <f t="shared" si="5"/>
        <v>14.282</v>
      </c>
      <c r="S88" s="458">
        <f t="shared" si="5"/>
        <v>0</v>
      </c>
      <c r="T88" s="458">
        <f t="shared" si="5"/>
        <v>0</v>
      </c>
      <c r="U88" s="458">
        <f t="shared" si="5"/>
        <v>0</v>
      </c>
      <c r="V88" s="458">
        <f t="shared" si="5"/>
        <v>0</v>
      </c>
      <c r="W88" s="458">
        <f t="shared" si="5"/>
        <v>0</v>
      </c>
      <c r="X88" s="458">
        <f t="shared" si="5"/>
        <v>0</v>
      </c>
    </row>
    <row r="89" spans="1:24" outlineLevel="2">
      <c r="E89" s="70" t="s">
        <v>4072</v>
      </c>
      <c r="G89" s="70" t="s">
        <v>29</v>
      </c>
      <c r="H89" s="458">
        <f t="shared" si="4"/>
        <v>0</v>
      </c>
      <c r="J89" s="458">
        <f t="shared" si="5"/>
        <v>0</v>
      </c>
      <c r="K89" s="458">
        <f t="shared" si="5"/>
        <v>0</v>
      </c>
      <c r="L89" s="458">
        <f t="shared" si="5"/>
        <v>0</v>
      </c>
      <c r="M89" s="458">
        <f t="shared" si="5"/>
        <v>0</v>
      </c>
      <c r="N89" s="458">
        <f t="shared" si="5"/>
        <v>0</v>
      </c>
      <c r="O89" s="458">
        <f t="shared" si="5"/>
        <v>0</v>
      </c>
      <c r="P89" s="458">
        <f t="shared" si="5"/>
        <v>0</v>
      </c>
      <c r="Q89" s="458">
        <f t="shared" si="5"/>
        <v>0</v>
      </c>
      <c r="R89" s="458">
        <f t="shared" si="5"/>
        <v>0</v>
      </c>
      <c r="S89" s="458">
        <f t="shared" si="5"/>
        <v>0</v>
      </c>
      <c r="T89" s="458">
        <f t="shared" si="5"/>
        <v>0</v>
      </c>
      <c r="U89" s="458">
        <f t="shared" si="5"/>
        <v>0</v>
      </c>
      <c r="V89" s="458">
        <f t="shared" si="5"/>
        <v>0</v>
      </c>
      <c r="W89" s="458">
        <f t="shared" si="5"/>
        <v>0</v>
      </c>
      <c r="X89" s="458">
        <f t="shared" si="5"/>
        <v>0</v>
      </c>
    </row>
    <row r="90" spans="1:24" outlineLevel="2"/>
    <row r="91" spans="1:24" outlineLevel="2"/>
    <row r="92" spans="1:24" outlineLevel="2">
      <c r="B92" s="69" t="s">
        <v>4073</v>
      </c>
    </row>
    <row r="93" spans="1:24" outlineLevel="2">
      <c r="A93" s="447"/>
      <c r="B93" s="447"/>
      <c r="C93" s="448"/>
      <c r="D93" s="449"/>
      <c r="E93" s="450" t="s">
        <v>4028</v>
      </c>
      <c r="F93" s="450">
        <v>1</v>
      </c>
      <c r="G93" s="450" t="s">
        <v>4001</v>
      </c>
      <c r="M93" s="451"/>
    </row>
    <row r="94" spans="1:24" outlineLevel="2">
      <c r="A94" s="447"/>
      <c r="B94" s="447"/>
      <c r="C94" s="448"/>
      <c r="D94" s="449"/>
      <c r="E94" s="452" t="s">
        <v>4074</v>
      </c>
      <c r="F94" s="452">
        <v>0</v>
      </c>
      <c r="G94" s="452" t="s">
        <v>29</v>
      </c>
      <c r="H94" s="452">
        <v>738.55335621616405</v>
      </c>
      <c r="I94" s="452">
        <v>0</v>
      </c>
      <c r="J94" s="452">
        <v>0</v>
      </c>
      <c r="K94" s="452">
        <v>0</v>
      </c>
      <c r="L94" s="452">
        <v>0</v>
      </c>
      <c r="M94" s="452">
        <v>0</v>
      </c>
      <c r="N94" s="452">
        <v>62.091866823774801</v>
      </c>
      <c r="O94" s="452">
        <v>66.654242127369258</v>
      </c>
      <c r="P94" s="452">
        <v>65.121094714015314</v>
      </c>
      <c r="Q94" s="452">
        <v>67.189778391746231</v>
      </c>
      <c r="R94" s="452">
        <v>63.856374159258529</v>
      </c>
      <c r="S94" s="452">
        <v>80.216999999999999</v>
      </c>
      <c r="T94" s="452">
        <v>81.453999999999994</v>
      </c>
      <c r="U94" s="452">
        <v>82.709000000000003</v>
      </c>
      <c r="V94" s="452">
        <v>83.983000000000004</v>
      </c>
      <c r="W94" s="452">
        <v>85.277000000000001</v>
      </c>
      <c r="X94" s="452">
        <v>0</v>
      </c>
    </row>
    <row r="95" spans="1:24" outlineLevel="2">
      <c r="A95" s="447"/>
      <c r="B95" s="447"/>
      <c r="C95" s="448"/>
      <c r="D95" s="449"/>
      <c r="E95" s="452" t="s">
        <v>4075</v>
      </c>
      <c r="F95" s="452">
        <v>0</v>
      </c>
      <c r="G95" s="452" t="s">
        <v>29</v>
      </c>
      <c r="H95" s="452">
        <v>6055.3890645261617</v>
      </c>
      <c r="I95" s="452">
        <v>0</v>
      </c>
      <c r="J95" s="452">
        <v>0</v>
      </c>
      <c r="K95" s="452">
        <v>0</v>
      </c>
      <c r="L95" s="452">
        <v>0</v>
      </c>
      <c r="M95" s="452">
        <v>0</v>
      </c>
      <c r="N95" s="452">
        <v>579.85723840404012</v>
      </c>
      <c r="O95" s="452">
        <v>605.987143521956</v>
      </c>
      <c r="P95" s="452">
        <v>603.66698017279305</v>
      </c>
      <c r="Q95" s="452">
        <v>613.07531385881509</v>
      </c>
      <c r="R95" s="452">
        <v>642.12838856855899</v>
      </c>
      <c r="S95" s="452">
        <v>583.86099999999999</v>
      </c>
      <c r="T95" s="452">
        <v>592.85799999999995</v>
      </c>
      <c r="U95" s="452">
        <v>601.99400000000003</v>
      </c>
      <c r="V95" s="452">
        <v>611.27099999999996</v>
      </c>
      <c r="W95" s="452">
        <v>620.69000000000005</v>
      </c>
      <c r="X95" s="452">
        <v>0</v>
      </c>
    </row>
    <row r="96" spans="1:24" outlineLevel="2">
      <c r="A96" s="447"/>
      <c r="B96" s="447"/>
      <c r="C96" s="448"/>
      <c r="D96" s="449"/>
      <c r="E96" s="452" t="s">
        <v>4076</v>
      </c>
      <c r="F96" s="452">
        <v>0</v>
      </c>
      <c r="G96" s="452" t="s">
        <v>29</v>
      </c>
      <c r="H96" s="452">
        <v>4951.8787508544528</v>
      </c>
      <c r="I96" s="452">
        <v>0</v>
      </c>
      <c r="J96" s="452">
        <v>0</v>
      </c>
      <c r="K96" s="452">
        <v>0</v>
      </c>
      <c r="L96" s="452">
        <v>0</v>
      </c>
      <c r="M96" s="452">
        <v>0</v>
      </c>
      <c r="N96" s="452">
        <v>507.41922824464672</v>
      </c>
      <c r="O96" s="452">
        <v>485.3643201812659</v>
      </c>
      <c r="P96" s="452">
        <v>465.35460728997913</v>
      </c>
      <c r="Q96" s="452">
        <v>452.19884696486497</v>
      </c>
      <c r="R96" s="452">
        <v>470.68774817369695</v>
      </c>
      <c r="S96" s="452">
        <v>498.56599999999997</v>
      </c>
      <c r="T96" s="452">
        <v>506.24900000000002</v>
      </c>
      <c r="U96" s="452">
        <v>514.05100000000004</v>
      </c>
      <c r="V96" s="452">
        <v>521.97199999999998</v>
      </c>
      <c r="W96" s="452">
        <v>530.01599999999996</v>
      </c>
      <c r="X96" s="452">
        <v>0</v>
      </c>
    </row>
    <row r="97" spans="1:24" outlineLevel="2">
      <c r="A97" s="447"/>
      <c r="B97" s="447"/>
      <c r="C97" s="448"/>
      <c r="D97" s="449"/>
      <c r="E97" s="452" t="s">
        <v>4077</v>
      </c>
      <c r="F97" s="452">
        <v>0</v>
      </c>
      <c r="G97" s="452" t="s">
        <v>29</v>
      </c>
      <c r="H97" s="452">
        <v>1108.7168746291093</v>
      </c>
      <c r="I97" s="452">
        <v>0</v>
      </c>
      <c r="J97" s="452">
        <v>0</v>
      </c>
      <c r="K97" s="452">
        <v>0</v>
      </c>
      <c r="L97" s="452">
        <v>0</v>
      </c>
      <c r="M97" s="452">
        <v>0</v>
      </c>
      <c r="N97" s="452">
        <v>129.20194052392344</v>
      </c>
      <c r="O97" s="452">
        <v>128.34190647818372</v>
      </c>
      <c r="P97" s="452">
        <v>131.59475998445203</v>
      </c>
      <c r="Q97" s="452">
        <v>131.41299876471163</v>
      </c>
      <c r="R97" s="452">
        <v>132.63726887783838</v>
      </c>
      <c r="S97" s="452">
        <v>88.340999999999994</v>
      </c>
      <c r="T97" s="452">
        <v>89.701999999999998</v>
      </c>
      <c r="U97" s="452">
        <v>91.084000000000003</v>
      </c>
      <c r="V97" s="452">
        <v>92.488</v>
      </c>
      <c r="W97" s="452">
        <v>93.912999999999997</v>
      </c>
      <c r="X97" s="452">
        <v>0</v>
      </c>
    </row>
    <row r="98" spans="1:24" outlineLevel="2">
      <c r="A98" s="447"/>
      <c r="B98" s="447"/>
      <c r="C98" s="448"/>
      <c r="D98" s="449"/>
      <c r="E98" s="452" t="s">
        <v>4078</v>
      </c>
      <c r="F98" s="452">
        <v>0</v>
      </c>
      <c r="G98" s="452" t="s">
        <v>29</v>
      </c>
      <c r="H98" s="452">
        <v>101.22634172848514</v>
      </c>
      <c r="I98" s="452">
        <v>0</v>
      </c>
      <c r="J98" s="452">
        <v>0</v>
      </c>
      <c r="K98" s="452">
        <v>0</v>
      </c>
      <c r="L98" s="452">
        <v>0</v>
      </c>
      <c r="M98" s="452">
        <v>0</v>
      </c>
      <c r="N98" s="452">
        <v>27.878464697332987</v>
      </c>
      <c r="O98" s="452">
        <v>15.903164563353325</v>
      </c>
      <c r="P98" s="452">
        <v>20.711481903190542</v>
      </c>
      <c r="Q98" s="452">
        <v>20.181048252771557</v>
      </c>
      <c r="R98" s="452">
        <v>16.552182311836717</v>
      </c>
      <c r="S98" s="452">
        <v>0</v>
      </c>
      <c r="T98" s="452">
        <v>0</v>
      </c>
      <c r="U98" s="452">
        <v>0</v>
      </c>
      <c r="V98" s="452">
        <v>0</v>
      </c>
      <c r="W98" s="452">
        <v>0</v>
      </c>
      <c r="X98" s="452">
        <v>0</v>
      </c>
    </row>
    <row r="99" spans="1:24" outlineLevel="2">
      <c r="A99" s="447"/>
      <c r="B99" s="447"/>
      <c r="C99" s="448"/>
      <c r="D99" s="449"/>
      <c r="E99" s="452" t="s">
        <v>4079</v>
      </c>
      <c r="F99" s="452">
        <v>0</v>
      </c>
      <c r="G99" s="452" t="s">
        <v>29</v>
      </c>
      <c r="H99" s="452">
        <v>0</v>
      </c>
      <c r="I99" s="452">
        <v>0</v>
      </c>
      <c r="J99" s="452">
        <v>0</v>
      </c>
      <c r="K99" s="452">
        <v>0</v>
      </c>
      <c r="L99" s="452">
        <v>0</v>
      </c>
      <c r="M99" s="452">
        <v>0</v>
      </c>
      <c r="N99" s="452">
        <v>0</v>
      </c>
      <c r="O99" s="452">
        <v>0</v>
      </c>
      <c r="P99" s="452">
        <v>0</v>
      </c>
      <c r="Q99" s="452">
        <v>0</v>
      </c>
      <c r="R99" s="452">
        <v>0</v>
      </c>
      <c r="S99" s="452">
        <v>0</v>
      </c>
      <c r="T99" s="452">
        <v>0</v>
      </c>
      <c r="U99" s="452">
        <v>0</v>
      </c>
      <c r="V99" s="452">
        <v>0</v>
      </c>
      <c r="W99" s="452">
        <v>0</v>
      </c>
      <c r="X99" s="452">
        <v>0</v>
      </c>
    </row>
    <row r="100" spans="1:24" outlineLevel="2">
      <c r="E100" s="458" t="str">
        <f t="shared" ref="E100:X100" si="6" xml:space="preserve">  E$84</f>
        <v xml:space="preserve">Ofwat - Total gross operational expenditure including cost sharing &amp; equity issuance costs - real (WR) </v>
      </c>
      <c r="F100" s="458">
        <f t="shared" si="6"/>
        <v>0</v>
      </c>
      <c r="G100" s="458" t="str">
        <f t="shared" si="6"/>
        <v>£m</v>
      </c>
      <c r="H100" s="458">
        <f t="shared" si="6"/>
        <v>382.27214156740217</v>
      </c>
      <c r="I100" s="458">
        <f t="shared" si="6"/>
        <v>0</v>
      </c>
      <c r="J100" s="458">
        <f t="shared" si="6"/>
        <v>0</v>
      </c>
      <c r="K100" s="458">
        <f t="shared" si="6"/>
        <v>0</v>
      </c>
      <c r="L100" s="458">
        <f t="shared" si="6"/>
        <v>0</v>
      </c>
      <c r="M100" s="458">
        <f t="shared" si="6"/>
        <v>0</v>
      </c>
      <c r="N100" s="458">
        <f t="shared" si="6"/>
        <v>74.445468099892409</v>
      </c>
      <c r="O100" s="458">
        <f t="shared" si="6"/>
        <v>76.267330790133116</v>
      </c>
      <c r="P100" s="458">
        <f t="shared" si="6"/>
        <v>76.329893677779253</v>
      </c>
      <c r="Q100" s="458">
        <f t="shared" si="6"/>
        <v>76.222778322789509</v>
      </c>
      <c r="R100" s="458">
        <f t="shared" si="6"/>
        <v>79.006670676807886</v>
      </c>
      <c r="S100" s="458">
        <f t="shared" si="6"/>
        <v>0</v>
      </c>
      <c r="T100" s="458">
        <f t="shared" si="6"/>
        <v>0</v>
      </c>
      <c r="U100" s="458">
        <f t="shared" si="6"/>
        <v>0</v>
      </c>
      <c r="V100" s="458">
        <f t="shared" si="6"/>
        <v>0</v>
      </c>
      <c r="W100" s="458">
        <f t="shared" si="6"/>
        <v>0</v>
      </c>
      <c r="X100" s="458">
        <f t="shared" si="6"/>
        <v>0</v>
      </c>
    </row>
    <row r="101" spans="1:24" outlineLevel="2">
      <c r="E101" s="458" t="str">
        <f t="shared" ref="E101:X101" si="7" xml:space="preserve">  E$85</f>
        <v xml:space="preserve">Ofwat - Total gross operational expenditure including cost sharing &amp; equity issuance costs - real (WN) </v>
      </c>
      <c r="F101" s="458">
        <f t="shared" si="7"/>
        <v>0</v>
      </c>
      <c r="G101" s="458" t="str">
        <f t="shared" si="7"/>
        <v>£m</v>
      </c>
      <c r="H101" s="458">
        <f t="shared" si="7"/>
        <v>2587.3692228624022</v>
      </c>
      <c r="I101" s="458">
        <f t="shared" si="7"/>
        <v>0</v>
      </c>
      <c r="J101" s="458">
        <f t="shared" si="7"/>
        <v>0</v>
      </c>
      <c r="K101" s="458">
        <f t="shared" si="7"/>
        <v>0</v>
      </c>
      <c r="L101" s="458">
        <f t="shared" si="7"/>
        <v>0</v>
      </c>
      <c r="M101" s="458">
        <f t="shared" si="7"/>
        <v>0</v>
      </c>
      <c r="N101" s="458">
        <f t="shared" si="7"/>
        <v>482.4287704306488</v>
      </c>
      <c r="O101" s="458">
        <f t="shared" si="7"/>
        <v>520.88263432853137</v>
      </c>
      <c r="P101" s="458">
        <f t="shared" si="7"/>
        <v>512.3367759558563</v>
      </c>
      <c r="Q101" s="458">
        <f t="shared" si="7"/>
        <v>517.58900696314345</v>
      </c>
      <c r="R101" s="458">
        <f t="shared" si="7"/>
        <v>554.13203518422233</v>
      </c>
      <c r="S101" s="458">
        <f t="shared" si="7"/>
        <v>0</v>
      </c>
      <c r="T101" s="458">
        <f t="shared" si="7"/>
        <v>0</v>
      </c>
      <c r="U101" s="458">
        <f t="shared" si="7"/>
        <v>0</v>
      </c>
      <c r="V101" s="458">
        <f t="shared" si="7"/>
        <v>0</v>
      </c>
      <c r="W101" s="458">
        <f t="shared" si="7"/>
        <v>0</v>
      </c>
      <c r="X101" s="458">
        <f t="shared" si="7"/>
        <v>0</v>
      </c>
    </row>
    <row r="102" spans="1:24" outlineLevel="2">
      <c r="E102" s="458" t="str">
        <f t="shared" ref="E102:X102" si="8" xml:space="preserve">  E$86</f>
        <v xml:space="preserve">Ofwat - Total gross operational expenditure including cost sharing &amp; equity issuance costs - real (WWN) </v>
      </c>
      <c r="F102" s="458">
        <f t="shared" si="8"/>
        <v>0</v>
      </c>
      <c r="G102" s="458" t="str">
        <f t="shared" si="8"/>
        <v>£m</v>
      </c>
      <c r="H102" s="458">
        <f t="shared" si="8"/>
        <v>2213.5966588213851</v>
      </c>
      <c r="I102" s="458">
        <f t="shared" si="8"/>
        <v>0</v>
      </c>
      <c r="J102" s="458">
        <f t="shared" si="8"/>
        <v>0</v>
      </c>
      <c r="K102" s="458">
        <f t="shared" si="8"/>
        <v>0</v>
      </c>
      <c r="L102" s="458">
        <f t="shared" si="8"/>
        <v>0</v>
      </c>
      <c r="M102" s="458">
        <f t="shared" si="8"/>
        <v>0</v>
      </c>
      <c r="N102" s="458">
        <f t="shared" si="8"/>
        <v>467.37199792187727</v>
      </c>
      <c r="O102" s="458">
        <f t="shared" si="8"/>
        <v>465.4948694125161</v>
      </c>
      <c r="P102" s="458">
        <f t="shared" si="8"/>
        <v>437.77380055388761</v>
      </c>
      <c r="Q102" s="458">
        <f t="shared" si="8"/>
        <v>420.66590752986008</v>
      </c>
      <c r="R102" s="458">
        <f t="shared" si="8"/>
        <v>422.29008340324378</v>
      </c>
      <c r="S102" s="458">
        <f t="shared" si="8"/>
        <v>0</v>
      </c>
      <c r="T102" s="458">
        <f t="shared" si="8"/>
        <v>0</v>
      </c>
      <c r="U102" s="458">
        <f t="shared" si="8"/>
        <v>0</v>
      </c>
      <c r="V102" s="458">
        <f t="shared" si="8"/>
        <v>0</v>
      </c>
      <c r="W102" s="458">
        <f t="shared" si="8"/>
        <v>0</v>
      </c>
      <c r="X102" s="458">
        <f t="shared" si="8"/>
        <v>0</v>
      </c>
    </row>
    <row r="103" spans="1:24" outlineLevel="2">
      <c r="E103" s="458" t="str">
        <f t="shared" ref="E103:X103" si="9" xml:space="preserve">  E$87</f>
        <v xml:space="preserve">Ofwat - Total gross operational expenditure including cost sharing &amp; equity issuance costs - real (BR) </v>
      </c>
      <c r="F103" s="458">
        <f t="shared" si="9"/>
        <v>0</v>
      </c>
      <c r="G103" s="458" t="str">
        <f t="shared" si="9"/>
        <v>£m</v>
      </c>
      <c r="H103" s="458">
        <f t="shared" si="9"/>
        <v>324.07422926318861</v>
      </c>
      <c r="I103" s="458">
        <f t="shared" si="9"/>
        <v>0</v>
      </c>
      <c r="J103" s="458">
        <f t="shared" si="9"/>
        <v>0</v>
      </c>
      <c r="K103" s="458">
        <f t="shared" si="9"/>
        <v>0</v>
      </c>
      <c r="L103" s="458">
        <f t="shared" si="9"/>
        <v>0</v>
      </c>
      <c r="M103" s="458">
        <f t="shared" si="9"/>
        <v>0</v>
      </c>
      <c r="N103" s="458">
        <f t="shared" si="9"/>
        <v>64.841255719854658</v>
      </c>
      <c r="O103" s="458">
        <f t="shared" si="9"/>
        <v>65.760124421591698</v>
      </c>
      <c r="P103" s="458">
        <f t="shared" si="9"/>
        <v>65.107563066083713</v>
      </c>
      <c r="Q103" s="458">
        <f t="shared" si="9"/>
        <v>64.205301293098728</v>
      </c>
      <c r="R103" s="458">
        <f t="shared" si="9"/>
        <v>64.159984762559787</v>
      </c>
      <c r="S103" s="458">
        <f t="shared" si="9"/>
        <v>0</v>
      </c>
      <c r="T103" s="458">
        <f t="shared" si="9"/>
        <v>0</v>
      </c>
      <c r="U103" s="458">
        <f t="shared" si="9"/>
        <v>0</v>
      </c>
      <c r="V103" s="458">
        <f t="shared" si="9"/>
        <v>0</v>
      </c>
      <c r="W103" s="458">
        <f t="shared" si="9"/>
        <v>0</v>
      </c>
      <c r="X103" s="458">
        <f t="shared" si="9"/>
        <v>0</v>
      </c>
    </row>
    <row r="104" spans="1:24" outlineLevel="2">
      <c r="E104" s="458" t="str">
        <f t="shared" ref="E104:X104" si="10" xml:space="preserve">  E$88</f>
        <v xml:space="preserve">Ofwat - Total gross operational expenditure including cost sharing &amp; equity issuance costs - real (ADDN1) </v>
      </c>
      <c r="F104" s="458">
        <f t="shared" si="10"/>
        <v>0</v>
      </c>
      <c r="G104" s="458" t="str">
        <f t="shared" si="10"/>
        <v>£m</v>
      </c>
      <c r="H104" s="458">
        <f t="shared" si="10"/>
        <v>57.748000000000005</v>
      </c>
      <c r="I104" s="458">
        <f t="shared" si="10"/>
        <v>0</v>
      </c>
      <c r="J104" s="458">
        <f t="shared" si="10"/>
        <v>0</v>
      </c>
      <c r="K104" s="458">
        <f t="shared" si="10"/>
        <v>0</v>
      </c>
      <c r="L104" s="458">
        <f t="shared" si="10"/>
        <v>0</v>
      </c>
      <c r="M104" s="458">
        <f t="shared" si="10"/>
        <v>0</v>
      </c>
      <c r="N104" s="458">
        <f t="shared" si="10"/>
        <v>4.6490000000000009</v>
      </c>
      <c r="O104" s="458">
        <f t="shared" si="10"/>
        <v>9.9570000000000007</v>
      </c>
      <c r="P104" s="458">
        <f t="shared" si="10"/>
        <v>14.686</v>
      </c>
      <c r="Q104" s="458">
        <f t="shared" si="10"/>
        <v>14.173999999999999</v>
      </c>
      <c r="R104" s="458">
        <f t="shared" si="10"/>
        <v>14.282</v>
      </c>
      <c r="S104" s="458">
        <f t="shared" si="10"/>
        <v>0</v>
      </c>
      <c r="T104" s="458">
        <f t="shared" si="10"/>
        <v>0</v>
      </c>
      <c r="U104" s="458">
        <f t="shared" si="10"/>
        <v>0</v>
      </c>
      <c r="V104" s="458">
        <f t="shared" si="10"/>
        <v>0</v>
      </c>
      <c r="W104" s="458">
        <f t="shared" si="10"/>
        <v>0</v>
      </c>
      <c r="X104" s="458">
        <f t="shared" si="10"/>
        <v>0</v>
      </c>
    </row>
    <row r="105" spans="1:24" outlineLevel="2">
      <c r="E105" s="458" t="str">
        <f t="shared" ref="E105:X105" si="11" xml:space="preserve">  E$89</f>
        <v xml:space="preserve">Ofwat - Total gross operational expenditure including cost sharing &amp; equity issuance costs - real (ADDN2) </v>
      </c>
      <c r="F105" s="458">
        <f t="shared" si="11"/>
        <v>0</v>
      </c>
      <c r="G105" s="458" t="str">
        <f t="shared" si="11"/>
        <v>£m</v>
      </c>
      <c r="H105" s="458">
        <f t="shared" si="11"/>
        <v>0</v>
      </c>
      <c r="I105" s="458">
        <f t="shared" si="11"/>
        <v>0</v>
      </c>
      <c r="J105" s="458">
        <f t="shared" si="11"/>
        <v>0</v>
      </c>
      <c r="K105" s="458">
        <f t="shared" si="11"/>
        <v>0</v>
      </c>
      <c r="L105" s="458">
        <f t="shared" si="11"/>
        <v>0</v>
      </c>
      <c r="M105" s="458">
        <f t="shared" si="11"/>
        <v>0</v>
      </c>
      <c r="N105" s="458">
        <f t="shared" si="11"/>
        <v>0</v>
      </c>
      <c r="O105" s="458">
        <f t="shared" si="11"/>
        <v>0</v>
      </c>
      <c r="P105" s="458">
        <f t="shared" si="11"/>
        <v>0</v>
      </c>
      <c r="Q105" s="458">
        <f t="shared" si="11"/>
        <v>0</v>
      </c>
      <c r="R105" s="458">
        <f t="shared" si="11"/>
        <v>0</v>
      </c>
      <c r="S105" s="458">
        <f t="shared" si="11"/>
        <v>0</v>
      </c>
      <c r="T105" s="458">
        <f t="shared" si="11"/>
        <v>0</v>
      </c>
      <c r="U105" s="458">
        <f t="shared" si="11"/>
        <v>0</v>
      </c>
      <c r="V105" s="458">
        <f t="shared" si="11"/>
        <v>0</v>
      </c>
      <c r="W105" s="458">
        <f t="shared" si="11"/>
        <v>0</v>
      </c>
      <c r="X105" s="458">
        <f t="shared" si="11"/>
        <v>0</v>
      </c>
    </row>
    <row r="106" spans="1:24" outlineLevel="2">
      <c r="A106" s="447"/>
      <c r="B106" s="447"/>
      <c r="C106" s="448"/>
      <c r="D106" s="449"/>
      <c r="E106" s="452" t="s">
        <v>4080</v>
      </c>
      <c r="F106" s="452">
        <v>0</v>
      </c>
      <c r="G106" s="452" t="s">
        <v>29</v>
      </c>
      <c r="H106" s="452">
        <v>0</v>
      </c>
      <c r="I106" s="452">
        <v>0</v>
      </c>
      <c r="J106" s="452">
        <v>0</v>
      </c>
      <c r="K106" s="452">
        <v>0</v>
      </c>
      <c r="L106" s="452">
        <v>0</v>
      </c>
      <c r="M106" s="452">
        <v>0</v>
      </c>
      <c r="N106" s="452">
        <v>0</v>
      </c>
      <c r="O106" s="452">
        <v>0</v>
      </c>
      <c r="P106" s="452">
        <v>0</v>
      </c>
      <c r="Q106" s="452">
        <v>0</v>
      </c>
      <c r="R106" s="452">
        <v>0</v>
      </c>
      <c r="S106" s="452">
        <v>0</v>
      </c>
      <c r="T106" s="452">
        <v>0</v>
      </c>
      <c r="U106" s="452">
        <v>0</v>
      </c>
      <c r="V106" s="452">
        <v>0</v>
      </c>
      <c r="W106" s="452">
        <v>0</v>
      </c>
      <c r="X106" s="452">
        <v>0</v>
      </c>
    </row>
    <row r="107" spans="1:24" outlineLevel="2">
      <c r="A107" s="447"/>
      <c r="B107" s="447"/>
      <c r="C107" s="448"/>
      <c r="D107" s="449"/>
      <c r="E107" s="452" t="s">
        <v>4081</v>
      </c>
      <c r="F107" s="452">
        <v>0</v>
      </c>
      <c r="G107" s="452" t="s">
        <v>29</v>
      </c>
      <c r="H107" s="452">
        <v>0</v>
      </c>
      <c r="I107" s="452">
        <v>0</v>
      </c>
      <c r="J107" s="452">
        <v>0</v>
      </c>
      <c r="K107" s="452">
        <v>0</v>
      </c>
      <c r="L107" s="452">
        <v>0</v>
      </c>
      <c r="M107" s="452">
        <v>0</v>
      </c>
      <c r="N107" s="452">
        <v>0</v>
      </c>
      <c r="O107" s="452">
        <v>0</v>
      </c>
      <c r="P107" s="452">
        <v>0</v>
      </c>
      <c r="Q107" s="452">
        <v>0</v>
      </c>
      <c r="R107" s="452">
        <v>0</v>
      </c>
      <c r="S107" s="452">
        <v>0</v>
      </c>
      <c r="T107" s="452">
        <v>0</v>
      </c>
      <c r="U107" s="452">
        <v>0</v>
      </c>
      <c r="V107" s="452">
        <v>0</v>
      </c>
      <c r="W107" s="452">
        <v>0</v>
      </c>
      <c r="X107" s="452">
        <v>0</v>
      </c>
    </row>
    <row r="108" spans="1:24" outlineLevel="2">
      <c r="A108" s="447"/>
      <c r="B108" s="447"/>
      <c r="C108" s="448"/>
      <c r="D108" s="449"/>
      <c r="E108" s="452" t="s">
        <v>4082</v>
      </c>
      <c r="F108" s="452">
        <v>0</v>
      </c>
      <c r="G108" s="452" t="s">
        <v>29</v>
      </c>
      <c r="H108" s="452">
        <v>0</v>
      </c>
      <c r="I108" s="452">
        <v>0</v>
      </c>
      <c r="J108" s="452">
        <v>0</v>
      </c>
      <c r="K108" s="452">
        <v>0</v>
      </c>
      <c r="L108" s="452">
        <v>0</v>
      </c>
      <c r="M108" s="452">
        <v>0</v>
      </c>
      <c r="N108" s="452">
        <v>0</v>
      </c>
      <c r="O108" s="452">
        <v>0</v>
      </c>
      <c r="P108" s="452">
        <v>0</v>
      </c>
      <c r="Q108" s="452">
        <v>0</v>
      </c>
      <c r="R108" s="452">
        <v>0</v>
      </c>
      <c r="S108" s="452">
        <v>0</v>
      </c>
      <c r="T108" s="452">
        <v>0</v>
      </c>
      <c r="U108" s="452">
        <v>0</v>
      </c>
      <c r="V108" s="452">
        <v>0</v>
      </c>
      <c r="W108" s="452">
        <v>0</v>
      </c>
      <c r="X108" s="452">
        <v>0</v>
      </c>
    </row>
    <row r="109" spans="1:24" outlineLevel="2">
      <c r="A109" s="447"/>
      <c r="B109" s="447"/>
      <c r="C109" s="448"/>
      <c r="D109" s="449"/>
      <c r="E109" s="452" t="s">
        <v>4083</v>
      </c>
      <c r="F109" s="452">
        <v>0</v>
      </c>
      <c r="G109" s="452" t="s">
        <v>29</v>
      </c>
      <c r="H109" s="452">
        <v>0</v>
      </c>
      <c r="I109" s="452">
        <v>0</v>
      </c>
      <c r="J109" s="452">
        <v>0</v>
      </c>
      <c r="K109" s="452">
        <v>0</v>
      </c>
      <c r="L109" s="452">
        <v>0</v>
      </c>
      <c r="M109" s="452">
        <v>0</v>
      </c>
      <c r="N109" s="452">
        <v>0</v>
      </c>
      <c r="O109" s="452">
        <v>0</v>
      </c>
      <c r="P109" s="452">
        <v>0</v>
      </c>
      <c r="Q109" s="452">
        <v>0</v>
      </c>
      <c r="R109" s="452">
        <v>0</v>
      </c>
      <c r="S109" s="452">
        <v>0</v>
      </c>
      <c r="T109" s="452">
        <v>0</v>
      </c>
      <c r="U109" s="452">
        <v>0</v>
      </c>
      <c r="V109" s="452">
        <v>0</v>
      </c>
      <c r="W109" s="452">
        <v>0</v>
      </c>
      <c r="X109" s="452">
        <v>0</v>
      </c>
    </row>
    <row r="110" spans="1:24" outlineLevel="2">
      <c r="A110" s="447"/>
      <c r="B110" s="447"/>
      <c r="C110" s="448"/>
      <c r="D110" s="449"/>
      <c r="E110" s="452" t="s">
        <v>4084</v>
      </c>
      <c r="F110" s="452">
        <v>0</v>
      </c>
      <c r="G110" s="452" t="s">
        <v>29</v>
      </c>
      <c r="H110" s="452">
        <v>0</v>
      </c>
      <c r="I110" s="452">
        <v>0</v>
      </c>
      <c r="J110" s="452">
        <v>0</v>
      </c>
      <c r="K110" s="452">
        <v>0</v>
      </c>
      <c r="L110" s="452">
        <v>0</v>
      </c>
      <c r="M110" s="452">
        <v>0</v>
      </c>
      <c r="N110" s="452">
        <v>0</v>
      </c>
      <c r="O110" s="452">
        <v>0</v>
      </c>
      <c r="P110" s="452">
        <v>0</v>
      </c>
      <c r="Q110" s="452">
        <v>0</v>
      </c>
      <c r="R110" s="452">
        <v>0</v>
      </c>
      <c r="S110" s="452">
        <v>0</v>
      </c>
      <c r="T110" s="452">
        <v>0</v>
      </c>
      <c r="U110" s="452">
        <v>0</v>
      </c>
      <c r="V110" s="452">
        <v>0</v>
      </c>
      <c r="W110" s="452">
        <v>0</v>
      </c>
      <c r="X110" s="452">
        <v>0</v>
      </c>
    </row>
    <row r="111" spans="1:24" outlineLevel="2">
      <c r="A111" s="447"/>
      <c r="B111" s="447"/>
      <c r="C111" s="448"/>
      <c r="D111" s="449"/>
      <c r="E111" s="452" t="s">
        <v>4085</v>
      </c>
      <c r="F111" s="452">
        <v>0</v>
      </c>
      <c r="G111" s="452" t="s">
        <v>29</v>
      </c>
      <c r="H111" s="452">
        <v>0</v>
      </c>
      <c r="I111" s="452">
        <v>0</v>
      </c>
      <c r="J111" s="452">
        <v>0</v>
      </c>
      <c r="K111" s="452">
        <v>0</v>
      </c>
      <c r="L111" s="452">
        <v>0</v>
      </c>
      <c r="M111" s="452">
        <v>0</v>
      </c>
      <c r="N111" s="452">
        <v>0</v>
      </c>
      <c r="O111" s="452">
        <v>0</v>
      </c>
      <c r="P111" s="452">
        <v>0</v>
      </c>
      <c r="Q111" s="452">
        <v>0</v>
      </c>
      <c r="R111" s="452">
        <v>0</v>
      </c>
      <c r="S111" s="452">
        <v>0</v>
      </c>
      <c r="T111" s="452">
        <v>0</v>
      </c>
      <c r="U111" s="452">
        <v>0</v>
      </c>
      <c r="V111" s="452">
        <v>0</v>
      </c>
      <c r="W111" s="452">
        <v>0</v>
      </c>
      <c r="X111" s="452">
        <v>0</v>
      </c>
    </row>
    <row r="112" spans="1:24" outlineLevel="2">
      <c r="A112" s="453"/>
      <c r="B112" s="453"/>
      <c r="C112" s="454"/>
      <c r="D112" s="455"/>
      <c r="E112" s="456" t="s">
        <v>4086</v>
      </c>
      <c r="F112" s="456"/>
      <c r="G112" s="456" t="s">
        <v>29</v>
      </c>
      <c r="H112" s="457">
        <f t="shared" ref="H112:H117" si="12" xml:space="preserve"> SUM( J112:X112 )</f>
        <v>738.55335621616405</v>
      </c>
      <c r="I112" s="456"/>
      <c r="J112" s="457">
        <f t="shared" ref="J112:X117" si="13" xml:space="preserve">  CHOOSE( $F$93, J94, J100, J106 )</f>
        <v>0</v>
      </c>
      <c r="K112" s="457">
        <f t="shared" si="13"/>
        <v>0</v>
      </c>
      <c r="L112" s="457">
        <f t="shared" si="13"/>
        <v>0</v>
      </c>
      <c r="M112" s="457">
        <f t="shared" si="13"/>
        <v>0</v>
      </c>
      <c r="N112" s="457">
        <f t="shared" si="13"/>
        <v>62.091866823774801</v>
      </c>
      <c r="O112" s="457">
        <f t="shared" si="13"/>
        <v>66.654242127369258</v>
      </c>
      <c r="P112" s="457">
        <f t="shared" si="13"/>
        <v>65.121094714015314</v>
      </c>
      <c r="Q112" s="457">
        <f t="shared" si="13"/>
        <v>67.189778391746231</v>
      </c>
      <c r="R112" s="457">
        <f t="shared" si="13"/>
        <v>63.856374159258529</v>
      </c>
      <c r="S112" s="457">
        <f t="shared" si="13"/>
        <v>80.216999999999999</v>
      </c>
      <c r="T112" s="457">
        <f t="shared" si="13"/>
        <v>81.453999999999994</v>
      </c>
      <c r="U112" s="457">
        <f t="shared" si="13"/>
        <v>82.709000000000003</v>
      </c>
      <c r="V112" s="457">
        <f t="shared" si="13"/>
        <v>83.983000000000004</v>
      </c>
      <c r="W112" s="457">
        <f t="shared" si="13"/>
        <v>85.277000000000001</v>
      </c>
      <c r="X112" s="457">
        <f t="shared" si="13"/>
        <v>0</v>
      </c>
    </row>
    <row r="113" spans="1:24" outlineLevel="2">
      <c r="A113" s="453"/>
      <c r="B113" s="453"/>
      <c r="C113" s="454"/>
      <c r="D113" s="455"/>
      <c r="E113" s="456" t="s">
        <v>4087</v>
      </c>
      <c r="F113" s="456"/>
      <c r="G113" s="456" t="s">
        <v>29</v>
      </c>
      <c r="H113" s="457">
        <f t="shared" si="12"/>
        <v>6055.3890645261617</v>
      </c>
      <c r="I113" s="456"/>
      <c r="J113" s="457">
        <f t="shared" si="13"/>
        <v>0</v>
      </c>
      <c r="K113" s="457">
        <f t="shared" si="13"/>
        <v>0</v>
      </c>
      <c r="L113" s="457">
        <f t="shared" si="13"/>
        <v>0</v>
      </c>
      <c r="M113" s="457">
        <f t="shared" si="13"/>
        <v>0</v>
      </c>
      <c r="N113" s="457">
        <f t="shared" si="13"/>
        <v>579.85723840404012</v>
      </c>
      <c r="O113" s="457">
        <f t="shared" si="13"/>
        <v>605.987143521956</v>
      </c>
      <c r="P113" s="457">
        <f t="shared" si="13"/>
        <v>603.66698017279305</v>
      </c>
      <c r="Q113" s="457">
        <f t="shared" si="13"/>
        <v>613.07531385881509</v>
      </c>
      <c r="R113" s="457">
        <f t="shared" si="13"/>
        <v>642.12838856855899</v>
      </c>
      <c r="S113" s="457">
        <f t="shared" si="13"/>
        <v>583.86099999999999</v>
      </c>
      <c r="T113" s="457">
        <f t="shared" si="13"/>
        <v>592.85799999999995</v>
      </c>
      <c r="U113" s="457">
        <f t="shared" si="13"/>
        <v>601.99400000000003</v>
      </c>
      <c r="V113" s="457">
        <f t="shared" si="13"/>
        <v>611.27099999999996</v>
      </c>
      <c r="W113" s="457">
        <f t="shared" si="13"/>
        <v>620.69000000000005</v>
      </c>
      <c r="X113" s="457">
        <f t="shared" si="13"/>
        <v>0</v>
      </c>
    </row>
    <row r="114" spans="1:24" outlineLevel="2">
      <c r="A114" s="453"/>
      <c r="B114" s="453"/>
      <c r="C114" s="454"/>
      <c r="D114" s="455"/>
      <c r="E114" s="456" t="s">
        <v>4088</v>
      </c>
      <c r="F114" s="456"/>
      <c r="G114" s="456" t="s">
        <v>29</v>
      </c>
      <c r="H114" s="457">
        <f t="shared" si="12"/>
        <v>4951.8787508544528</v>
      </c>
      <c r="I114" s="456"/>
      <c r="J114" s="457">
        <f t="shared" si="13"/>
        <v>0</v>
      </c>
      <c r="K114" s="457">
        <f t="shared" si="13"/>
        <v>0</v>
      </c>
      <c r="L114" s="457">
        <f t="shared" si="13"/>
        <v>0</v>
      </c>
      <c r="M114" s="457">
        <f t="shared" si="13"/>
        <v>0</v>
      </c>
      <c r="N114" s="457">
        <f t="shared" si="13"/>
        <v>507.41922824464672</v>
      </c>
      <c r="O114" s="457">
        <f t="shared" si="13"/>
        <v>485.3643201812659</v>
      </c>
      <c r="P114" s="457">
        <f t="shared" si="13"/>
        <v>465.35460728997913</v>
      </c>
      <c r="Q114" s="457">
        <f t="shared" si="13"/>
        <v>452.19884696486497</v>
      </c>
      <c r="R114" s="457">
        <f t="shared" si="13"/>
        <v>470.68774817369695</v>
      </c>
      <c r="S114" s="457">
        <f t="shared" si="13"/>
        <v>498.56599999999997</v>
      </c>
      <c r="T114" s="457">
        <f t="shared" si="13"/>
        <v>506.24900000000002</v>
      </c>
      <c r="U114" s="457">
        <f t="shared" si="13"/>
        <v>514.05100000000004</v>
      </c>
      <c r="V114" s="457">
        <f t="shared" si="13"/>
        <v>521.97199999999998</v>
      </c>
      <c r="W114" s="457">
        <f t="shared" si="13"/>
        <v>530.01599999999996</v>
      </c>
      <c r="X114" s="457">
        <f t="shared" si="13"/>
        <v>0</v>
      </c>
    </row>
    <row r="115" spans="1:24" outlineLevel="2">
      <c r="A115" s="453"/>
      <c r="B115" s="453"/>
      <c r="C115" s="454"/>
      <c r="D115" s="455"/>
      <c r="E115" s="456" t="s">
        <v>4089</v>
      </c>
      <c r="F115" s="456"/>
      <c r="G115" s="456" t="s">
        <v>29</v>
      </c>
      <c r="H115" s="457">
        <f t="shared" si="12"/>
        <v>1108.7168746291093</v>
      </c>
      <c r="I115" s="456"/>
      <c r="J115" s="457">
        <f t="shared" si="13"/>
        <v>0</v>
      </c>
      <c r="K115" s="457">
        <f t="shared" si="13"/>
        <v>0</v>
      </c>
      <c r="L115" s="457">
        <f t="shared" si="13"/>
        <v>0</v>
      </c>
      <c r="M115" s="457">
        <f t="shared" si="13"/>
        <v>0</v>
      </c>
      <c r="N115" s="457">
        <f t="shared" si="13"/>
        <v>129.20194052392344</v>
      </c>
      <c r="O115" s="457">
        <f t="shared" si="13"/>
        <v>128.34190647818372</v>
      </c>
      <c r="P115" s="457">
        <f t="shared" si="13"/>
        <v>131.59475998445203</v>
      </c>
      <c r="Q115" s="457">
        <f t="shared" si="13"/>
        <v>131.41299876471163</v>
      </c>
      <c r="R115" s="457">
        <f t="shared" si="13"/>
        <v>132.63726887783838</v>
      </c>
      <c r="S115" s="457">
        <f t="shared" si="13"/>
        <v>88.340999999999994</v>
      </c>
      <c r="T115" s="457">
        <f t="shared" si="13"/>
        <v>89.701999999999998</v>
      </c>
      <c r="U115" s="457">
        <f t="shared" si="13"/>
        <v>91.084000000000003</v>
      </c>
      <c r="V115" s="457">
        <f t="shared" si="13"/>
        <v>92.488</v>
      </c>
      <c r="W115" s="457">
        <f t="shared" si="13"/>
        <v>93.912999999999997</v>
      </c>
      <c r="X115" s="457">
        <f t="shared" si="13"/>
        <v>0</v>
      </c>
    </row>
    <row r="116" spans="1:24" outlineLevel="2">
      <c r="A116" s="453"/>
      <c r="B116" s="453"/>
      <c r="C116" s="454"/>
      <c r="D116" s="455"/>
      <c r="E116" s="456" t="s">
        <v>4090</v>
      </c>
      <c r="F116" s="456"/>
      <c r="G116" s="456" t="s">
        <v>29</v>
      </c>
      <c r="H116" s="457">
        <f t="shared" si="12"/>
        <v>101.22634172848514</v>
      </c>
      <c r="I116" s="456"/>
      <c r="J116" s="457">
        <f t="shared" si="13"/>
        <v>0</v>
      </c>
      <c r="K116" s="457">
        <f t="shared" si="13"/>
        <v>0</v>
      </c>
      <c r="L116" s="457">
        <f t="shared" si="13"/>
        <v>0</v>
      </c>
      <c r="M116" s="457">
        <f t="shared" si="13"/>
        <v>0</v>
      </c>
      <c r="N116" s="457">
        <f t="shared" si="13"/>
        <v>27.878464697332987</v>
      </c>
      <c r="O116" s="457">
        <f t="shared" si="13"/>
        <v>15.903164563353325</v>
      </c>
      <c r="P116" s="457">
        <f t="shared" si="13"/>
        <v>20.711481903190542</v>
      </c>
      <c r="Q116" s="457">
        <f t="shared" si="13"/>
        <v>20.181048252771557</v>
      </c>
      <c r="R116" s="457">
        <f t="shared" si="13"/>
        <v>16.552182311836717</v>
      </c>
      <c r="S116" s="457">
        <f t="shared" si="13"/>
        <v>0</v>
      </c>
      <c r="T116" s="457">
        <f t="shared" si="13"/>
        <v>0</v>
      </c>
      <c r="U116" s="457">
        <f t="shared" si="13"/>
        <v>0</v>
      </c>
      <c r="V116" s="457">
        <f t="shared" si="13"/>
        <v>0</v>
      </c>
      <c r="W116" s="457">
        <f t="shared" si="13"/>
        <v>0</v>
      </c>
      <c r="X116" s="457">
        <f t="shared" si="13"/>
        <v>0</v>
      </c>
    </row>
    <row r="117" spans="1:24" outlineLevel="2">
      <c r="A117" s="453"/>
      <c r="B117" s="453"/>
      <c r="C117" s="454"/>
      <c r="D117" s="455"/>
      <c r="E117" s="456" t="s">
        <v>4091</v>
      </c>
      <c r="F117" s="456"/>
      <c r="G117" s="456" t="s">
        <v>29</v>
      </c>
      <c r="H117" s="457">
        <f t="shared" si="12"/>
        <v>0</v>
      </c>
      <c r="I117" s="456"/>
      <c r="J117" s="457">
        <f t="shared" si="13"/>
        <v>0</v>
      </c>
      <c r="K117" s="457">
        <f t="shared" si="13"/>
        <v>0</v>
      </c>
      <c r="L117" s="457">
        <f t="shared" si="13"/>
        <v>0</v>
      </c>
      <c r="M117" s="457">
        <f t="shared" si="13"/>
        <v>0</v>
      </c>
      <c r="N117" s="457">
        <f t="shared" si="13"/>
        <v>0</v>
      </c>
      <c r="O117" s="457">
        <f t="shared" si="13"/>
        <v>0</v>
      </c>
      <c r="P117" s="457">
        <f t="shared" si="13"/>
        <v>0</v>
      </c>
      <c r="Q117" s="457">
        <f t="shared" si="13"/>
        <v>0</v>
      </c>
      <c r="R117" s="457">
        <f t="shared" si="13"/>
        <v>0</v>
      </c>
      <c r="S117" s="457">
        <f t="shared" si="13"/>
        <v>0</v>
      </c>
      <c r="T117" s="457">
        <f t="shared" si="13"/>
        <v>0</v>
      </c>
      <c r="U117" s="457">
        <f t="shared" si="13"/>
        <v>0</v>
      </c>
      <c r="V117" s="457">
        <f t="shared" si="13"/>
        <v>0</v>
      </c>
      <c r="W117" s="457">
        <f t="shared" si="13"/>
        <v>0</v>
      </c>
      <c r="X117" s="457">
        <f t="shared" si="13"/>
        <v>0</v>
      </c>
    </row>
    <row r="118" spans="1:24" outlineLevel="2"/>
    <row r="119" spans="1:24" outlineLevel="2"/>
    <row r="120" spans="1:24" outlineLevel="2">
      <c r="B120" s="69" t="s">
        <v>4092</v>
      </c>
    </row>
    <row r="121" spans="1:24" outlineLevel="2">
      <c r="A121" s="447"/>
      <c r="B121" s="447"/>
      <c r="C121" s="448"/>
      <c r="D121" s="449"/>
      <c r="E121" s="450" t="s">
        <v>4093</v>
      </c>
      <c r="F121" s="450">
        <v>1</v>
      </c>
      <c r="G121" s="450" t="s">
        <v>3999</v>
      </c>
      <c r="M121" s="451"/>
    </row>
    <row r="122" spans="1:24" outlineLevel="2">
      <c r="A122" s="447"/>
      <c r="B122" s="447"/>
      <c r="C122" s="448"/>
      <c r="D122" s="449"/>
      <c r="E122" s="450" t="s">
        <v>4028</v>
      </c>
      <c r="F122" s="450">
        <v>1</v>
      </c>
      <c r="G122" s="450" t="s">
        <v>4001</v>
      </c>
      <c r="M122" s="451"/>
    </row>
    <row r="123" spans="1:24" outlineLevel="2">
      <c r="A123" s="447"/>
      <c r="B123" s="447"/>
      <c r="C123" s="448"/>
      <c r="D123" s="449"/>
      <c r="E123" s="452" t="s">
        <v>4094</v>
      </c>
      <c r="F123" s="452">
        <v>0</v>
      </c>
      <c r="G123" s="452" t="s">
        <v>29</v>
      </c>
      <c r="H123" s="452">
        <v>0.54399999999999993</v>
      </c>
      <c r="I123" s="452">
        <v>0</v>
      </c>
      <c r="J123" s="452">
        <v>0</v>
      </c>
      <c r="K123" s="452">
        <v>0</v>
      </c>
      <c r="L123" s="452">
        <v>0</v>
      </c>
      <c r="M123" s="452">
        <v>0</v>
      </c>
      <c r="N123" s="452">
        <v>0</v>
      </c>
      <c r="O123" s="452">
        <v>0</v>
      </c>
      <c r="P123" s="452">
        <v>0</v>
      </c>
      <c r="Q123" s="452">
        <v>0</v>
      </c>
      <c r="R123" s="452">
        <v>0</v>
      </c>
      <c r="S123" s="452">
        <v>5.0999999999999997E-2</v>
      </c>
      <c r="T123" s="452">
        <v>3.1E-2</v>
      </c>
      <c r="U123" s="452">
        <v>9.0999999999999998E-2</v>
      </c>
      <c r="V123" s="452">
        <v>0.153</v>
      </c>
      <c r="W123" s="452">
        <v>0.218</v>
      </c>
      <c r="X123" s="452">
        <v>0</v>
      </c>
    </row>
    <row r="124" spans="1:24" outlineLevel="2">
      <c r="A124" s="447"/>
      <c r="B124" s="447"/>
      <c r="C124" s="448"/>
      <c r="D124" s="449"/>
      <c r="E124" s="452" t="s">
        <v>4095</v>
      </c>
      <c r="F124" s="452">
        <v>0</v>
      </c>
      <c r="G124" s="452" t="s">
        <v>29</v>
      </c>
      <c r="H124" s="452">
        <v>26.121010821354368</v>
      </c>
      <c r="I124" s="452">
        <v>0</v>
      </c>
      <c r="J124" s="452">
        <v>0</v>
      </c>
      <c r="K124" s="452">
        <v>0</v>
      </c>
      <c r="L124" s="452">
        <v>0</v>
      </c>
      <c r="M124" s="452">
        <v>0</v>
      </c>
      <c r="N124" s="452">
        <v>2.7161054322596367</v>
      </c>
      <c r="O124" s="452">
        <v>3.9638699527390924</v>
      </c>
      <c r="P124" s="452">
        <v>2.9959630289978492</v>
      </c>
      <c r="Q124" s="452">
        <v>2.3347959624210808</v>
      </c>
      <c r="R124" s="452">
        <v>3.5612764449367078</v>
      </c>
      <c r="S124" s="452">
        <v>0.996</v>
      </c>
      <c r="T124" s="452">
        <v>0.60699999999999998</v>
      </c>
      <c r="U124" s="452">
        <v>1.766</v>
      </c>
      <c r="V124" s="452">
        <v>2.9620000000000002</v>
      </c>
      <c r="W124" s="452">
        <v>4.218</v>
      </c>
      <c r="X124" s="452">
        <v>0</v>
      </c>
    </row>
    <row r="125" spans="1:24" outlineLevel="2">
      <c r="A125" s="447"/>
      <c r="B125" s="447"/>
      <c r="C125" s="448"/>
      <c r="D125" s="449"/>
      <c r="E125" s="452" t="s">
        <v>4096</v>
      </c>
      <c r="F125" s="452">
        <v>0</v>
      </c>
      <c r="G125" s="452" t="s">
        <v>29</v>
      </c>
      <c r="H125" s="452">
        <v>24.197928307184782</v>
      </c>
      <c r="I125" s="452">
        <v>0</v>
      </c>
      <c r="J125" s="452">
        <v>0</v>
      </c>
      <c r="K125" s="452">
        <v>0</v>
      </c>
      <c r="L125" s="452">
        <v>0</v>
      </c>
      <c r="M125" s="452">
        <v>0</v>
      </c>
      <c r="N125" s="452">
        <v>2.5772291910940077</v>
      </c>
      <c r="O125" s="452">
        <v>3.9306009910627919</v>
      </c>
      <c r="P125" s="452">
        <v>3.1094615199714348</v>
      </c>
      <c r="Q125" s="452">
        <v>2.4326918771332267</v>
      </c>
      <c r="R125" s="452">
        <v>3.8039447279233225</v>
      </c>
      <c r="S125" s="452">
        <v>0.78800000000000003</v>
      </c>
      <c r="T125" s="452">
        <v>0.48</v>
      </c>
      <c r="U125" s="452">
        <v>1.397</v>
      </c>
      <c r="V125" s="452">
        <v>2.343</v>
      </c>
      <c r="W125" s="452">
        <v>3.3359999999999999</v>
      </c>
      <c r="X125" s="452">
        <v>0</v>
      </c>
    </row>
    <row r="126" spans="1:24" outlineLevel="2">
      <c r="A126" s="447"/>
      <c r="B126" s="447"/>
      <c r="C126" s="448"/>
      <c r="D126" s="449"/>
      <c r="E126" s="452" t="s">
        <v>4097</v>
      </c>
      <c r="F126" s="452">
        <v>0</v>
      </c>
      <c r="G126" s="452" t="s">
        <v>29</v>
      </c>
      <c r="H126" s="452">
        <v>2.2650000000000001</v>
      </c>
      <c r="I126" s="452">
        <v>0</v>
      </c>
      <c r="J126" s="452">
        <v>0</v>
      </c>
      <c r="K126" s="452">
        <v>0</v>
      </c>
      <c r="L126" s="452">
        <v>0</v>
      </c>
      <c r="M126" s="452">
        <v>0</v>
      </c>
      <c r="N126" s="452">
        <v>0</v>
      </c>
      <c r="O126" s="452">
        <v>0</v>
      </c>
      <c r="P126" s="452">
        <v>0</v>
      </c>
      <c r="Q126" s="452">
        <v>0</v>
      </c>
      <c r="R126" s="452">
        <v>0</v>
      </c>
      <c r="S126" s="452">
        <v>0.214</v>
      </c>
      <c r="T126" s="452">
        <v>0.13</v>
      </c>
      <c r="U126" s="452">
        <v>0.379</v>
      </c>
      <c r="V126" s="452">
        <v>0.63600000000000001</v>
      </c>
      <c r="W126" s="452">
        <v>0.90600000000000003</v>
      </c>
      <c r="X126" s="452">
        <v>0</v>
      </c>
    </row>
    <row r="127" spans="1:24" outlineLevel="2">
      <c r="A127" s="447"/>
      <c r="B127" s="447"/>
      <c r="C127" s="448"/>
      <c r="D127" s="449"/>
      <c r="E127" s="452" t="s">
        <v>4098</v>
      </c>
      <c r="F127" s="452">
        <v>0</v>
      </c>
      <c r="G127" s="452" t="s">
        <v>29</v>
      </c>
      <c r="H127" s="452">
        <v>1.5550000000000002</v>
      </c>
      <c r="I127" s="452">
        <v>0</v>
      </c>
      <c r="J127" s="452">
        <v>0</v>
      </c>
      <c r="K127" s="452">
        <v>0</v>
      </c>
      <c r="L127" s="452">
        <v>0</v>
      </c>
      <c r="M127" s="452">
        <v>0</v>
      </c>
      <c r="N127" s="452">
        <v>0</v>
      </c>
      <c r="O127" s="452">
        <v>0</v>
      </c>
      <c r="P127" s="452">
        <v>0</v>
      </c>
      <c r="Q127" s="452">
        <v>0</v>
      </c>
      <c r="R127" s="452">
        <v>0</v>
      </c>
      <c r="S127" s="452">
        <v>0.14699999999999999</v>
      </c>
      <c r="T127" s="452">
        <v>8.8999999999999996E-2</v>
      </c>
      <c r="U127" s="452">
        <v>0.26</v>
      </c>
      <c r="V127" s="452">
        <v>0.437</v>
      </c>
      <c r="W127" s="452">
        <v>0.622</v>
      </c>
      <c r="X127" s="452">
        <v>0</v>
      </c>
    </row>
    <row r="128" spans="1:24" outlineLevel="2">
      <c r="A128" s="447"/>
      <c r="B128" s="447"/>
      <c r="C128" s="448"/>
      <c r="D128" s="449"/>
      <c r="E128" s="452" t="s">
        <v>4099</v>
      </c>
      <c r="F128" s="452">
        <v>0</v>
      </c>
      <c r="G128" s="452" t="s">
        <v>29</v>
      </c>
      <c r="H128" s="452">
        <v>0</v>
      </c>
      <c r="I128" s="452">
        <v>0</v>
      </c>
      <c r="J128" s="452">
        <v>0</v>
      </c>
      <c r="K128" s="452">
        <v>0</v>
      </c>
      <c r="L128" s="452">
        <v>0</v>
      </c>
      <c r="M128" s="452">
        <v>0</v>
      </c>
      <c r="N128" s="452">
        <v>0</v>
      </c>
      <c r="O128" s="452">
        <v>0</v>
      </c>
      <c r="P128" s="452">
        <v>0</v>
      </c>
      <c r="Q128" s="452">
        <v>0</v>
      </c>
      <c r="R128" s="452">
        <v>0</v>
      </c>
      <c r="S128" s="452">
        <v>0</v>
      </c>
      <c r="T128" s="452">
        <v>0</v>
      </c>
      <c r="U128" s="452">
        <v>0</v>
      </c>
      <c r="V128" s="452">
        <v>0</v>
      </c>
      <c r="W128" s="452">
        <v>0</v>
      </c>
      <c r="X128" s="452">
        <v>0</v>
      </c>
    </row>
    <row r="129" spans="1:24" outlineLevel="2">
      <c r="A129" s="447"/>
      <c r="B129" s="447"/>
      <c r="C129" s="448"/>
      <c r="D129" s="449"/>
      <c r="E129" s="452" t="s">
        <v>4061</v>
      </c>
      <c r="F129" s="452">
        <v>0</v>
      </c>
      <c r="G129" s="452" t="s">
        <v>29</v>
      </c>
      <c r="H129" s="452">
        <v>0</v>
      </c>
      <c r="I129" s="452">
        <v>0</v>
      </c>
      <c r="J129" s="452">
        <v>0</v>
      </c>
      <c r="K129" s="452">
        <v>0</v>
      </c>
      <c r="L129" s="452">
        <v>0</v>
      </c>
      <c r="M129" s="452">
        <v>0</v>
      </c>
      <c r="N129" s="452">
        <v>0</v>
      </c>
      <c r="O129" s="452">
        <v>0</v>
      </c>
      <c r="P129" s="452">
        <v>0</v>
      </c>
      <c r="Q129" s="452">
        <v>0</v>
      </c>
      <c r="R129" s="452">
        <v>0</v>
      </c>
      <c r="S129" s="452">
        <v>0</v>
      </c>
      <c r="T129" s="452">
        <v>0</v>
      </c>
      <c r="U129" s="452">
        <v>0</v>
      </c>
      <c r="V129" s="452">
        <v>0</v>
      </c>
      <c r="W129" s="452">
        <v>0</v>
      </c>
      <c r="X129" s="452">
        <v>0</v>
      </c>
    </row>
    <row r="130" spans="1:24" outlineLevel="2">
      <c r="A130" s="447"/>
      <c r="B130" s="447"/>
      <c r="C130" s="448"/>
      <c r="D130" s="449"/>
      <c r="E130" s="452" t="s">
        <v>4062</v>
      </c>
      <c r="F130" s="452">
        <v>0</v>
      </c>
      <c r="G130" s="452" t="s">
        <v>29</v>
      </c>
      <c r="H130" s="452">
        <v>15.572010821354366</v>
      </c>
      <c r="I130" s="452">
        <v>0</v>
      </c>
      <c r="J130" s="452">
        <v>0</v>
      </c>
      <c r="K130" s="452">
        <v>0</v>
      </c>
      <c r="L130" s="452">
        <v>0</v>
      </c>
      <c r="M130" s="452">
        <v>0</v>
      </c>
      <c r="N130" s="452">
        <v>2.7161054322596367</v>
      </c>
      <c r="O130" s="452">
        <v>3.9638699527390924</v>
      </c>
      <c r="P130" s="452">
        <v>2.9959630289978492</v>
      </c>
      <c r="Q130" s="452">
        <v>2.3347959624210808</v>
      </c>
      <c r="R130" s="452">
        <v>3.5612764449367078</v>
      </c>
      <c r="S130" s="452">
        <v>0</v>
      </c>
      <c r="T130" s="452">
        <v>0</v>
      </c>
      <c r="U130" s="452">
        <v>0</v>
      </c>
      <c r="V130" s="452">
        <v>0</v>
      </c>
      <c r="W130" s="452">
        <v>0</v>
      </c>
      <c r="X130" s="452">
        <v>0</v>
      </c>
    </row>
    <row r="131" spans="1:24" outlineLevel="2">
      <c r="A131" s="447"/>
      <c r="B131" s="447"/>
      <c r="C131" s="448"/>
      <c r="D131" s="449"/>
      <c r="E131" s="452" t="s">
        <v>4063</v>
      </c>
      <c r="F131" s="452">
        <v>0</v>
      </c>
      <c r="G131" s="452" t="s">
        <v>29</v>
      </c>
      <c r="H131" s="452">
        <v>15.853928307184784</v>
      </c>
      <c r="I131" s="452">
        <v>0</v>
      </c>
      <c r="J131" s="452">
        <v>0</v>
      </c>
      <c r="K131" s="452">
        <v>0</v>
      </c>
      <c r="L131" s="452">
        <v>0</v>
      </c>
      <c r="M131" s="452">
        <v>0</v>
      </c>
      <c r="N131" s="452">
        <v>2.5772291910940077</v>
      </c>
      <c r="O131" s="452">
        <v>3.9306009910627919</v>
      </c>
      <c r="P131" s="452">
        <v>3.1094615199714348</v>
      </c>
      <c r="Q131" s="452">
        <v>2.4326918771332267</v>
      </c>
      <c r="R131" s="452">
        <v>3.8039447279233225</v>
      </c>
      <c r="S131" s="452">
        <v>0</v>
      </c>
      <c r="T131" s="452">
        <v>0</v>
      </c>
      <c r="U131" s="452">
        <v>0</v>
      </c>
      <c r="V131" s="452">
        <v>0</v>
      </c>
      <c r="W131" s="452">
        <v>0</v>
      </c>
      <c r="X131" s="452">
        <v>0</v>
      </c>
    </row>
    <row r="132" spans="1:24" outlineLevel="2">
      <c r="A132" s="447"/>
      <c r="B132" s="447"/>
      <c r="C132" s="448"/>
      <c r="D132" s="449"/>
      <c r="E132" s="452" t="s">
        <v>4064</v>
      </c>
      <c r="F132" s="452">
        <v>0</v>
      </c>
      <c r="G132" s="452" t="s">
        <v>29</v>
      </c>
      <c r="H132" s="452">
        <v>0</v>
      </c>
      <c r="I132" s="452">
        <v>0</v>
      </c>
      <c r="J132" s="452">
        <v>0</v>
      </c>
      <c r="K132" s="452">
        <v>0</v>
      </c>
      <c r="L132" s="452">
        <v>0</v>
      </c>
      <c r="M132" s="452">
        <v>0</v>
      </c>
      <c r="N132" s="452">
        <v>0</v>
      </c>
      <c r="O132" s="452">
        <v>0</v>
      </c>
      <c r="P132" s="452">
        <v>0</v>
      </c>
      <c r="Q132" s="452">
        <v>0</v>
      </c>
      <c r="R132" s="452">
        <v>0</v>
      </c>
      <c r="S132" s="452">
        <v>0</v>
      </c>
      <c r="T132" s="452">
        <v>0</v>
      </c>
      <c r="U132" s="452">
        <v>0</v>
      </c>
      <c r="V132" s="452">
        <v>0</v>
      </c>
      <c r="W132" s="452">
        <v>0</v>
      </c>
      <c r="X132" s="452">
        <v>0</v>
      </c>
    </row>
    <row r="133" spans="1:24" outlineLevel="2">
      <c r="A133" s="447"/>
      <c r="B133" s="447"/>
      <c r="C133" s="448"/>
      <c r="D133" s="449"/>
      <c r="E133" s="452" t="s">
        <v>4065</v>
      </c>
      <c r="F133" s="452">
        <v>0</v>
      </c>
      <c r="G133" s="452" t="s">
        <v>29</v>
      </c>
      <c r="H133" s="452">
        <v>0</v>
      </c>
      <c r="I133" s="452">
        <v>0</v>
      </c>
      <c r="J133" s="452">
        <v>0</v>
      </c>
      <c r="K133" s="452">
        <v>0</v>
      </c>
      <c r="L133" s="452">
        <v>0</v>
      </c>
      <c r="M133" s="452">
        <v>0</v>
      </c>
      <c r="N133" s="452">
        <v>0</v>
      </c>
      <c r="O133" s="452">
        <v>0</v>
      </c>
      <c r="P133" s="452">
        <v>0</v>
      </c>
      <c r="Q133" s="452">
        <v>0</v>
      </c>
      <c r="R133" s="452">
        <v>0</v>
      </c>
      <c r="S133" s="452">
        <v>0</v>
      </c>
      <c r="T133" s="452">
        <v>0</v>
      </c>
      <c r="U133" s="452">
        <v>0</v>
      </c>
      <c r="V133" s="452">
        <v>0</v>
      </c>
      <c r="W133" s="452">
        <v>0</v>
      </c>
      <c r="X133" s="452">
        <v>0</v>
      </c>
    </row>
    <row r="134" spans="1:24" outlineLevel="2">
      <c r="A134" s="447"/>
      <c r="B134" s="447"/>
      <c r="C134" s="448"/>
      <c r="D134" s="449"/>
      <c r="E134" s="452" t="s">
        <v>4066</v>
      </c>
      <c r="F134" s="452">
        <v>0</v>
      </c>
      <c r="G134" s="452" t="s">
        <v>29</v>
      </c>
      <c r="H134" s="452">
        <v>0</v>
      </c>
      <c r="I134" s="452">
        <v>0</v>
      </c>
      <c r="J134" s="452">
        <v>0</v>
      </c>
      <c r="K134" s="452">
        <v>0</v>
      </c>
      <c r="L134" s="452">
        <v>0</v>
      </c>
      <c r="M134" s="452">
        <v>0</v>
      </c>
      <c r="N134" s="452">
        <v>0</v>
      </c>
      <c r="O134" s="452">
        <v>0</v>
      </c>
      <c r="P134" s="452">
        <v>0</v>
      </c>
      <c r="Q134" s="452">
        <v>0</v>
      </c>
      <c r="R134" s="452">
        <v>0</v>
      </c>
      <c r="S134" s="452">
        <v>0</v>
      </c>
      <c r="T134" s="452">
        <v>0</v>
      </c>
      <c r="U134" s="452">
        <v>0</v>
      </c>
      <c r="V134" s="452">
        <v>0</v>
      </c>
      <c r="W134" s="452">
        <v>0</v>
      </c>
      <c r="X134" s="452">
        <v>0</v>
      </c>
    </row>
    <row r="135" spans="1:24" outlineLevel="2">
      <c r="A135" s="447"/>
      <c r="B135" s="447"/>
      <c r="C135" s="448"/>
      <c r="D135" s="449"/>
      <c r="E135" s="452" t="s">
        <v>4100</v>
      </c>
      <c r="F135" s="452">
        <v>0</v>
      </c>
      <c r="G135" s="452" t="s">
        <v>29</v>
      </c>
      <c r="H135" s="452">
        <v>0</v>
      </c>
      <c r="I135" s="452">
        <v>0</v>
      </c>
      <c r="J135" s="452">
        <v>0</v>
      </c>
      <c r="K135" s="452">
        <v>0</v>
      </c>
      <c r="L135" s="452">
        <v>0</v>
      </c>
      <c r="M135" s="452">
        <v>0</v>
      </c>
      <c r="N135" s="452">
        <v>0</v>
      </c>
      <c r="O135" s="452">
        <v>0</v>
      </c>
      <c r="P135" s="452">
        <v>0</v>
      </c>
      <c r="Q135" s="452">
        <v>0</v>
      </c>
      <c r="R135" s="452">
        <v>0</v>
      </c>
      <c r="S135" s="452">
        <v>0</v>
      </c>
      <c r="T135" s="452">
        <v>0</v>
      </c>
      <c r="U135" s="452">
        <v>0</v>
      </c>
      <c r="V135" s="452">
        <v>0</v>
      </c>
      <c r="W135" s="452">
        <v>0</v>
      </c>
      <c r="X135" s="452">
        <v>0</v>
      </c>
    </row>
    <row r="136" spans="1:24" outlineLevel="2">
      <c r="A136" s="447"/>
      <c r="B136" s="447"/>
      <c r="C136" s="448"/>
      <c r="D136" s="449"/>
      <c r="E136" s="452" t="s">
        <v>4101</v>
      </c>
      <c r="F136" s="452">
        <v>0</v>
      </c>
      <c r="G136" s="452" t="s">
        <v>29</v>
      </c>
      <c r="H136" s="452">
        <v>0</v>
      </c>
      <c r="I136" s="452">
        <v>0</v>
      </c>
      <c r="J136" s="452">
        <v>0</v>
      </c>
      <c r="K136" s="452">
        <v>0</v>
      </c>
      <c r="L136" s="452">
        <v>0</v>
      </c>
      <c r="M136" s="452">
        <v>0</v>
      </c>
      <c r="N136" s="452">
        <v>0</v>
      </c>
      <c r="O136" s="452">
        <v>0</v>
      </c>
      <c r="P136" s="452">
        <v>0</v>
      </c>
      <c r="Q136" s="452">
        <v>0</v>
      </c>
      <c r="R136" s="452">
        <v>0</v>
      </c>
      <c r="S136" s="452">
        <v>0</v>
      </c>
      <c r="T136" s="452">
        <v>0</v>
      </c>
      <c r="U136" s="452">
        <v>0</v>
      </c>
      <c r="V136" s="452">
        <v>0</v>
      </c>
      <c r="W136" s="452">
        <v>0</v>
      </c>
      <c r="X136" s="452">
        <v>0</v>
      </c>
    </row>
    <row r="137" spans="1:24" outlineLevel="2">
      <c r="A137" s="447"/>
      <c r="B137" s="447"/>
      <c r="C137" s="448"/>
      <c r="D137" s="449"/>
      <c r="E137" s="452" t="s">
        <v>4102</v>
      </c>
      <c r="F137" s="452">
        <v>0</v>
      </c>
      <c r="G137" s="452" t="s">
        <v>29</v>
      </c>
      <c r="H137" s="452">
        <v>0</v>
      </c>
      <c r="I137" s="452">
        <v>0</v>
      </c>
      <c r="J137" s="452">
        <v>0</v>
      </c>
      <c r="K137" s="452">
        <v>0</v>
      </c>
      <c r="L137" s="452">
        <v>0</v>
      </c>
      <c r="M137" s="452">
        <v>0</v>
      </c>
      <c r="N137" s="452">
        <v>0</v>
      </c>
      <c r="O137" s="452">
        <v>0</v>
      </c>
      <c r="P137" s="452">
        <v>0</v>
      </c>
      <c r="Q137" s="452">
        <v>0</v>
      </c>
      <c r="R137" s="452">
        <v>0</v>
      </c>
      <c r="S137" s="452">
        <v>0</v>
      </c>
      <c r="T137" s="452">
        <v>0</v>
      </c>
      <c r="U137" s="452">
        <v>0</v>
      </c>
      <c r="V137" s="452">
        <v>0</v>
      </c>
      <c r="W137" s="452">
        <v>0</v>
      </c>
      <c r="X137" s="452">
        <v>0</v>
      </c>
    </row>
    <row r="138" spans="1:24" outlineLevel="2">
      <c r="A138" s="447"/>
      <c r="B138" s="447"/>
      <c r="C138" s="448"/>
      <c r="D138" s="449"/>
      <c r="E138" s="452" t="s">
        <v>4103</v>
      </c>
      <c r="F138" s="452">
        <v>0</v>
      </c>
      <c r="G138" s="452" t="s">
        <v>29</v>
      </c>
      <c r="H138" s="452">
        <v>0</v>
      </c>
      <c r="I138" s="452">
        <v>0</v>
      </c>
      <c r="J138" s="452">
        <v>0</v>
      </c>
      <c r="K138" s="452">
        <v>0</v>
      </c>
      <c r="L138" s="452">
        <v>0</v>
      </c>
      <c r="M138" s="452">
        <v>0</v>
      </c>
      <c r="N138" s="452">
        <v>0</v>
      </c>
      <c r="O138" s="452">
        <v>0</v>
      </c>
      <c r="P138" s="452">
        <v>0</v>
      </c>
      <c r="Q138" s="452">
        <v>0</v>
      </c>
      <c r="R138" s="452">
        <v>0</v>
      </c>
      <c r="S138" s="452">
        <v>0</v>
      </c>
      <c r="T138" s="452">
        <v>0</v>
      </c>
      <c r="U138" s="452">
        <v>0</v>
      </c>
      <c r="V138" s="452">
        <v>0</v>
      </c>
      <c r="W138" s="452">
        <v>0</v>
      </c>
      <c r="X138" s="452">
        <v>0</v>
      </c>
    </row>
    <row r="139" spans="1:24" outlineLevel="2">
      <c r="A139" s="447"/>
      <c r="B139" s="447"/>
      <c r="C139" s="448"/>
      <c r="D139" s="449"/>
      <c r="E139" s="452" t="s">
        <v>4104</v>
      </c>
      <c r="F139" s="452">
        <v>0</v>
      </c>
      <c r="G139" s="452" t="s">
        <v>29</v>
      </c>
      <c r="H139" s="452">
        <v>0</v>
      </c>
      <c r="I139" s="452">
        <v>0</v>
      </c>
      <c r="J139" s="452">
        <v>0</v>
      </c>
      <c r="K139" s="452">
        <v>0</v>
      </c>
      <c r="L139" s="452">
        <v>0</v>
      </c>
      <c r="M139" s="452">
        <v>0</v>
      </c>
      <c r="N139" s="452">
        <v>0</v>
      </c>
      <c r="O139" s="452">
        <v>0</v>
      </c>
      <c r="P139" s="452">
        <v>0</v>
      </c>
      <c r="Q139" s="452">
        <v>0</v>
      </c>
      <c r="R139" s="452">
        <v>0</v>
      </c>
      <c r="S139" s="452">
        <v>0</v>
      </c>
      <c r="T139" s="452">
        <v>0</v>
      </c>
      <c r="U139" s="452">
        <v>0</v>
      </c>
      <c r="V139" s="452">
        <v>0</v>
      </c>
      <c r="W139" s="452">
        <v>0</v>
      </c>
      <c r="X139" s="452">
        <v>0</v>
      </c>
    </row>
    <row r="140" spans="1:24" outlineLevel="2">
      <c r="A140" s="447"/>
      <c r="B140" s="447"/>
      <c r="C140" s="448"/>
      <c r="D140" s="449"/>
      <c r="E140" s="452" t="s">
        <v>4105</v>
      </c>
      <c r="F140" s="452">
        <v>0</v>
      </c>
      <c r="G140" s="452" t="s">
        <v>29</v>
      </c>
      <c r="H140" s="452">
        <v>0</v>
      </c>
      <c r="I140" s="452">
        <v>0</v>
      </c>
      <c r="J140" s="452">
        <v>0</v>
      </c>
      <c r="K140" s="452">
        <v>0</v>
      </c>
      <c r="L140" s="452">
        <v>0</v>
      </c>
      <c r="M140" s="452">
        <v>0</v>
      </c>
      <c r="N140" s="452">
        <v>0</v>
      </c>
      <c r="O140" s="452">
        <v>0</v>
      </c>
      <c r="P140" s="452">
        <v>0</v>
      </c>
      <c r="Q140" s="452">
        <v>0</v>
      </c>
      <c r="R140" s="452">
        <v>0</v>
      </c>
      <c r="S140" s="452">
        <v>0</v>
      </c>
      <c r="T140" s="452">
        <v>0</v>
      </c>
      <c r="U140" s="452">
        <v>0</v>
      </c>
      <c r="V140" s="452">
        <v>0</v>
      </c>
      <c r="W140" s="452">
        <v>0</v>
      </c>
      <c r="X140" s="452">
        <v>0</v>
      </c>
    </row>
    <row r="141" spans="1:24" outlineLevel="2">
      <c r="A141" s="453"/>
      <c r="B141" s="453"/>
      <c r="C141" s="454"/>
      <c r="D141" s="455"/>
      <c r="E141" s="456" t="s">
        <v>4106</v>
      </c>
      <c r="F141" s="456"/>
      <c r="G141" s="456" t="s">
        <v>29</v>
      </c>
      <c r="H141" s="457">
        <f t="shared" ref="H141:H146" si="14" xml:space="preserve"> SUM( J141:X141 )</f>
        <v>0.54399999999999993</v>
      </c>
      <c r="I141" s="456"/>
      <c r="J141" s="457">
        <f t="shared" ref="J141:X146" si="15" xml:space="preserve">  IF( $F$121 = 1, CHOOSE( $F$122, J123, J129, J135 ), 0 )</f>
        <v>0</v>
      </c>
      <c r="K141" s="457">
        <f t="shared" si="15"/>
        <v>0</v>
      </c>
      <c r="L141" s="457">
        <f t="shared" si="15"/>
        <v>0</v>
      </c>
      <c r="M141" s="457">
        <f t="shared" si="15"/>
        <v>0</v>
      </c>
      <c r="N141" s="457">
        <f t="shared" si="15"/>
        <v>0</v>
      </c>
      <c r="O141" s="457">
        <f t="shared" si="15"/>
        <v>0</v>
      </c>
      <c r="P141" s="457">
        <f t="shared" si="15"/>
        <v>0</v>
      </c>
      <c r="Q141" s="457">
        <f t="shared" si="15"/>
        <v>0</v>
      </c>
      <c r="R141" s="457">
        <f t="shared" si="15"/>
        <v>0</v>
      </c>
      <c r="S141" s="457">
        <f t="shared" si="15"/>
        <v>5.0999999999999997E-2</v>
      </c>
      <c r="T141" s="457">
        <f t="shared" si="15"/>
        <v>3.1E-2</v>
      </c>
      <c r="U141" s="457">
        <f t="shared" si="15"/>
        <v>9.0999999999999998E-2</v>
      </c>
      <c r="V141" s="457">
        <f t="shared" si="15"/>
        <v>0.153</v>
      </c>
      <c r="W141" s="457">
        <f t="shared" si="15"/>
        <v>0.218</v>
      </c>
      <c r="X141" s="457">
        <f t="shared" si="15"/>
        <v>0</v>
      </c>
    </row>
    <row r="142" spans="1:24" outlineLevel="2">
      <c r="A142" s="453"/>
      <c r="B142" s="453"/>
      <c r="C142" s="454"/>
      <c r="D142" s="455"/>
      <c r="E142" s="456" t="s">
        <v>4107</v>
      </c>
      <c r="F142" s="456"/>
      <c r="G142" s="456" t="s">
        <v>29</v>
      </c>
      <c r="H142" s="457">
        <f t="shared" si="14"/>
        <v>26.121010821354368</v>
      </c>
      <c r="I142" s="456"/>
      <c r="J142" s="457">
        <f t="shared" si="15"/>
        <v>0</v>
      </c>
      <c r="K142" s="457">
        <f t="shared" si="15"/>
        <v>0</v>
      </c>
      <c r="L142" s="457">
        <f t="shared" si="15"/>
        <v>0</v>
      </c>
      <c r="M142" s="457">
        <f t="shared" si="15"/>
        <v>0</v>
      </c>
      <c r="N142" s="457">
        <f t="shared" si="15"/>
        <v>2.7161054322596367</v>
      </c>
      <c r="O142" s="457">
        <f t="shared" si="15"/>
        <v>3.9638699527390924</v>
      </c>
      <c r="P142" s="457">
        <f t="shared" si="15"/>
        <v>2.9959630289978492</v>
      </c>
      <c r="Q142" s="457">
        <f t="shared" si="15"/>
        <v>2.3347959624210808</v>
      </c>
      <c r="R142" s="457">
        <f t="shared" si="15"/>
        <v>3.5612764449367078</v>
      </c>
      <c r="S142" s="457">
        <f t="shared" si="15"/>
        <v>0.996</v>
      </c>
      <c r="T142" s="457">
        <f t="shared" si="15"/>
        <v>0.60699999999999998</v>
      </c>
      <c r="U142" s="457">
        <f t="shared" si="15"/>
        <v>1.766</v>
      </c>
      <c r="V142" s="457">
        <f t="shared" si="15"/>
        <v>2.9620000000000002</v>
      </c>
      <c r="W142" s="457">
        <f t="shared" si="15"/>
        <v>4.218</v>
      </c>
      <c r="X142" s="457">
        <f t="shared" si="15"/>
        <v>0</v>
      </c>
    </row>
    <row r="143" spans="1:24" outlineLevel="2">
      <c r="A143" s="453"/>
      <c r="B143" s="453"/>
      <c r="C143" s="454"/>
      <c r="D143" s="455"/>
      <c r="E143" s="456" t="s">
        <v>4108</v>
      </c>
      <c r="F143" s="456"/>
      <c r="G143" s="456" t="s">
        <v>29</v>
      </c>
      <c r="H143" s="457">
        <f t="shared" si="14"/>
        <v>24.197928307184782</v>
      </c>
      <c r="I143" s="456"/>
      <c r="J143" s="457">
        <f t="shared" si="15"/>
        <v>0</v>
      </c>
      <c r="K143" s="457">
        <f t="shared" si="15"/>
        <v>0</v>
      </c>
      <c r="L143" s="457">
        <f t="shared" si="15"/>
        <v>0</v>
      </c>
      <c r="M143" s="457">
        <f t="shared" si="15"/>
        <v>0</v>
      </c>
      <c r="N143" s="457">
        <f t="shared" si="15"/>
        <v>2.5772291910940077</v>
      </c>
      <c r="O143" s="457">
        <f t="shared" si="15"/>
        <v>3.9306009910627919</v>
      </c>
      <c r="P143" s="457">
        <f t="shared" si="15"/>
        <v>3.1094615199714348</v>
      </c>
      <c r="Q143" s="457">
        <f t="shared" si="15"/>
        <v>2.4326918771332267</v>
      </c>
      <c r="R143" s="457">
        <f t="shared" si="15"/>
        <v>3.8039447279233225</v>
      </c>
      <c r="S143" s="457">
        <f t="shared" si="15"/>
        <v>0.78800000000000003</v>
      </c>
      <c r="T143" s="457">
        <f t="shared" si="15"/>
        <v>0.48</v>
      </c>
      <c r="U143" s="457">
        <f t="shared" si="15"/>
        <v>1.397</v>
      </c>
      <c r="V143" s="457">
        <f t="shared" si="15"/>
        <v>2.343</v>
      </c>
      <c r="W143" s="457">
        <f t="shared" si="15"/>
        <v>3.3359999999999999</v>
      </c>
      <c r="X143" s="457">
        <f t="shared" si="15"/>
        <v>0</v>
      </c>
    </row>
    <row r="144" spans="1:24" outlineLevel="2">
      <c r="A144" s="453"/>
      <c r="B144" s="453"/>
      <c r="C144" s="454"/>
      <c r="D144" s="455"/>
      <c r="E144" s="456" t="s">
        <v>4109</v>
      </c>
      <c r="F144" s="456"/>
      <c r="G144" s="456" t="s">
        <v>29</v>
      </c>
      <c r="H144" s="457">
        <f t="shared" si="14"/>
        <v>2.2650000000000001</v>
      </c>
      <c r="I144" s="456"/>
      <c r="J144" s="457">
        <f t="shared" si="15"/>
        <v>0</v>
      </c>
      <c r="K144" s="457">
        <f t="shared" si="15"/>
        <v>0</v>
      </c>
      <c r="L144" s="457">
        <f t="shared" si="15"/>
        <v>0</v>
      </c>
      <c r="M144" s="457">
        <f t="shared" si="15"/>
        <v>0</v>
      </c>
      <c r="N144" s="457">
        <f t="shared" si="15"/>
        <v>0</v>
      </c>
      <c r="O144" s="457">
        <f t="shared" si="15"/>
        <v>0</v>
      </c>
      <c r="P144" s="457">
        <f t="shared" si="15"/>
        <v>0</v>
      </c>
      <c r="Q144" s="457">
        <f t="shared" si="15"/>
        <v>0</v>
      </c>
      <c r="R144" s="457">
        <f t="shared" si="15"/>
        <v>0</v>
      </c>
      <c r="S144" s="457">
        <f t="shared" si="15"/>
        <v>0.214</v>
      </c>
      <c r="T144" s="457">
        <f t="shared" si="15"/>
        <v>0.13</v>
      </c>
      <c r="U144" s="457">
        <f t="shared" si="15"/>
        <v>0.379</v>
      </c>
      <c r="V144" s="457">
        <f t="shared" si="15"/>
        <v>0.63600000000000001</v>
      </c>
      <c r="W144" s="457">
        <f t="shared" si="15"/>
        <v>0.90600000000000003</v>
      </c>
      <c r="X144" s="457">
        <f t="shared" si="15"/>
        <v>0</v>
      </c>
    </row>
    <row r="145" spans="1:24" outlineLevel="2">
      <c r="A145" s="453"/>
      <c r="B145" s="453"/>
      <c r="C145" s="454"/>
      <c r="D145" s="455"/>
      <c r="E145" s="456" t="s">
        <v>4110</v>
      </c>
      <c r="F145" s="456"/>
      <c r="G145" s="456" t="s">
        <v>29</v>
      </c>
      <c r="H145" s="457">
        <f t="shared" si="14"/>
        <v>1.5550000000000002</v>
      </c>
      <c r="I145" s="456"/>
      <c r="J145" s="457">
        <f t="shared" si="15"/>
        <v>0</v>
      </c>
      <c r="K145" s="457">
        <f t="shared" si="15"/>
        <v>0</v>
      </c>
      <c r="L145" s="457">
        <f t="shared" si="15"/>
        <v>0</v>
      </c>
      <c r="M145" s="457">
        <f t="shared" si="15"/>
        <v>0</v>
      </c>
      <c r="N145" s="457">
        <f t="shared" si="15"/>
        <v>0</v>
      </c>
      <c r="O145" s="457">
        <f t="shared" si="15"/>
        <v>0</v>
      </c>
      <c r="P145" s="457">
        <f t="shared" si="15"/>
        <v>0</v>
      </c>
      <c r="Q145" s="457">
        <f t="shared" si="15"/>
        <v>0</v>
      </c>
      <c r="R145" s="457">
        <f t="shared" si="15"/>
        <v>0</v>
      </c>
      <c r="S145" s="457">
        <f t="shared" si="15"/>
        <v>0.14699999999999999</v>
      </c>
      <c r="T145" s="457">
        <f t="shared" si="15"/>
        <v>8.8999999999999996E-2</v>
      </c>
      <c r="U145" s="457">
        <f t="shared" si="15"/>
        <v>0.26</v>
      </c>
      <c r="V145" s="457">
        <f t="shared" si="15"/>
        <v>0.437</v>
      </c>
      <c r="W145" s="457">
        <f t="shared" si="15"/>
        <v>0.622</v>
      </c>
      <c r="X145" s="457">
        <f t="shared" si="15"/>
        <v>0</v>
      </c>
    </row>
    <row r="146" spans="1:24" outlineLevel="2">
      <c r="A146" s="453"/>
      <c r="B146" s="453"/>
      <c r="C146" s="454"/>
      <c r="D146" s="455"/>
      <c r="E146" s="456" t="s">
        <v>4111</v>
      </c>
      <c r="F146" s="456"/>
      <c r="G146" s="456" t="s">
        <v>29</v>
      </c>
      <c r="H146" s="457">
        <f t="shared" si="14"/>
        <v>0</v>
      </c>
      <c r="I146" s="456"/>
      <c r="J146" s="457">
        <f t="shared" si="15"/>
        <v>0</v>
      </c>
      <c r="K146" s="457">
        <f t="shared" si="15"/>
        <v>0</v>
      </c>
      <c r="L146" s="457">
        <f t="shared" si="15"/>
        <v>0</v>
      </c>
      <c r="M146" s="457">
        <f t="shared" si="15"/>
        <v>0</v>
      </c>
      <c r="N146" s="457">
        <f t="shared" si="15"/>
        <v>0</v>
      </c>
      <c r="O146" s="457">
        <f t="shared" si="15"/>
        <v>0</v>
      </c>
      <c r="P146" s="457">
        <f t="shared" si="15"/>
        <v>0</v>
      </c>
      <c r="Q146" s="457">
        <f t="shared" si="15"/>
        <v>0</v>
      </c>
      <c r="R146" s="457">
        <f t="shared" si="15"/>
        <v>0</v>
      </c>
      <c r="S146" s="457">
        <f t="shared" si="15"/>
        <v>0</v>
      </c>
      <c r="T146" s="457">
        <f t="shared" si="15"/>
        <v>0</v>
      </c>
      <c r="U146" s="457">
        <f t="shared" si="15"/>
        <v>0</v>
      </c>
      <c r="V146" s="457">
        <f t="shared" si="15"/>
        <v>0</v>
      </c>
      <c r="W146" s="457">
        <f t="shared" si="15"/>
        <v>0</v>
      </c>
      <c r="X146" s="457">
        <f t="shared" si="15"/>
        <v>0</v>
      </c>
    </row>
    <row r="147" spans="1:24" outlineLevel="2"/>
    <row r="148" spans="1:24" outlineLevel="1"/>
    <row r="149" spans="1:24" outlineLevel="1"/>
    <row r="150" spans="1:24" outlineLevel="1">
      <c r="A150" s="69" t="s">
        <v>4112</v>
      </c>
    </row>
    <row r="151" spans="1:24" outlineLevel="2">
      <c r="B151" s="69" t="s">
        <v>4113</v>
      </c>
    </row>
    <row r="152" spans="1:24" outlineLevel="2">
      <c r="A152" s="447"/>
      <c r="B152" s="447"/>
      <c r="C152" s="448"/>
      <c r="D152" s="449"/>
      <c r="E152" s="450" t="s">
        <v>4028</v>
      </c>
      <c r="F152" s="450">
        <v>1</v>
      </c>
      <c r="G152" s="450" t="s">
        <v>4001</v>
      </c>
      <c r="M152" s="451"/>
    </row>
    <row r="153" spans="1:24" outlineLevel="2">
      <c r="A153" s="447"/>
      <c r="B153" s="447"/>
      <c r="C153" s="448"/>
      <c r="D153" s="449"/>
      <c r="E153" s="452" t="s">
        <v>4114</v>
      </c>
      <c r="F153" s="452">
        <v>0</v>
      </c>
      <c r="G153" s="452" t="s">
        <v>29</v>
      </c>
      <c r="H153" s="452">
        <v>0</v>
      </c>
      <c r="I153" s="452">
        <v>0</v>
      </c>
      <c r="J153" s="452">
        <v>0</v>
      </c>
      <c r="K153" s="452">
        <v>0</v>
      </c>
      <c r="L153" s="452">
        <v>0</v>
      </c>
      <c r="M153" s="452">
        <v>0</v>
      </c>
      <c r="N153" s="452">
        <v>0</v>
      </c>
      <c r="O153" s="452">
        <v>0</v>
      </c>
      <c r="P153" s="452">
        <v>0</v>
      </c>
      <c r="Q153" s="452">
        <v>0</v>
      </c>
      <c r="R153" s="452">
        <v>0</v>
      </c>
      <c r="S153" s="452">
        <v>0</v>
      </c>
      <c r="T153" s="452">
        <v>0</v>
      </c>
      <c r="U153" s="452">
        <v>0</v>
      </c>
      <c r="V153" s="452">
        <v>0</v>
      </c>
      <c r="W153" s="452">
        <v>0</v>
      </c>
      <c r="X153" s="452">
        <v>0</v>
      </c>
    </row>
    <row r="154" spans="1:24" outlineLevel="2">
      <c r="A154" s="447"/>
      <c r="B154" s="447"/>
      <c r="C154" s="448"/>
      <c r="D154" s="449"/>
      <c r="E154" s="452" t="s">
        <v>4115</v>
      </c>
      <c r="F154" s="452">
        <v>0</v>
      </c>
      <c r="G154" s="452" t="s">
        <v>29</v>
      </c>
      <c r="H154" s="452">
        <v>301.74799999999999</v>
      </c>
      <c r="I154" s="452">
        <v>0</v>
      </c>
      <c r="J154" s="452">
        <v>0</v>
      </c>
      <c r="K154" s="452">
        <v>0</v>
      </c>
      <c r="L154" s="452">
        <v>0</v>
      </c>
      <c r="M154" s="452">
        <v>0</v>
      </c>
      <c r="N154" s="452">
        <v>42.637999999999998</v>
      </c>
      <c r="O154" s="452">
        <v>38.213000000000001</v>
      </c>
      <c r="P154" s="452">
        <v>36.051000000000002</v>
      </c>
      <c r="Q154" s="452">
        <v>33.664999999999999</v>
      </c>
      <c r="R154" s="452">
        <v>30.141999999999999</v>
      </c>
      <c r="S154" s="452">
        <v>28.059000000000001</v>
      </c>
      <c r="T154" s="452">
        <v>25.940999999999999</v>
      </c>
      <c r="U154" s="452">
        <v>24.055</v>
      </c>
      <c r="V154" s="452">
        <v>22.411999999999999</v>
      </c>
      <c r="W154" s="452">
        <v>20.571999999999999</v>
      </c>
      <c r="X154" s="452">
        <v>0</v>
      </c>
    </row>
    <row r="155" spans="1:24" outlineLevel="2">
      <c r="A155" s="447"/>
      <c r="B155" s="447"/>
      <c r="C155" s="448"/>
      <c r="D155" s="449"/>
      <c r="E155" s="452" t="s">
        <v>4116</v>
      </c>
      <c r="F155" s="452">
        <v>0</v>
      </c>
      <c r="G155" s="452" t="s">
        <v>29</v>
      </c>
      <c r="H155" s="452">
        <v>58.088999999999992</v>
      </c>
      <c r="I155" s="452">
        <v>0</v>
      </c>
      <c r="J155" s="452">
        <v>0</v>
      </c>
      <c r="K155" s="452">
        <v>0</v>
      </c>
      <c r="L155" s="452">
        <v>0</v>
      </c>
      <c r="M155" s="452">
        <v>0</v>
      </c>
      <c r="N155" s="452">
        <v>15.223000000000001</v>
      </c>
      <c r="O155" s="452">
        <v>5.7359999999999998</v>
      </c>
      <c r="P155" s="452">
        <v>5.1230000000000002</v>
      </c>
      <c r="Q155" s="452">
        <v>4.9390000000000001</v>
      </c>
      <c r="R155" s="452">
        <v>4.8079999999999998</v>
      </c>
      <c r="S155" s="452">
        <v>4.6440000000000001</v>
      </c>
      <c r="T155" s="452">
        <v>4.54</v>
      </c>
      <c r="U155" s="452">
        <v>4.4770000000000003</v>
      </c>
      <c r="V155" s="452">
        <v>4.2990000000000004</v>
      </c>
      <c r="W155" s="452">
        <v>4.3</v>
      </c>
      <c r="X155" s="452">
        <v>0</v>
      </c>
    </row>
    <row r="156" spans="1:24" outlineLevel="2">
      <c r="A156" s="447"/>
      <c r="B156" s="447"/>
      <c r="C156" s="448"/>
      <c r="D156" s="449"/>
      <c r="E156" s="452" t="s">
        <v>4117</v>
      </c>
      <c r="F156" s="452">
        <v>0</v>
      </c>
      <c r="G156" s="452" t="s">
        <v>29</v>
      </c>
      <c r="H156" s="452">
        <v>0</v>
      </c>
      <c r="I156" s="452">
        <v>0</v>
      </c>
      <c r="J156" s="452">
        <v>0</v>
      </c>
      <c r="K156" s="452">
        <v>0</v>
      </c>
      <c r="L156" s="452">
        <v>0</v>
      </c>
      <c r="M156" s="452">
        <v>0</v>
      </c>
      <c r="N156" s="452">
        <v>0</v>
      </c>
      <c r="O156" s="452">
        <v>0</v>
      </c>
      <c r="P156" s="452">
        <v>0</v>
      </c>
      <c r="Q156" s="452">
        <v>0</v>
      </c>
      <c r="R156" s="452">
        <v>0</v>
      </c>
      <c r="S156" s="452">
        <v>0</v>
      </c>
      <c r="T156" s="452">
        <v>0</v>
      </c>
      <c r="U156" s="452">
        <v>0</v>
      </c>
      <c r="V156" s="452">
        <v>0</v>
      </c>
      <c r="W156" s="452">
        <v>0</v>
      </c>
      <c r="X156" s="452">
        <v>0</v>
      </c>
    </row>
    <row r="157" spans="1:24" outlineLevel="2">
      <c r="A157" s="447"/>
      <c r="B157" s="447"/>
      <c r="C157" s="448"/>
      <c r="D157" s="449"/>
      <c r="E157" s="452" t="s">
        <v>4118</v>
      </c>
      <c r="F157" s="452">
        <v>0</v>
      </c>
      <c r="G157" s="452" t="s">
        <v>29</v>
      </c>
      <c r="H157" s="452">
        <v>0</v>
      </c>
      <c r="I157" s="452">
        <v>0</v>
      </c>
      <c r="J157" s="452">
        <v>0</v>
      </c>
      <c r="K157" s="452">
        <v>0</v>
      </c>
      <c r="L157" s="452">
        <v>0</v>
      </c>
      <c r="M157" s="452">
        <v>0</v>
      </c>
      <c r="N157" s="452">
        <v>0</v>
      </c>
      <c r="O157" s="452">
        <v>0</v>
      </c>
      <c r="P157" s="452">
        <v>0</v>
      </c>
      <c r="Q157" s="452">
        <v>0</v>
      </c>
      <c r="R157" s="452">
        <v>0</v>
      </c>
      <c r="S157" s="452">
        <v>0</v>
      </c>
      <c r="T157" s="452">
        <v>0</v>
      </c>
      <c r="U157" s="452">
        <v>0</v>
      </c>
      <c r="V157" s="452">
        <v>0</v>
      </c>
      <c r="W157" s="452">
        <v>0</v>
      </c>
      <c r="X157" s="452">
        <v>0</v>
      </c>
    </row>
    <row r="158" spans="1:24" outlineLevel="2">
      <c r="A158" s="447"/>
      <c r="B158" s="447"/>
      <c r="C158" s="448"/>
      <c r="D158" s="449"/>
      <c r="E158" s="452" t="s">
        <v>4119</v>
      </c>
      <c r="F158" s="452">
        <v>0</v>
      </c>
      <c r="G158" s="452" t="s">
        <v>29</v>
      </c>
      <c r="H158" s="452">
        <v>0</v>
      </c>
      <c r="I158" s="452">
        <v>0</v>
      </c>
      <c r="J158" s="452">
        <v>0</v>
      </c>
      <c r="K158" s="452">
        <v>0</v>
      </c>
      <c r="L158" s="452">
        <v>0</v>
      </c>
      <c r="M158" s="452">
        <v>0</v>
      </c>
      <c r="N158" s="452">
        <v>0</v>
      </c>
      <c r="O158" s="452">
        <v>0</v>
      </c>
      <c r="P158" s="452">
        <v>0</v>
      </c>
      <c r="Q158" s="452">
        <v>0</v>
      </c>
      <c r="R158" s="452">
        <v>0</v>
      </c>
      <c r="S158" s="452">
        <v>0</v>
      </c>
      <c r="T158" s="452">
        <v>0</v>
      </c>
      <c r="U158" s="452">
        <v>0</v>
      </c>
      <c r="V158" s="452">
        <v>0</v>
      </c>
      <c r="W158" s="452">
        <v>0</v>
      </c>
      <c r="X158" s="452">
        <v>0</v>
      </c>
    </row>
    <row r="159" spans="1:24" outlineLevel="2">
      <c r="A159" s="447"/>
      <c r="B159" s="447"/>
      <c r="C159" s="448"/>
      <c r="D159" s="449"/>
      <c r="E159" s="452" t="s">
        <v>4120</v>
      </c>
      <c r="F159" s="452">
        <v>0</v>
      </c>
      <c r="G159" s="452" t="s">
        <v>29</v>
      </c>
      <c r="H159" s="452">
        <v>0</v>
      </c>
      <c r="I159" s="452">
        <v>0</v>
      </c>
      <c r="J159" s="452">
        <v>0</v>
      </c>
      <c r="K159" s="452">
        <v>0</v>
      </c>
      <c r="L159" s="452">
        <v>0</v>
      </c>
      <c r="M159" s="452">
        <v>0</v>
      </c>
      <c r="N159" s="452">
        <v>0</v>
      </c>
      <c r="O159" s="452">
        <v>0</v>
      </c>
      <c r="P159" s="452">
        <v>0</v>
      </c>
      <c r="Q159" s="452">
        <v>0</v>
      </c>
      <c r="R159" s="452">
        <v>0</v>
      </c>
      <c r="S159" s="452">
        <v>0</v>
      </c>
      <c r="T159" s="452">
        <v>0</v>
      </c>
      <c r="U159" s="452">
        <v>0</v>
      </c>
      <c r="V159" s="452">
        <v>0</v>
      </c>
      <c r="W159" s="452">
        <v>0</v>
      </c>
      <c r="X159" s="452">
        <v>0</v>
      </c>
    </row>
    <row r="160" spans="1:24" outlineLevel="2">
      <c r="A160" s="447"/>
      <c r="B160" s="447"/>
      <c r="C160" s="448"/>
      <c r="D160" s="449"/>
      <c r="E160" s="452" t="s">
        <v>4121</v>
      </c>
      <c r="F160" s="452">
        <v>0</v>
      </c>
      <c r="G160" s="452" t="s">
        <v>29</v>
      </c>
      <c r="H160" s="452">
        <v>186.9798401032601</v>
      </c>
      <c r="I160" s="452">
        <v>0</v>
      </c>
      <c r="J160" s="452">
        <v>0</v>
      </c>
      <c r="K160" s="452">
        <v>0</v>
      </c>
      <c r="L160" s="452">
        <v>0</v>
      </c>
      <c r="M160" s="452">
        <v>0</v>
      </c>
      <c r="N160" s="452">
        <v>43.703431521717874</v>
      </c>
      <c r="O160" s="452">
        <v>39.381348874503743</v>
      </c>
      <c r="P160" s="452">
        <v>37.352854008174759</v>
      </c>
      <c r="Q160" s="452">
        <v>35.057324154655497</v>
      </c>
      <c r="R160" s="452">
        <v>31.484881544208239</v>
      </c>
      <c r="S160" s="452">
        <v>0</v>
      </c>
      <c r="T160" s="452">
        <v>0</v>
      </c>
      <c r="U160" s="452">
        <v>0</v>
      </c>
      <c r="V160" s="452">
        <v>0</v>
      </c>
      <c r="W160" s="452">
        <v>0</v>
      </c>
      <c r="X160" s="452">
        <v>0</v>
      </c>
    </row>
    <row r="161" spans="1:24" outlineLevel="2">
      <c r="A161" s="447"/>
      <c r="B161" s="447"/>
      <c r="C161" s="448"/>
      <c r="D161" s="449"/>
      <c r="E161" s="452" t="s">
        <v>4122</v>
      </c>
      <c r="F161" s="452">
        <v>0</v>
      </c>
      <c r="G161" s="452" t="s">
        <v>29</v>
      </c>
      <c r="H161" s="452">
        <v>44.362389924907099</v>
      </c>
      <c r="I161" s="452">
        <v>0</v>
      </c>
      <c r="J161" s="452">
        <v>0</v>
      </c>
      <c r="K161" s="452">
        <v>0</v>
      </c>
      <c r="L161" s="452">
        <v>0</v>
      </c>
      <c r="M161" s="452">
        <v>0</v>
      </c>
      <c r="N161" s="452">
        <v>16.64844738242051</v>
      </c>
      <c r="O161" s="452">
        <v>7.79987975363969</v>
      </c>
      <c r="P161" s="452">
        <v>6.9006581111788554</v>
      </c>
      <c r="Q161" s="452">
        <v>6.5904123243024637</v>
      </c>
      <c r="R161" s="452">
        <v>6.4229923533655819</v>
      </c>
      <c r="S161" s="452">
        <v>0</v>
      </c>
      <c r="T161" s="452">
        <v>0</v>
      </c>
      <c r="U161" s="452">
        <v>0</v>
      </c>
      <c r="V161" s="452">
        <v>0</v>
      </c>
      <c r="W161" s="452">
        <v>0</v>
      </c>
      <c r="X161" s="452">
        <v>0</v>
      </c>
    </row>
    <row r="162" spans="1:24" outlineLevel="2">
      <c r="A162" s="447"/>
      <c r="B162" s="447"/>
      <c r="C162" s="448"/>
      <c r="D162" s="449"/>
      <c r="E162" s="452" t="s">
        <v>4123</v>
      </c>
      <c r="F162" s="452">
        <v>0</v>
      </c>
      <c r="G162" s="452" t="s">
        <v>29</v>
      </c>
      <c r="H162" s="452">
        <v>0</v>
      </c>
      <c r="I162" s="452">
        <v>0</v>
      </c>
      <c r="J162" s="452">
        <v>0</v>
      </c>
      <c r="K162" s="452">
        <v>0</v>
      </c>
      <c r="L162" s="452">
        <v>0</v>
      </c>
      <c r="M162" s="452">
        <v>0</v>
      </c>
      <c r="N162" s="452">
        <v>0</v>
      </c>
      <c r="O162" s="452">
        <v>0</v>
      </c>
      <c r="P162" s="452">
        <v>0</v>
      </c>
      <c r="Q162" s="452">
        <v>0</v>
      </c>
      <c r="R162" s="452">
        <v>0</v>
      </c>
      <c r="S162" s="452">
        <v>0</v>
      </c>
      <c r="T162" s="452">
        <v>0</v>
      </c>
      <c r="U162" s="452">
        <v>0</v>
      </c>
      <c r="V162" s="452">
        <v>0</v>
      </c>
      <c r="W162" s="452">
        <v>0</v>
      </c>
      <c r="X162" s="452">
        <v>0</v>
      </c>
    </row>
    <row r="163" spans="1:24" outlineLevel="2">
      <c r="A163" s="447"/>
      <c r="B163" s="447"/>
      <c r="C163" s="448"/>
      <c r="D163" s="449"/>
      <c r="E163" s="452" t="s">
        <v>4124</v>
      </c>
      <c r="F163" s="452">
        <v>0</v>
      </c>
      <c r="G163" s="452" t="s">
        <v>29</v>
      </c>
      <c r="H163" s="452">
        <v>0</v>
      </c>
      <c r="I163" s="452">
        <v>0</v>
      </c>
      <c r="J163" s="452">
        <v>0</v>
      </c>
      <c r="K163" s="452">
        <v>0</v>
      </c>
      <c r="L163" s="452">
        <v>0</v>
      </c>
      <c r="M163" s="452">
        <v>0</v>
      </c>
      <c r="N163" s="452">
        <v>0</v>
      </c>
      <c r="O163" s="452">
        <v>0</v>
      </c>
      <c r="P163" s="452">
        <v>0</v>
      </c>
      <c r="Q163" s="452">
        <v>0</v>
      </c>
      <c r="R163" s="452">
        <v>0</v>
      </c>
      <c r="S163" s="452">
        <v>0</v>
      </c>
      <c r="T163" s="452">
        <v>0</v>
      </c>
      <c r="U163" s="452">
        <v>0</v>
      </c>
      <c r="V163" s="452">
        <v>0</v>
      </c>
      <c r="W163" s="452">
        <v>0</v>
      </c>
      <c r="X163" s="452">
        <v>0</v>
      </c>
    </row>
    <row r="164" spans="1:24" outlineLevel="2">
      <c r="A164" s="447"/>
      <c r="B164" s="447"/>
      <c r="C164" s="448"/>
      <c r="D164" s="449"/>
      <c r="E164" s="452" t="s">
        <v>4125</v>
      </c>
      <c r="F164" s="452">
        <v>0</v>
      </c>
      <c r="G164" s="452" t="s">
        <v>29</v>
      </c>
      <c r="H164" s="452">
        <v>0</v>
      </c>
      <c r="I164" s="452">
        <v>0</v>
      </c>
      <c r="J164" s="452">
        <v>0</v>
      </c>
      <c r="K164" s="452">
        <v>0</v>
      </c>
      <c r="L164" s="452">
        <v>0</v>
      </c>
      <c r="M164" s="452">
        <v>0</v>
      </c>
      <c r="N164" s="452">
        <v>0</v>
      </c>
      <c r="O164" s="452">
        <v>0</v>
      </c>
      <c r="P164" s="452">
        <v>0</v>
      </c>
      <c r="Q164" s="452">
        <v>0</v>
      </c>
      <c r="R164" s="452">
        <v>0</v>
      </c>
      <c r="S164" s="452">
        <v>0</v>
      </c>
      <c r="T164" s="452">
        <v>0</v>
      </c>
      <c r="U164" s="452">
        <v>0</v>
      </c>
      <c r="V164" s="452">
        <v>0</v>
      </c>
      <c r="W164" s="452">
        <v>0</v>
      </c>
      <c r="X164" s="452">
        <v>0</v>
      </c>
    </row>
    <row r="165" spans="1:24" outlineLevel="2">
      <c r="A165" s="447"/>
      <c r="B165" s="447"/>
      <c r="C165" s="448"/>
      <c r="D165" s="449"/>
      <c r="E165" s="452" t="s">
        <v>4126</v>
      </c>
      <c r="F165" s="452">
        <v>0</v>
      </c>
      <c r="G165" s="452" t="s">
        <v>29</v>
      </c>
      <c r="H165" s="452">
        <v>0</v>
      </c>
      <c r="I165" s="452">
        <v>0</v>
      </c>
      <c r="J165" s="452">
        <v>0</v>
      </c>
      <c r="K165" s="452">
        <v>0</v>
      </c>
      <c r="L165" s="452">
        <v>0</v>
      </c>
      <c r="M165" s="452">
        <v>0</v>
      </c>
      <c r="N165" s="452">
        <v>0</v>
      </c>
      <c r="O165" s="452">
        <v>0</v>
      </c>
      <c r="P165" s="452">
        <v>0</v>
      </c>
      <c r="Q165" s="452">
        <v>0</v>
      </c>
      <c r="R165" s="452">
        <v>0</v>
      </c>
      <c r="S165" s="452">
        <v>0</v>
      </c>
      <c r="T165" s="452">
        <v>0</v>
      </c>
      <c r="U165" s="452">
        <v>0</v>
      </c>
      <c r="V165" s="452">
        <v>0</v>
      </c>
      <c r="W165" s="452">
        <v>0</v>
      </c>
      <c r="X165" s="452">
        <v>0</v>
      </c>
    </row>
    <row r="166" spans="1:24" outlineLevel="2">
      <c r="A166" s="447"/>
      <c r="B166" s="447"/>
      <c r="C166" s="448"/>
      <c r="D166" s="449"/>
      <c r="E166" s="452" t="s">
        <v>4127</v>
      </c>
      <c r="F166" s="452">
        <v>0</v>
      </c>
      <c r="G166" s="452" t="s">
        <v>29</v>
      </c>
      <c r="H166" s="452">
        <v>0</v>
      </c>
      <c r="I166" s="452">
        <v>0</v>
      </c>
      <c r="J166" s="452">
        <v>0</v>
      </c>
      <c r="K166" s="452">
        <v>0</v>
      </c>
      <c r="L166" s="452">
        <v>0</v>
      </c>
      <c r="M166" s="452">
        <v>0</v>
      </c>
      <c r="N166" s="452">
        <v>0</v>
      </c>
      <c r="O166" s="452">
        <v>0</v>
      </c>
      <c r="P166" s="452">
        <v>0</v>
      </c>
      <c r="Q166" s="452">
        <v>0</v>
      </c>
      <c r="R166" s="452">
        <v>0</v>
      </c>
      <c r="S166" s="452">
        <v>0</v>
      </c>
      <c r="T166" s="452">
        <v>0</v>
      </c>
      <c r="U166" s="452">
        <v>0</v>
      </c>
      <c r="V166" s="452">
        <v>0</v>
      </c>
      <c r="W166" s="452">
        <v>0</v>
      </c>
      <c r="X166" s="452">
        <v>0</v>
      </c>
    </row>
    <row r="167" spans="1:24" outlineLevel="2">
      <c r="A167" s="447"/>
      <c r="B167" s="447"/>
      <c r="C167" s="448"/>
      <c r="D167" s="449"/>
      <c r="E167" s="452" t="s">
        <v>4128</v>
      </c>
      <c r="F167" s="452">
        <v>0</v>
      </c>
      <c r="G167" s="452" t="s">
        <v>29</v>
      </c>
      <c r="H167" s="452">
        <v>0</v>
      </c>
      <c r="I167" s="452">
        <v>0</v>
      </c>
      <c r="J167" s="452">
        <v>0</v>
      </c>
      <c r="K167" s="452">
        <v>0</v>
      </c>
      <c r="L167" s="452">
        <v>0</v>
      </c>
      <c r="M167" s="452">
        <v>0</v>
      </c>
      <c r="N167" s="452">
        <v>0</v>
      </c>
      <c r="O167" s="452">
        <v>0</v>
      </c>
      <c r="P167" s="452">
        <v>0</v>
      </c>
      <c r="Q167" s="452">
        <v>0</v>
      </c>
      <c r="R167" s="452">
        <v>0</v>
      </c>
      <c r="S167" s="452">
        <v>0</v>
      </c>
      <c r="T167" s="452">
        <v>0</v>
      </c>
      <c r="U167" s="452">
        <v>0</v>
      </c>
      <c r="V167" s="452">
        <v>0</v>
      </c>
      <c r="W167" s="452">
        <v>0</v>
      </c>
      <c r="X167" s="452">
        <v>0</v>
      </c>
    </row>
    <row r="168" spans="1:24" outlineLevel="2">
      <c r="A168" s="447"/>
      <c r="B168" s="447"/>
      <c r="C168" s="448"/>
      <c r="D168" s="449"/>
      <c r="E168" s="452" t="s">
        <v>4129</v>
      </c>
      <c r="F168" s="452">
        <v>0</v>
      </c>
      <c r="G168" s="452" t="s">
        <v>29</v>
      </c>
      <c r="H168" s="452">
        <v>0</v>
      </c>
      <c r="I168" s="452">
        <v>0</v>
      </c>
      <c r="J168" s="452">
        <v>0</v>
      </c>
      <c r="K168" s="452">
        <v>0</v>
      </c>
      <c r="L168" s="452">
        <v>0</v>
      </c>
      <c r="M168" s="452">
        <v>0</v>
      </c>
      <c r="N168" s="452">
        <v>0</v>
      </c>
      <c r="O168" s="452">
        <v>0</v>
      </c>
      <c r="P168" s="452">
        <v>0</v>
      </c>
      <c r="Q168" s="452">
        <v>0</v>
      </c>
      <c r="R168" s="452">
        <v>0</v>
      </c>
      <c r="S168" s="452">
        <v>0</v>
      </c>
      <c r="T168" s="452">
        <v>0</v>
      </c>
      <c r="U168" s="452">
        <v>0</v>
      </c>
      <c r="V168" s="452">
        <v>0</v>
      </c>
      <c r="W168" s="452">
        <v>0</v>
      </c>
      <c r="X168" s="452">
        <v>0</v>
      </c>
    </row>
    <row r="169" spans="1:24" outlineLevel="2">
      <c r="A169" s="447"/>
      <c r="B169" s="447"/>
      <c r="C169" s="448"/>
      <c r="D169" s="449"/>
      <c r="E169" s="452" t="s">
        <v>4130</v>
      </c>
      <c r="F169" s="452">
        <v>0</v>
      </c>
      <c r="G169" s="452" t="s">
        <v>29</v>
      </c>
      <c r="H169" s="452">
        <v>0</v>
      </c>
      <c r="I169" s="452">
        <v>0</v>
      </c>
      <c r="J169" s="452">
        <v>0</v>
      </c>
      <c r="K169" s="452">
        <v>0</v>
      </c>
      <c r="L169" s="452">
        <v>0</v>
      </c>
      <c r="M169" s="452">
        <v>0</v>
      </c>
      <c r="N169" s="452">
        <v>0</v>
      </c>
      <c r="O169" s="452">
        <v>0</v>
      </c>
      <c r="P169" s="452">
        <v>0</v>
      </c>
      <c r="Q169" s="452">
        <v>0</v>
      </c>
      <c r="R169" s="452">
        <v>0</v>
      </c>
      <c r="S169" s="452">
        <v>0</v>
      </c>
      <c r="T169" s="452">
        <v>0</v>
      </c>
      <c r="U169" s="452">
        <v>0</v>
      </c>
      <c r="V169" s="452">
        <v>0</v>
      </c>
      <c r="W169" s="452">
        <v>0</v>
      </c>
      <c r="X169" s="452">
        <v>0</v>
      </c>
    </row>
    <row r="170" spans="1:24" outlineLevel="2">
      <c r="A170" s="447"/>
      <c r="B170" s="447"/>
      <c r="C170" s="448"/>
      <c r="D170" s="449"/>
      <c r="E170" s="452" t="s">
        <v>4131</v>
      </c>
      <c r="F170" s="452">
        <v>0</v>
      </c>
      <c r="G170" s="452" t="s">
        <v>29</v>
      </c>
      <c r="H170" s="452">
        <v>0</v>
      </c>
      <c r="I170" s="452">
        <v>0</v>
      </c>
      <c r="J170" s="452">
        <v>0</v>
      </c>
      <c r="K170" s="452">
        <v>0</v>
      </c>
      <c r="L170" s="452">
        <v>0</v>
      </c>
      <c r="M170" s="452">
        <v>0</v>
      </c>
      <c r="N170" s="452">
        <v>0</v>
      </c>
      <c r="O170" s="452">
        <v>0</v>
      </c>
      <c r="P170" s="452">
        <v>0</v>
      </c>
      <c r="Q170" s="452">
        <v>0</v>
      </c>
      <c r="R170" s="452">
        <v>0</v>
      </c>
      <c r="S170" s="452">
        <v>0</v>
      </c>
      <c r="T170" s="452">
        <v>0</v>
      </c>
      <c r="U170" s="452">
        <v>0</v>
      </c>
      <c r="V170" s="452">
        <v>0</v>
      </c>
      <c r="W170" s="452">
        <v>0</v>
      </c>
      <c r="X170" s="452">
        <v>0</v>
      </c>
    </row>
    <row r="171" spans="1:24" outlineLevel="2">
      <c r="A171" s="453"/>
      <c r="B171" s="453"/>
      <c r="C171" s="454"/>
      <c r="D171" s="455"/>
      <c r="E171" s="456" t="s">
        <v>4132</v>
      </c>
      <c r="F171" s="456"/>
      <c r="G171" s="456" t="s">
        <v>29</v>
      </c>
      <c r="H171" s="457">
        <f t="shared" ref="H171:H176" si="16" xml:space="preserve"> SUM( J171:X171 )</f>
        <v>0</v>
      </c>
      <c r="I171" s="456"/>
      <c r="J171" s="457">
        <f t="shared" ref="J171:X176" si="17" xml:space="preserve">  CHOOSE( $F$152, J153, J159, J165 )</f>
        <v>0</v>
      </c>
      <c r="K171" s="457">
        <f t="shared" si="17"/>
        <v>0</v>
      </c>
      <c r="L171" s="457">
        <f t="shared" si="17"/>
        <v>0</v>
      </c>
      <c r="M171" s="457">
        <f t="shared" si="17"/>
        <v>0</v>
      </c>
      <c r="N171" s="457">
        <f t="shared" si="17"/>
        <v>0</v>
      </c>
      <c r="O171" s="457">
        <f t="shared" si="17"/>
        <v>0</v>
      </c>
      <c r="P171" s="457">
        <f t="shared" si="17"/>
        <v>0</v>
      </c>
      <c r="Q171" s="457">
        <f t="shared" si="17"/>
        <v>0</v>
      </c>
      <c r="R171" s="457">
        <f t="shared" si="17"/>
        <v>0</v>
      </c>
      <c r="S171" s="457">
        <f t="shared" si="17"/>
        <v>0</v>
      </c>
      <c r="T171" s="457">
        <f t="shared" si="17"/>
        <v>0</v>
      </c>
      <c r="U171" s="457">
        <f t="shared" si="17"/>
        <v>0</v>
      </c>
      <c r="V171" s="457">
        <f t="shared" si="17"/>
        <v>0</v>
      </c>
      <c r="W171" s="457">
        <f t="shared" si="17"/>
        <v>0</v>
      </c>
      <c r="X171" s="457">
        <f t="shared" si="17"/>
        <v>0</v>
      </c>
    </row>
    <row r="172" spans="1:24" outlineLevel="2">
      <c r="A172" s="453"/>
      <c r="B172" s="453"/>
      <c r="C172" s="454"/>
      <c r="D172" s="455"/>
      <c r="E172" s="456" t="s">
        <v>4133</v>
      </c>
      <c r="F172" s="456"/>
      <c r="G172" s="456" t="s">
        <v>29</v>
      </c>
      <c r="H172" s="457">
        <f t="shared" si="16"/>
        <v>301.74799999999999</v>
      </c>
      <c r="I172" s="456"/>
      <c r="J172" s="457">
        <f t="shared" si="17"/>
        <v>0</v>
      </c>
      <c r="K172" s="457">
        <f t="shared" si="17"/>
        <v>0</v>
      </c>
      <c r="L172" s="457">
        <f t="shared" si="17"/>
        <v>0</v>
      </c>
      <c r="M172" s="457">
        <f t="shared" si="17"/>
        <v>0</v>
      </c>
      <c r="N172" s="457">
        <f t="shared" si="17"/>
        <v>42.637999999999998</v>
      </c>
      <c r="O172" s="457">
        <f t="shared" si="17"/>
        <v>38.213000000000001</v>
      </c>
      <c r="P172" s="457">
        <f t="shared" si="17"/>
        <v>36.051000000000002</v>
      </c>
      <c r="Q172" s="457">
        <f t="shared" si="17"/>
        <v>33.664999999999999</v>
      </c>
      <c r="R172" s="457">
        <f t="shared" si="17"/>
        <v>30.141999999999999</v>
      </c>
      <c r="S172" s="457">
        <f t="shared" si="17"/>
        <v>28.059000000000001</v>
      </c>
      <c r="T172" s="457">
        <f t="shared" si="17"/>
        <v>25.940999999999999</v>
      </c>
      <c r="U172" s="457">
        <f t="shared" si="17"/>
        <v>24.055</v>
      </c>
      <c r="V172" s="457">
        <f t="shared" si="17"/>
        <v>22.411999999999999</v>
      </c>
      <c r="W172" s="457">
        <f t="shared" si="17"/>
        <v>20.571999999999999</v>
      </c>
      <c r="X172" s="457">
        <f t="shared" si="17"/>
        <v>0</v>
      </c>
    </row>
    <row r="173" spans="1:24" outlineLevel="2">
      <c r="A173" s="453"/>
      <c r="B173" s="453"/>
      <c r="C173" s="454"/>
      <c r="D173" s="455"/>
      <c r="E173" s="456" t="s">
        <v>4134</v>
      </c>
      <c r="F173" s="456"/>
      <c r="G173" s="456" t="s">
        <v>29</v>
      </c>
      <c r="H173" s="457">
        <f t="shared" si="16"/>
        <v>58.088999999999992</v>
      </c>
      <c r="I173" s="456"/>
      <c r="J173" s="457">
        <f t="shared" si="17"/>
        <v>0</v>
      </c>
      <c r="K173" s="457">
        <f t="shared" si="17"/>
        <v>0</v>
      </c>
      <c r="L173" s="457">
        <f t="shared" si="17"/>
        <v>0</v>
      </c>
      <c r="M173" s="457">
        <f t="shared" si="17"/>
        <v>0</v>
      </c>
      <c r="N173" s="457">
        <f t="shared" si="17"/>
        <v>15.223000000000001</v>
      </c>
      <c r="O173" s="457">
        <f t="shared" si="17"/>
        <v>5.7359999999999998</v>
      </c>
      <c r="P173" s="457">
        <f t="shared" si="17"/>
        <v>5.1230000000000002</v>
      </c>
      <c r="Q173" s="457">
        <f t="shared" si="17"/>
        <v>4.9390000000000001</v>
      </c>
      <c r="R173" s="457">
        <f t="shared" si="17"/>
        <v>4.8079999999999998</v>
      </c>
      <c r="S173" s="457">
        <f t="shared" si="17"/>
        <v>4.6440000000000001</v>
      </c>
      <c r="T173" s="457">
        <f t="shared" si="17"/>
        <v>4.54</v>
      </c>
      <c r="U173" s="457">
        <f t="shared" si="17"/>
        <v>4.4770000000000003</v>
      </c>
      <c r="V173" s="457">
        <f t="shared" si="17"/>
        <v>4.2990000000000004</v>
      </c>
      <c r="W173" s="457">
        <f t="shared" si="17"/>
        <v>4.3</v>
      </c>
      <c r="X173" s="457">
        <f t="shared" si="17"/>
        <v>0</v>
      </c>
    </row>
    <row r="174" spans="1:24" outlineLevel="2">
      <c r="A174" s="453"/>
      <c r="B174" s="453"/>
      <c r="C174" s="454"/>
      <c r="D174" s="455"/>
      <c r="E174" s="456" t="s">
        <v>4135</v>
      </c>
      <c r="F174" s="456"/>
      <c r="G174" s="456" t="s">
        <v>29</v>
      </c>
      <c r="H174" s="457">
        <f t="shared" si="16"/>
        <v>0</v>
      </c>
      <c r="I174" s="456"/>
      <c r="J174" s="457">
        <f t="shared" si="17"/>
        <v>0</v>
      </c>
      <c r="K174" s="457">
        <f t="shared" si="17"/>
        <v>0</v>
      </c>
      <c r="L174" s="457">
        <f t="shared" si="17"/>
        <v>0</v>
      </c>
      <c r="M174" s="457">
        <f t="shared" si="17"/>
        <v>0</v>
      </c>
      <c r="N174" s="457">
        <f t="shared" si="17"/>
        <v>0</v>
      </c>
      <c r="O174" s="457">
        <f t="shared" si="17"/>
        <v>0</v>
      </c>
      <c r="P174" s="457">
        <f t="shared" si="17"/>
        <v>0</v>
      </c>
      <c r="Q174" s="457">
        <f t="shared" si="17"/>
        <v>0</v>
      </c>
      <c r="R174" s="457">
        <f t="shared" si="17"/>
        <v>0</v>
      </c>
      <c r="S174" s="457">
        <f t="shared" si="17"/>
        <v>0</v>
      </c>
      <c r="T174" s="457">
        <f t="shared" si="17"/>
        <v>0</v>
      </c>
      <c r="U174" s="457">
        <f t="shared" si="17"/>
        <v>0</v>
      </c>
      <c r="V174" s="457">
        <f t="shared" si="17"/>
        <v>0</v>
      </c>
      <c r="W174" s="457">
        <f t="shared" si="17"/>
        <v>0</v>
      </c>
      <c r="X174" s="457">
        <f t="shared" si="17"/>
        <v>0</v>
      </c>
    </row>
    <row r="175" spans="1:24" outlineLevel="2">
      <c r="A175" s="453"/>
      <c r="B175" s="453"/>
      <c r="C175" s="454"/>
      <c r="D175" s="455"/>
      <c r="E175" s="456" t="s">
        <v>4136</v>
      </c>
      <c r="F175" s="456"/>
      <c r="G175" s="456" t="s">
        <v>29</v>
      </c>
      <c r="H175" s="457">
        <f t="shared" si="16"/>
        <v>0</v>
      </c>
      <c r="I175" s="456"/>
      <c r="J175" s="457">
        <f t="shared" si="17"/>
        <v>0</v>
      </c>
      <c r="K175" s="457">
        <f t="shared" si="17"/>
        <v>0</v>
      </c>
      <c r="L175" s="457">
        <f t="shared" si="17"/>
        <v>0</v>
      </c>
      <c r="M175" s="457">
        <f t="shared" si="17"/>
        <v>0</v>
      </c>
      <c r="N175" s="457">
        <f t="shared" si="17"/>
        <v>0</v>
      </c>
      <c r="O175" s="457">
        <f t="shared" si="17"/>
        <v>0</v>
      </c>
      <c r="P175" s="457">
        <f t="shared" si="17"/>
        <v>0</v>
      </c>
      <c r="Q175" s="457">
        <f t="shared" si="17"/>
        <v>0</v>
      </c>
      <c r="R175" s="457">
        <f t="shared" si="17"/>
        <v>0</v>
      </c>
      <c r="S175" s="457">
        <f t="shared" si="17"/>
        <v>0</v>
      </c>
      <c r="T175" s="457">
        <f t="shared" si="17"/>
        <v>0</v>
      </c>
      <c r="U175" s="457">
        <f t="shared" si="17"/>
        <v>0</v>
      </c>
      <c r="V175" s="457">
        <f t="shared" si="17"/>
        <v>0</v>
      </c>
      <c r="W175" s="457">
        <f t="shared" si="17"/>
        <v>0</v>
      </c>
      <c r="X175" s="457">
        <f t="shared" si="17"/>
        <v>0</v>
      </c>
    </row>
    <row r="176" spans="1:24" outlineLevel="2">
      <c r="A176" s="453"/>
      <c r="B176" s="453"/>
      <c r="C176" s="454"/>
      <c r="D176" s="455"/>
      <c r="E176" s="456" t="s">
        <v>4137</v>
      </c>
      <c r="F176" s="456"/>
      <c r="G176" s="456" t="s">
        <v>29</v>
      </c>
      <c r="H176" s="457">
        <f t="shared" si="16"/>
        <v>0</v>
      </c>
      <c r="I176" s="456"/>
      <c r="J176" s="457">
        <f t="shared" si="17"/>
        <v>0</v>
      </c>
      <c r="K176" s="457">
        <f t="shared" si="17"/>
        <v>0</v>
      </c>
      <c r="L176" s="457">
        <f t="shared" si="17"/>
        <v>0</v>
      </c>
      <c r="M176" s="457">
        <f t="shared" si="17"/>
        <v>0</v>
      </c>
      <c r="N176" s="457">
        <f t="shared" si="17"/>
        <v>0</v>
      </c>
      <c r="O176" s="457">
        <f t="shared" si="17"/>
        <v>0</v>
      </c>
      <c r="P176" s="457">
        <f t="shared" si="17"/>
        <v>0</v>
      </c>
      <c r="Q176" s="457">
        <f t="shared" si="17"/>
        <v>0</v>
      </c>
      <c r="R176" s="457">
        <f t="shared" si="17"/>
        <v>0</v>
      </c>
      <c r="S176" s="457">
        <f t="shared" si="17"/>
        <v>0</v>
      </c>
      <c r="T176" s="457">
        <f t="shared" si="17"/>
        <v>0</v>
      </c>
      <c r="U176" s="457">
        <f t="shared" si="17"/>
        <v>0</v>
      </c>
      <c r="V176" s="457">
        <f t="shared" si="17"/>
        <v>0</v>
      </c>
      <c r="W176" s="457">
        <f t="shared" si="17"/>
        <v>0</v>
      </c>
      <c r="X176" s="457">
        <f t="shared" si="17"/>
        <v>0</v>
      </c>
    </row>
    <row r="177" spans="1:24" outlineLevel="2"/>
    <row r="178" spans="1:24" outlineLevel="2"/>
    <row r="179" spans="1:24" outlineLevel="2">
      <c r="B179" s="69" t="s">
        <v>4138</v>
      </c>
    </row>
    <row r="180" spans="1:24" outlineLevel="2">
      <c r="A180" s="447"/>
      <c r="B180" s="447"/>
      <c r="C180" s="448"/>
      <c r="D180" s="449"/>
      <c r="E180" s="450" t="s">
        <v>4028</v>
      </c>
      <c r="F180" s="450">
        <v>1</v>
      </c>
      <c r="G180" s="450" t="s">
        <v>4001</v>
      </c>
      <c r="M180" s="451"/>
    </row>
    <row r="181" spans="1:24" outlineLevel="2">
      <c r="A181" s="447"/>
      <c r="B181" s="447"/>
      <c r="C181" s="448"/>
      <c r="D181" s="449"/>
      <c r="E181" s="452" t="s">
        <v>4139</v>
      </c>
      <c r="F181" s="452">
        <v>0</v>
      </c>
      <c r="G181" s="452" t="s">
        <v>29</v>
      </c>
      <c r="H181" s="452">
        <v>0</v>
      </c>
      <c r="I181" s="452">
        <v>0</v>
      </c>
      <c r="J181" s="452">
        <v>0</v>
      </c>
      <c r="K181" s="452">
        <v>0</v>
      </c>
      <c r="L181" s="452">
        <v>0</v>
      </c>
      <c r="M181" s="452">
        <v>0</v>
      </c>
      <c r="N181" s="452">
        <v>0</v>
      </c>
      <c r="O181" s="452">
        <v>0</v>
      </c>
      <c r="P181" s="452">
        <v>0</v>
      </c>
      <c r="Q181" s="452">
        <v>0</v>
      </c>
      <c r="R181" s="452">
        <v>0</v>
      </c>
      <c r="S181" s="452">
        <v>0</v>
      </c>
      <c r="T181" s="452">
        <v>0</v>
      </c>
      <c r="U181" s="452">
        <v>0</v>
      </c>
      <c r="V181" s="452">
        <v>0</v>
      </c>
      <c r="W181" s="452">
        <v>0</v>
      </c>
      <c r="X181" s="452">
        <v>0</v>
      </c>
    </row>
    <row r="182" spans="1:24" outlineLevel="2">
      <c r="A182" s="447"/>
      <c r="B182" s="447"/>
      <c r="C182" s="448"/>
      <c r="D182" s="449"/>
      <c r="E182" s="452" t="s">
        <v>4140</v>
      </c>
      <c r="F182" s="452">
        <v>0</v>
      </c>
      <c r="G182" s="452" t="s">
        <v>29</v>
      </c>
      <c r="H182" s="452">
        <v>388.762</v>
      </c>
      <c r="I182" s="452">
        <v>0</v>
      </c>
      <c r="J182" s="452">
        <v>0</v>
      </c>
      <c r="K182" s="452">
        <v>0</v>
      </c>
      <c r="L182" s="452">
        <v>0</v>
      </c>
      <c r="M182" s="452">
        <v>0</v>
      </c>
      <c r="N182" s="452">
        <v>53.392000000000003</v>
      </c>
      <c r="O182" s="452">
        <v>47.08</v>
      </c>
      <c r="P182" s="452">
        <v>44.662999999999997</v>
      </c>
      <c r="Q182" s="452">
        <v>38.911999999999999</v>
      </c>
      <c r="R182" s="452">
        <v>32.46</v>
      </c>
      <c r="S182" s="452">
        <v>34.722999999999999</v>
      </c>
      <c r="T182" s="452">
        <v>34.881</v>
      </c>
      <c r="U182" s="452">
        <v>35.244999999999997</v>
      </c>
      <c r="V182" s="452">
        <v>34.264000000000003</v>
      </c>
      <c r="W182" s="452">
        <v>33.142000000000003</v>
      </c>
      <c r="X182" s="452">
        <v>0</v>
      </c>
    </row>
    <row r="183" spans="1:24" outlineLevel="2">
      <c r="A183" s="447"/>
      <c r="B183" s="447"/>
      <c r="C183" s="448"/>
      <c r="D183" s="449"/>
      <c r="E183" s="452" t="s">
        <v>4141</v>
      </c>
      <c r="F183" s="452">
        <v>0</v>
      </c>
      <c r="G183" s="452" t="s">
        <v>29</v>
      </c>
      <c r="H183" s="452">
        <v>235.548</v>
      </c>
      <c r="I183" s="452">
        <v>0</v>
      </c>
      <c r="J183" s="452">
        <v>0</v>
      </c>
      <c r="K183" s="452">
        <v>0</v>
      </c>
      <c r="L183" s="452">
        <v>0</v>
      </c>
      <c r="M183" s="452">
        <v>0</v>
      </c>
      <c r="N183" s="452">
        <v>28.994</v>
      </c>
      <c r="O183" s="452">
        <v>29.402000000000001</v>
      </c>
      <c r="P183" s="452">
        <v>27.951000000000001</v>
      </c>
      <c r="Q183" s="452">
        <v>24.271000000000001</v>
      </c>
      <c r="R183" s="452">
        <v>23.039000000000001</v>
      </c>
      <c r="S183" s="452">
        <v>21.524999999999999</v>
      </c>
      <c r="T183" s="452">
        <v>20.902999999999999</v>
      </c>
      <c r="U183" s="452">
        <v>20.530999999999999</v>
      </c>
      <c r="V183" s="452">
        <v>19.463000000000001</v>
      </c>
      <c r="W183" s="452">
        <v>19.469000000000001</v>
      </c>
      <c r="X183" s="452">
        <v>0</v>
      </c>
    </row>
    <row r="184" spans="1:24" outlineLevel="2">
      <c r="A184" s="447"/>
      <c r="B184" s="447"/>
      <c r="C184" s="448"/>
      <c r="D184" s="449"/>
      <c r="E184" s="452" t="s">
        <v>4142</v>
      </c>
      <c r="F184" s="452">
        <v>0</v>
      </c>
      <c r="G184" s="452" t="s">
        <v>29</v>
      </c>
      <c r="H184" s="452">
        <v>0</v>
      </c>
      <c r="I184" s="452">
        <v>0</v>
      </c>
      <c r="J184" s="452">
        <v>0</v>
      </c>
      <c r="K184" s="452">
        <v>0</v>
      </c>
      <c r="L184" s="452">
        <v>0</v>
      </c>
      <c r="M184" s="452">
        <v>0</v>
      </c>
      <c r="N184" s="452">
        <v>0</v>
      </c>
      <c r="O184" s="452">
        <v>0</v>
      </c>
      <c r="P184" s="452">
        <v>0</v>
      </c>
      <c r="Q184" s="452">
        <v>0</v>
      </c>
      <c r="R184" s="452">
        <v>0</v>
      </c>
      <c r="S184" s="452">
        <v>0</v>
      </c>
      <c r="T184" s="452">
        <v>0</v>
      </c>
      <c r="U184" s="452">
        <v>0</v>
      </c>
      <c r="V184" s="452">
        <v>0</v>
      </c>
      <c r="W184" s="452">
        <v>0</v>
      </c>
      <c r="X184" s="452">
        <v>0</v>
      </c>
    </row>
    <row r="185" spans="1:24" outlineLevel="2">
      <c r="A185" s="447"/>
      <c r="B185" s="447"/>
      <c r="C185" s="448"/>
      <c r="D185" s="449"/>
      <c r="E185" s="452" t="s">
        <v>4143</v>
      </c>
      <c r="F185" s="452">
        <v>0</v>
      </c>
      <c r="G185" s="452" t="s">
        <v>29</v>
      </c>
      <c r="H185" s="452">
        <v>0</v>
      </c>
      <c r="I185" s="452">
        <v>0</v>
      </c>
      <c r="J185" s="452">
        <v>0</v>
      </c>
      <c r="K185" s="452">
        <v>0</v>
      </c>
      <c r="L185" s="452">
        <v>0</v>
      </c>
      <c r="M185" s="452">
        <v>0</v>
      </c>
      <c r="N185" s="452">
        <v>0</v>
      </c>
      <c r="O185" s="452">
        <v>0</v>
      </c>
      <c r="P185" s="452">
        <v>0</v>
      </c>
      <c r="Q185" s="452">
        <v>0</v>
      </c>
      <c r="R185" s="452">
        <v>0</v>
      </c>
      <c r="S185" s="452">
        <v>0</v>
      </c>
      <c r="T185" s="452">
        <v>0</v>
      </c>
      <c r="U185" s="452">
        <v>0</v>
      </c>
      <c r="V185" s="452">
        <v>0</v>
      </c>
      <c r="W185" s="452">
        <v>0</v>
      </c>
      <c r="X185" s="452">
        <v>0</v>
      </c>
    </row>
    <row r="186" spans="1:24" outlineLevel="2">
      <c r="A186" s="447"/>
      <c r="B186" s="447"/>
      <c r="C186" s="448"/>
      <c r="D186" s="449"/>
      <c r="E186" s="452" t="s">
        <v>4144</v>
      </c>
      <c r="F186" s="452">
        <v>0</v>
      </c>
      <c r="G186" s="452" t="s">
        <v>29</v>
      </c>
      <c r="H186" s="452">
        <v>0</v>
      </c>
      <c r="I186" s="452">
        <v>0</v>
      </c>
      <c r="J186" s="452">
        <v>0</v>
      </c>
      <c r="K186" s="452">
        <v>0</v>
      </c>
      <c r="L186" s="452">
        <v>0</v>
      </c>
      <c r="M186" s="452">
        <v>0</v>
      </c>
      <c r="N186" s="452">
        <v>0</v>
      </c>
      <c r="O186" s="452">
        <v>0</v>
      </c>
      <c r="P186" s="452">
        <v>0</v>
      </c>
      <c r="Q186" s="452">
        <v>0</v>
      </c>
      <c r="R186" s="452">
        <v>0</v>
      </c>
      <c r="S186" s="452">
        <v>0</v>
      </c>
      <c r="T186" s="452">
        <v>0</v>
      </c>
      <c r="U186" s="452">
        <v>0</v>
      </c>
      <c r="V186" s="452">
        <v>0</v>
      </c>
      <c r="W186" s="452">
        <v>0</v>
      </c>
      <c r="X186" s="452">
        <v>0</v>
      </c>
    </row>
    <row r="187" spans="1:24" outlineLevel="2">
      <c r="A187" s="447"/>
      <c r="B187" s="447"/>
      <c r="C187" s="448"/>
      <c r="D187" s="449"/>
      <c r="E187" s="452" t="s">
        <v>4145</v>
      </c>
      <c r="F187" s="452">
        <v>0</v>
      </c>
      <c r="G187" s="452" t="s">
        <v>29</v>
      </c>
      <c r="H187" s="452">
        <v>0</v>
      </c>
      <c r="I187" s="452">
        <v>0</v>
      </c>
      <c r="J187" s="452">
        <v>0</v>
      </c>
      <c r="K187" s="452">
        <v>0</v>
      </c>
      <c r="L187" s="452">
        <v>0</v>
      </c>
      <c r="M187" s="452">
        <v>0</v>
      </c>
      <c r="N187" s="452">
        <v>0</v>
      </c>
      <c r="O187" s="452">
        <v>0</v>
      </c>
      <c r="P187" s="452">
        <v>0</v>
      </c>
      <c r="Q187" s="452">
        <v>0</v>
      </c>
      <c r="R187" s="452">
        <v>0</v>
      </c>
      <c r="S187" s="452">
        <v>0</v>
      </c>
      <c r="T187" s="452">
        <v>0</v>
      </c>
      <c r="U187" s="452">
        <v>0</v>
      </c>
      <c r="V187" s="452">
        <v>0</v>
      </c>
      <c r="W187" s="452">
        <v>0</v>
      </c>
      <c r="X187" s="452">
        <v>0</v>
      </c>
    </row>
    <row r="188" spans="1:24" outlineLevel="2">
      <c r="A188" s="447"/>
      <c r="B188" s="447"/>
      <c r="C188" s="448"/>
      <c r="D188" s="449"/>
      <c r="E188" s="452" t="s">
        <v>4146</v>
      </c>
      <c r="F188" s="452">
        <v>0</v>
      </c>
      <c r="G188" s="452" t="s">
        <v>29</v>
      </c>
      <c r="H188" s="452">
        <v>193.38686008380139</v>
      </c>
      <c r="I188" s="452">
        <v>0</v>
      </c>
      <c r="J188" s="452">
        <v>0</v>
      </c>
      <c r="K188" s="452">
        <v>0</v>
      </c>
      <c r="L188" s="452">
        <v>0</v>
      </c>
      <c r="M188" s="452">
        <v>0</v>
      </c>
      <c r="N188" s="452">
        <v>48.066348301024576</v>
      </c>
      <c r="O188" s="452">
        <v>42.278352388680268</v>
      </c>
      <c r="P188" s="452">
        <v>40.005331096195214</v>
      </c>
      <c r="Q188" s="452">
        <v>34.52606861390624</v>
      </c>
      <c r="R188" s="452">
        <v>28.510759683995104</v>
      </c>
      <c r="S188" s="452">
        <v>0</v>
      </c>
      <c r="T188" s="452">
        <v>0</v>
      </c>
      <c r="U188" s="452">
        <v>0</v>
      </c>
      <c r="V188" s="452">
        <v>0</v>
      </c>
      <c r="W188" s="452">
        <v>0</v>
      </c>
      <c r="X188" s="452">
        <v>0</v>
      </c>
    </row>
    <row r="189" spans="1:24" outlineLevel="2">
      <c r="A189" s="447"/>
      <c r="B189" s="447"/>
      <c r="C189" s="448"/>
      <c r="D189" s="449"/>
      <c r="E189" s="452" t="s">
        <v>4147</v>
      </c>
      <c r="F189" s="452">
        <v>0</v>
      </c>
      <c r="G189" s="452" t="s">
        <v>29</v>
      </c>
      <c r="H189" s="452">
        <v>115.49752877678758</v>
      </c>
      <c r="I189" s="452">
        <v>0</v>
      </c>
      <c r="J189" s="452">
        <v>0</v>
      </c>
      <c r="K189" s="452">
        <v>0</v>
      </c>
      <c r="L189" s="452">
        <v>0</v>
      </c>
      <c r="M189" s="452">
        <v>0</v>
      </c>
      <c r="N189" s="452">
        <v>24.861759268369081</v>
      </c>
      <c r="O189" s="452">
        <v>25.224636793907855</v>
      </c>
      <c r="P189" s="452">
        <v>24.182093805146479</v>
      </c>
      <c r="Q189" s="452">
        <v>21.069698524622954</v>
      </c>
      <c r="R189" s="452">
        <v>20.15934038474121</v>
      </c>
      <c r="S189" s="452">
        <v>0</v>
      </c>
      <c r="T189" s="452">
        <v>0</v>
      </c>
      <c r="U189" s="452">
        <v>0</v>
      </c>
      <c r="V189" s="452">
        <v>0</v>
      </c>
      <c r="W189" s="452">
        <v>0</v>
      </c>
      <c r="X189" s="452">
        <v>0</v>
      </c>
    </row>
    <row r="190" spans="1:24" outlineLevel="2">
      <c r="A190" s="447"/>
      <c r="B190" s="447"/>
      <c r="C190" s="448"/>
      <c r="D190" s="449"/>
      <c r="E190" s="452" t="s">
        <v>4148</v>
      </c>
      <c r="F190" s="452">
        <v>0</v>
      </c>
      <c r="G190" s="452" t="s">
        <v>29</v>
      </c>
      <c r="H190" s="452">
        <v>0</v>
      </c>
      <c r="I190" s="452">
        <v>0</v>
      </c>
      <c r="J190" s="452">
        <v>0</v>
      </c>
      <c r="K190" s="452">
        <v>0</v>
      </c>
      <c r="L190" s="452">
        <v>0</v>
      </c>
      <c r="M190" s="452">
        <v>0</v>
      </c>
      <c r="N190" s="452">
        <v>0</v>
      </c>
      <c r="O190" s="452">
        <v>0</v>
      </c>
      <c r="P190" s="452">
        <v>0</v>
      </c>
      <c r="Q190" s="452">
        <v>0</v>
      </c>
      <c r="R190" s="452">
        <v>0</v>
      </c>
      <c r="S190" s="452">
        <v>0</v>
      </c>
      <c r="T190" s="452">
        <v>0</v>
      </c>
      <c r="U190" s="452">
        <v>0</v>
      </c>
      <c r="V190" s="452">
        <v>0</v>
      </c>
      <c r="W190" s="452">
        <v>0</v>
      </c>
      <c r="X190" s="452">
        <v>0</v>
      </c>
    </row>
    <row r="191" spans="1:24" outlineLevel="2">
      <c r="A191" s="447"/>
      <c r="B191" s="447"/>
      <c r="C191" s="448"/>
      <c r="D191" s="449"/>
      <c r="E191" s="452" t="s">
        <v>4149</v>
      </c>
      <c r="F191" s="452">
        <v>0</v>
      </c>
      <c r="G191" s="452" t="s">
        <v>29</v>
      </c>
      <c r="H191" s="452">
        <v>0</v>
      </c>
      <c r="I191" s="452">
        <v>0</v>
      </c>
      <c r="J191" s="452">
        <v>0</v>
      </c>
      <c r="K191" s="452">
        <v>0</v>
      </c>
      <c r="L191" s="452">
        <v>0</v>
      </c>
      <c r="M191" s="452">
        <v>0</v>
      </c>
      <c r="N191" s="452">
        <v>0</v>
      </c>
      <c r="O191" s="452">
        <v>0</v>
      </c>
      <c r="P191" s="452">
        <v>0</v>
      </c>
      <c r="Q191" s="452">
        <v>0</v>
      </c>
      <c r="R191" s="452">
        <v>0</v>
      </c>
      <c r="S191" s="452">
        <v>0</v>
      </c>
      <c r="T191" s="452">
        <v>0</v>
      </c>
      <c r="U191" s="452">
        <v>0</v>
      </c>
      <c r="V191" s="452">
        <v>0</v>
      </c>
      <c r="W191" s="452">
        <v>0</v>
      </c>
      <c r="X191" s="452">
        <v>0</v>
      </c>
    </row>
    <row r="192" spans="1:24" outlineLevel="2">
      <c r="A192" s="447"/>
      <c r="B192" s="447"/>
      <c r="C192" s="448"/>
      <c r="D192" s="449"/>
      <c r="E192" s="452" t="s">
        <v>4150</v>
      </c>
      <c r="F192" s="452">
        <v>0</v>
      </c>
      <c r="G192" s="452" t="s">
        <v>29</v>
      </c>
      <c r="H192" s="452">
        <v>0</v>
      </c>
      <c r="I192" s="452">
        <v>0</v>
      </c>
      <c r="J192" s="452">
        <v>0</v>
      </c>
      <c r="K192" s="452">
        <v>0</v>
      </c>
      <c r="L192" s="452">
        <v>0</v>
      </c>
      <c r="M192" s="452">
        <v>0</v>
      </c>
      <c r="N192" s="452">
        <v>0</v>
      </c>
      <c r="O192" s="452">
        <v>0</v>
      </c>
      <c r="P192" s="452">
        <v>0</v>
      </c>
      <c r="Q192" s="452">
        <v>0</v>
      </c>
      <c r="R192" s="452">
        <v>0</v>
      </c>
      <c r="S192" s="452">
        <v>0</v>
      </c>
      <c r="T192" s="452">
        <v>0</v>
      </c>
      <c r="U192" s="452">
        <v>0</v>
      </c>
      <c r="V192" s="452">
        <v>0</v>
      </c>
      <c r="W192" s="452">
        <v>0</v>
      </c>
      <c r="X192" s="452">
        <v>0</v>
      </c>
    </row>
    <row r="193" spans="1:24" outlineLevel="2">
      <c r="A193" s="447"/>
      <c r="B193" s="447"/>
      <c r="C193" s="448"/>
      <c r="D193" s="449"/>
      <c r="E193" s="452" t="s">
        <v>4151</v>
      </c>
      <c r="F193" s="452">
        <v>0</v>
      </c>
      <c r="G193" s="452" t="s">
        <v>29</v>
      </c>
      <c r="H193" s="452">
        <v>0</v>
      </c>
      <c r="I193" s="452">
        <v>0</v>
      </c>
      <c r="J193" s="452">
        <v>0</v>
      </c>
      <c r="K193" s="452">
        <v>0</v>
      </c>
      <c r="L193" s="452">
        <v>0</v>
      </c>
      <c r="M193" s="452">
        <v>0</v>
      </c>
      <c r="N193" s="452">
        <v>0</v>
      </c>
      <c r="O193" s="452">
        <v>0</v>
      </c>
      <c r="P193" s="452">
        <v>0</v>
      </c>
      <c r="Q193" s="452">
        <v>0</v>
      </c>
      <c r="R193" s="452">
        <v>0</v>
      </c>
      <c r="S193" s="452">
        <v>0</v>
      </c>
      <c r="T193" s="452">
        <v>0</v>
      </c>
      <c r="U193" s="452">
        <v>0</v>
      </c>
      <c r="V193" s="452">
        <v>0</v>
      </c>
      <c r="W193" s="452">
        <v>0</v>
      </c>
      <c r="X193" s="452">
        <v>0</v>
      </c>
    </row>
    <row r="194" spans="1:24" outlineLevel="2">
      <c r="A194" s="447"/>
      <c r="B194" s="447"/>
      <c r="C194" s="448"/>
      <c r="D194" s="449"/>
      <c r="E194" s="452" t="s">
        <v>4152</v>
      </c>
      <c r="F194" s="452">
        <v>0</v>
      </c>
      <c r="G194" s="452" t="s">
        <v>29</v>
      </c>
      <c r="H194" s="452">
        <v>0</v>
      </c>
      <c r="I194" s="452">
        <v>0</v>
      </c>
      <c r="J194" s="452">
        <v>0</v>
      </c>
      <c r="K194" s="452">
        <v>0</v>
      </c>
      <c r="L194" s="452">
        <v>0</v>
      </c>
      <c r="M194" s="452">
        <v>0</v>
      </c>
      <c r="N194" s="452">
        <v>0</v>
      </c>
      <c r="O194" s="452">
        <v>0</v>
      </c>
      <c r="P194" s="452">
        <v>0</v>
      </c>
      <c r="Q194" s="452">
        <v>0</v>
      </c>
      <c r="R194" s="452">
        <v>0</v>
      </c>
      <c r="S194" s="452">
        <v>0</v>
      </c>
      <c r="T194" s="452">
        <v>0</v>
      </c>
      <c r="U194" s="452">
        <v>0</v>
      </c>
      <c r="V194" s="452">
        <v>0</v>
      </c>
      <c r="W194" s="452">
        <v>0</v>
      </c>
      <c r="X194" s="452">
        <v>0</v>
      </c>
    </row>
    <row r="195" spans="1:24" outlineLevel="2">
      <c r="A195" s="447"/>
      <c r="B195" s="447"/>
      <c r="C195" s="448"/>
      <c r="D195" s="449"/>
      <c r="E195" s="452" t="s">
        <v>4153</v>
      </c>
      <c r="F195" s="452">
        <v>0</v>
      </c>
      <c r="G195" s="452" t="s">
        <v>29</v>
      </c>
      <c r="H195" s="452">
        <v>0</v>
      </c>
      <c r="I195" s="452">
        <v>0</v>
      </c>
      <c r="J195" s="452">
        <v>0</v>
      </c>
      <c r="K195" s="452">
        <v>0</v>
      </c>
      <c r="L195" s="452">
        <v>0</v>
      </c>
      <c r="M195" s="452">
        <v>0</v>
      </c>
      <c r="N195" s="452">
        <v>0</v>
      </c>
      <c r="O195" s="452">
        <v>0</v>
      </c>
      <c r="P195" s="452">
        <v>0</v>
      </c>
      <c r="Q195" s="452">
        <v>0</v>
      </c>
      <c r="R195" s="452">
        <v>0</v>
      </c>
      <c r="S195" s="452">
        <v>0</v>
      </c>
      <c r="T195" s="452">
        <v>0</v>
      </c>
      <c r="U195" s="452">
        <v>0</v>
      </c>
      <c r="V195" s="452">
        <v>0</v>
      </c>
      <c r="W195" s="452">
        <v>0</v>
      </c>
      <c r="X195" s="452">
        <v>0</v>
      </c>
    </row>
    <row r="196" spans="1:24" outlineLevel="2">
      <c r="A196" s="447"/>
      <c r="B196" s="447"/>
      <c r="C196" s="448"/>
      <c r="D196" s="449"/>
      <c r="E196" s="452" t="s">
        <v>4154</v>
      </c>
      <c r="F196" s="452">
        <v>0</v>
      </c>
      <c r="G196" s="452" t="s">
        <v>29</v>
      </c>
      <c r="H196" s="452">
        <v>0</v>
      </c>
      <c r="I196" s="452">
        <v>0</v>
      </c>
      <c r="J196" s="452">
        <v>0</v>
      </c>
      <c r="K196" s="452">
        <v>0</v>
      </c>
      <c r="L196" s="452">
        <v>0</v>
      </c>
      <c r="M196" s="452">
        <v>0</v>
      </c>
      <c r="N196" s="452">
        <v>0</v>
      </c>
      <c r="O196" s="452">
        <v>0</v>
      </c>
      <c r="P196" s="452">
        <v>0</v>
      </c>
      <c r="Q196" s="452">
        <v>0</v>
      </c>
      <c r="R196" s="452">
        <v>0</v>
      </c>
      <c r="S196" s="452">
        <v>0</v>
      </c>
      <c r="T196" s="452">
        <v>0</v>
      </c>
      <c r="U196" s="452">
        <v>0</v>
      </c>
      <c r="V196" s="452">
        <v>0</v>
      </c>
      <c r="W196" s="452">
        <v>0</v>
      </c>
      <c r="X196" s="452">
        <v>0</v>
      </c>
    </row>
    <row r="197" spans="1:24" outlineLevel="2">
      <c r="A197" s="447"/>
      <c r="B197" s="447"/>
      <c r="C197" s="448"/>
      <c r="D197" s="449"/>
      <c r="E197" s="452" t="s">
        <v>4155</v>
      </c>
      <c r="F197" s="452">
        <v>0</v>
      </c>
      <c r="G197" s="452" t="s">
        <v>29</v>
      </c>
      <c r="H197" s="452">
        <v>0</v>
      </c>
      <c r="I197" s="452">
        <v>0</v>
      </c>
      <c r="J197" s="452">
        <v>0</v>
      </c>
      <c r="K197" s="452">
        <v>0</v>
      </c>
      <c r="L197" s="452">
        <v>0</v>
      </c>
      <c r="M197" s="452">
        <v>0</v>
      </c>
      <c r="N197" s="452">
        <v>0</v>
      </c>
      <c r="O197" s="452">
        <v>0</v>
      </c>
      <c r="P197" s="452">
        <v>0</v>
      </c>
      <c r="Q197" s="452">
        <v>0</v>
      </c>
      <c r="R197" s="452">
        <v>0</v>
      </c>
      <c r="S197" s="452">
        <v>0</v>
      </c>
      <c r="T197" s="452">
        <v>0</v>
      </c>
      <c r="U197" s="452">
        <v>0</v>
      </c>
      <c r="V197" s="452">
        <v>0</v>
      </c>
      <c r="W197" s="452">
        <v>0</v>
      </c>
      <c r="X197" s="452">
        <v>0</v>
      </c>
    </row>
    <row r="198" spans="1:24" outlineLevel="2">
      <c r="A198" s="447"/>
      <c r="B198" s="447"/>
      <c r="C198" s="448"/>
      <c r="D198" s="449"/>
      <c r="E198" s="452" t="s">
        <v>4156</v>
      </c>
      <c r="F198" s="452">
        <v>0</v>
      </c>
      <c r="G198" s="452" t="s">
        <v>29</v>
      </c>
      <c r="H198" s="452">
        <v>0</v>
      </c>
      <c r="I198" s="452">
        <v>0</v>
      </c>
      <c r="J198" s="452">
        <v>0</v>
      </c>
      <c r="K198" s="452">
        <v>0</v>
      </c>
      <c r="L198" s="452">
        <v>0</v>
      </c>
      <c r="M198" s="452">
        <v>0</v>
      </c>
      <c r="N198" s="452">
        <v>0</v>
      </c>
      <c r="O198" s="452">
        <v>0</v>
      </c>
      <c r="P198" s="452">
        <v>0</v>
      </c>
      <c r="Q198" s="452">
        <v>0</v>
      </c>
      <c r="R198" s="452">
        <v>0</v>
      </c>
      <c r="S198" s="452">
        <v>0</v>
      </c>
      <c r="T198" s="452">
        <v>0</v>
      </c>
      <c r="U198" s="452">
        <v>0</v>
      </c>
      <c r="V198" s="452">
        <v>0</v>
      </c>
      <c r="W198" s="452">
        <v>0</v>
      </c>
      <c r="X198" s="452">
        <v>0</v>
      </c>
    </row>
    <row r="199" spans="1:24" outlineLevel="2">
      <c r="A199" s="453"/>
      <c r="B199" s="453"/>
      <c r="C199" s="454"/>
      <c r="D199" s="455"/>
      <c r="E199" s="456" t="s">
        <v>4157</v>
      </c>
      <c r="F199" s="456"/>
      <c r="G199" s="456" t="s">
        <v>29</v>
      </c>
      <c r="H199" s="457">
        <f t="shared" ref="H199:H204" si="18" xml:space="preserve"> SUM( J199:X199 )</f>
        <v>0</v>
      </c>
      <c r="I199" s="456"/>
      <c r="J199" s="457">
        <f t="shared" ref="J199:X204" si="19" xml:space="preserve">  CHOOSE( $F$180, J181, J187, J193 )</f>
        <v>0</v>
      </c>
      <c r="K199" s="457">
        <f t="shared" si="19"/>
        <v>0</v>
      </c>
      <c r="L199" s="457">
        <f t="shared" si="19"/>
        <v>0</v>
      </c>
      <c r="M199" s="457">
        <f t="shared" si="19"/>
        <v>0</v>
      </c>
      <c r="N199" s="457">
        <f t="shared" si="19"/>
        <v>0</v>
      </c>
      <c r="O199" s="457">
        <f t="shared" si="19"/>
        <v>0</v>
      </c>
      <c r="P199" s="457">
        <f t="shared" si="19"/>
        <v>0</v>
      </c>
      <c r="Q199" s="457">
        <f t="shared" si="19"/>
        <v>0</v>
      </c>
      <c r="R199" s="457">
        <f t="shared" si="19"/>
        <v>0</v>
      </c>
      <c r="S199" s="457">
        <f t="shared" si="19"/>
        <v>0</v>
      </c>
      <c r="T199" s="457">
        <f t="shared" si="19"/>
        <v>0</v>
      </c>
      <c r="U199" s="457">
        <f t="shared" si="19"/>
        <v>0</v>
      </c>
      <c r="V199" s="457">
        <f t="shared" si="19"/>
        <v>0</v>
      </c>
      <c r="W199" s="457">
        <f t="shared" si="19"/>
        <v>0</v>
      </c>
      <c r="X199" s="457">
        <f t="shared" si="19"/>
        <v>0</v>
      </c>
    </row>
    <row r="200" spans="1:24" outlineLevel="2">
      <c r="A200" s="453"/>
      <c r="B200" s="453"/>
      <c r="C200" s="454"/>
      <c r="D200" s="455"/>
      <c r="E200" s="456" t="s">
        <v>4158</v>
      </c>
      <c r="F200" s="456"/>
      <c r="G200" s="456" t="s">
        <v>29</v>
      </c>
      <c r="H200" s="457">
        <f t="shared" si="18"/>
        <v>388.762</v>
      </c>
      <c r="I200" s="456"/>
      <c r="J200" s="457">
        <f t="shared" si="19"/>
        <v>0</v>
      </c>
      <c r="K200" s="457">
        <f t="shared" si="19"/>
        <v>0</v>
      </c>
      <c r="L200" s="457">
        <f t="shared" si="19"/>
        <v>0</v>
      </c>
      <c r="M200" s="457">
        <f t="shared" si="19"/>
        <v>0</v>
      </c>
      <c r="N200" s="457">
        <f t="shared" si="19"/>
        <v>53.392000000000003</v>
      </c>
      <c r="O200" s="457">
        <f t="shared" si="19"/>
        <v>47.08</v>
      </c>
      <c r="P200" s="457">
        <f t="shared" si="19"/>
        <v>44.662999999999997</v>
      </c>
      <c r="Q200" s="457">
        <f t="shared" si="19"/>
        <v>38.911999999999999</v>
      </c>
      <c r="R200" s="457">
        <f t="shared" si="19"/>
        <v>32.46</v>
      </c>
      <c r="S200" s="457">
        <f t="shared" si="19"/>
        <v>34.722999999999999</v>
      </c>
      <c r="T200" s="457">
        <f t="shared" si="19"/>
        <v>34.881</v>
      </c>
      <c r="U200" s="457">
        <f t="shared" si="19"/>
        <v>35.244999999999997</v>
      </c>
      <c r="V200" s="457">
        <f t="shared" si="19"/>
        <v>34.264000000000003</v>
      </c>
      <c r="W200" s="457">
        <f t="shared" si="19"/>
        <v>33.142000000000003</v>
      </c>
      <c r="X200" s="457">
        <f t="shared" si="19"/>
        <v>0</v>
      </c>
    </row>
    <row r="201" spans="1:24" outlineLevel="2">
      <c r="A201" s="453"/>
      <c r="B201" s="453"/>
      <c r="C201" s="454"/>
      <c r="D201" s="455"/>
      <c r="E201" s="456" t="s">
        <v>4159</v>
      </c>
      <c r="F201" s="456"/>
      <c r="G201" s="456" t="s">
        <v>29</v>
      </c>
      <c r="H201" s="457">
        <f t="shared" si="18"/>
        <v>235.548</v>
      </c>
      <c r="I201" s="456"/>
      <c r="J201" s="457">
        <f t="shared" si="19"/>
        <v>0</v>
      </c>
      <c r="K201" s="457">
        <f t="shared" si="19"/>
        <v>0</v>
      </c>
      <c r="L201" s="457">
        <f t="shared" si="19"/>
        <v>0</v>
      </c>
      <c r="M201" s="457">
        <f t="shared" si="19"/>
        <v>0</v>
      </c>
      <c r="N201" s="457">
        <f t="shared" si="19"/>
        <v>28.994</v>
      </c>
      <c r="O201" s="457">
        <f t="shared" si="19"/>
        <v>29.402000000000001</v>
      </c>
      <c r="P201" s="457">
        <f t="shared" si="19"/>
        <v>27.951000000000001</v>
      </c>
      <c r="Q201" s="457">
        <f t="shared" si="19"/>
        <v>24.271000000000001</v>
      </c>
      <c r="R201" s="457">
        <f t="shared" si="19"/>
        <v>23.039000000000001</v>
      </c>
      <c r="S201" s="457">
        <f t="shared" si="19"/>
        <v>21.524999999999999</v>
      </c>
      <c r="T201" s="457">
        <f t="shared" si="19"/>
        <v>20.902999999999999</v>
      </c>
      <c r="U201" s="457">
        <f t="shared" si="19"/>
        <v>20.530999999999999</v>
      </c>
      <c r="V201" s="457">
        <f t="shared" si="19"/>
        <v>19.463000000000001</v>
      </c>
      <c r="W201" s="457">
        <f t="shared" si="19"/>
        <v>19.469000000000001</v>
      </c>
      <c r="X201" s="457">
        <f t="shared" si="19"/>
        <v>0</v>
      </c>
    </row>
    <row r="202" spans="1:24" outlineLevel="2">
      <c r="A202" s="453"/>
      <c r="B202" s="453"/>
      <c r="C202" s="454"/>
      <c r="D202" s="455"/>
      <c r="E202" s="456" t="s">
        <v>4160</v>
      </c>
      <c r="F202" s="456"/>
      <c r="G202" s="456" t="s">
        <v>29</v>
      </c>
      <c r="H202" s="457">
        <f t="shared" si="18"/>
        <v>0</v>
      </c>
      <c r="I202" s="456"/>
      <c r="J202" s="457">
        <f t="shared" si="19"/>
        <v>0</v>
      </c>
      <c r="K202" s="457">
        <f t="shared" si="19"/>
        <v>0</v>
      </c>
      <c r="L202" s="457">
        <f t="shared" si="19"/>
        <v>0</v>
      </c>
      <c r="M202" s="457">
        <f t="shared" si="19"/>
        <v>0</v>
      </c>
      <c r="N202" s="457">
        <f t="shared" si="19"/>
        <v>0</v>
      </c>
      <c r="O202" s="457">
        <f t="shared" si="19"/>
        <v>0</v>
      </c>
      <c r="P202" s="457">
        <f t="shared" si="19"/>
        <v>0</v>
      </c>
      <c r="Q202" s="457">
        <f t="shared" si="19"/>
        <v>0</v>
      </c>
      <c r="R202" s="457">
        <f t="shared" si="19"/>
        <v>0</v>
      </c>
      <c r="S202" s="457">
        <f t="shared" si="19"/>
        <v>0</v>
      </c>
      <c r="T202" s="457">
        <f t="shared" si="19"/>
        <v>0</v>
      </c>
      <c r="U202" s="457">
        <f t="shared" si="19"/>
        <v>0</v>
      </c>
      <c r="V202" s="457">
        <f t="shared" si="19"/>
        <v>0</v>
      </c>
      <c r="W202" s="457">
        <f t="shared" si="19"/>
        <v>0</v>
      </c>
      <c r="X202" s="457">
        <f t="shared" si="19"/>
        <v>0</v>
      </c>
    </row>
    <row r="203" spans="1:24" outlineLevel="2">
      <c r="A203" s="453"/>
      <c r="B203" s="453"/>
      <c r="C203" s="454"/>
      <c r="D203" s="455"/>
      <c r="E203" s="456" t="s">
        <v>4161</v>
      </c>
      <c r="F203" s="456"/>
      <c r="G203" s="456" t="s">
        <v>29</v>
      </c>
      <c r="H203" s="457">
        <f t="shared" si="18"/>
        <v>0</v>
      </c>
      <c r="I203" s="456"/>
      <c r="J203" s="457">
        <f t="shared" si="19"/>
        <v>0</v>
      </c>
      <c r="K203" s="457">
        <f t="shared" si="19"/>
        <v>0</v>
      </c>
      <c r="L203" s="457">
        <f t="shared" si="19"/>
        <v>0</v>
      </c>
      <c r="M203" s="457">
        <f t="shared" si="19"/>
        <v>0</v>
      </c>
      <c r="N203" s="457">
        <f t="shared" si="19"/>
        <v>0</v>
      </c>
      <c r="O203" s="457">
        <f t="shared" si="19"/>
        <v>0</v>
      </c>
      <c r="P203" s="457">
        <f t="shared" si="19"/>
        <v>0</v>
      </c>
      <c r="Q203" s="457">
        <f t="shared" si="19"/>
        <v>0</v>
      </c>
      <c r="R203" s="457">
        <f t="shared" si="19"/>
        <v>0</v>
      </c>
      <c r="S203" s="457">
        <f t="shared" si="19"/>
        <v>0</v>
      </c>
      <c r="T203" s="457">
        <f t="shared" si="19"/>
        <v>0</v>
      </c>
      <c r="U203" s="457">
        <f t="shared" si="19"/>
        <v>0</v>
      </c>
      <c r="V203" s="457">
        <f t="shared" si="19"/>
        <v>0</v>
      </c>
      <c r="W203" s="457">
        <f t="shared" si="19"/>
        <v>0</v>
      </c>
      <c r="X203" s="457">
        <f t="shared" si="19"/>
        <v>0</v>
      </c>
    </row>
    <row r="204" spans="1:24" outlineLevel="2">
      <c r="A204" s="453"/>
      <c r="B204" s="453"/>
      <c r="C204" s="454"/>
      <c r="D204" s="455"/>
      <c r="E204" s="456" t="s">
        <v>4162</v>
      </c>
      <c r="F204" s="456"/>
      <c r="G204" s="456" t="s">
        <v>29</v>
      </c>
      <c r="H204" s="457">
        <f t="shared" si="18"/>
        <v>0</v>
      </c>
      <c r="I204" s="456"/>
      <c r="J204" s="457">
        <f t="shared" si="19"/>
        <v>0</v>
      </c>
      <c r="K204" s="457">
        <f t="shared" si="19"/>
        <v>0</v>
      </c>
      <c r="L204" s="457">
        <f t="shared" si="19"/>
        <v>0</v>
      </c>
      <c r="M204" s="457">
        <f t="shared" si="19"/>
        <v>0</v>
      </c>
      <c r="N204" s="457">
        <f t="shared" si="19"/>
        <v>0</v>
      </c>
      <c r="O204" s="457">
        <f t="shared" si="19"/>
        <v>0</v>
      </c>
      <c r="P204" s="457">
        <f t="shared" si="19"/>
        <v>0</v>
      </c>
      <c r="Q204" s="457">
        <f t="shared" si="19"/>
        <v>0</v>
      </c>
      <c r="R204" s="457">
        <f t="shared" si="19"/>
        <v>0</v>
      </c>
      <c r="S204" s="457">
        <f t="shared" si="19"/>
        <v>0</v>
      </c>
      <c r="T204" s="457">
        <f t="shared" si="19"/>
        <v>0</v>
      </c>
      <c r="U204" s="457">
        <f t="shared" si="19"/>
        <v>0</v>
      </c>
      <c r="V204" s="457">
        <f t="shared" si="19"/>
        <v>0</v>
      </c>
      <c r="W204" s="457">
        <f t="shared" si="19"/>
        <v>0</v>
      </c>
      <c r="X204" s="457">
        <f t="shared" si="19"/>
        <v>0</v>
      </c>
    </row>
    <row r="205" spans="1:24" outlineLevel="2"/>
    <row r="206" spans="1:24" outlineLevel="2"/>
    <row r="207" spans="1:24" outlineLevel="2">
      <c r="B207" s="69" t="s">
        <v>4163</v>
      </c>
    </row>
    <row r="208" spans="1:24" outlineLevel="2">
      <c r="A208" s="447"/>
      <c r="B208" s="447"/>
      <c r="C208" s="448"/>
      <c r="D208" s="449"/>
      <c r="E208" s="450" t="s">
        <v>4028</v>
      </c>
      <c r="F208" s="450">
        <v>1</v>
      </c>
      <c r="G208" s="450" t="s">
        <v>4001</v>
      </c>
      <c r="M208" s="451"/>
    </row>
    <row r="209" spans="1:24" outlineLevel="2">
      <c r="A209" s="447"/>
      <c r="B209" s="447"/>
      <c r="C209" s="448"/>
      <c r="D209" s="449"/>
      <c r="E209" s="452" t="s">
        <v>4164</v>
      </c>
      <c r="F209" s="452">
        <v>0</v>
      </c>
      <c r="G209" s="452" t="s">
        <v>29</v>
      </c>
      <c r="H209" s="452">
        <v>0</v>
      </c>
      <c r="I209" s="452">
        <v>0</v>
      </c>
      <c r="J209" s="452">
        <v>0</v>
      </c>
      <c r="K209" s="452">
        <v>0</v>
      </c>
      <c r="L209" s="452">
        <v>0</v>
      </c>
      <c r="M209" s="452">
        <v>0</v>
      </c>
      <c r="N209" s="452">
        <v>0</v>
      </c>
      <c r="O209" s="452">
        <v>0</v>
      </c>
      <c r="P209" s="452">
        <v>0</v>
      </c>
      <c r="Q209" s="452">
        <v>0</v>
      </c>
      <c r="R209" s="452">
        <v>0</v>
      </c>
      <c r="S209" s="452">
        <v>0</v>
      </c>
      <c r="T209" s="452">
        <v>0</v>
      </c>
      <c r="U209" s="452">
        <v>0</v>
      </c>
      <c r="V209" s="452">
        <v>0</v>
      </c>
      <c r="W209" s="452">
        <v>0</v>
      </c>
      <c r="X209" s="452">
        <v>0</v>
      </c>
    </row>
    <row r="210" spans="1:24" outlineLevel="2">
      <c r="A210" s="447"/>
      <c r="B210" s="447"/>
      <c r="C210" s="448"/>
      <c r="D210" s="449"/>
      <c r="E210" s="452" t="s">
        <v>4165</v>
      </c>
      <c r="F210" s="452">
        <v>0</v>
      </c>
      <c r="G210" s="452" t="s">
        <v>29</v>
      </c>
      <c r="H210" s="452">
        <v>23.457999999999998</v>
      </c>
      <c r="I210" s="452">
        <v>0</v>
      </c>
      <c r="J210" s="452">
        <v>0</v>
      </c>
      <c r="K210" s="452">
        <v>0</v>
      </c>
      <c r="L210" s="452">
        <v>0</v>
      </c>
      <c r="M210" s="452">
        <v>0</v>
      </c>
      <c r="N210" s="452">
        <v>2.3690000000000002</v>
      </c>
      <c r="O210" s="452">
        <v>2.343</v>
      </c>
      <c r="P210" s="452">
        <v>2.4169999999999998</v>
      </c>
      <c r="Q210" s="452">
        <v>2.4380000000000002</v>
      </c>
      <c r="R210" s="452">
        <v>2.2810000000000001</v>
      </c>
      <c r="S210" s="452">
        <v>2.3220000000000001</v>
      </c>
      <c r="T210" s="452">
        <v>2.3220000000000001</v>
      </c>
      <c r="U210" s="452">
        <v>2.3220000000000001</v>
      </c>
      <c r="V210" s="452">
        <v>2.3220000000000001</v>
      </c>
      <c r="W210" s="452">
        <v>2.3220000000000001</v>
      </c>
      <c r="X210" s="452">
        <v>0</v>
      </c>
    </row>
    <row r="211" spans="1:24" outlineLevel="2">
      <c r="A211" s="447"/>
      <c r="B211" s="447"/>
      <c r="C211" s="448"/>
      <c r="D211" s="449"/>
      <c r="E211" s="452" t="s">
        <v>4166</v>
      </c>
      <c r="F211" s="452">
        <v>0</v>
      </c>
      <c r="G211" s="452" t="s">
        <v>29</v>
      </c>
      <c r="H211" s="452">
        <v>18.475000000000001</v>
      </c>
      <c r="I211" s="452">
        <v>0</v>
      </c>
      <c r="J211" s="452">
        <v>0</v>
      </c>
      <c r="K211" s="452">
        <v>0</v>
      </c>
      <c r="L211" s="452">
        <v>0</v>
      </c>
      <c r="M211" s="452">
        <v>0</v>
      </c>
      <c r="N211" s="452">
        <v>2.3149999999999999</v>
      </c>
      <c r="O211" s="452">
        <v>2.3919999999999999</v>
      </c>
      <c r="P211" s="452">
        <v>2.0569999999999999</v>
      </c>
      <c r="Q211" s="452">
        <v>1.91</v>
      </c>
      <c r="R211" s="452">
        <v>1.855</v>
      </c>
      <c r="S211" s="452">
        <v>1.679</v>
      </c>
      <c r="T211" s="452">
        <v>1.63</v>
      </c>
      <c r="U211" s="452">
        <v>1.601</v>
      </c>
      <c r="V211" s="452">
        <v>1.518</v>
      </c>
      <c r="W211" s="452">
        <v>1.518</v>
      </c>
      <c r="X211" s="452">
        <v>0</v>
      </c>
    </row>
    <row r="212" spans="1:24" outlineLevel="2">
      <c r="A212" s="447"/>
      <c r="B212" s="447"/>
      <c r="C212" s="448"/>
      <c r="D212" s="449"/>
      <c r="E212" s="452" t="s">
        <v>4167</v>
      </c>
      <c r="F212" s="452">
        <v>0</v>
      </c>
      <c r="G212" s="452" t="s">
        <v>29</v>
      </c>
      <c r="H212" s="452">
        <v>0</v>
      </c>
      <c r="I212" s="452">
        <v>0</v>
      </c>
      <c r="J212" s="452">
        <v>0</v>
      </c>
      <c r="K212" s="452">
        <v>0</v>
      </c>
      <c r="L212" s="452">
        <v>0</v>
      </c>
      <c r="M212" s="452">
        <v>0</v>
      </c>
      <c r="N212" s="452">
        <v>0</v>
      </c>
      <c r="O212" s="452">
        <v>0</v>
      </c>
      <c r="P212" s="452">
        <v>0</v>
      </c>
      <c r="Q212" s="452">
        <v>0</v>
      </c>
      <c r="R212" s="452">
        <v>0</v>
      </c>
      <c r="S212" s="452">
        <v>0</v>
      </c>
      <c r="T212" s="452">
        <v>0</v>
      </c>
      <c r="U212" s="452">
        <v>0</v>
      </c>
      <c r="V212" s="452">
        <v>0</v>
      </c>
      <c r="W212" s="452">
        <v>0</v>
      </c>
      <c r="X212" s="452">
        <v>0</v>
      </c>
    </row>
    <row r="213" spans="1:24" outlineLevel="2">
      <c r="A213" s="447"/>
      <c r="B213" s="447"/>
      <c r="C213" s="448"/>
      <c r="D213" s="449"/>
      <c r="E213" s="452" t="s">
        <v>4168</v>
      </c>
      <c r="F213" s="452">
        <v>0</v>
      </c>
      <c r="G213" s="452" t="s">
        <v>29</v>
      </c>
      <c r="H213" s="452">
        <v>0</v>
      </c>
      <c r="I213" s="452">
        <v>0</v>
      </c>
      <c r="J213" s="452">
        <v>0</v>
      </c>
      <c r="K213" s="452">
        <v>0</v>
      </c>
      <c r="L213" s="452">
        <v>0</v>
      </c>
      <c r="M213" s="452">
        <v>0</v>
      </c>
      <c r="N213" s="452">
        <v>0</v>
      </c>
      <c r="O213" s="452">
        <v>0</v>
      </c>
      <c r="P213" s="452">
        <v>0</v>
      </c>
      <c r="Q213" s="452">
        <v>0</v>
      </c>
      <c r="R213" s="452">
        <v>0</v>
      </c>
      <c r="S213" s="452">
        <v>0</v>
      </c>
      <c r="T213" s="452">
        <v>0</v>
      </c>
      <c r="U213" s="452">
        <v>0</v>
      </c>
      <c r="V213" s="452">
        <v>0</v>
      </c>
      <c r="W213" s="452">
        <v>0</v>
      </c>
      <c r="X213" s="452">
        <v>0</v>
      </c>
    </row>
    <row r="214" spans="1:24" outlineLevel="2">
      <c r="A214" s="447"/>
      <c r="B214" s="447"/>
      <c r="C214" s="448"/>
      <c r="D214" s="449"/>
      <c r="E214" s="452" t="s">
        <v>4169</v>
      </c>
      <c r="F214" s="452">
        <v>0</v>
      </c>
      <c r="G214" s="452" t="s">
        <v>29</v>
      </c>
      <c r="H214" s="452">
        <v>0</v>
      </c>
      <c r="I214" s="452">
        <v>0</v>
      </c>
      <c r="J214" s="452">
        <v>0</v>
      </c>
      <c r="K214" s="452">
        <v>0</v>
      </c>
      <c r="L214" s="452">
        <v>0</v>
      </c>
      <c r="M214" s="452">
        <v>0</v>
      </c>
      <c r="N214" s="452">
        <v>0</v>
      </c>
      <c r="O214" s="452">
        <v>0</v>
      </c>
      <c r="P214" s="452">
        <v>0</v>
      </c>
      <c r="Q214" s="452">
        <v>0</v>
      </c>
      <c r="R214" s="452">
        <v>0</v>
      </c>
      <c r="S214" s="452">
        <v>0</v>
      </c>
      <c r="T214" s="452">
        <v>0</v>
      </c>
      <c r="U214" s="452">
        <v>0</v>
      </c>
      <c r="V214" s="452">
        <v>0</v>
      </c>
      <c r="W214" s="452">
        <v>0</v>
      </c>
      <c r="X214" s="452">
        <v>0</v>
      </c>
    </row>
    <row r="215" spans="1:24" outlineLevel="2">
      <c r="A215" s="447"/>
      <c r="B215" s="447"/>
      <c r="C215" s="448"/>
      <c r="D215" s="449"/>
      <c r="E215" s="452" t="s">
        <v>4170</v>
      </c>
      <c r="F215" s="452">
        <v>0</v>
      </c>
      <c r="G215" s="452" t="s">
        <v>29</v>
      </c>
      <c r="H215" s="452">
        <v>0</v>
      </c>
      <c r="I215" s="452">
        <v>0</v>
      </c>
      <c r="J215" s="452">
        <v>0</v>
      </c>
      <c r="K215" s="452">
        <v>0</v>
      </c>
      <c r="L215" s="452">
        <v>0</v>
      </c>
      <c r="M215" s="452">
        <v>0</v>
      </c>
      <c r="N215" s="452">
        <v>0</v>
      </c>
      <c r="O215" s="452">
        <v>0</v>
      </c>
      <c r="P215" s="452">
        <v>0</v>
      </c>
      <c r="Q215" s="452">
        <v>0</v>
      </c>
      <c r="R215" s="452">
        <v>0</v>
      </c>
      <c r="S215" s="452">
        <v>0</v>
      </c>
      <c r="T215" s="452">
        <v>0</v>
      </c>
      <c r="U215" s="452">
        <v>0</v>
      </c>
      <c r="V215" s="452">
        <v>0</v>
      </c>
      <c r="W215" s="452">
        <v>0</v>
      </c>
      <c r="X215" s="452">
        <v>0</v>
      </c>
    </row>
    <row r="216" spans="1:24" outlineLevel="2">
      <c r="A216" s="447"/>
      <c r="B216" s="447"/>
      <c r="C216" s="448"/>
      <c r="D216" s="449"/>
      <c r="E216" s="452" t="s">
        <v>4171</v>
      </c>
      <c r="F216" s="452">
        <v>0</v>
      </c>
      <c r="G216" s="452" t="s">
        <v>29</v>
      </c>
      <c r="H216" s="452">
        <v>5.5771598967398752</v>
      </c>
      <c r="I216" s="452">
        <v>0</v>
      </c>
      <c r="J216" s="452">
        <v>0</v>
      </c>
      <c r="K216" s="452">
        <v>0</v>
      </c>
      <c r="L216" s="452">
        <v>0</v>
      </c>
      <c r="M216" s="452">
        <v>0</v>
      </c>
      <c r="N216" s="452">
        <v>1.3035684782821271</v>
      </c>
      <c r="O216" s="452">
        <v>1.1746511254962548</v>
      </c>
      <c r="P216" s="452">
        <v>1.1141459918252401</v>
      </c>
      <c r="Q216" s="452">
        <v>1.0456758453444936</v>
      </c>
      <c r="R216" s="452">
        <v>0.93911845579175868</v>
      </c>
      <c r="S216" s="452">
        <v>0</v>
      </c>
      <c r="T216" s="452">
        <v>0</v>
      </c>
      <c r="U216" s="452">
        <v>0</v>
      </c>
      <c r="V216" s="452">
        <v>0</v>
      </c>
      <c r="W216" s="452">
        <v>0</v>
      </c>
      <c r="X216" s="452">
        <v>0</v>
      </c>
    </row>
    <row r="217" spans="1:24" outlineLevel="2">
      <c r="A217" s="447"/>
      <c r="B217" s="447"/>
      <c r="C217" s="448"/>
      <c r="D217" s="449"/>
      <c r="E217" s="452" t="s">
        <v>4172</v>
      </c>
      <c r="F217" s="452">
        <v>0</v>
      </c>
      <c r="G217" s="452" t="s">
        <v>29</v>
      </c>
      <c r="H217" s="452">
        <v>2.7559303040920597</v>
      </c>
      <c r="I217" s="452">
        <v>0</v>
      </c>
      <c r="J217" s="452">
        <v>0</v>
      </c>
      <c r="K217" s="452">
        <v>0</v>
      </c>
      <c r="L217" s="452">
        <v>0</v>
      </c>
      <c r="M217" s="452">
        <v>0</v>
      </c>
      <c r="N217" s="452">
        <v>1.0342535813548348</v>
      </c>
      <c r="O217" s="452">
        <v>0.48455290658858136</v>
      </c>
      <c r="P217" s="452">
        <v>0.42869044789895427</v>
      </c>
      <c r="Q217" s="452">
        <v>0.40941701003375292</v>
      </c>
      <c r="R217" s="452">
        <v>0.39901635821593651</v>
      </c>
      <c r="S217" s="452">
        <v>0</v>
      </c>
      <c r="T217" s="452">
        <v>0</v>
      </c>
      <c r="U217" s="452">
        <v>0</v>
      </c>
      <c r="V217" s="452">
        <v>0</v>
      </c>
      <c r="W217" s="452">
        <v>0</v>
      </c>
      <c r="X217" s="452">
        <v>0</v>
      </c>
    </row>
    <row r="218" spans="1:24" outlineLevel="2">
      <c r="A218" s="447"/>
      <c r="B218" s="447"/>
      <c r="C218" s="448"/>
      <c r="D218" s="449"/>
      <c r="E218" s="452" t="s">
        <v>4173</v>
      </c>
      <c r="F218" s="452">
        <v>0</v>
      </c>
      <c r="G218" s="452" t="s">
        <v>29</v>
      </c>
      <c r="H218" s="452">
        <v>0</v>
      </c>
      <c r="I218" s="452">
        <v>0</v>
      </c>
      <c r="J218" s="452">
        <v>0</v>
      </c>
      <c r="K218" s="452">
        <v>0</v>
      </c>
      <c r="L218" s="452">
        <v>0</v>
      </c>
      <c r="M218" s="452">
        <v>0</v>
      </c>
      <c r="N218" s="452">
        <v>0</v>
      </c>
      <c r="O218" s="452">
        <v>0</v>
      </c>
      <c r="P218" s="452">
        <v>0</v>
      </c>
      <c r="Q218" s="452">
        <v>0</v>
      </c>
      <c r="R218" s="452">
        <v>0</v>
      </c>
      <c r="S218" s="452">
        <v>0</v>
      </c>
      <c r="T218" s="452">
        <v>0</v>
      </c>
      <c r="U218" s="452">
        <v>0</v>
      </c>
      <c r="V218" s="452">
        <v>0</v>
      </c>
      <c r="W218" s="452">
        <v>0</v>
      </c>
      <c r="X218" s="452">
        <v>0</v>
      </c>
    </row>
    <row r="219" spans="1:24" outlineLevel="2">
      <c r="A219" s="447"/>
      <c r="B219" s="447"/>
      <c r="C219" s="448"/>
      <c r="D219" s="449"/>
      <c r="E219" s="452" t="s">
        <v>4174</v>
      </c>
      <c r="F219" s="452">
        <v>0</v>
      </c>
      <c r="G219" s="452" t="s">
        <v>29</v>
      </c>
      <c r="H219" s="452">
        <v>0</v>
      </c>
      <c r="I219" s="452">
        <v>0</v>
      </c>
      <c r="J219" s="452">
        <v>0</v>
      </c>
      <c r="K219" s="452">
        <v>0</v>
      </c>
      <c r="L219" s="452">
        <v>0</v>
      </c>
      <c r="M219" s="452">
        <v>0</v>
      </c>
      <c r="N219" s="452">
        <v>0</v>
      </c>
      <c r="O219" s="452">
        <v>0</v>
      </c>
      <c r="P219" s="452">
        <v>0</v>
      </c>
      <c r="Q219" s="452">
        <v>0</v>
      </c>
      <c r="R219" s="452">
        <v>0</v>
      </c>
      <c r="S219" s="452">
        <v>0</v>
      </c>
      <c r="T219" s="452">
        <v>0</v>
      </c>
      <c r="U219" s="452">
        <v>0</v>
      </c>
      <c r="V219" s="452">
        <v>0</v>
      </c>
      <c r="W219" s="452">
        <v>0</v>
      </c>
      <c r="X219" s="452">
        <v>0</v>
      </c>
    </row>
    <row r="220" spans="1:24" outlineLevel="2">
      <c r="A220" s="447"/>
      <c r="B220" s="447"/>
      <c r="C220" s="448"/>
      <c r="D220" s="449"/>
      <c r="E220" s="452" t="s">
        <v>4175</v>
      </c>
      <c r="F220" s="452">
        <v>0</v>
      </c>
      <c r="G220" s="452" t="s">
        <v>29</v>
      </c>
      <c r="H220" s="452">
        <v>0</v>
      </c>
      <c r="I220" s="452">
        <v>0</v>
      </c>
      <c r="J220" s="452">
        <v>0</v>
      </c>
      <c r="K220" s="452">
        <v>0</v>
      </c>
      <c r="L220" s="452">
        <v>0</v>
      </c>
      <c r="M220" s="452">
        <v>0</v>
      </c>
      <c r="N220" s="452">
        <v>0</v>
      </c>
      <c r="O220" s="452">
        <v>0</v>
      </c>
      <c r="P220" s="452">
        <v>0</v>
      </c>
      <c r="Q220" s="452">
        <v>0</v>
      </c>
      <c r="R220" s="452">
        <v>0</v>
      </c>
      <c r="S220" s="452">
        <v>0</v>
      </c>
      <c r="T220" s="452">
        <v>0</v>
      </c>
      <c r="U220" s="452">
        <v>0</v>
      </c>
      <c r="V220" s="452">
        <v>0</v>
      </c>
      <c r="W220" s="452">
        <v>0</v>
      </c>
      <c r="X220" s="452">
        <v>0</v>
      </c>
    </row>
    <row r="221" spans="1:24" outlineLevel="2">
      <c r="A221" s="447"/>
      <c r="B221" s="447"/>
      <c r="C221" s="448"/>
      <c r="D221" s="449"/>
      <c r="E221" s="452" t="s">
        <v>4176</v>
      </c>
      <c r="F221" s="452">
        <v>0</v>
      </c>
      <c r="G221" s="452" t="s">
        <v>29</v>
      </c>
      <c r="H221" s="452">
        <v>0</v>
      </c>
      <c r="I221" s="452">
        <v>0</v>
      </c>
      <c r="J221" s="452">
        <v>0</v>
      </c>
      <c r="K221" s="452">
        <v>0</v>
      </c>
      <c r="L221" s="452">
        <v>0</v>
      </c>
      <c r="M221" s="452">
        <v>0</v>
      </c>
      <c r="N221" s="452">
        <v>0</v>
      </c>
      <c r="O221" s="452">
        <v>0</v>
      </c>
      <c r="P221" s="452">
        <v>0</v>
      </c>
      <c r="Q221" s="452">
        <v>0</v>
      </c>
      <c r="R221" s="452">
        <v>0</v>
      </c>
      <c r="S221" s="452">
        <v>0</v>
      </c>
      <c r="T221" s="452">
        <v>0</v>
      </c>
      <c r="U221" s="452">
        <v>0</v>
      </c>
      <c r="V221" s="452">
        <v>0</v>
      </c>
      <c r="W221" s="452">
        <v>0</v>
      </c>
      <c r="X221" s="452">
        <v>0</v>
      </c>
    </row>
    <row r="222" spans="1:24" outlineLevel="2">
      <c r="A222" s="447"/>
      <c r="B222" s="447"/>
      <c r="C222" s="448"/>
      <c r="D222" s="449"/>
      <c r="E222" s="452" t="s">
        <v>4177</v>
      </c>
      <c r="F222" s="452">
        <v>0</v>
      </c>
      <c r="G222" s="452" t="s">
        <v>29</v>
      </c>
      <c r="H222" s="452">
        <v>0</v>
      </c>
      <c r="I222" s="452">
        <v>0</v>
      </c>
      <c r="J222" s="452">
        <v>0</v>
      </c>
      <c r="K222" s="452">
        <v>0</v>
      </c>
      <c r="L222" s="452">
        <v>0</v>
      </c>
      <c r="M222" s="452">
        <v>0</v>
      </c>
      <c r="N222" s="452">
        <v>0</v>
      </c>
      <c r="O222" s="452">
        <v>0</v>
      </c>
      <c r="P222" s="452">
        <v>0</v>
      </c>
      <c r="Q222" s="452">
        <v>0</v>
      </c>
      <c r="R222" s="452">
        <v>0</v>
      </c>
      <c r="S222" s="452">
        <v>0</v>
      </c>
      <c r="T222" s="452">
        <v>0</v>
      </c>
      <c r="U222" s="452">
        <v>0</v>
      </c>
      <c r="V222" s="452">
        <v>0</v>
      </c>
      <c r="W222" s="452">
        <v>0</v>
      </c>
      <c r="X222" s="452">
        <v>0</v>
      </c>
    </row>
    <row r="223" spans="1:24" outlineLevel="2">
      <c r="A223" s="447"/>
      <c r="B223" s="447"/>
      <c r="C223" s="448"/>
      <c r="D223" s="449"/>
      <c r="E223" s="452" t="s">
        <v>4178</v>
      </c>
      <c r="F223" s="452">
        <v>0</v>
      </c>
      <c r="G223" s="452" t="s">
        <v>29</v>
      </c>
      <c r="H223" s="452">
        <v>0</v>
      </c>
      <c r="I223" s="452">
        <v>0</v>
      </c>
      <c r="J223" s="452">
        <v>0</v>
      </c>
      <c r="K223" s="452">
        <v>0</v>
      </c>
      <c r="L223" s="452">
        <v>0</v>
      </c>
      <c r="M223" s="452">
        <v>0</v>
      </c>
      <c r="N223" s="452">
        <v>0</v>
      </c>
      <c r="O223" s="452">
        <v>0</v>
      </c>
      <c r="P223" s="452">
        <v>0</v>
      </c>
      <c r="Q223" s="452">
        <v>0</v>
      </c>
      <c r="R223" s="452">
        <v>0</v>
      </c>
      <c r="S223" s="452">
        <v>0</v>
      </c>
      <c r="T223" s="452">
        <v>0</v>
      </c>
      <c r="U223" s="452">
        <v>0</v>
      </c>
      <c r="V223" s="452">
        <v>0</v>
      </c>
      <c r="W223" s="452">
        <v>0</v>
      </c>
      <c r="X223" s="452">
        <v>0</v>
      </c>
    </row>
    <row r="224" spans="1:24" outlineLevel="2">
      <c r="A224" s="447"/>
      <c r="B224" s="447"/>
      <c r="C224" s="448"/>
      <c r="D224" s="449"/>
      <c r="E224" s="452" t="s">
        <v>4179</v>
      </c>
      <c r="F224" s="452">
        <v>0</v>
      </c>
      <c r="G224" s="452" t="s">
        <v>29</v>
      </c>
      <c r="H224" s="452">
        <v>0</v>
      </c>
      <c r="I224" s="452">
        <v>0</v>
      </c>
      <c r="J224" s="452">
        <v>0</v>
      </c>
      <c r="K224" s="452">
        <v>0</v>
      </c>
      <c r="L224" s="452">
        <v>0</v>
      </c>
      <c r="M224" s="452">
        <v>0</v>
      </c>
      <c r="N224" s="452">
        <v>0</v>
      </c>
      <c r="O224" s="452">
        <v>0</v>
      </c>
      <c r="P224" s="452">
        <v>0</v>
      </c>
      <c r="Q224" s="452">
        <v>0</v>
      </c>
      <c r="R224" s="452">
        <v>0</v>
      </c>
      <c r="S224" s="452">
        <v>0</v>
      </c>
      <c r="T224" s="452">
        <v>0</v>
      </c>
      <c r="U224" s="452">
        <v>0</v>
      </c>
      <c r="V224" s="452">
        <v>0</v>
      </c>
      <c r="W224" s="452">
        <v>0</v>
      </c>
      <c r="X224" s="452">
        <v>0</v>
      </c>
    </row>
    <row r="225" spans="1:24" outlineLevel="2">
      <c r="A225" s="447"/>
      <c r="B225" s="447"/>
      <c r="C225" s="448"/>
      <c r="D225" s="449"/>
      <c r="E225" s="452" t="s">
        <v>4180</v>
      </c>
      <c r="F225" s="452">
        <v>0</v>
      </c>
      <c r="G225" s="452" t="s">
        <v>29</v>
      </c>
      <c r="H225" s="452">
        <v>0</v>
      </c>
      <c r="I225" s="452">
        <v>0</v>
      </c>
      <c r="J225" s="452">
        <v>0</v>
      </c>
      <c r="K225" s="452">
        <v>0</v>
      </c>
      <c r="L225" s="452">
        <v>0</v>
      </c>
      <c r="M225" s="452">
        <v>0</v>
      </c>
      <c r="N225" s="452">
        <v>0</v>
      </c>
      <c r="O225" s="452">
        <v>0</v>
      </c>
      <c r="P225" s="452">
        <v>0</v>
      </c>
      <c r="Q225" s="452">
        <v>0</v>
      </c>
      <c r="R225" s="452">
        <v>0</v>
      </c>
      <c r="S225" s="452">
        <v>0</v>
      </c>
      <c r="T225" s="452">
        <v>0</v>
      </c>
      <c r="U225" s="452">
        <v>0</v>
      </c>
      <c r="V225" s="452">
        <v>0</v>
      </c>
      <c r="W225" s="452">
        <v>0</v>
      </c>
      <c r="X225" s="452">
        <v>0</v>
      </c>
    </row>
    <row r="226" spans="1:24" outlineLevel="2">
      <c r="A226" s="447"/>
      <c r="B226" s="447"/>
      <c r="C226" s="448"/>
      <c r="D226" s="449"/>
      <c r="E226" s="452" t="s">
        <v>4181</v>
      </c>
      <c r="F226" s="452">
        <v>0</v>
      </c>
      <c r="G226" s="452" t="s">
        <v>29</v>
      </c>
      <c r="H226" s="452">
        <v>0</v>
      </c>
      <c r="I226" s="452">
        <v>0</v>
      </c>
      <c r="J226" s="452">
        <v>0</v>
      </c>
      <c r="K226" s="452">
        <v>0</v>
      </c>
      <c r="L226" s="452">
        <v>0</v>
      </c>
      <c r="M226" s="452">
        <v>0</v>
      </c>
      <c r="N226" s="452">
        <v>0</v>
      </c>
      <c r="O226" s="452">
        <v>0</v>
      </c>
      <c r="P226" s="452">
        <v>0</v>
      </c>
      <c r="Q226" s="452">
        <v>0</v>
      </c>
      <c r="R226" s="452">
        <v>0</v>
      </c>
      <c r="S226" s="452">
        <v>0</v>
      </c>
      <c r="T226" s="452">
        <v>0</v>
      </c>
      <c r="U226" s="452">
        <v>0</v>
      </c>
      <c r="V226" s="452">
        <v>0</v>
      </c>
      <c r="W226" s="452">
        <v>0</v>
      </c>
      <c r="X226" s="452">
        <v>0</v>
      </c>
    </row>
    <row r="227" spans="1:24" outlineLevel="2">
      <c r="A227" s="453"/>
      <c r="B227" s="453"/>
      <c r="C227" s="454"/>
      <c r="D227" s="455"/>
      <c r="E227" s="456" t="s">
        <v>4182</v>
      </c>
      <c r="F227" s="456"/>
      <c r="G227" s="456" t="s">
        <v>29</v>
      </c>
      <c r="H227" s="457">
        <f t="shared" ref="H227:H232" si="20" xml:space="preserve"> SUM( J227:X227 )</f>
        <v>0</v>
      </c>
      <c r="I227" s="456"/>
      <c r="J227" s="457">
        <f t="shared" ref="J227:X232" si="21" xml:space="preserve">  CHOOSE( $F$208, J209, J215, J221 )</f>
        <v>0</v>
      </c>
      <c r="K227" s="457">
        <f t="shared" si="21"/>
        <v>0</v>
      </c>
      <c r="L227" s="457">
        <f t="shared" si="21"/>
        <v>0</v>
      </c>
      <c r="M227" s="457">
        <f t="shared" si="21"/>
        <v>0</v>
      </c>
      <c r="N227" s="457">
        <f t="shared" si="21"/>
        <v>0</v>
      </c>
      <c r="O227" s="457">
        <f t="shared" si="21"/>
        <v>0</v>
      </c>
      <c r="P227" s="457">
        <f t="shared" si="21"/>
        <v>0</v>
      </c>
      <c r="Q227" s="457">
        <f t="shared" si="21"/>
        <v>0</v>
      </c>
      <c r="R227" s="457">
        <f t="shared" si="21"/>
        <v>0</v>
      </c>
      <c r="S227" s="457">
        <f t="shared" si="21"/>
        <v>0</v>
      </c>
      <c r="T227" s="457">
        <f t="shared" si="21"/>
        <v>0</v>
      </c>
      <c r="U227" s="457">
        <f t="shared" si="21"/>
        <v>0</v>
      </c>
      <c r="V227" s="457">
        <f t="shared" si="21"/>
        <v>0</v>
      </c>
      <c r="W227" s="457">
        <f t="shared" si="21"/>
        <v>0</v>
      </c>
      <c r="X227" s="457">
        <f t="shared" si="21"/>
        <v>0</v>
      </c>
    </row>
    <row r="228" spans="1:24" outlineLevel="2">
      <c r="A228" s="453"/>
      <c r="B228" s="453"/>
      <c r="C228" s="454"/>
      <c r="D228" s="455"/>
      <c r="E228" s="456" t="s">
        <v>4183</v>
      </c>
      <c r="F228" s="456"/>
      <c r="G228" s="456" t="s">
        <v>29</v>
      </c>
      <c r="H228" s="457">
        <f t="shared" si="20"/>
        <v>23.457999999999998</v>
      </c>
      <c r="I228" s="456"/>
      <c r="J228" s="457">
        <f t="shared" si="21"/>
        <v>0</v>
      </c>
      <c r="K228" s="457">
        <f t="shared" si="21"/>
        <v>0</v>
      </c>
      <c r="L228" s="457">
        <f t="shared" si="21"/>
        <v>0</v>
      </c>
      <c r="M228" s="457">
        <f t="shared" si="21"/>
        <v>0</v>
      </c>
      <c r="N228" s="457">
        <f t="shared" si="21"/>
        <v>2.3690000000000002</v>
      </c>
      <c r="O228" s="457">
        <f t="shared" si="21"/>
        <v>2.343</v>
      </c>
      <c r="P228" s="457">
        <f t="shared" si="21"/>
        <v>2.4169999999999998</v>
      </c>
      <c r="Q228" s="457">
        <f t="shared" si="21"/>
        <v>2.4380000000000002</v>
      </c>
      <c r="R228" s="457">
        <f t="shared" si="21"/>
        <v>2.2810000000000001</v>
      </c>
      <c r="S228" s="457">
        <f t="shared" si="21"/>
        <v>2.3220000000000001</v>
      </c>
      <c r="T228" s="457">
        <f t="shared" si="21"/>
        <v>2.3220000000000001</v>
      </c>
      <c r="U228" s="457">
        <f t="shared" si="21"/>
        <v>2.3220000000000001</v>
      </c>
      <c r="V228" s="457">
        <f t="shared" si="21"/>
        <v>2.3220000000000001</v>
      </c>
      <c r="W228" s="457">
        <f t="shared" si="21"/>
        <v>2.3220000000000001</v>
      </c>
      <c r="X228" s="457">
        <f t="shared" si="21"/>
        <v>0</v>
      </c>
    </row>
    <row r="229" spans="1:24" outlineLevel="2">
      <c r="A229" s="453"/>
      <c r="B229" s="453"/>
      <c r="C229" s="454"/>
      <c r="D229" s="455"/>
      <c r="E229" s="456" t="s">
        <v>4184</v>
      </c>
      <c r="F229" s="456"/>
      <c r="G229" s="456" t="s">
        <v>29</v>
      </c>
      <c r="H229" s="457">
        <f t="shared" si="20"/>
        <v>18.475000000000001</v>
      </c>
      <c r="I229" s="456"/>
      <c r="J229" s="457">
        <f t="shared" si="21"/>
        <v>0</v>
      </c>
      <c r="K229" s="457">
        <f t="shared" si="21"/>
        <v>0</v>
      </c>
      <c r="L229" s="457">
        <f t="shared" si="21"/>
        <v>0</v>
      </c>
      <c r="M229" s="457">
        <f t="shared" si="21"/>
        <v>0</v>
      </c>
      <c r="N229" s="457">
        <f t="shared" si="21"/>
        <v>2.3149999999999999</v>
      </c>
      <c r="O229" s="457">
        <f t="shared" si="21"/>
        <v>2.3919999999999999</v>
      </c>
      <c r="P229" s="457">
        <f t="shared" si="21"/>
        <v>2.0569999999999999</v>
      </c>
      <c r="Q229" s="457">
        <f t="shared" si="21"/>
        <v>1.91</v>
      </c>
      <c r="R229" s="457">
        <f t="shared" si="21"/>
        <v>1.855</v>
      </c>
      <c r="S229" s="457">
        <f t="shared" si="21"/>
        <v>1.679</v>
      </c>
      <c r="T229" s="457">
        <f t="shared" si="21"/>
        <v>1.63</v>
      </c>
      <c r="U229" s="457">
        <f t="shared" si="21"/>
        <v>1.601</v>
      </c>
      <c r="V229" s="457">
        <f t="shared" si="21"/>
        <v>1.518</v>
      </c>
      <c r="W229" s="457">
        <f t="shared" si="21"/>
        <v>1.518</v>
      </c>
      <c r="X229" s="457">
        <f t="shared" si="21"/>
        <v>0</v>
      </c>
    </row>
    <row r="230" spans="1:24" outlineLevel="2">
      <c r="A230" s="453"/>
      <c r="B230" s="453"/>
      <c r="C230" s="454"/>
      <c r="D230" s="455"/>
      <c r="E230" s="456" t="s">
        <v>4185</v>
      </c>
      <c r="F230" s="456"/>
      <c r="G230" s="456" t="s">
        <v>29</v>
      </c>
      <c r="H230" s="457">
        <f t="shared" si="20"/>
        <v>0</v>
      </c>
      <c r="I230" s="456"/>
      <c r="J230" s="457">
        <f t="shared" si="21"/>
        <v>0</v>
      </c>
      <c r="K230" s="457">
        <f t="shared" si="21"/>
        <v>0</v>
      </c>
      <c r="L230" s="457">
        <f t="shared" si="21"/>
        <v>0</v>
      </c>
      <c r="M230" s="457">
        <f t="shared" si="21"/>
        <v>0</v>
      </c>
      <c r="N230" s="457">
        <f t="shared" si="21"/>
        <v>0</v>
      </c>
      <c r="O230" s="457">
        <f t="shared" si="21"/>
        <v>0</v>
      </c>
      <c r="P230" s="457">
        <f t="shared" si="21"/>
        <v>0</v>
      </c>
      <c r="Q230" s="457">
        <f t="shared" si="21"/>
        <v>0</v>
      </c>
      <c r="R230" s="457">
        <f t="shared" si="21"/>
        <v>0</v>
      </c>
      <c r="S230" s="457">
        <f t="shared" si="21"/>
        <v>0</v>
      </c>
      <c r="T230" s="457">
        <f t="shared" si="21"/>
        <v>0</v>
      </c>
      <c r="U230" s="457">
        <f t="shared" si="21"/>
        <v>0</v>
      </c>
      <c r="V230" s="457">
        <f t="shared" si="21"/>
        <v>0</v>
      </c>
      <c r="W230" s="457">
        <f t="shared" si="21"/>
        <v>0</v>
      </c>
      <c r="X230" s="457">
        <f t="shared" si="21"/>
        <v>0</v>
      </c>
    </row>
    <row r="231" spans="1:24" outlineLevel="2">
      <c r="A231" s="453"/>
      <c r="B231" s="453"/>
      <c r="C231" s="454"/>
      <c r="D231" s="455"/>
      <c r="E231" s="456" t="s">
        <v>4186</v>
      </c>
      <c r="F231" s="456"/>
      <c r="G231" s="456" t="s">
        <v>29</v>
      </c>
      <c r="H231" s="457">
        <f t="shared" si="20"/>
        <v>0</v>
      </c>
      <c r="I231" s="456"/>
      <c r="J231" s="457">
        <f t="shared" si="21"/>
        <v>0</v>
      </c>
      <c r="K231" s="457">
        <f t="shared" si="21"/>
        <v>0</v>
      </c>
      <c r="L231" s="457">
        <f t="shared" si="21"/>
        <v>0</v>
      </c>
      <c r="M231" s="457">
        <f t="shared" si="21"/>
        <v>0</v>
      </c>
      <c r="N231" s="457">
        <f t="shared" si="21"/>
        <v>0</v>
      </c>
      <c r="O231" s="457">
        <f t="shared" si="21"/>
        <v>0</v>
      </c>
      <c r="P231" s="457">
        <f t="shared" si="21"/>
        <v>0</v>
      </c>
      <c r="Q231" s="457">
        <f t="shared" si="21"/>
        <v>0</v>
      </c>
      <c r="R231" s="457">
        <f t="shared" si="21"/>
        <v>0</v>
      </c>
      <c r="S231" s="457">
        <f t="shared" si="21"/>
        <v>0</v>
      </c>
      <c r="T231" s="457">
        <f t="shared" si="21"/>
        <v>0</v>
      </c>
      <c r="U231" s="457">
        <f t="shared" si="21"/>
        <v>0</v>
      </c>
      <c r="V231" s="457">
        <f t="shared" si="21"/>
        <v>0</v>
      </c>
      <c r="W231" s="457">
        <f t="shared" si="21"/>
        <v>0</v>
      </c>
      <c r="X231" s="457">
        <f t="shared" si="21"/>
        <v>0</v>
      </c>
    </row>
    <row r="232" spans="1:24" outlineLevel="2">
      <c r="A232" s="453"/>
      <c r="B232" s="453"/>
      <c r="C232" s="454"/>
      <c r="D232" s="455"/>
      <c r="E232" s="456" t="s">
        <v>4187</v>
      </c>
      <c r="F232" s="456"/>
      <c r="G232" s="456" t="s">
        <v>29</v>
      </c>
      <c r="H232" s="457">
        <f t="shared" si="20"/>
        <v>0</v>
      </c>
      <c r="I232" s="456"/>
      <c r="J232" s="457">
        <f t="shared" si="21"/>
        <v>0</v>
      </c>
      <c r="K232" s="457">
        <f t="shared" si="21"/>
        <v>0</v>
      </c>
      <c r="L232" s="457">
        <f t="shared" si="21"/>
        <v>0</v>
      </c>
      <c r="M232" s="457">
        <f t="shared" si="21"/>
        <v>0</v>
      </c>
      <c r="N232" s="457">
        <f t="shared" si="21"/>
        <v>0</v>
      </c>
      <c r="O232" s="457">
        <f t="shared" si="21"/>
        <v>0</v>
      </c>
      <c r="P232" s="457">
        <f t="shared" si="21"/>
        <v>0</v>
      </c>
      <c r="Q232" s="457">
        <f t="shared" si="21"/>
        <v>0</v>
      </c>
      <c r="R232" s="457">
        <f t="shared" si="21"/>
        <v>0</v>
      </c>
      <c r="S232" s="457">
        <f t="shared" si="21"/>
        <v>0</v>
      </c>
      <c r="T232" s="457">
        <f t="shared" si="21"/>
        <v>0</v>
      </c>
      <c r="U232" s="457">
        <f t="shared" si="21"/>
        <v>0</v>
      </c>
      <c r="V232" s="457">
        <f t="shared" si="21"/>
        <v>0</v>
      </c>
      <c r="W232" s="457">
        <f t="shared" si="21"/>
        <v>0</v>
      </c>
      <c r="X232" s="457">
        <f t="shared" si="21"/>
        <v>0</v>
      </c>
    </row>
    <row r="233" spans="1:24" outlineLevel="2"/>
    <row r="234" spans="1:24" outlineLevel="2"/>
    <row r="235" spans="1:24" outlineLevel="2">
      <c r="B235" s="69" t="s">
        <v>4188</v>
      </c>
    </row>
    <row r="236" spans="1:24" outlineLevel="2">
      <c r="A236" s="447"/>
      <c r="B236" s="447"/>
      <c r="C236" s="448"/>
      <c r="D236" s="449"/>
      <c r="E236" s="450" t="s">
        <v>4028</v>
      </c>
      <c r="F236" s="450">
        <v>1</v>
      </c>
      <c r="G236" s="450" t="s">
        <v>4001</v>
      </c>
      <c r="M236" s="451"/>
    </row>
    <row r="237" spans="1:24" outlineLevel="2">
      <c r="A237" s="447"/>
      <c r="B237" s="447"/>
      <c r="C237" s="448"/>
      <c r="D237" s="449"/>
      <c r="E237" s="452" t="s">
        <v>4189</v>
      </c>
      <c r="F237" s="452">
        <v>0</v>
      </c>
      <c r="G237" s="452" t="s">
        <v>29</v>
      </c>
      <c r="H237" s="452">
        <v>0</v>
      </c>
      <c r="I237" s="452">
        <v>0</v>
      </c>
      <c r="J237" s="452">
        <v>0</v>
      </c>
      <c r="K237" s="452">
        <v>0</v>
      </c>
      <c r="L237" s="452">
        <v>0</v>
      </c>
      <c r="M237" s="452">
        <v>0</v>
      </c>
      <c r="N237" s="452">
        <v>0</v>
      </c>
      <c r="O237" s="452">
        <v>0</v>
      </c>
      <c r="P237" s="452">
        <v>0</v>
      </c>
      <c r="Q237" s="452">
        <v>0</v>
      </c>
      <c r="R237" s="452">
        <v>0</v>
      </c>
      <c r="S237" s="452">
        <v>0</v>
      </c>
      <c r="T237" s="452">
        <v>0</v>
      </c>
      <c r="U237" s="452">
        <v>0</v>
      </c>
      <c r="V237" s="452">
        <v>0</v>
      </c>
      <c r="W237" s="452">
        <v>0</v>
      </c>
      <c r="X237" s="452">
        <v>0</v>
      </c>
    </row>
    <row r="238" spans="1:24" outlineLevel="2">
      <c r="A238" s="447"/>
      <c r="B238" s="447"/>
      <c r="C238" s="448"/>
      <c r="D238" s="449"/>
      <c r="E238" s="452" t="s">
        <v>4190</v>
      </c>
      <c r="F238" s="452">
        <v>0</v>
      </c>
      <c r="G238" s="452" t="s">
        <v>29</v>
      </c>
      <c r="H238" s="452">
        <v>0</v>
      </c>
      <c r="I238" s="452">
        <v>0</v>
      </c>
      <c r="J238" s="452">
        <v>0</v>
      </c>
      <c r="K238" s="452">
        <v>0</v>
      </c>
      <c r="L238" s="452">
        <v>0</v>
      </c>
      <c r="M238" s="452">
        <v>0</v>
      </c>
      <c r="N238" s="452">
        <v>0</v>
      </c>
      <c r="O238" s="452">
        <v>0</v>
      </c>
      <c r="P238" s="452">
        <v>0</v>
      </c>
      <c r="Q238" s="452">
        <v>0</v>
      </c>
      <c r="R238" s="452">
        <v>0</v>
      </c>
      <c r="S238" s="452">
        <v>0</v>
      </c>
      <c r="T238" s="452">
        <v>0</v>
      </c>
      <c r="U238" s="452">
        <v>0</v>
      </c>
      <c r="V238" s="452">
        <v>0</v>
      </c>
      <c r="W238" s="452">
        <v>0</v>
      </c>
      <c r="X238" s="452">
        <v>0</v>
      </c>
    </row>
    <row r="239" spans="1:24" outlineLevel="2">
      <c r="A239" s="447"/>
      <c r="B239" s="447"/>
      <c r="C239" s="448"/>
      <c r="D239" s="449"/>
      <c r="E239" s="452" t="s">
        <v>4191</v>
      </c>
      <c r="F239" s="452">
        <v>0</v>
      </c>
      <c r="G239" s="452" t="s">
        <v>29</v>
      </c>
      <c r="H239" s="452">
        <v>0</v>
      </c>
      <c r="I239" s="452">
        <v>0</v>
      </c>
      <c r="J239" s="452">
        <v>0</v>
      </c>
      <c r="K239" s="452">
        <v>0</v>
      </c>
      <c r="L239" s="452">
        <v>0</v>
      </c>
      <c r="M239" s="452">
        <v>0</v>
      </c>
      <c r="N239" s="452">
        <v>0</v>
      </c>
      <c r="O239" s="452">
        <v>0</v>
      </c>
      <c r="P239" s="452">
        <v>0</v>
      </c>
      <c r="Q239" s="452">
        <v>0</v>
      </c>
      <c r="R239" s="452">
        <v>0</v>
      </c>
      <c r="S239" s="452">
        <v>0</v>
      </c>
      <c r="T239" s="452">
        <v>0</v>
      </c>
      <c r="U239" s="452">
        <v>0</v>
      </c>
      <c r="V239" s="452">
        <v>0</v>
      </c>
      <c r="W239" s="452">
        <v>0</v>
      </c>
      <c r="X239" s="452">
        <v>0</v>
      </c>
    </row>
    <row r="240" spans="1:24" outlineLevel="2">
      <c r="A240" s="447"/>
      <c r="B240" s="447"/>
      <c r="C240" s="448"/>
      <c r="D240" s="449"/>
      <c r="E240" s="452" t="s">
        <v>4192</v>
      </c>
      <c r="F240" s="452">
        <v>0</v>
      </c>
      <c r="G240" s="452" t="s">
        <v>29</v>
      </c>
      <c r="H240" s="452">
        <v>0</v>
      </c>
      <c r="I240" s="452">
        <v>0</v>
      </c>
      <c r="J240" s="452">
        <v>0</v>
      </c>
      <c r="K240" s="452">
        <v>0</v>
      </c>
      <c r="L240" s="452">
        <v>0</v>
      </c>
      <c r="M240" s="452">
        <v>0</v>
      </c>
      <c r="N240" s="452">
        <v>0</v>
      </c>
      <c r="O240" s="452">
        <v>0</v>
      </c>
      <c r="P240" s="452">
        <v>0</v>
      </c>
      <c r="Q240" s="452">
        <v>0</v>
      </c>
      <c r="R240" s="452">
        <v>0</v>
      </c>
      <c r="S240" s="452">
        <v>0</v>
      </c>
      <c r="T240" s="452">
        <v>0</v>
      </c>
      <c r="U240" s="452">
        <v>0</v>
      </c>
      <c r="V240" s="452">
        <v>0</v>
      </c>
      <c r="W240" s="452">
        <v>0</v>
      </c>
      <c r="X240" s="452">
        <v>0</v>
      </c>
    </row>
    <row r="241" spans="1:24" outlineLevel="2">
      <c r="A241" s="447"/>
      <c r="B241" s="447"/>
      <c r="C241" s="448"/>
      <c r="D241" s="449"/>
      <c r="E241" s="452" t="s">
        <v>4193</v>
      </c>
      <c r="F241" s="452">
        <v>0</v>
      </c>
      <c r="G241" s="452" t="s">
        <v>29</v>
      </c>
      <c r="H241" s="452">
        <v>0</v>
      </c>
      <c r="I241" s="452">
        <v>0</v>
      </c>
      <c r="J241" s="452">
        <v>0</v>
      </c>
      <c r="K241" s="452">
        <v>0</v>
      </c>
      <c r="L241" s="452">
        <v>0</v>
      </c>
      <c r="M241" s="452">
        <v>0</v>
      </c>
      <c r="N241" s="452">
        <v>0</v>
      </c>
      <c r="O241" s="452">
        <v>0</v>
      </c>
      <c r="P241" s="452">
        <v>0</v>
      </c>
      <c r="Q241" s="452">
        <v>0</v>
      </c>
      <c r="R241" s="452">
        <v>0</v>
      </c>
      <c r="S241" s="452">
        <v>0</v>
      </c>
      <c r="T241" s="452">
        <v>0</v>
      </c>
      <c r="U241" s="452">
        <v>0</v>
      </c>
      <c r="V241" s="452">
        <v>0</v>
      </c>
      <c r="W241" s="452">
        <v>0</v>
      </c>
      <c r="X241" s="452">
        <v>0</v>
      </c>
    </row>
    <row r="242" spans="1:24" outlineLevel="2">
      <c r="A242" s="447"/>
      <c r="B242" s="447"/>
      <c r="C242" s="448"/>
      <c r="D242" s="449"/>
      <c r="E242" s="452" t="s">
        <v>4194</v>
      </c>
      <c r="F242" s="452">
        <v>0</v>
      </c>
      <c r="G242" s="452" t="s">
        <v>29</v>
      </c>
      <c r="H242" s="452">
        <v>0</v>
      </c>
      <c r="I242" s="452">
        <v>0</v>
      </c>
      <c r="J242" s="452">
        <v>0</v>
      </c>
      <c r="K242" s="452">
        <v>0</v>
      </c>
      <c r="L242" s="452">
        <v>0</v>
      </c>
      <c r="M242" s="452">
        <v>0</v>
      </c>
      <c r="N242" s="452">
        <v>0</v>
      </c>
      <c r="O242" s="452">
        <v>0</v>
      </c>
      <c r="P242" s="452">
        <v>0</v>
      </c>
      <c r="Q242" s="452">
        <v>0</v>
      </c>
      <c r="R242" s="452">
        <v>0</v>
      </c>
      <c r="S242" s="452">
        <v>0</v>
      </c>
      <c r="T242" s="452">
        <v>0</v>
      </c>
      <c r="U242" s="452">
        <v>0</v>
      </c>
      <c r="V242" s="452">
        <v>0</v>
      </c>
      <c r="W242" s="452">
        <v>0</v>
      </c>
      <c r="X242" s="452">
        <v>0</v>
      </c>
    </row>
    <row r="243" spans="1:24" outlineLevel="2">
      <c r="A243" s="447"/>
      <c r="B243" s="447"/>
      <c r="C243" s="448"/>
      <c r="D243" s="449"/>
      <c r="E243" s="452" t="s">
        <v>4195</v>
      </c>
      <c r="F243" s="452">
        <v>0</v>
      </c>
      <c r="G243" s="452" t="s">
        <v>29</v>
      </c>
      <c r="H243" s="452">
        <v>0</v>
      </c>
      <c r="I243" s="452">
        <v>0</v>
      </c>
      <c r="J243" s="452">
        <v>0</v>
      </c>
      <c r="K243" s="452">
        <v>0</v>
      </c>
      <c r="L243" s="452">
        <v>0</v>
      </c>
      <c r="M243" s="452">
        <v>0</v>
      </c>
      <c r="N243" s="452">
        <v>0</v>
      </c>
      <c r="O243" s="452">
        <v>0</v>
      </c>
      <c r="P243" s="452">
        <v>0</v>
      </c>
      <c r="Q243" s="452">
        <v>0</v>
      </c>
      <c r="R243" s="452">
        <v>0</v>
      </c>
      <c r="S243" s="452">
        <v>0</v>
      </c>
      <c r="T243" s="452">
        <v>0</v>
      </c>
      <c r="U243" s="452">
        <v>0</v>
      </c>
      <c r="V243" s="452">
        <v>0</v>
      </c>
      <c r="W243" s="452">
        <v>0</v>
      </c>
      <c r="X243" s="452">
        <v>0</v>
      </c>
    </row>
    <row r="244" spans="1:24" outlineLevel="2">
      <c r="A244" s="447"/>
      <c r="B244" s="447"/>
      <c r="C244" s="448"/>
      <c r="D244" s="449"/>
      <c r="E244" s="452" t="s">
        <v>4196</v>
      </c>
      <c r="F244" s="452">
        <v>0</v>
      </c>
      <c r="G244" s="452" t="s">
        <v>29</v>
      </c>
      <c r="H244" s="452">
        <v>5.7682659265308516</v>
      </c>
      <c r="I244" s="452">
        <v>0</v>
      </c>
      <c r="J244" s="452">
        <v>0</v>
      </c>
      <c r="K244" s="452">
        <v>0</v>
      </c>
      <c r="L244" s="452">
        <v>0</v>
      </c>
      <c r="M244" s="452">
        <v>0</v>
      </c>
      <c r="N244" s="452">
        <v>1.4337038152303512</v>
      </c>
      <c r="O244" s="452">
        <v>1.2610617877957682</v>
      </c>
      <c r="P244" s="452">
        <v>1.1932630176723014</v>
      </c>
      <c r="Q244" s="452">
        <v>1.029829767525883</v>
      </c>
      <c r="R244" s="452">
        <v>0.85040753830654858</v>
      </c>
      <c r="S244" s="452">
        <v>0</v>
      </c>
      <c r="T244" s="452">
        <v>0</v>
      </c>
      <c r="U244" s="452">
        <v>0</v>
      </c>
      <c r="V244" s="452">
        <v>0</v>
      </c>
      <c r="W244" s="452">
        <v>0</v>
      </c>
      <c r="X244" s="452">
        <v>0</v>
      </c>
    </row>
    <row r="245" spans="1:24" outlineLevel="2">
      <c r="A245" s="447"/>
      <c r="B245" s="447"/>
      <c r="C245" s="448"/>
      <c r="D245" s="449"/>
      <c r="E245" s="452" t="s">
        <v>4197</v>
      </c>
      <c r="F245" s="452">
        <v>0</v>
      </c>
      <c r="G245" s="452" t="s">
        <v>29</v>
      </c>
      <c r="H245" s="452">
        <v>7.1750674420943108</v>
      </c>
      <c r="I245" s="452">
        <v>0</v>
      </c>
      <c r="J245" s="452">
        <v>0</v>
      </c>
      <c r="K245" s="452">
        <v>0</v>
      </c>
      <c r="L245" s="452">
        <v>0</v>
      </c>
      <c r="M245" s="452">
        <v>0</v>
      </c>
      <c r="N245" s="452">
        <v>1.544490184066283</v>
      </c>
      <c r="O245" s="452">
        <v>1.5670332700226319</v>
      </c>
      <c r="P245" s="452">
        <v>1.5022672413909544</v>
      </c>
      <c r="Q245" s="452">
        <v>1.308915519663896</v>
      </c>
      <c r="R245" s="452">
        <v>1.2523612269505457</v>
      </c>
      <c r="S245" s="452">
        <v>0</v>
      </c>
      <c r="T245" s="452">
        <v>0</v>
      </c>
      <c r="U245" s="452">
        <v>0</v>
      </c>
      <c r="V245" s="452">
        <v>0</v>
      </c>
      <c r="W245" s="452">
        <v>0</v>
      </c>
      <c r="X245" s="452">
        <v>0</v>
      </c>
    </row>
    <row r="246" spans="1:24" outlineLevel="2">
      <c r="A246" s="447"/>
      <c r="B246" s="447"/>
      <c r="C246" s="448"/>
      <c r="D246" s="449"/>
      <c r="E246" s="452" t="s">
        <v>4198</v>
      </c>
      <c r="F246" s="452">
        <v>0</v>
      </c>
      <c r="G246" s="452" t="s">
        <v>29</v>
      </c>
      <c r="H246" s="452">
        <v>0</v>
      </c>
      <c r="I246" s="452">
        <v>0</v>
      </c>
      <c r="J246" s="452">
        <v>0</v>
      </c>
      <c r="K246" s="452">
        <v>0</v>
      </c>
      <c r="L246" s="452">
        <v>0</v>
      </c>
      <c r="M246" s="452">
        <v>0</v>
      </c>
      <c r="N246" s="452">
        <v>0</v>
      </c>
      <c r="O246" s="452">
        <v>0</v>
      </c>
      <c r="P246" s="452">
        <v>0</v>
      </c>
      <c r="Q246" s="452">
        <v>0</v>
      </c>
      <c r="R246" s="452">
        <v>0</v>
      </c>
      <c r="S246" s="452">
        <v>0</v>
      </c>
      <c r="T246" s="452">
        <v>0</v>
      </c>
      <c r="U246" s="452">
        <v>0</v>
      </c>
      <c r="V246" s="452">
        <v>0</v>
      </c>
      <c r="W246" s="452">
        <v>0</v>
      </c>
      <c r="X246" s="452">
        <v>0</v>
      </c>
    </row>
    <row r="247" spans="1:24" outlineLevel="2">
      <c r="A247" s="447"/>
      <c r="B247" s="447"/>
      <c r="C247" s="448"/>
      <c r="D247" s="449"/>
      <c r="E247" s="452" t="s">
        <v>4199</v>
      </c>
      <c r="F247" s="452">
        <v>0</v>
      </c>
      <c r="G247" s="452" t="s">
        <v>29</v>
      </c>
      <c r="H247" s="452">
        <v>0</v>
      </c>
      <c r="I247" s="452">
        <v>0</v>
      </c>
      <c r="J247" s="452">
        <v>0</v>
      </c>
      <c r="K247" s="452">
        <v>0</v>
      </c>
      <c r="L247" s="452">
        <v>0</v>
      </c>
      <c r="M247" s="452">
        <v>0</v>
      </c>
      <c r="N247" s="452">
        <v>0</v>
      </c>
      <c r="O247" s="452">
        <v>0</v>
      </c>
      <c r="P247" s="452">
        <v>0</v>
      </c>
      <c r="Q247" s="452">
        <v>0</v>
      </c>
      <c r="R247" s="452">
        <v>0</v>
      </c>
      <c r="S247" s="452">
        <v>0</v>
      </c>
      <c r="T247" s="452">
        <v>0</v>
      </c>
      <c r="U247" s="452">
        <v>0</v>
      </c>
      <c r="V247" s="452">
        <v>0</v>
      </c>
      <c r="W247" s="452">
        <v>0</v>
      </c>
      <c r="X247" s="452">
        <v>0</v>
      </c>
    </row>
    <row r="248" spans="1:24" outlineLevel="2">
      <c r="A248" s="447"/>
      <c r="B248" s="447"/>
      <c r="C248" s="448"/>
      <c r="D248" s="449"/>
      <c r="E248" s="452" t="s">
        <v>4200</v>
      </c>
      <c r="F248" s="452">
        <v>0</v>
      </c>
      <c r="G248" s="452" t="s">
        <v>29</v>
      </c>
      <c r="H248" s="452">
        <v>0</v>
      </c>
      <c r="I248" s="452">
        <v>0</v>
      </c>
      <c r="J248" s="452">
        <v>0</v>
      </c>
      <c r="K248" s="452">
        <v>0</v>
      </c>
      <c r="L248" s="452">
        <v>0</v>
      </c>
      <c r="M248" s="452">
        <v>0</v>
      </c>
      <c r="N248" s="452">
        <v>0</v>
      </c>
      <c r="O248" s="452">
        <v>0</v>
      </c>
      <c r="P248" s="452">
        <v>0</v>
      </c>
      <c r="Q248" s="452">
        <v>0</v>
      </c>
      <c r="R248" s="452">
        <v>0</v>
      </c>
      <c r="S248" s="452">
        <v>0</v>
      </c>
      <c r="T248" s="452">
        <v>0</v>
      </c>
      <c r="U248" s="452">
        <v>0</v>
      </c>
      <c r="V248" s="452">
        <v>0</v>
      </c>
      <c r="W248" s="452">
        <v>0</v>
      </c>
      <c r="X248" s="452">
        <v>0</v>
      </c>
    </row>
    <row r="249" spans="1:24" outlineLevel="2">
      <c r="A249" s="447"/>
      <c r="B249" s="447"/>
      <c r="C249" s="448"/>
      <c r="D249" s="449"/>
      <c r="E249" s="452" t="s">
        <v>4201</v>
      </c>
      <c r="F249" s="452">
        <v>0</v>
      </c>
      <c r="G249" s="452" t="s">
        <v>29</v>
      </c>
      <c r="H249" s="452">
        <v>0</v>
      </c>
      <c r="I249" s="452">
        <v>0</v>
      </c>
      <c r="J249" s="452">
        <v>0</v>
      </c>
      <c r="K249" s="452">
        <v>0</v>
      </c>
      <c r="L249" s="452">
        <v>0</v>
      </c>
      <c r="M249" s="452">
        <v>0</v>
      </c>
      <c r="N249" s="452">
        <v>0</v>
      </c>
      <c r="O249" s="452">
        <v>0</v>
      </c>
      <c r="P249" s="452">
        <v>0</v>
      </c>
      <c r="Q249" s="452">
        <v>0</v>
      </c>
      <c r="R249" s="452">
        <v>0</v>
      </c>
      <c r="S249" s="452">
        <v>0</v>
      </c>
      <c r="T249" s="452">
        <v>0</v>
      </c>
      <c r="U249" s="452">
        <v>0</v>
      </c>
      <c r="V249" s="452">
        <v>0</v>
      </c>
      <c r="W249" s="452">
        <v>0</v>
      </c>
      <c r="X249" s="452">
        <v>0</v>
      </c>
    </row>
    <row r="250" spans="1:24" outlineLevel="2">
      <c r="A250" s="447"/>
      <c r="B250" s="447"/>
      <c r="C250" s="448"/>
      <c r="D250" s="449"/>
      <c r="E250" s="452" t="s">
        <v>4202</v>
      </c>
      <c r="F250" s="452">
        <v>0</v>
      </c>
      <c r="G250" s="452" t="s">
        <v>29</v>
      </c>
      <c r="H250" s="452">
        <v>0</v>
      </c>
      <c r="I250" s="452">
        <v>0</v>
      </c>
      <c r="J250" s="452">
        <v>0</v>
      </c>
      <c r="K250" s="452">
        <v>0</v>
      </c>
      <c r="L250" s="452">
        <v>0</v>
      </c>
      <c r="M250" s="452">
        <v>0</v>
      </c>
      <c r="N250" s="452">
        <v>0</v>
      </c>
      <c r="O250" s="452">
        <v>0</v>
      </c>
      <c r="P250" s="452">
        <v>0</v>
      </c>
      <c r="Q250" s="452">
        <v>0</v>
      </c>
      <c r="R250" s="452">
        <v>0</v>
      </c>
      <c r="S250" s="452">
        <v>0</v>
      </c>
      <c r="T250" s="452">
        <v>0</v>
      </c>
      <c r="U250" s="452">
        <v>0</v>
      </c>
      <c r="V250" s="452">
        <v>0</v>
      </c>
      <c r="W250" s="452">
        <v>0</v>
      </c>
      <c r="X250" s="452">
        <v>0</v>
      </c>
    </row>
    <row r="251" spans="1:24" outlineLevel="2">
      <c r="A251" s="447"/>
      <c r="B251" s="447"/>
      <c r="C251" s="448"/>
      <c r="D251" s="449"/>
      <c r="E251" s="452" t="s">
        <v>4203</v>
      </c>
      <c r="F251" s="452">
        <v>0</v>
      </c>
      <c r="G251" s="452" t="s">
        <v>29</v>
      </c>
      <c r="H251" s="452">
        <v>0</v>
      </c>
      <c r="I251" s="452">
        <v>0</v>
      </c>
      <c r="J251" s="452">
        <v>0</v>
      </c>
      <c r="K251" s="452">
        <v>0</v>
      </c>
      <c r="L251" s="452">
        <v>0</v>
      </c>
      <c r="M251" s="452">
        <v>0</v>
      </c>
      <c r="N251" s="452">
        <v>0</v>
      </c>
      <c r="O251" s="452">
        <v>0</v>
      </c>
      <c r="P251" s="452">
        <v>0</v>
      </c>
      <c r="Q251" s="452">
        <v>0</v>
      </c>
      <c r="R251" s="452">
        <v>0</v>
      </c>
      <c r="S251" s="452">
        <v>0</v>
      </c>
      <c r="T251" s="452">
        <v>0</v>
      </c>
      <c r="U251" s="452">
        <v>0</v>
      </c>
      <c r="V251" s="452">
        <v>0</v>
      </c>
      <c r="W251" s="452">
        <v>0</v>
      </c>
      <c r="X251" s="452">
        <v>0</v>
      </c>
    </row>
    <row r="252" spans="1:24" outlineLevel="2">
      <c r="A252" s="447"/>
      <c r="B252" s="447"/>
      <c r="C252" s="448"/>
      <c r="D252" s="449"/>
      <c r="E252" s="452" t="s">
        <v>4204</v>
      </c>
      <c r="F252" s="452">
        <v>0</v>
      </c>
      <c r="G252" s="452" t="s">
        <v>29</v>
      </c>
      <c r="H252" s="452">
        <v>0</v>
      </c>
      <c r="I252" s="452">
        <v>0</v>
      </c>
      <c r="J252" s="452">
        <v>0</v>
      </c>
      <c r="K252" s="452">
        <v>0</v>
      </c>
      <c r="L252" s="452">
        <v>0</v>
      </c>
      <c r="M252" s="452">
        <v>0</v>
      </c>
      <c r="N252" s="452">
        <v>0</v>
      </c>
      <c r="O252" s="452">
        <v>0</v>
      </c>
      <c r="P252" s="452">
        <v>0</v>
      </c>
      <c r="Q252" s="452">
        <v>0</v>
      </c>
      <c r="R252" s="452">
        <v>0</v>
      </c>
      <c r="S252" s="452">
        <v>0</v>
      </c>
      <c r="T252" s="452">
        <v>0</v>
      </c>
      <c r="U252" s="452">
        <v>0</v>
      </c>
      <c r="V252" s="452">
        <v>0</v>
      </c>
      <c r="W252" s="452">
        <v>0</v>
      </c>
      <c r="X252" s="452">
        <v>0</v>
      </c>
    </row>
    <row r="253" spans="1:24" outlineLevel="2">
      <c r="A253" s="447"/>
      <c r="B253" s="447"/>
      <c r="C253" s="448"/>
      <c r="D253" s="449"/>
      <c r="E253" s="452" t="s">
        <v>4205</v>
      </c>
      <c r="F253" s="452">
        <v>0</v>
      </c>
      <c r="G253" s="452" t="s">
        <v>29</v>
      </c>
      <c r="H253" s="452">
        <v>0</v>
      </c>
      <c r="I253" s="452">
        <v>0</v>
      </c>
      <c r="J253" s="452">
        <v>0</v>
      </c>
      <c r="K253" s="452">
        <v>0</v>
      </c>
      <c r="L253" s="452">
        <v>0</v>
      </c>
      <c r="M253" s="452">
        <v>0</v>
      </c>
      <c r="N253" s="452">
        <v>0</v>
      </c>
      <c r="O253" s="452">
        <v>0</v>
      </c>
      <c r="P253" s="452">
        <v>0</v>
      </c>
      <c r="Q253" s="452">
        <v>0</v>
      </c>
      <c r="R253" s="452">
        <v>0</v>
      </c>
      <c r="S253" s="452">
        <v>0</v>
      </c>
      <c r="T253" s="452">
        <v>0</v>
      </c>
      <c r="U253" s="452">
        <v>0</v>
      </c>
      <c r="V253" s="452">
        <v>0</v>
      </c>
      <c r="W253" s="452">
        <v>0</v>
      </c>
      <c r="X253" s="452">
        <v>0</v>
      </c>
    </row>
    <row r="254" spans="1:24" outlineLevel="2">
      <c r="A254" s="447"/>
      <c r="B254" s="447"/>
      <c r="C254" s="448"/>
      <c r="D254" s="449"/>
      <c r="E254" s="452" t="s">
        <v>4206</v>
      </c>
      <c r="F254" s="452">
        <v>0</v>
      </c>
      <c r="G254" s="452" t="s">
        <v>29</v>
      </c>
      <c r="H254" s="452">
        <v>0</v>
      </c>
      <c r="I254" s="452">
        <v>0</v>
      </c>
      <c r="J254" s="452">
        <v>0</v>
      </c>
      <c r="K254" s="452">
        <v>0</v>
      </c>
      <c r="L254" s="452">
        <v>0</v>
      </c>
      <c r="M254" s="452">
        <v>0</v>
      </c>
      <c r="N254" s="452">
        <v>0</v>
      </c>
      <c r="O254" s="452">
        <v>0</v>
      </c>
      <c r="P254" s="452">
        <v>0</v>
      </c>
      <c r="Q254" s="452">
        <v>0</v>
      </c>
      <c r="R254" s="452">
        <v>0</v>
      </c>
      <c r="S254" s="452">
        <v>0</v>
      </c>
      <c r="T254" s="452">
        <v>0</v>
      </c>
      <c r="U254" s="452">
        <v>0</v>
      </c>
      <c r="V254" s="452">
        <v>0</v>
      </c>
      <c r="W254" s="452">
        <v>0</v>
      </c>
      <c r="X254" s="452">
        <v>0</v>
      </c>
    </row>
    <row r="255" spans="1:24" outlineLevel="2">
      <c r="A255" s="453"/>
      <c r="B255" s="453"/>
      <c r="C255" s="454"/>
      <c r="D255" s="455"/>
      <c r="E255" s="456" t="s">
        <v>4207</v>
      </c>
      <c r="F255" s="456"/>
      <c r="G255" s="456" t="s">
        <v>29</v>
      </c>
      <c r="H255" s="457">
        <f t="shared" ref="H255:H260" si="22" xml:space="preserve"> SUM( J255:X255 )</f>
        <v>0</v>
      </c>
      <c r="I255" s="456"/>
      <c r="J255" s="457">
        <f t="shared" ref="J255:X260" si="23" xml:space="preserve">  CHOOSE( $F$236, J237, J243, J249 )</f>
        <v>0</v>
      </c>
      <c r="K255" s="457">
        <f t="shared" si="23"/>
        <v>0</v>
      </c>
      <c r="L255" s="457">
        <f t="shared" si="23"/>
        <v>0</v>
      </c>
      <c r="M255" s="457">
        <f t="shared" si="23"/>
        <v>0</v>
      </c>
      <c r="N255" s="457">
        <f t="shared" si="23"/>
        <v>0</v>
      </c>
      <c r="O255" s="457">
        <f t="shared" si="23"/>
        <v>0</v>
      </c>
      <c r="P255" s="457">
        <f t="shared" si="23"/>
        <v>0</v>
      </c>
      <c r="Q255" s="457">
        <f t="shared" si="23"/>
        <v>0</v>
      </c>
      <c r="R255" s="457">
        <f t="shared" si="23"/>
        <v>0</v>
      </c>
      <c r="S255" s="457">
        <f t="shared" si="23"/>
        <v>0</v>
      </c>
      <c r="T255" s="457">
        <f t="shared" si="23"/>
        <v>0</v>
      </c>
      <c r="U255" s="457">
        <f t="shared" si="23"/>
        <v>0</v>
      </c>
      <c r="V255" s="457">
        <f t="shared" si="23"/>
        <v>0</v>
      </c>
      <c r="W255" s="457">
        <f t="shared" si="23"/>
        <v>0</v>
      </c>
      <c r="X255" s="457">
        <f t="shared" si="23"/>
        <v>0</v>
      </c>
    </row>
    <row r="256" spans="1:24" outlineLevel="2">
      <c r="A256" s="453"/>
      <c r="B256" s="453"/>
      <c r="C256" s="454"/>
      <c r="D256" s="455"/>
      <c r="E256" s="456" t="s">
        <v>4208</v>
      </c>
      <c r="F256" s="456"/>
      <c r="G256" s="456" t="s">
        <v>29</v>
      </c>
      <c r="H256" s="457">
        <f t="shared" si="22"/>
        <v>0</v>
      </c>
      <c r="I256" s="456"/>
      <c r="J256" s="457">
        <f t="shared" si="23"/>
        <v>0</v>
      </c>
      <c r="K256" s="457">
        <f t="shared" si="23"/>
        <v>0</v>
      </c>
      <c r="L256" s="457">
        <f t="shared" si="23"/>
        <v>0</v>
      </c>
      <c r="M256" s="457">
        <f t="shared" si="23"/>
        <v>0</v>
      </c>
      <c r="N256" s="457">
        <f t="shared" si="23"/>
        <v>0</v>
      </c>
      <c r="O256" s="457">
        <f t="shared" si="23"/>
        <v>0</v>
      </c>
      <c r="P256" s="457">
        <f t="shared" si="23"/>
        <v>0</v>
      </c>
      <c r="Q256" s="457">
        <f t="shared" si="23"/>
        <v>0</v>
      </c>
      <c r="R256" s="457">
        <f t="shared" si="23"/>
        <v>0</v>
      </c>
      <c r="S256" s="457">
        <f t="shared" si="23"/>
        <v>0</v>
      </c>
      <c r="T256" s="457">
        <f t="shared" si="23"/>
        <v>0</v>
      </c>
      <c r="U256" s="457">
        <f t="shared" si="23"/>
        <v>0</v>
      </c>
      <c r="V256" s="457">
        <f t="shared" si="23"/>
        <v>0</v>
      </c>
      <c r="W256" s="457">
        <f t="shared" si="23"/>
        <v>0</v>
      </c>
      <c r="X256" s="457">
        <f t="shared" si="23"/>
        <v>0</v>
      </c>
    </row>
    <row r="257" spans="1:24" outlineLevel="2">
      <c r="A257" s="453"/>
      <c r="B257" s="453"/>
      <c r="C257" s="454"/>
      <c r="D257" s="455"/>
      <c r="E257" s="456" t="s">
        <v>4209</v>
      </c>
      <c r="F257" s="456"/>
      <c r="G257" s="456" t="s">
        <v>29</v>
      </c>
      <c r="H257" s="457">
        <f t="shared" si="22"/>
        <v>0</v>
      </c>
      <c r="I257" s="456"/>
      <c r="J257" s="457">
        <f t="shared" si="23"/>
        <v>0</v>
      </c>
      <c r="K257" s="457">
        <f t="shared" si="23"/>
        <v>0</v>
      </c>
      <c r="L257" s="457">
        <f t="shared" si="23"/>
        <v>0</v>
      </c>
      <c r="M257" s="457">
        <f t="shared" si="23"/>
        <v>0</v>
      </c>
      <c r="N257" s="457">
        <f t="shared" si="23"/>
        <v>0</v>
      </c>
      <c r="O257" s="457">
        <f t="shared" si="23"/>
        <v>0</v>
      </c>
      <c r="P257" s="457">
        <f t="shared" si="23"/>
        <v>0</v>
      </c>
      <c r="Q257" s="457">
        <f t="shared" si="23"/>
        <v>0</v>
      </c>
      <c r="R257" s="457">
        <f t="shared" si="23"/>
        <v>0</v>
      </c>
      <c r="S257" s="457">
        <f t="shared" si="23"/>
        <v>0</v>
      </c>
      <c r="T257" s="457">
        <f t="shared" si="23"/>
        <v>0</v>
      </c>
      <c r="U257" s="457">
        <f t="shared" si="23"/>
        <v>0</v>
      </c>
      <c r="V257" s="457">
        <f t="shared" si="23"/>
        <v>0</v>
      </c>
      <c r="W257" s="457">
        <f t="shared" si="23"/>
        <v>0</v>
      </c>
      <c r="X257" s="457">
        <f t="shared" si="23"/>
        <v>0</v>
      </c>
    </row>
    <row r="258" spans="1:24" outlineLevel="2">
      <c r="A258" s="453"/>
      <c r="B258" s="453"/>
      <c r="C258" s="454"/>
      <c r="D258" s="455"/>
      <c r="E258" s="456" t="s">
        <v>4210</v>
      </c>
      <c r="F258" s="456"/>
      <c r="G258" s="456" t="s">
        <v>29</v>
      </c>
      <c r="H258" s="457">
        <f t="shared" si="22"/>
        <v>0</v>
      </c>
      <c r="I258" s="456"/>
      <c r="J258" s="457">
        <f t="shared" si="23"/>
        <v>0</v>
      </c>
      <c r="K258" s="457">
        <f t="shared" si="23"/>
        <v>0</v>
      </c>
      <c r="L258" s="457">
        <f t="shared" si="23"/>
        <v>0</v>
      </c>
      <c r="M258" s="457">
        <f t="shared" si="23"/>
        <v>0</v>
      </c>
      <c r="N258" s="457">
        <f t="shared" si="23"/>
        <v>0</v>
      </c>
      <c r="O258" s="457">
        <f t="shared" si="23"/>
        <v>0</v>
      </c>
      <c r="P258" s="457">
        <f t="shared" si="23"/>
        <v>0</v>
      </c>
      <c r="Q258" s="457">
        <f t="shared" si="23"/>
        <v>0</v>
      </c>
      <c r="R258" s="457">
        <f t="shared" si="23"/>
        <v>0</v>
      </c>
      <c r="S258" s="457">
        <f t="shared" si="23"/>
        <v>0</v>
      </c>
      <c r="T258" s="457">
        <f t="shared" si="23"/>
        <v>0</v>
      </c>
      <c r="U258" s="457">
        <f t="shared" si="23"/>
        <v>0</v>
      </c>
      <c r="V258" s="457">
        <f t="shared" si="23"/>
        <v>0</v>
      </c>
      <c r="W258" s="457">
        <f t="shared" si="23"/>
        <v>0</v>
      </c>
      <c r="X258" s="457">
        <f t="shared" si="23"/>
        <v>0</v>
      </c>
    </row>
    <row r="259" spans="1:24" outlineLevel="2">
      <c r="A259" s="453"/>
      <c r="B259" s="453"/>
      <c r="C259" s="454"/>
      <c r="D259" s="455"/>
      <c r="E259" s="456" t="s">
        <v>4211</v>
      </c>
      <c r="F259" s="456"/>
      <c r="G259" s="456" t="s">
        <v>29</v>
      </c>
      <c r="H259" s="457">
        <f t="shared" si="22"/>
        <v>0</v>
      </c>
      <c r="I259" s="456"/>
      <c r="J259" s="457">
        <f t="shared" si="23"/>
        <v>0</v>
      </c>
      <c r="K259" s="457">
        <f t="shared" si="23"/>
        <v>0</v>
      </c>
      <c r="L259" s="457">
        <f t="shared" si="23"/>
        <v>0</v>
      </c>
      <c r="M259" s="457">
        <f t="shared" si="23"/>
        <v>0</v>
      </c>
      <c r="N259" s="457">
        <f t="shared" si="23"/>
        <v>0</v>
      </c>
      <c r="O259" s="457">
        <f t="shared" si="23"/>
        <v>0</v>
      </c>
      <c r="P259" s="457">
        <f t="shared" si="23"/>
        <v>0</v>
      </c>
      <c r="Q259" s="457">
        <f t="shared" si="23"/>
        <v>0</v>
      </c>
      <c r="R259" s="457">
        <f t="shared" si="23"/>
        <v>0</v>
      </c>
      <c r="S259" s="457">
        <f t="shared" si="23"/>
        <v>0</v>
      </c>
      <c r="T259" s="457">
        <f t="shared" si="23"/>
        <v>0</v>
      </c>
      <c r="U259" s="457">
        <f t="shared" si="23"/>
        <v>0</v>
      </c>
      <c r="V259" s="457">
        <f t="shared" si="23"/>
        <v>0</v>
      </c>
      <c r="W259" s="457">
        <f t="shared" si="23"/>
        <v>0</v>
      </c>
      <c r="X259" s="457">
        <f t="shared" si="23"/>
        <v>0</v>
      </c>
    </row>
    <row r="260" spans="1:24" outlineLevel="2">
      <c r="A260" s="453"/>
      <c r="B260" s="453"/>
      <c r="C260" s="454"/>
      <c r="D260" s="455"/>
      <c r="E260" s="456" t="s">
        <v>4212</v>
      </c>
      <c r="F260" s="456"/>
      <c r="G260" s="456" t="s">
        <v>29</v>
      </c>
      <c r="H260" s="457">
        <f t="shared" si="22"/>
        <v>0</v>
      </c>
      <c r="I260" s="456"/>
      <c r="J260" s="457">
        <f t="shared" si="23"/>
        <v>0</v>
      </c>
      <c r="K260" s="457">
        <f t="shared" si="23"/>
        <v>0</v>
      </c>
      <c r="L260" s="457">
        <f t="shared" si="23"/>
        <v>0</v>
      </c>
      <c r="M260" s="457">
        <f t="shared" si="23"/>
        <v>0</v>
      </c>
      <c r="N260" s="457">
        <f t="shared" si="23"/>
        <v>0</v>
      </c>
      <c r="O260" s="457">
        <f t="shared" si="23"/>
        <v>0</v>
      </c>
      <c r="P260" s="457">
        <f t="shared" si="23"/>
        <v>0</v>
      </c>
      <c r="Q260" s="457">
        <f t="shared" si="23"/>
        <v>0</v>
      </c>
      <c r="R260" s="457">
        <f t="shared" si="23"/>
        <v>0</v>
      </c>
      <c r="S260" s="457">
        <f t="shared" si="23"/>
        <v>0</v>
      </c>
      <c r="T260" s="457">
        <f t="shared" si="23"/>
        <v>0</v>
      </c>
      <c r="U260" s="457">
        <f t="shared" si="23"/>
        <v>0</v>
      </c>
      <c r="V260" s="457">
        <f t="shared" si="23"/>
        <v>0</v>
      </c>
      <c r="W260" s="457">
        <f t="shared" si="23"/>
        <v>0</v>
      </c>
      <c r="X260" s="457">
        <f t="shared" si="23"/>
        <v>0</v>
      </c>
    </row>
    <row r="261" spans="1:24" outlineLevel="2"/>
    <row r="262" spans="1:24" outlineLevel="2"/>
    <row r="263" spans="1:24" outlineLevel="2">
      <c r="B263" s="69" t="s">
        <v>4213</v>
      </c>
    </row>
    <row r="264" spans="1:24" outlineLevel="2">
      <c r="A264" s="447"/>
      <c r="B264" s="447"/>
      <c r="C264" s="448"/>
      <c r="D264" s="449"/>
      <c r="E264" s="450" t="s">
        <v>4214</v>
      </c>
      <c r="F264" s="450">
        <v>1</v>
      </c>
      <c r="G264" s="450" t="s">
        <v>4001</v>
      </c>
      <c r="M264" s="451"/>
    </row>
    <row r="265" spans="1:24" outlineLevel="2">
      <c r="A265" s="447"/>
      <c r="B265" s="447"/>
      <c r="C265" s="448"/>
      <c r="D265" s="449"/>
      <c r="E265" s="452" t="s">
        <v>4215</v>
      </c>
      <c r="F265" s="452">
        <v>0</v>
      </c>
      <c r="G265" s="452" t="s">
        <v>29</v>
      </c>
      <c r="H265" s="452">
        <v>0</v>
      </c>
      <c r="I265" s="452">
        <v>0</v>
      </c>
      <c r="J265" s="452">
        <v>0</v>
      </c>
      <c r="K265" s="452">
        <v>0</v>
      </c>
      <c r="L265" s="452">
        <v>0</v>
      </c>
      <c r="M265" s="452">
        <v>0</v>
      </c>
      <c r="N265" s="452">
        <v>0</v>
      </c>
      <c r="O265" s="452">
        <v>0</v>
      </c>
      <c r="P265" s="452">
        <v>0</v>
      </c>
      <c r="Q265" s="452">
        <v>0</v>
      </c>
      <c r="R265" s="452">
        <v>0</v>
      </c>
      <c r="S265" s="452">
        <v>0</v>
      </c>
      <c r="T265" s="452">
        <v>0</v>
      </c>
      <c r="U265" s="452">
        <v>0</v>
      </c>
      <c r="V265" s="452">
        <v>0</v>
      </c>
      <c r="W265" s="452">
        <v>0</v>
      </c>
      <c r="X265" s="452">
        <v>0</v>
      </c>
    </row>
    <row r="266" spans="1:24" outlineLevel="2">
      <c r="A266" s="447"/>
      <c r="B266" s="447"/>
      <c r="C266" s="448"/>
      <c r="D266" s="449"/>
      <c r="E266" s="452" t="s">
        <v>4216</v>
      </c>
      <c r="F266" s="452">
        <v>0</v>
      </c>
      <c r="G266" s="452" t="s">
        <v>29</v>
      </c>
      <c r="H266" s="452">
        <v>40.253</v>
      </c>
      <c r="I266" s="452">
        <v>0</v>
      </c>
      <c r="J266" s="452">
        <v>0</v>
      </c>
      <c r="K266" s="452">
        <v>0</v>
      </c>
      <c r="L266" s="452">
        <v>0</v>
      </c>
      <c r="M266" s="452">
        <v>0</v>
      </c>
      <c r="N266" s="452">
        <v>3.2349999999999999</v>
      </c>
      <c r="O266" s="452">
        <v>3.4670000000000001</v>
      </c>
      <c r="P266" s="452">
        <v>3.66</v>
      </c>
      <c r="Q266" s="452">
        <v>3.85</v>
      </c>
      <c r="R266" s="452">
        <v>4.0229999999999997</v>
      </c>
      <c r="S266" s="452">
        <v>4.1349999999999998</v>
      </c>
      <c r="T266" s="452">
        <v>4.2670000000000003</v>
      </c>
      <c r="U266" s="452">
        <v>4.4000000000000004</v>
      </c>
      <c r="V266" s="452">
        <v>4.54</v>
      </c>
      <c r="W266" s="452">
        <v>4.6760000000000002</v>
      </c>
      <c r="X266" s="452">
        <v>0</v>
      </c>
    </row>
    <row r="267" spans="1:24" outlineLevel="2">
      <c r="A267" s="447"/>
      <c r="B267" s="447"/>
      <c r="C267" s="448"/>
      <c r="D267" s="449"/>
      <c r="E267" s="452" t="s">
        <v>4217</v>
      </c>
      <c r="F267" s="452">
        <v>0</v>
      </c>
      <c r="G267" s="452" t="s">
        <v>29</v>
      </c>
      <c r="H267" s="452">
        <v>22.487999999999996</v>
      </c>
      <c r="I267" s="452">
        <v>0</v>
      </c>
      <c r="J267" s="452">
        <v>0</v>
      </c>
      <c r="K267" s="452">
        <v>0</v>
      </c>
      <c r="L267" s="452">
        <v>0</v>
      </c>
      <c r="M267" s="452">
        <v>0</v>
      </c>
      <c r="N267" s="452">
        <v>2.3769999999999998</v>
      </c>
      <c r="O267" s="452">
        <v>2.34</v>
      </c>
      <c r="P267" s="452">
        <v>2.3130000000000002</v>
      </c>
      <c r="Q267" s="452">
        <v>2.2850000000000001</v>
      </c>
      <c r="R267" s="452">
        <v>2.2589999999999999</v>
      </c>
      <c r="S267" s="452">
        <v>2.2330000000000001</v>
      </c>
      <c r="T267" s="452">
        <v>2.2069999999999999</v>
      </c>
      <c r="U267" s="452">
        <v>2.1819999999999999</v>
      </c>
      <c r="V267" s="452">
        <v>2.1589999999999998</v>
      </c>
      <c r="W267" s="452">
        <v>2.133</v>
      </c>
      <c r="X267" s="452">
        <v>0</v>
      </c>
    </row>
    <row r="268" spans="1:24" outlineLevel="2">
      <c r="A268" s="447"/>
      <c r="B268" s="447"/>
      <c r="C268" s="448"/>
      <c r="D268" s="449"/>
      <c r="E268" s="452" t="s">
        <v>4218</v>
      </c>
      <c r="F268" s="452">
        <v>0</v>
      </c>
      <c r="G268" s="452" t="s">
        <v>29</v>
      </c>
      <c r="H268" s="452">
        <v>0</v>
      </c>
      <c r="I268" s="452">
        <v>0</v>
      </c>
      <c r="J268" s="452">
        <v>0</v>
      </c>
      <c r="K268" s="452">
        <v>0</v>
      </c>
      <c r="L268" s="452">
        <v>0</v>
      </c>
      <c r="M268" s="452">
        <v>0</v>
      </c>
      <c r="N268" s="452">
        <v>0</v>
      </c>
      <c r="O268" s="452">
        <v>0</v>
      </c>
      <c r="P268" s="452">
        <v>0</v>
      </c>
      <c r="Q268" s="452">
        <v>0</v>
      </c>
      <c r="R268" s="452">
        <v>0</v>
      </c>
      <c r="S268" s="452">
        <v>0</v>
      </c>
      <c r="T268" s="452">
        <v>0</v>
      </c>
      <c r="U268" s="452">
        <v>0</v>
      </c>
      <c r="V268" s="452">
        <v>0</v>
      </c>
      <c r="W268" s="452">
        <v>0</v>
      </c>
      <c r="X268" s="452">
        <v>0</v>
      </c>
    </row>
    <row r="269" spans="1:24" outlineLevel="2">
      <c r="A269" s="447"/>
      <c r="B269" s="447"/>
      <c r="C269" s="448"/>
      <c r="D269" s="449"/>
      <c r="E269" s="452" t="s">
        <v>4219</v>
      </c>
      <c r="F269" s="452">
        <v>0</v>
      </c>
      <c r="G269" s="452" t="s">
        <v>29</v>
      </c>
      <c r="H269" s="452">
        <v>0</v>
      </c>
      <c r="I269" s="452">
        <v>0</v>
      </c>
      <c r="J269" s="452">
        <v>0</v>
      </c>
      <c r="K269" s="452">
        <v>0</v>
      </c>
      <c r="L269" s="452">
        <v>0</v>
      </c>
      <c r="M269" s="452">
        <v>0</v>
      </c>
      <c r="N269" s="452">
        <v>0</v>
      </c>
      <c r="O269" s="452">
        <v>0</v>
      </c>
      <c r="P269" s="452">
        <v>0</v>
      </c>
      <c r="Q269" s="452">
        <v>0</v>
      </c>
      <c r="R269" s="452">
        <v>0</v>
      </c>
      <c r="S269" s="452">
        <v>0</v>
      </c>
      <c r="T269" s="452">
        <v>0</v>
      </c>
      <c r="U269" s="452">
        <v>0</v>
      </c>
      <c r="V269" s="452">
        <v>0</v>
      </c>
      <c r="W269" s="452">
        <v>0</v>
      </c>
      <c r="X269" s="452">
        <v>0</v>
      </c>
    </row>
    <row r="270" spans="1:24" outlineLevel="2">
      <c r="A270" s="447"/>
      <c r="B270" s="447"/>
      <c r="C270" s="448"/>
      <c r="D270" s="449"/>
      <c r="E270" s="452" t="s">
        <v>4220</v>
      </c>
      <c r="F270" s="452">
        <v>0</v>
      </c>
      <c r="G270" s="452" t="s">
        <v>29</v>
      </c>
      <c r="H270" s="452">
        <v>0</v>
      </c>
      <c r="I270" s="452">
        <v>0</v>
      </c>
      <c r="J270" s="452">
        <v>0</v>
      </c>
      <c r="K270" s="452">
        <v>0</v>
      </c>
      <c r="L270" s="452">
        <v>0</v>
      </c>
      <c r="M270" s="452">
        <v>0</v>
      </c>
      <c r="N270" s="452">
        <v>0</v>
      </c>
      <c r="O270" s="452">
        <v>0</v>
      </c>
      <c r="P270" s="452">
        <v>0</v>
      </c>
      <c r="Q270" s="452">
        <v>0</v>
      </c>
      <c r="R270" s="452">
        <v>0</v>
      </c>
      <c r="S270" s="452">
        <v>0</v>
      </c>
      <c r="T270" s="452">
        <v>0</v>
      </c>
      <c r="U270" s="452">
        <v>0</v>
      </c>
      <c r="V270" s="452">
        <v>0</v>
      </c>
      <c r="W270" s="452">
        <v>0</v>
      </c>
      <c r="X270" s="452">
        <v>0</v>
      </c>
    </row>
    <row r="271" spans="1:24" outlineLevel="2">
      <c r="A271" s="447"/>
      <c r="B271" s="447"/>
      <c r="C271" s="448"/>
      <c r="D271" s="449"/>
      <c r="E271" s="452" t="s">
        <v>4221</v>
      </c>
      <c r="F271" s="452">
        <v>0</v>
      </c>
      <c r="G271" s="452" t="s">
        <v>29</v>
      </c>
      <c r="H271" s="452">
        <v>0</v>
      </c>
      <c r="I271" s="452">
        <v>0</v>
      </c>
      <c r="J271" s="452">
        <v>0</v>
      </c>
      <c r="K271" s="452">
        <v>0</v>
      </c>
      <c r="L271" s="452">
        <v>0</v>
      </c>
      <c r="M271" s="452">
        <v>0</v>
      </c>
      <c r="N271" s="452">
        <v>0</v>
      </c>
      <c r="O271" s="452">
        <v>0</v>
      </c>
      <c r="P271" s="452">
        <v>0</v>
      </c>
      <c r="Q271" s="452">
        <v>0</v>
      </c>
      <c r="R271" s="452">
        <v>0</v>
      </c>
      <c r="S271" s="452">
        <v>0</v>
      </c>
      <c r="T271" s="452">
        <v>0</v>
      </c>
      <c r="U271" s="452">
        <v>0</v>
      </c>
      <c r="V271" s="452">
        <v>0</v>
      </c>
      <c r="W271" s="452">
        <v>0</v>
      </c>
      <c r="X271" s="452">
        <v>0</v>
      </c>
    </row>
    <row r="272" spans="1:24" outlineLevel="2">
      <c r="A272" s="447"/>
      <c r="B272" s="447"/>
      <c r="C272" s="448"/>
      <c r="D272" s="449"/>
      <c r="E272" s="452" t="s">
        <v>4222</v>
      </c>
      <c r="F272" s="452">
        <v>0</v>
      </c>
      <c r="G272" s="452" t="s">
        <v>29</v>
      </c>
      <c r="H272" s="452">
        <v>0</v>
      </c>
      <c r="I272" s="452">
        <v>0</v>
      </c>
      <c r="J272" s="452">
        <v>0</v>
      </c>
      <c r="K272" s="452">
        <v>0</v>
      </c>
      <c r="L272" s="452">
        <v>0</v>
      </c>
      <c r="M272" s="452">
        <v>0</v>
      </c>
      <c r="N272" s="452">
        <v>0</v>
      </c>
      <c r="O272" s="452">
        <v>0</v>
      </c>
      <c r="P272" s="452">
        <v>0</v>
      </c>
      <c r="Q272" s="452">
        <v>0</v>
      </c>
      <c r="R272" s="452">
        <v>0</v>
      </c>
      <c r="S272" s="452">
        <v>0</v>
      </c>
      <c r="T272" s="452">
        <v>0</v>
      </c>
      <c r="U272" s="452">
        <v>0</v>
      </c>
      <c r="V272" s="452">
        <v>0</v>
      </c>
      <c r="W272" s="452">
        <v>0</v>
      </c>
      <c r="X272" s="452">
        <v>0</v>
      </c>
    </row>
    <row r="273" spans="1:24" outlineLevel="2">
      <c r="A273" s="447"/>
      <c r="B273" s="447"/>
      <c r="C273" s="448"/>
      <c r="D273" s="449"/>
      <c r="E273" s="452" t="s">
        <v>4223</v>
      </c>
      <c r="F273" s="452">
        <v>0</v>
      </c>
      <c r="G273" s="452" t="s">
        <v>29</v>
      </c>
      <c r="H273" s="452">
        <v>0</v>
      </c>
      <c r="I273" s="452">
        <v>0</v>
      </c>
      <c r="J273" s="452">
        <v>0</v>
      </c>
      <c r="K273" s="452">
        <v>0</v>
      </c>
      <c r="L273" s="452">
        <v>0</v>
      </c>
      <c r="M273" s="452">
        <v>0</v>
      </c>
      <c r="N273" s="452">
        <v>0</v>
      </c>
      <c r="O273" s="452">
        <v>0</v>
      </c>
      <c r="P273" s="452">
        <v>0</v>
      </c>
      <c r="Q273" s="452">
        <v>0</v>
      </c>
      <c r="R273" s="452">
        <v>0</v>
      </c>
      <c r="S273" s="452">
        <v>0</v>
      </c>
      <c r="T273" s="452">
        <v>0</v>
      </c>
      <c r="U273" s="452">
        <v>0</v>
      </c>
      <c r="V273" s="452">
        <v>0</v>
      </c>
      <c r="W273" s="452">
        <v>0</v>
      </c>
      <c r="X273" s="452">
        <v>0</v>
      </c>
    </row>
    <row r="274" spans="1:24" outlineLevel="2">
      <c r="A274" s="447"/>
      <c r="B274" s="447"/>
      <c r="C274" s="448"/>
      <c r="D274" s="449"/>
      <c r="E274" s="452" t="s">
        <v>4224</v>
      </c>
      <c r="F274" s="452">
        <v>0</v>
      </c>
      <c r="G274" s="452" t="s">
        <v>29</v>
      </c>
      <c r="H274" s="452">
        <v>0</v>
      </c>
      <c r="I274" s="452">
        <v>0</v>
      </c>
      <c r="J274" s="452">
        <v>0</v>
      </c>
      <c r="K274" s="452">
        <v>0</v>
      </c>
      <c r="L274" s="452">
        <v>0</v>
      </c>
      <c r="M274" s="452">
        <v>0</v>
      </c>
      <c r="N274" s="452">
        <v>0</v>
      </c>
      <c r="O274" s="452">
        <v>0</v>
      </c>
      <c r="P274" s="452">
        <v>0</v>
      </c>
      <c r="Q274" s="452">
        <v>0</v>
      </c>
      <c r="R274" s="452">
        <v>0</v>
      </c>
      <c r="S274" s="452">
        <v>0</v>
      </c>
      <c r="T274" s="452">
        <v>0</v>
      </c>
      <c r="U274" s="452">
        <v>0</v>
      </c>
      <c r="V274" s="452">
        <v>0</v>
      </c>
      <c r="W274" s="452">
        <v>0</v>
      </c>
      <c r="X274" s="452">
        <v>0</v>
      </c>
    </row>
    <row r="275" spans="1:24" outlineLevel="2">
      <c r="A275" s="447"/>
      <c r="B275" s="447"/>
      <c r="C275" s="448"/>
      <c r="D275" s="449"/>
      <c r="E275" s="452" t="s">
        <v>4225</v>
      </c>
      <c r="F275" s="452">
        <v>0</v>
      </c>
      <c r="G275" s="452" t="s">
        <v>29</v>
      </c>
      <c r="H275" s="452">
        <v>0</v>
      </c>
      <c r="I275" s="452">
        <v>0</v>
      </c>
      <c r="J275" s="452">
        <v>0</v>
      </c>
      <c r="K275" s="452">
        <v>0</v>
      </c>
      <c r="L275" s="452">
        <v>0</v>
      </c>
      <c r="M275" s="452">
        <v>0</v>
      </c>
      <c r="N275" s="452">
        <v>0</v>
      </c>
      <c r="O275" s="452">
        <v>0</v>
      </c>
      <c r="P275" s="452">
        <v>0</v>
      </c>
      <c r="Q275" s="452">
        <v>0</v>
      </c>
      <c r="R275" s="452">
        <v>0</v>
      </c>
      <c r="S275" s="452">
        <v>0</v>
      </c>
      <c r="T275" s="452">
        <v>0</v>
      </c>
      <c r="U275" s="452">
        <v>0</v>
      </c>
      <c r="V275" s="452">
        <v>0</v>
      </c>
      <c r="W275" s="452">
        <v>0</v>
      </c>
      <c r="X275" s="452">
        <v>0</v>
      </c>
    </row>
    <row r="276" spans="1:24" outlineLevel="2">
      <c r="A276" s="447"/>
      <c r="B276" s="447"/>
      <c r="C276" s="448"/>
      <c r="D276" s="449"/>
      <c r="E276" s="452" t="s">
        <v>4226</v>
      </c>
      <c r="F276" s="452">
        <v>0</v>
      </c>
      <c r="G276" s="452" t="s">
        <v>29</v>
      </c>
      <c r="H276" s="452">
        <v>0</v>
      </c>
      <c r="I276" s="452">
        <v>0</v>
      </c>
      <c r="J276" s="452">
        <v>0</v>
      </c>
      <c r="K276" s="452">
        <v>0</v>
      </c>
      <c r="L276" s="452">
        <v>0</v>
      </c>
      <c r="M276" s="452">
        <v>0</v>
      </c>
      <c r="N276" s="452">
        <v>0</v>
      </c>
      <c r="O276" s="452">
        <v>0</v>
      </c>
      <c r="P276" s="452">
        <v>0</v>
      </c>
      <c r="Q276" s="452">
        <v>0</v>
      </c>
      <c r="R276" s="452">
        <v>0</v>
      </c>
      <c r="S276" s="452">
        <v>0</v>
      </c>
      <c r="T276" s="452">
        <v>0</v>
      </c>
      <c r="U276" s="452">
        <v>0</v>
      </c>
      <c r="V276" s="452">
        <v>0</v>
      </c>
      <c r="W276" s="452">
        <v>0</v>
      </c>
      <c r="X276" s="452">
        <v>0</v>
      </c>
    </row>
    <row r="277" spans="1:24" outlineLevel="2">
      <c r="A277" s="447"/>
      <c r="B277" s="447"/>
      <c r="C277" s="448"/>
      <c r="D277" s="449"/>
      <c r="E277" s="452" t="s">
        <v>4227</v>
      </c>
      <c r="F277" s="452">
        <v>0</v>
      </c>
      <c r="G277" s="452" t="s">
        <v>29</v>
      </c>
      <c r="H277" s="452">
        <v>0</v>
      </c>
      <c r="I277" s="452">
        <v>0</v>
      </c>
      <c r="J277" s="452">
        <v>0</v>
      </c>
      <c r="K277" s="452">
        <v>0</v>
      </c>
      <c r="L277" s="452">
        <v>0</v>
      </c>
      <c r="M277" s="452">
        <v>0</v>
      </c>
      <c r="N277" s="452">
        <v>0</v>
      </c>
      <c r="O277" s="452">
        <v>0</v>
      </c>
      <c r="P277" s="452">
        <v>0</v>
      </c>
      <c r="Q277" s="452">
        <v>0</v>
      </c>
      <c r="R277" s="452">
        <v>0</v>
      </c>
      <c r="S277" s="452">
        <v>0</v>
      </c>
      <c r="T277" s="452">
        <v>0</v>
      </c>
      <c r="U277" s="452">
        <v>0</v>
      </c>
      <c r="V277" s="452">
        <v>0</v>
      </c>
      <c r="W277" s="452">
        <v>0</v>
      </c>
      <c r="X277" s="452">
        <v>0</v>
      </c>
    </row>
    <row r="278" spans="1:24" outlineLevel="2">
      <c r="A278" s="447"/>
      <c r="B278" s="447"/>
      <c r="C278" s="448"/>
      <c r="D278" s="449"/>
      <c r="E278" s="452" t="s">
        <v>4228</v>
      </c>
      <c r="F278" s="452">
        <v>0</v>
      </c>
      <c r="G278" s="452" t="s">
        <v>29</v>
      </c>
      <c r="H278" s="452">
        <v>0</v>
      </c>
      <c r="I278" s="452">
        <v>0</v>
      </c>
      <c r="J278" s="452">
        <v>0</v>
      </c>
      <c r="K278" s="452">
        <v>0</v>
      </c>
      <c r="L278" s="452">
        <v>0</v>
      </c>
      <c r="M278" s="452">
        <v>0</v>
      </c>
      <c r="N278" s="452">
        <v>0</v>
      </c>
      <c r="O278" s="452">
        <v>0</v>
      </c>
      <c r="P278" s="452">
        <v>0</v>
      </c>
      <c r="Q278" s="452">
        <v>0</v>
      </c>
      <c r="R278" s="452">
        <v>0</v>
      </c>
      <c r="S278" s="452">
        <v>0</v>
      </c>
      <c r="T278" s="452">
        <v>0</v>
      </c>
      <c r="U278" s="452">
        <v>0</v>
      </c>
      <c r="V278" s="452">
        <v>0</v>
      </c>
      <c r="W278" s="452">
        <v>0</v>
      </c>
      <c r="X278" s="452">
        <v>0</v>
      </c>
    </row>
    <row r="279" spans="1:24" outlineLevel="2">
      <c r="A279" s="447"/>
      <c r="B279" s="447"/>
      <c r="C279" s="448"/>
      <c r="D279" s="449"/>
      <c r="E279" s="452" t="s">
        <v>4229</v>
      </c>
      <c r="F279" s="452">
        <v>0</v>
      </c>
      <c r="G279" s="452" t="s">
        <v>29</v>
      </c>
      <c r="H279" s="452">
        <v>0</v>
      </c>
      <c r="I279" s="452">
        <v>0</v>
      </c>
      <c r="J279" s="452">
        <v>0</v>
      </c>
      <c r="K279" s="452">
        <v>0</v>
      </c>
      <c r="L279" s="452">
        <v>0</v>
      </c>
      <c r="M279" s="452">
        <v>0</v>
      </c>
      <c r="N279" s="452">
        <v>0</v>
      </c>
      <c r="O279" s="452">
        <v>0</v>
      </c>
      <c r="P279" s="452">
        <v>0</v>
      </c>
      <c r="Q279" s="452">
        <v>0</v>
      </c>
      <c r="R279" s="452">
        <v>0</v>
      </c>
      <c r="S279" s="452">
        <v>0</v>
      </c>
      <c r="T279" s="452">
        <v>0</v>
      </c>
      <c r="U279" s="452">
        <v>0</v>
      </c>
      <c r="V279" s="452">
        <v>0</v>
      </c>
      <c r="W279" s="452">
        <v>0</v>
      </c>
      <c r="X279" s="452">
        <v>0</v>
      </c>
    </row>
    <row r="280" spans="1:24" outlineLevel="2">
      <c r="A280" s="447"/>
      <c r="B280" s="447"/>
      <c r="C280" s="448"/>
      <c r="D280" s="449"/>
      <c r="E280" s="452" t="s">
        <v>4230</v>
      </c>
      <c r="F280" s="452">
        <v>0</v>
      </c>
      <c r="G280" s="452" t="s">
        <v>29</v>
      </c>
      <c r="H280" s="452">
        <v>0</v>
      </c>
      <c r="I280" s="452">
        <v>0</v>
      </c>
      <c r="J280" s="452">
        <v>0</v>
      </c>
      <c r="K280" s="452">
        <v>0</v>
      </c>
      <c r="L280" s="452">
        <v>0</v>
      </c>
      <c r="M280" s="452">
        <v>0</v>
      </c>
      <c r="N280" s="452">
        <v>0</v>
      </c>
      <c r="O280" s="452">
        <v>0</v>
      </c>
      <c r="P280" s="452">
        <v>0</v>
      </c>
      <c r="Q280" s="452">
        <v>0</v>
      </c>
      <c r="R280" s="452">
        <v>0</v>
      </c>
      <c r="S280" s="452">
        <v>0</v>
      </c>
      <c r="T280" s="452">
        <v>0</v>
      </c>
      <c r="U280" s="452">
        <v>0</v>
      </c>
      <c r="V280" s="452">
        <v>0</v>
      </c>
      <c r="W280" s="452">
        <v>0</v>
      </c>
      <c r="X280" s="452">
        <v>0</v>
      </c>
    </row>
    <row r="281" spans="1:24" outlineLevel="2">
      <c r="A281" s="447"/>
      <c r="B281" s="447"/>
      <c r="C281" s="448"/>
      <c r="D281" s="449"/>
      <c r="E281" s="452" t="s">
        <v>4231</v>
      </c>
      <c r="F281" s="452">
        <v>0</v>
      </c>
      <c r="G281" s="452" t="s">
        <v>29</v>
      </c>
      <c r="H281" s="452">
        <v>0</v>
      </c>
      <c r="I281" s="452">
        <v>0</v>
      </c>
      <c r="J281" s="452">
        <v>0</v>
      </c>
      <c r="K281" s="452">
        <v>0</v>
      </c>
      <c r="L281" s="452">
        <v>0</v>
      </c>
      <c r="M281" s="452">
        <v>0</v>
      </c>
      <c r="N281" s="452">
        <v>0</v>
      </c>
      <c r="O281" s="452">
        <v>0</v>
      </c>
      <c r="P281" s="452">
        <v>0</v>
      </c>
      <c r="Q281" s="452">
        <v>0</v>
      </c>
      <c r="R281" s="452">
        <v>0</v>
      </c>
      <c r="S281" s="452">
        <v>0</v>
      </c>
      <c r="T281" s="452">
        <v>0</v>
      </c>
      <c r="U281" s="452">
        <v>0</v>
      </c>
      <c r="V281" s="452">
        <v>0</v>
      </c>
      <c r="W281" s="452">
        <v>0</v>
      </c>
      <c r="X281" s="452">
        <v>0</v>
      </c>
    </row>
    <row r="282" spans="1:24" outlineLevel="2">
      <c r="A282" s="447"/>
      <c r="B282" s="447"/>
      <c r="C282" s="448"/>
      <c r="D282" s="449"/>
      <c r="E282" s="452" t="s">
        <v>4232</v>
      </c>
      <c r="F282" s="452">
        <v>0</v>
      </c>
      <c r="G282" s="452" t="s">
        <v>29</v>
      </c>
      <c r="H282" s="452">
        <v>0</v>
      </c>
      <c r="I282" s="452">
        <v>0</v>
      </c>
      <c r="J282" s="452">
        <v>0</v>
      </c>
      <c r="K282" s="452">
        <v>0</v>
      </c>
      <c r="L282" s="452">
        <v>0</v>
      </c>
      <c r="M282" s="452">
        <v>0</v>
      </c>
      <c r="N282" s="452">
        <v>0</v>
      </c>
      <c r="O282" s="452">
        <v>0</v>
      </c>
      <c r="P282" s="452">
        <v>0</v>
      </c>
      <c r="Q282" s="452">
        <v>0</v>
      </c>
      <c r="R282" s="452">
        <v>0</v>
      </c>
      <c r="S282" s="452">
        <v>0</v>
      </c>
      <c r="T282" s="452">
        <v>0</v>
      </c>
      <c r="U282" s="452">
        <v>0</v>
      </c>
      <c r="V282" s="452">
        <v>0</v>
      </c>
      <c r="W282" s="452">
        <v>0</v>
      </c>
      <c r="X282" s="452">
        <v>0</v>
      </c>
    </row>
    <row r="283" spans="1:24" outlineLevel="2">
      <c r="A283" s="453"/>
      <c r="B283" s="453"/>
      <c r="C283" s="454"/>
      <c r="D283" s="455"/>
      <c r="E283" s="456" t="s">
        <v>4233</v>
      </c>
      <c r="F283" s="456"/>
      <c r="G283" s="456" t="s">
        <v>29</v>
      </c>
      <c r="H283" s="457">
        <f t="shared" ref="H283:H288" si="24" xml:space="preserve"> SUM( J283:X283 )</f>
        <v>0</v>
      </c>
      <c r="I283" s="456"/>
      <c r="J283" s="457">
        <f t="shared" ref="J283:X288" si="25" xml:space="preserve">  CHOOSE( $F$264, J265, J271, J277 )</f>
        <v>0</v>
      </c>
      <c r="K283" s="457">
        <f t="shared" si="25"/>
        <v>0</v>
      </c>
      <c r="L283" s="457">
        <f t="shared" si="25"/>
        <v>0</v>
      </c>
      <c r="M283" s="457">
        <f t="shared" si="25"/>
        <v>0</v>
      </c>
      <c r="N283" s="457">
        <f t="shared" si="25"/>
        <v>0</v>
      </c>
      <c r="O283" s="457">
        <f t="shared" si="25"/>
        <v>0</v>
      </c>
      <c r="P283" s="457">
        <f t="shared" si="25"/>
        <v>0</v>
      </c>
      <c r="Q283" s="457">
        <f t="shared" si="25"/>
        <v>0</v>
      </c>
      <c r="R283" s="457">
        <f t="shared" si="25"/>
        <v>0</v>
      </c>
      <c r="S283" s="457">
        <f t="shared" si="25"/>
        <v>0</v>
      </c>
      <c r="T283" s="457">
        <f t="shared" si="25"/>
        <v>0</v>
      </c>
      <c r="U283" s="457">
        <f t="shared" si="25"/>
        <v>0</v>
      </c>
      <c r="V283" s="457">
        <f t="shared" si="25"/>
        <v>0</v>
      </c>
      <c r="W283" s="457">
        <f t="shared" si="25"/>
        <v>0</v>
      </c>
      <c r="X283" s="457">
        <f t="shared" si="25"/>
        <v>0</v>
      </c>
    </row>
    <row r="284" spans="1:24" outlineLevel="2">
      <c r="A284" s="453"/>
      <c r="B284" s="453"/>
      <c r="C284" s="454"/>
      <c r="D284" s="455"/>
      <c r="E284" s="456" t="s">
        <v>4234</v>
      </c>
      <c r="F284" s="456"/>
      <c r="G284" s="456" t="s">
        <v>29</v>
      </c>
      <c r="H284" s="457">
        <f t="shared" si="24"/>
        <v>40.253</v>
      </c>
      <c r="I284" s="456"/>
      <c r="J284" s="457">
        <f t="shared" si="25"/>
        <v>0</v>
      </c>
      <c r="K284" s="457">
        <f t="shared" si="25"/>
        <v>0</v>
      </c>
      <c r="L284" s="457">
        <f t="shared" si="25"/>
        <v>0</v>
      </c>
      <c r="M284" s="457">
        <f t="shared" si="25"/>
        <v>0</v>
      </c>
      <c r="N284" s="457">
        <f t="shared" si="25"/>
        <v>3.2349999999999999</v>
      </c>
      <c r="O284" s="457">
        <f t="shared" si="25"/>
        <v>3.4670000000000001</v>
      </c>
      <c r="P284" s="457">
        <f t="shared" si="25"/>
        <v>3.66</v>
      </c>
      <c r="Q284" s="457">
        <f t="shared" si="25"/>
        <v>3.85</v>
      </c>
      <c r="R284" s="457">
        <f t="shared" si="25"/>
        <v>4.0229999999999997</v>
      </c>
      <c r="S284" s="457">
        <f t="shared" si="25"/>
        <v>4.1349999999999998</v>
      </c>
      <c r="T284" s="457">
        <f t="shared" si="25"/>
        <v>4.2670000000000003</v>
      </c>
      <c r="U284" s="457">
        <f t="shared" si="25"/>
        <v>4.4000000000000004</v>
      </c>
      <c r="V284" s="457">
        <f t="shared" si="25"/>
        <v>4.54</v>
      </c>
      <c r="W284" s="457">
        <f t="shared" si="25"/>
        <v>4.6760000000000002</v>
      </c>
      <c r="X284" s="457">
        <f t="shared" si="25"/>
        <v>0</v>
      </c>
    </row>
    <row r="285" spans="1:24" outlineLevel="2">
      <c r="A285" s="453"/>
      <c r="B285" s="453"/>
      <c r="C285" s="454"/>
      <c r="D285" s="455"/>
      <c r="E285" s="456" t="s">
        <v>4235</v>
      </c>
      <c r="F285" s="456"/>
      <c r="G285" s="456" t="s">
        <v>29</v>
      </c>
      <c r="H285" s="457">
        <f t="shared" si="24"/>
        <v>22.487999999999996</v>
      </c>
      <c r="I285" s="456"/>
      <c r="J285" s="457">
        <f t="shared" si="25"/>
        <v>0</v>
      </c>
      <c r="K285" s="457">
        <f t="shared" si="25"/>
        <v>0</v>
      </c>
      <c r="L285" s="457">
        <f t="shared" si="25"/>
        <v>0</v>
      </c>
      <c r="M285" s="457">
        <f t="shared" si="25"/>
        <v>0</v>
      </c>
      <c r="N285" s="457">
        <f t="shared" si="25"/>
        <v>2.3769999999999998</v>
      </c>
      <c r="O285" s="457">
        <f t="shared" si="25"/>
        <v>2.34</v>
      </c>
      <c r="P285" s="457">
        <f t="shared" si="25"/>
        <v>2.3130000000000002</v>
      </c>
      <c r="Q285" s="457">
        <f t="shared" si="25"/>
        <v>2.2850000000000001</v>
      </c>
      <c r="R285" s="457">
        <f t="shared" si="25"/>
        <v>2.2589999999999999</v>
      </c>
      <c r="S285" s="457">
        <f t="shared" si="25"/>
        <v>2.2330000000000001</v>
      </c>
      <c r="T285" s="457">
        <f t="shared" si="25"/>
        <v>2.2069999999999999</v>
      </c>
      <c r="U285" s="457">
        <f t="shared" si="25"/>
        <v>2.1819999999999999</v>
      </c>
      <c r="V285" s="457">
        <f t="shared" si="25"/>
        <v>2.1589999999999998</v>
      </c>
      <c r="W285" s="457">
        <f t="shared" si="25"/>
        <v>2.133</v>
      </c>
      <c r="X285" s="457">
        <f t="shared" si="25"/>
        <v>0</v>
      </c>
    </row>
    <row r="286" spans="1:24" outlineLevel="2">
      <c r="A286" s="453"/>
      <c r="B286" s="453"/>
      <c r="C286" s="454"/>
      <c r="D286" s="455"/>
      <c r="E286" s="456" t="s">
        <v>4236</v>
      </c>
      <c r="F286" s="456"/>
      <c r="G286" s="456" t="s">
        <v>29</v>
      </c>
      <c r="H286" s="457">
        <f t="shared" si="24"/>
        <v>0</v>
      </c>
      <c r="I286" s="456"/>
      <c r="J286" s="457">
        <f t="shared" si="25"/>
        <v>0</v>
      </c>
      <c r="K286" s="457">
        <f t="shared" si="25"/>
        <v>0</v>
      </c>
      <c r="L286" s="457">
        <f t="shared" si="25"/>
        <v>0</v>
      </c>
      <c r="M286" s="457">
        <f t="shared" si="25"/>
        <v>0</v>
      </c>
      <c r="N286" s="457">
        <f t="shared" si="25"/>
        <v>0</v>
      </c>
      <c r="O286" s="457">
        <f t="shared" si="25"/>
        <v>0</v>
      </c>
      <c r="P286" s="457">
        <f t="shared" si="25"/>
        <v>0</v>
      </c>
      <c r="Q286" s="457">
        <f t="shared" si="25"/>
        <v>0</v>
      </c>
      <c r="R286" s="457">
        <f t="shared" si="25"/>
        <v>0</v>
      </c>
      <c r="S286" s="457">
        <f t="shared" si="25"/>
        <v>0</v>
      </c>
      <c r="T286" s="457">
        <f t="shared" si="25"/>
        <v>0</v>
      </c>
      <c r="U286" s="457">
        <f t="shared" si="25"/>
        <v>0</v>
      </c>
      <c r="V286" s="457">
        <f t="shared" si="25"/>
        <v>0</v>
      </c>
      <c r="W286" s="457">
        <f t="shared" si="25"/>
        <v>0</v>
      </c>
      <c r="X286" s="457">
        <f t="shared" si="25"/>
        <v>0</v>
      </c>
    </row>
    <row r="287" spans="1:24" outlineLevel="2">
      <c r="A287" s="453"/>
      <c r="B287" s="453"/>
      <c r="C287" s="454"/>
      <c r="D287" s="455"/>
      <c r="E287" s="456" t="s">
        <v>4237</v>
      </c>
      <c r="F287" s="456"/>
      <c r="G287" s="456" t="s">
        <v>29</v>
      </c>
      <c r="H287" s="457">
        <f t="shared" si="24"/>
        <v>0</v>
      </c>
      <c r="I287" s="456"/>
      <c r="J287" s="457">
        <f t="shared" si="25"/>
        <v>0</v>
      </c>
      <c r="K287" s="457">
        <f t="shared" si="25"/>
        <v>0</v>
      </c>
      <c r="L287" s="457">
        <f t="shared" si="25"/>
        <v>0</v>
      </c>
      <c r="M287" s="457">
        <f t="shared" si="25"/>
        <v>0</v>
      </c>
      <c r="N287" s="457">
        <f t="shared" si="25"/>
        <v>0</v>
      </c>
      <c r="O287" s="457">
        <f t="shared" si="25"/>
        <v>0</v>
      </c>
      <c r="P287" s="457">
        <f t="shared" si="25"/>
        <v>0</v>
      </c>
      <c r="Q287" s="457">
        <f t="shared" si="25"/>
        <v>0</v>
      </c>
      <c r="R287" s="457">
        <f t="shared" si="25"/>
        <v>0</v>
      </c>
      <c r="S287" s="457">
        <f t="shared" si="25"/>
        <v>0</v>
      </c>
      <c r="T287" s="457">
        <f t="shared" si="25"/>
        <v>0</v>
      </c>
      <c r="U287" s="457">
        <f t="shared" si="25"/>
        <v>0</v>
      </c>
      <c r="V287" s="457">
        <f t="shared" si="25"/>
        <v>0</v>
      </c>
      <c r="W287" s="457">
        <f t="shared" si="25"/>
        <v>0</v>
      </c>
      <c r="X287" s="457">
        <f t="shared" si="25"/>
        <v>0</v>
      </c>
    </row>
    <row r="288" spans="1:24" outlineLevel="2">
      <c r="A288" s="453"/>
      <c r="B288" s="453"/>
      <c r="C288" s="454"/>
      <c r="D288" s="455"/>
      <c r="E288" s="456" t="s">
        <v>4238</v>
      </c>
      <c r="F288" s="456"/>
      <c r="G288" s="456" t="s">
        <v>29</v>
      </c>
      <c r="H288" s="457">
        <f t="shared" si="24"/>
        <v>0</v>
      </c>
      <c r="I288" s="456"/>
      <c r="J288" s="457">
        <f t="shared" si="25"/>
        <v>0</v>
      </c>
      <c r="K288" s="457">
        <f t="shared" si="25"/>
        <v>0</v>
      </c>
      <c r="L288" s="457">
        <f t="shared" si="25"/>
        <v>0</v>
      </c>
      <c r="M288" s="457">
        <f t="shared" si="25"/>
        <v>0</v>
      </c>
      <c r="N288" s="457">
        <f t="shared" si="25"/>
        <v>0</v>
      </c>
      <c r="O288" s="457">
        <f t="shared" si="25"/>
        <v>0</v>
      </c>
      <c r="P288" s="457">
        <f t="shared" si="25"/>
        <v>0</v>
      </c>
      <c r="Q288" s="457">
        <f t="shared" si="25"/>
        <v>0</v>
      </c>
      <c r="R288" s="457">
        <f t="shared" si="25"/>
        <v>0</v>
      </c>
      <c r="S288" s="457">
        <f t="shared" si="25"/>
        <v>0</v>
      </c>
      <c r="T288" s="457">
        <f t="shared" si="25"/>
        <v>0</v>
      </c>
      <c r="U288" s="457">
        <f t="shared" si="25"/>
        <v>0</v>
      </c>
      <c r="V288" s="457">
        <f t="shared" si="25"/>
        <v>0</v>
      </c>
      <c r="W288" s="457">
        <f t="shared" si="25"/>
        <v>0</v>
      </c>
      <c r="X288" s="457">
        <f t="shared" si="25"/>
        <v>0</v>
      </c>
    </row>
    <row r="289" spans="1:24" outlineLevel="2"/>
    <row r="290" spans="1:24" outlineLevel="2"/>
    <row r="291" spans="1:24" outlineLevel="2">
      <c r="B291" s="69" t="s">
        <v>4239</v>
      </c>
    </row>
    <row r="292" spans="1:24" outlineLevel="2">
      <c r="A292" s="447"/>
      <c r="B292" s="447"/>
      <c r="C292" s="448"/>
      <c r="D292" s="449"/>
      <c r="E292" s="450" t="s">
        <v>4240</v>
      </c>
      <c r="F292" s="450">
        <v>1</v>
      </c>
      <c r="G292" s="450" t="s">
        <v>4001</v>
      </c>
      <c r="M292" s="451"/>
    </row>
    <row r="293" spans="1:24" outlineLevel="2">
      <c r="A293" s="447"/>
      <c r="B293" s="447"/>
      <c r="C293" s="448"/>
      <c r="D293" s="449"/>
      <c r="E293" s="452" t="s">
        <v>4241</v>
      </c>
      <c r="F293" s="452">
        <v>0</v>
      </c>
      <c r="G293" s="452" t="s">
        <v>29</v>
      </c>
      <c r="H293" s="452">
        <v>0</v>
      </c>
      <c r="I293" s="452">
        <v>0</v>
      </c>
      <c r="J293" s="452">
        <v>0</v>
      </c>
      <c r="K293" s="452">
        <v>0</v>
      </c>
      <c r="L293" s="452">
        <v>0</v>
      </c>
      <c r="M293" s="452">
        <v>0</v>
      </c>
      <c r="N293" s="452">
        <v>0</v>
      </c>
      <c r="O293" s="452">
        <v>0</v>
      </c>
      <c r="P293" s="452">
        <v>0</v>
      </c>
      <c r="Q293" s="452">
        <v>0</v>
      </c>
      <c r="R293" s="452">
        <v>0</v>
      </c>
      <c r="S293" s="452">
        <v>0</v>
      </c>
      <c r="T293" s="452">
        <v>0</v>
      </c>
      <c r="U293" s="452">
        <v>0</v>
      </c>
      <c r="V293" s="452">
        <v>0</v>
      </c>
      <c r="W293" s="452">
        <v>0</v>
      </c>
      <c r="X293" s="452">
        <v>0</v>
      </c>
    </row>
    <row r="294" spans="1:24" outlineLevel="2">
      <c r="A294" s="447"/>
      <c r="B294" s="447"/>
      <c r="C294" s="448"/>
      <c r="D294" s="449"/>
      <c r="E294" s="452" t="s">
        <v>4242</v>
      </c>
      <c r="F294" s="452">
        <v>0</v>
      </c>
      <c r="G294" s="452" t="s">
        <v>29</v>
      </c>
      <c r="H294" s="452">
        <v>125.41499999999999</v>
      </c>
      <c r="I294" s="452">
        <v>0</v>
      </c>
      <c r="J294" s="452">
        <v>0</v>
      </c>
      <c r="K294" s="452">
        <v>0</v>
      </c>
      <c r="L294" s="452">
        <v>0</v>
      </c>
      <c r="M294" s="452">
        <v>0</v>
      </c>
      <c r="N294" s="452">
        <v>16.991</v>
      </c>
      <c r="O294" s="452">
        <v>15.461</v>
      </c>
      <c r="P294" s="452">
        <v>15.221</v>
      </c>
      <c r="Q294" s="452">
        <v>13.696</v>
      </c>
      <c r="R294" s="452">
        <v>12.273</v>
      </c>
      <c r="S294" s="452">
        <v>11.545999999999999</v>
      </c>
      <c r="T294" s="452">
        <v>10.894</v>
      </c>
      <c r="U294" s="452">
        <v>10.313000000000001</v>
      </c>
      <c r="V294" s="452">
        <v>9.8119999999999994</v>
      </c>
      <c r="W294" s="452">
        <v>9.2080000000000002</v>
      </c>
      <c r="X294" s="452">
        <v>0</v>
      </c>
    </row>
    <row r="295" spans="1:24" outlineLevel="2">
      <c r="A295" s="447"/>
      <c r="B295" s="447"/>
      <c r="C295" s="448"/>
      <c r="D295" s="449"/>
      <c r="E295" s="452" t="s">
        <v>4243</v>
      </c>
      <c r="F295" s="452">
        <v>0</v>
      </c>
      <c r="G295" s="452" t="s">
        <v>29</v>
      </c>
      <c r="H295" s="452">
        <v>49.273000000000003</v>
      </c>
      <c r="I295" s="452">
        <v>0</v>
      </c>
      <c r="J295" s="452">
        <v>0</v>
      </c>
      <c r="K295" s="452">
        <v>0</v>
      </c>
      <c r="L295" s="452">
        <v>0</v>
      </c>
      <c r="M295" s="452">
        <v>0</v>
      </c>
      <c r="N295" s="452">
        <v>8.0749999999999993</v>
      </c>
      <c r="O295" s="452">
        <v>8.6760000000000002</v>
      </c>
      <c r="P295" s="452">
        <v>8.6210000000000004</v>
      </c>
      <c r="Q295" s="452">
        <v>5.9</v>
      </c>
      <c r="R295" s="452">
        <v>5.8360000000000003</v>
      </c>
      <c r="S295" s="452">
        <v>2.5289999999999999</v>
      </c>
      <c r="T295" s="452">
        <v>2.476</v>
      </c>
      <c r="U295" s="452">
        <v>2.4590000000000001</v>
      </c>
      <c r="V295" s="452">
        <v>2.3330000000000002</v>
      </c>
      <c r="W295" s="452">
        <v>2.3679999999999999</v>
      </c>
      <c r="X295" s="452">
        <v>0</v>
      </c>
    </row>
    <row r="296" spans="1:24" outlineLevel="2">
      <c r="A296" s="447"/>
      <c r="B296" s="447"/>
      <c r="C296" s="448"/>
      <c r="D296" s="449"/>
      <c r="E296" s="452" t="s">
        <v>4244</v>
      </c>
      <c r="F296" s="452">
        <v>0</v>
      </c>
      <c r="G296" s="452" t="s">
        <v>29</v>
      </c>
      <c r="H296" s="452">
        <v>0</v>
      </c>
      <c r="I296" s="452">
        <v>0</v>
      </c>
      <c r="J296" s="452">
        <v>0</v>
      </c>
      <c r="K296" s="452">
        <v>0</v>
      </c>
      <c r="L296" s="452">
        <v>0</v>
      </c>
      <c r="M296" s="452">
        <v>0</v>
      </c>
      <c r="N296" s="452">
        <v>0</v>
      </c>
      <c r="O296" s="452">
        <v>0</v>
      </c>
      <c r="P296" s="452">
        <v>0</v>
      </c>
      <c r="Q296" s="452">
        <v>0</v>
      </c>
      <c r="R296" s="452">
        <v>0</v>
      </c>
      <c r="S296" s="452">
        <v>0</v>
      </c>
      <c r="T296" s="452">
        <v>0</v>
      </c>
      <c r="U296" s="452">
        <v>0</v>
      </c>
      <c r="V296" s="452">
        <v>0</v>
      </c>
      <c r="W296" s="452">
        <v>0</v>
      </c>
      <c r="X296" s="452">
        <v>0</v>
      </c>
    </row>
    <row r="297" spans="1:24" outlineLevel="2">
      <c r="A297" s="447"/>
      <c r="B297" s="447"/>
      <c r="C297" s="448"/>
      <c r="D297" s="449"/>
      <c r="E297" s="452" t="s">
        <v>4245</v>
      </c>
      <c r="F297" s="452">
        <v>0</v>
      </c>
      <c r="G297" s="452" t="s">
        <v>29</v>
      </c>
      <c r="H297" s="452">
        <v>0</v>
      </c>
      <c r="I297" s="452">
        <v>0</v>
      </c>
      <c r="J297" s="452">
        <v>0</v>
      </c>
      <c r="K297" s="452">
        <v>0</v>
      </c>
      <c r="L297" s="452">
        <v>0</v>
      </c>
      <c r="M297" s="452">
        <v>0</v>
      </c>
      <c r="N297" s="452">
        <v>0</v>
      </c>
      <c r="O297" s="452">
        <v>0</v>
      </c>
      <c r="P297" s="452">
        <v>0</v>
      </c>
      <c r="Q297" s="452">
        <v>0</v>
      </c>
      <c r="R297" s="452">
        <v>0</v>
      </c>
      <c r="S297" s="452">
        <v>0</v>
      </c>
      <c r="T297" s="452">
        <v>0</v>
      </c>
      <c r="U297" s="452">
        <v>0</v>
      </c>
      <c r="V297" s="452">
        <v>0</v>
      </c>
      <c r="W297" s="452">
        <v>0</v>
      </c>
      <c r="X297" s="452">
        <v>0</v>
      </c>
    </row>
    <row r="298" spans="1:24" outlineLevel="2">
      <c r="A298" s="447"/>
      <c r="B298" s="447"/>
      <c r="C298" s="448"/>
      <c r="D298" s="449"/>
      <c r="E298" s="452" t="s">
        <v>4246</v>
      </c>
      <c r="F298" s="452">
        <v>0</v>
      </c>
      <c r="G298" s="452" t="s">
        <v>29</v>
      </c>
      <c r="H298" s="452">
        <v>0</v>
      </c>
      <c r="I298" s="452">
        <v>0</v>
      </c>
      <c r="J298" s="452">
        <v>0</v>
      </c>
      <c r="K298" s="452">
        <v>0</v>
      </c>
      <c r="L298" s="452">
        <v>0</v>
      </c>
      <c r="M298" s="452">
        <v>0</v>
      </c>
      <c r="N298" s="452">
        <v>0</v>
      </c>
      <c r="O298" s="452">
        <v>0</v>
      </c>
      <c r="P298" s="452">
        <v>0</v>
      </c>
      <c r="Q298" s="452">
        <v>0</v>
      </c>
      <c r="R298" s="452">
        <v>0</v>
      </c>
      <c r="S298" s="452">
        <v>0</v>
      </c>
      <c r="T298" s="452">
        <v>0</v>
      </c>
      <c r="U298" s="452">
        <v>0</v>
      </c>
      <c r="V298" s="452">
        <v>0</v>
      </c>
      <c r="W298" s="452">
        <v>0</v>
      </c>
      <c r="X298" s="452">
        <v>0</v>
      </c>
    </row>
    <row r="299" spans="1:24" outlineLevel="2">
      <c r="A299" s="447"/>
      <c r="B299" s="447"/>
      <c r="C299" s="448"/>
      <c r="D299" s="449"/>
      <c r="E299" s="452" t="s">
        <v>4247</v>
      </c>
      <c r="F299" s="452">
        <v>0</v>
      </c>
      <c r="G299" s="452" t="s">
        <v>29</v>
      </c>
      <c r="H299" s="452">
        <v>0</v>
      </c>
      <c r="I299" s="452">
        <v>0</v>
      </c>
      <c r="J299" s="452">
        <v>0</v>
      </c>
      <c r="K299" s="452">
        <v>0</v>
      </c>
      <c r="L299" s="452">
        <v>0</v>
      </c>
      <c r="M299" s="452">
        <v>0</v>
      </c>
      <c r="N299" s="452">
        <v>0</v>
      </c>
      <c r="O299" s="452">
        <v>0</v>
      </c>
      <c r="P299" s="452">
        <v>0</v>
      </c>
      <c r="Q299" s="452">
        <v>0</v>
      </c>
      <c r="R299" s="452">
        <v>0</v>
      </c>
      <c r="S299" s="452">
        <v>0</v>
      </c>
      <c r="T299" s="452">
        <v>0</v>
      </c>
      <c r="U299" s="452">
        <v>0</v>
      </c>
      <c r="V299" s="452">
        <v>0</v>
      </c>
      <c r="W299" s="452">
        <v>0</v>
      </c>
      <c r="X299" s="452">
        <v>0</v>
      </c>
    </row>
    <row r="300" spans="1:24" outlineLevel="2">
      <c r="A300" s="447"/>
      <c r="B300" s="447"/>
      <c r="C300" s="448"/>
      <c r="D300" s="449"/>
      <c r="E300" s="452" t="s">
        <v>4248</v>
      </c>
      <c r="F300" s="452">
        <v>0</v>
      </c>
      <c r="G300" s="452" t="s">
        <v>29</v>
      </c>
      <c r="H300" s="452">
        <v>0</v>
      </c>
      <c r="I300" s="452">
        <v>0</v>
      </c>
      <c r="J300" s="452">
        <v>0</v>
      </c>
      <c r="K300" s="452">
        <v>0</v>
      </c>
      <c r="L300" s="452">
        <v>0</v>
      </c>
      <c r="M300" s="452">
        <v>0</v>
      </c>
      <c r="N300" s="452">
        <v>0</v>
      </c>
      <c r="O300" s="452">
        <v>0</v>
      </c>
      <c r="P300" s="452">
        <v>0</v>
      </c>
      <c r="Q300" s="452">
        <v>0</v>
      </c>
      <c r="R300" s="452">
        <v>0</v>
      </c>
      <c r="S300" s="452">
        <v>0</v>
      </c>
      <c r="T300" s="452">
        <v>0</v>
      </c>
      <c r="U300" s="452">
        <v>0</v>
      </c>
      <c r="V300" s="452">
        <v>0</v>
      </c>
      <c r="W300" s="452">
        <v>0</v>
      </c>
      <c r="X300" s="452">
        <v>0</v>
      </c>
    </row>
    <row r="301" spans="1:24" outlineLevel="2">
      <c r="A301" s="447"/>
      <c r="B301" s="447"/>
      <c r="C301" s="448"/>
      <c r="D301" s="449"/>
      <c r="E301" s="452" t="s">
        <v>4249</v>
      </c>
      <c r="F301" s="452">
        <v>0</v>
      </c>
      <c r="G301" s="452" t="s">
        <v>29</v>
      </c>
      <c r="H301" s="452">
        <v>0</v>
      </c>
      <c r="I301" s="452">
        <v>0</v>
      </c>
      <c r="J301" s="452">
        <v>0</v>
      </c>
      <c r="K301" s="452">
        <v>0</v>
      </c>
      <c r="L301" s="452">
        <v>0</v>
      </c>
      <c r="M301" s="452">
        <v>0</v>
      </c>
      <c r="N301" s="452">
        <v>0</v>
      </c>
      <c r="O301" s="452">
        <v>0</v>
      </c>
      <c r="P301" s="452">
        <v>0</v>
      </c>
      <c r="Q301" s="452">
        <v>0</v>
      </c>
      <c r="R301" s="452">
        <v>0</v>
      </c>
      <c r="S301" s="452">
        <v>0</v>
      </c>
      <c r="T301" s="452">
        <v>0</v>
      </c>
      <c r="U301" s="452">
        <v>0</v>
      </c>
      <c r="V301" s="452">
        <v>0</v>
      </c>
      <c r="W301" s="452">
        <v>0</v>
      </c>
      <c r="X301" s="452">
        <v>0</v>
      </c>
    </row>
    <row r="302" spans="1:24" outlineLevel="2">
      <c r="A302" s="447"/>
      <c r="B302" s="447"/>
      <c r="C302" s="448"/>
      <c r="D302" s="449"/>
      <c r="E302" s="452" t="s">
        <v>4250</v>
      </c>
      <c r="F302" s="452">
        <v>0</v>
      </c>
      <c r="G302" s="452" t="s">
        <v>29</v>
      </c>
      <c r="H302" s="452">
        <v>0</v>
      </c>
      <c r="I302" s="452">
        <v>0</v>
      </c>
      <c r="J302" s="452">
        <v>0</v>
      </c>
      <c r="K302" s="452">
        <v>0</v>
      </c>
      <c r="L302" s="452">
        <v>0</v>
      </c>
      <c r="M302" s="452">
        <v>0</v>
      </c>
      <c r="N302" s="452">
        <v>0</v>
      </c>
      <c r="O302" s="452">
        <v>0</v>
      </c>
      <c r="P302" s="452">
        <v>0</v>
      </c>
      <c r="Q302" s="452">
        <v>0</v>
      </c>
      <c r="R302" s="452">
        <v>0</v>
      </c>
      <c r="S302" s="452">
        <v>0</v>
      </c>
      <c r="T302" s="452">
        <v>0</v>
      </c>
      <c r="U302" s="452">
        <v>0</v>
      </c>
      <c r="V302" s="452">
        <v>0</v>
      </c>
      <c r="W302" s="452">
        <v>0</v>
      </c>
      <c r="X302" s="452">
        <v>0</v>
      </c>
    </row>
    <row r="303" spans="1:24" outlineLevel="2">
      <c r="A303" s="447"/>
      <c r="B303" s="447"/>
      <c r="C303" s="448"/>
      <c r="D303" s="449"/>
      <c r="E303" s="452" t="s">
        <v>4251</v>
      </c>
      <c r="F303" s="452">
        <v>0</v>
      </c>
      <c r="G303" s="452" t="s">
        <v>29</v>
      </c>
      <c r="H303" s="452">
        <v>0</v>
      </c>
      <c r="I303" s="452">
        <v>0</v>
      </c>
      <c r="J303" s="452">
        <v>0</v>
      </c>
      <c r="K303" s="452">
        <v>0</v>
      </c>
      <c r="L303" s="452">
        <v>0</v>
      </c>
      <c r="M303" s="452">
        <v>0</v>
      </c>
      <c r="N303" s="452">
        <v>0</v>
      </c>
      <c r="O303" s="452">
        <v>0</v>
      </c>
      <c r="P303" s="452">
        <v>0</v>
      </c>
      <c r="Q303" s="452">
        <v>0</v>
      </c>
      <c r="R303" s="452">
        <v>0</v>
      </c>
      <c r="S303" s="452">
        <v>0</v>
      </c>
      <c r="T303" s="452">
        <v>0</v>
      </c>
      <c r="U303" s="452">
        <v>0</v>
      </c>
      <c r="V303" s="452">
        <v>0</v>
      </c>
      <c r="W303" s="452">
        <v>0</v>
      </c>
      <c r="X303" s="452">
        <v>0</v>
      </c>
    </row>
    <row r="304" spans="1:24" outlineLevel="2">
      <c r="A304" s="447"/>
      <c r="B304" s="447"/>
      <c r="C304" s="448"/>
      <c r="D304" s="449"/>
      <c r="E304" s="452" t="s">
        <v>4252</v>
      </c>
      <c r="F304" s="452">
        <v>0</v>
      </c>
      <c r="G304" s="452" t="s">
        <v>29</v>
      </c>
      <c r="H304" s="452">
        <v>0</v>
      </c>
      <c r="I304" s="452">
        <v>0</v>
      </c>
      <c r="J304" s="452">
        <v>0</v>
      </c>
      <c r="K304" s="452">
        <v>0</v>
      </c>
      <c r="L304" s="452">
        <v>0</v>
      </c>
      <c r="M304" s="452">
        <v>0</v>
      </c>
      <c r="N304" s="452">
        <v>0</v>
      </c>
      <c r="O304" s="452">
        <v>0</v>
      </c>
      <c r="P304" s="452">
        <v>0</v>
      </c>
      <c r="Q304" s="452">
        <v>0</v>
      </c>
      <c r="R304" s="452">
        <v>0</v>
      </c>
      <c r="S304" s="452">
        <v>0</v>
      </c>
      <c r="T304" s="452">
        <v>0</v>
      </c>
      <c r="U304" s="452">
        <v>0</v>
      </c>
      <c r="V304" s="452">
        <v>0</v>
      </c>
      <c r="W304" s="452">
        <v>0</v>
      </c>
      <c r="X304" s="452">
        <v>0</v>
      </c>
    </row>
    <row r="305" spans="1:24" outlineLevel="2">
      <c r="A305" s="447"/>
      <c r="B305" s="447"/>
      <c r="C305" s="448"/>
      <c r="D305" s="449"/>
      <c r="E305" s="452" t="s">
        <v>4253</v>
      </c>
      <c r="F305" s="452">
        <v>0</v>
      </c>
      <c r="G305" s="452" t="s">
        <v>29</v>
      </c>
      <c r="H305" s="452">
        <v>0</v>
      </c>
      <c r="I305" s="452">
        <v>0</v>
      </c>
      <c r="J305" s="452">
        <v>0</v>
      </c>
      <c r="K305" s="452">
        <v>0</v>
      </c>
      <c r="L305" s="452">
        <v>0</v>
      </c>
      <c r="M305" s="452">
        <v>0</v>
      </c>
      <c r="N305" s="452">
        <v>0</v>
      </c>
      <c r="O305" s="452">
        <v>0</v>
      </c>
      <c r="P305" s="452">
        <v>0</v>
      </c>
      <c r="Q305" s="452">
        <v>0</v>
      </c>
      <c r="R305" s="452">
        <v>0</v>
      </c>
      <c r="S305" s="452">
        <v>0</v>
      </c>
      <c r="T305" s="452">
        <v>0</v>
      </c>
      <c r="U305" s="452">
        <v>0</v>
      </c>
      <c r="V305" s="452">
        <v>0</v>
      </c>
      <c r="W305" s="452">
        <v>0</v>
      </c>
      <c r="X305" s="452">
        <v>0</v>
      </c>
    </row>
    <row r="306" spans="1:24" outlineLevel="2">
      <c r="A306" s="447"/>
      <c r="B306" s="447"/>
      <c r="C306" s="448"/>
      <c r="D306" s="449"/>
      <c r="E306" s="452" t="s">
        <v>4254</v>
      </c>
      <c r="F306" s="452">
        <v>0</v>
      </c>
      <c r="G306" s="452" t="s">
        <v>29</v>
      </c>
      <c r="H306" s="452">
        <v>0</v>
      </c>
      <c r="I306" s="452">
        <v>0</v>
      </c>
      <c r="J306" s="452">
        <v>0</v>
      </c>
      <c r="K306" s="452">
        <v>0</v>
      </c>
      <c r="L306" s="452">
        <v>0</v>
      </c>
      <c r="M306" s="452">
        <v>0</v>
      </c>
      <c r="N306" s="452">
        <v>0</v>
      </c>
      <c r="O306" s="452">
        <v>0</v>
      </c>
      <c r="P306" s="452">
        <v>0</v>
      </c>
      <c r="Q306" s="452">
        <v>0</v>
      </c>
      <c r="R306" s="452">
        <v>0</v>
      </c>
      <c r="S306" s="452">
        <v>0</v>
      </c>
      <c r="T306" s="452">
        <v>0</v>
      </c>
      <c r="U306" s="452">
        <v>0</v>
      </c>
      <c r="V306" s="452">
        <v>0</v>
      </c>
      <c r="W306" s="452">
        <v>0</v>
      </c>
      <c r="X306" s="452">
        <v>0</v>
      </c>
    </row>
    <row r="307" spans="1:24" outlineLevel="2">
      <c r="A307" s="447"/>
      <c r="B307" s="447"/>
      <c r="C307" s="448"/>
      <c r="D307" s="449"/>
      <c r="E307" s="452" t="s">
        <v>4255</v>
      </c>
      <c r="F307" s="452">
        <v>0</v>
      </c>
      <c r="G307" s="452" t="s">
        <v>29</v>
      </c>
      <c r="H307" s="452">
        <v>0</v>
      </c>
      <c r="I307" s="452">
        <v>0</v>
      </c>
      <c r="J307" s="452">
        <v>0</v>
      </c>
      <c r="K307" s="452">
        <v>0</v>
      </c>
      <c r="L307" s="452">
        <v>0</v>
      </c>
      <c r="M307" s="452">
        <v>0</v>
      </c>
      <c r="N307" s="452">
        <v>0</v>
      </c>
      <c r="O307" s="452">
        <v>0</v>
      </c>
      <c r="P307" s="452">
        <v>0</v>
      </c>
      <c r="Q307" s="452">
        <v>0</v>
      </c>
      <c r="R307" s="452">
        <v>0</v>
      </c>
      <c r="S307" s="452">
        <v>0</v>
      </c>
      <c r="T307" s="452">
        <v>0</v>
      </c>
      <c r="U307" s="452">
        <v>0</v>
      </c>
      <c r="V307" s="452">
        <v>0</v>
      </c>
      <c r="W307" s="452">
        <v>0</v>
      </c>
      <c r="X307" s="452">
        <v>0</v>
      </c>
    </row>
    <row r="308" spans="1:24" outlineLevel="2">
      <c r="A308" s="447"/>
      <c r="B308" s="447"/>
      <c r="C308" s="448"/>
      <c r="D308" s="449"/>
      <c r="E308" s="452" t="s">
        <v>4256</v>
      </c>
      <c r="F308" s="452">
        <v>0</v>
      </c>
      <c r="G308" s="452" t="s">
        <v>29</v>
      </c>
      <c r="H308" s="452">
        <v>0</v>
      </c>
      <c r="I308" s="452">
        <v>0</v>
      </c>
      <c r="J308" s="452">
        <v>0</v>
      </c>
      <c r="K308" s="452">
        <v>0</v>
      </c>
      <c r="L308" s="452">
        <v>0</v>
      </c>
      <c r="M308" s="452">
        <v>0</v>
      </c>
      <c r="N308" s="452">
        <v>0</v>
      </c>
      <c r="O308" s="452">
        <v>0</v>
      </c>
      <c r="P308" s="452">
        <v>0</v>
      </c>
      <c r="Q308" s="452">
        <v>0</v>
      </c>
      <c r="R308" s="452">
        <v>0</v>
      </c>
      <c r="S308" s="452">
        <v>0</v>
      </c>
      <c r="T308" s="452">
        <v>0</v>
      </c>
      <c r="U308" s="452">
        <v>0</v>
      </c>
      <c r="V308" s="452">
        <v>0</v>
      </c>
      <c r="W308" s="452">
        <v>0</v>
      </c>
      <c r="X308" s="452">
        <v>0</v>
      </c>
    </row>
    <row r="309" spans="1:24" outlineLevel="2">
      <c r="A309" s="447"/>
      <c r="B309" s="447"/>
      <c r="C309" s="448"/>
      <c r="D309" s="449"/>
      <c r="E309" s="452" t="s">
        <v>4257</v>
      </c>
      <c r="F309" s="452">
        <v>0</v>
      </c>
      <c r="G309" s="452" t="s">
        <v>29</v>
      </c>
      <c r="H309" s="452">
        <v>0</v>
      </c>
      <c r="I309" s="452">
        <v>0</v>
      </c>
      <c r="J309" s="452">
        <v>0</v>
      </c>
      <c r="K309" s="452">
        <v>0</v>
      </c>
      <c r="L309" s="452">
        <v>0</v>
      </c>
      <c r="M309" s="452">
        <v>0</v>
      </c>
      <c r="N309" s="452">
        <v>0</v>
      </c>
      <c r="O309" s="452">
        <v>0</v>
      </c>
      <c r="P309" s="452">
        <v>0</v>
      </c>
      <c r="Q309" s="452">
        <v>0</v>
      </c>
      <c r="R309" s="452">
        <v>0</v>
      </c>
      <c r="S309" s="452">
        <v>0</v>
      </c>
      <c r="T309" s="452">
        <v>0</v>
      </c>
      <c r="U309" s="452">
        <v>0</v>
      </c>
      <c r="V309" s="452">
        <v>0</v>
      </c>
      <c r="W309" s="452">
        <v>0</v>
      </c>
      <c r="X309" s="452">
        <v>0</v>
      </c>
    </row>
    <row r="310" spans="1:24" outlineLevel="2">
      <c r="A310" s="447"/>
      <c r="B310" s="447"/>
      <c r="C310" s="448"/>
      <c r="D310" s="449"/>
      <c r="E310" s="452" t="s">
        <v>4258</v>
      </c>
      <c r="F310" s="452">
        <v>0</v>
      </c>
      <c r="G310" s="452" t="s">
        <v>29</v>
      </c>
      <c r="H310" s="452">
        <v>0</v>
      </c>
      <c r="I310" s="452">
        <v>0</v>
      </c>
      <c r="J310" s="452">
        <v>0</v>
      </c>
      <c r="K310" s="452">
        <v>0</v>
      </c>
      <c r="L310" s="452">
        <v>0</v>
      </c>
      <c r="M310" s="452">
        <v>0</v>
      </c>
      <c r="N310" s="452">
        <v>0</v>
      </c>
      <c r="O310" s="452">
        <v>0</v>
      </c>
      <c r="P310" s="452">
        <v>0</v>
      </c>
      <c r="Q310" s="452">
        <v>0</v>
      </c>
      <c r="R310" s="452">
        <v>0</v>
      </c>
      <c r="S310" s="452">
        <v>0</v>
      </c>
      <c r="T310" s="452">
        <v>0</v>
      </c>
      <c r="U310" s="452">
        <v>0</v>
      </c>
      <c r="V310" s="452">
        <v>0</v>
      </c>
      <c r="W310" s="452">
        <v>0</v>
      </c>
      <c r="X310" s="452">
        <v>0</v>
      </c>
    </row>
    <row r="311" spans="1:24" outlineLevel="2">
      <c r="A311" s="453"/>
      <c r="B311" s="453"/>
      <c r="C311" s="454"/>
      <c r="D311" s="455"/>
      <c r="E311" s="456" t="s">
        <v>4259</v>
      </c>
      <c r="F311" s="456"/>
      <c r="G311" s="456" t="s">
        <v>29</v>
      </c>
      <c r="H311" s="457">
        <f t="shared" ref="H311:H316" si="26" xml:space="preserve"> SUM( J311:X311 )</f>
        <v>0</v>
      </c>
      <c r="I311" s="456"/>
      <c r="J311" s="457">
        <f t="shared" ref="J311:X316" si="27" xml:space="preserve">  CHOOSE( $F$292, J293, J299, J305 )</f>
        <v>0</v>
      </c>
      <c r="K311" s="457">
        <f t="shared" si="27"/>
        <v>0</v>
      </c>
      <c r="L311" s="457">
        <f t="shared" si="27"/>
        <v>0</v>
      </c>
      <c r="M311" s="457">
        <f t="shared" si="27"/>
        <v>0</v>
      </c>
      <c r="N311" s="457">
        <f t="shared" si="27"/>
        <v>0</v>
      </c>
      <c r="O311" s="457">
        <f t="shared" si="27"/>
        <v>0</v>
      </c>
      <c r="P311" s="457">
        <f t="shared" si="27"/>
        <v>0</v>
      </c>
      <c r="Q311" s="457">
        <f t="shared" si="27"/>
        <v>0</v>
      </c>
      <c r="R311" s="457">
        <f t="shared" si="27"/>
        <v>0</v>
      </c>
      <c r="S311" s="457">
        <f t="shared" si="27"/>
        <v>0</v>
      </c>
      <c r="T311" s="457">
        <f t="shared" si="27"/>
        <v>0</v>
      </c>
      <c r="U311" s="457">
        <f t="shared" si="27"/>
        <v>0</v>
      </c>
      <c r="V311" s="457">
        <f t="shared" si="27"/>
        <v>0</v>
      </c>
      <c r="W311" s="457">
        <f t="shared" si="27"/>
        <v>0</v>
      </c>
      <c r="X311" s="457">
        <f t="shared" si="27"/>
        <v>0</v>
      </c>
    </row>
    <row r="312" spans="1:24" outlineLevel="2">
      <c r="A312" s="453"/>
      <c r="B312" s="453"/>
      <c r="C312" s="454"/>
      <c r="D312" s="455"/>
      <c r="E312" s="456" t="s">
        <v>4260</v>
      </c>
      <c r="F312" s="456"/>
      <c r="G312" s="456" t="s">
        <v>29</v>
      </c>
      <c r="H312" s="457">
        <f t="shared" si="26"/>
        <v>125.41499999999999</v>
      </c>
      <c r="I312" s="456"/>
      <c r="J312" s="457">
        <f t="shared" si="27"/>
        <v>0</v>
      </c>
      <c r="K312" s="457">
        <f t="shared" si="27"/>
        <v>0</v>
      </c>
      <c r="L312" s="457">
        <f t="shared" si="27"/>
        <v>0</v>
      </c>
      <c r="M312" s="457">
        <f t="shared" si="27"/>
        <v>0</v>
      </c>
      <c r="N312" s="457">
        <f t="shared" si="27"/>
        <v>16.991</v>
      </c>
      <c r="O312" s="457">
        <f t="shared" si="27"/>
        <v>15.461</v>
      </c>
      <c r="P312" s="457">
        <f t="shared" si="27"/>
        <v>15.221</v>
      </c>
      <c r="Q312" s="457">
        <f t="shared" si="27"/>
        <v>13.696</v>
      </c>
      <c r="R312" s="457">
        <f t="shared" si="27"/>
        <v>12.273</v>
      </c>
      <c r="S312" s="457">
        <f t="shared" si="27"/>
        <v>11.545999999999999</v>
      </c>
      <c r="T312" s="457">
        <f t="shared" si="27"/>
        <v>10.894</v>
      </c>
      <c r="U312" s="457">
        <f t="shared" si="27"/>
        <v>10.313000000000001</v>
      </c>
      <c r="V312" s="457">
        <f t="shared" si="27"/>
        <v>9.8119999999999994</v>
      </c>
      <c r="W312" s="457">
        <f t="shared" si="27"/>
        <v>9.2080000000000002</v>
      </c>
      <c r="X312" s="457">
        <f t="shared" si="27"/>
        <v>0</v>
      </c>
    </row>
    <row r="313" spans="1:24" outlineLevel="2">
      <c r="A313" s="453"/>
      <c r="B313" s="453"/>
      <c r="C313" s="454"/>
      <c r="D313" s="455"/>
      <c r="E313" s="456" t="s">
        <v>4261</v>
      </c>
      <c r="F313" s="456"/>
      <c r="G313" s="456" t="s">
        <v>29</v>
      </c>
      <c r="H313" s="457">
        <f t="shared" si="26"/>
        <v>49.273000000000003</v>
      </c>
      <c r="I313" s="456"/>
      <c r="J313" s="457">
        <f t="shared" si="27"/>
        <v>0</v>
      </c>
      <c r="K313" s="457">
        <f t="shared" si="27"/>
        <v>0</v>
      </c>
      <c r="L313" s="457">
        <f t="shared" si="27"/>
        <v>0</v>
      </c>
      <c r="M313" s="457">
        <f t="shared" si="27"/>
        <v>0</v>
      </c>
      <c r="N313" s="457">
        <f t="shared" si="27"/>
        <v>8.0749999999999993</v>
      </c>
      <c r="O313" s="457">
        <f t="shared" si="27"/>
        <v>8.6760000000000002</v>
      </c>
      <c r="P313" s="457">
        <f t="shared" si="27"/>
        <v>8.6210000000000004</v>
      </c>
      <c r="Q313" s="457">
        <f t="shared" si="27"/>
        <v>5.9</v>
      </c>
      <c r="R313" s="457">
        <f t="shared" si="27"/>
        <v>5.8360000000000003</v>
      </c>
      <c r="S313" s="457">
        <f t="shared" si="27"/>
        <v>2.5289999999999999</v>
      </c>
      <c r="T313" s="457">
        <f t="shared" si="27"/>
        <v>2.476</v>
      </c>
      <c r="U313" s="457">
        <f t="shared" si="27"/>
        <v>2.4590000000000001</v>
      </c>
      <c r="V313" s="457">
        <f t="shared" si="27"/>
        <v>2.3330000000000002</v>
      </c>
      <c r="W313" s="457">
        <f t="shared" si="27"/>
        <v>2.3679999999999999</v>
      </c>
      <c r="X313" s="457">
        <f t="shared" si="27"/>
        <v>0</v>
      </c>
    </row>
    <row r="314" spans="1:24" outlineLevel="2">
      <c r="A314" s="453"/>
      <c r="B314" s="453"/>
      <c r="C314" s="454"/>
      <c r="D314" s="455"/>
      <c r="E314" s="456" t="s">
        <v>4262</v>
      </c>
      <c r="F314" s="456"/>
      <c r="G314" s="456" t="s">
        <v>29</v>
      </c>
      <c r="H314" s="457">
        <f t="shared" si="26"/>
        <v>0</v>
      </c>
      <c r="I314" s="456"/>
      <c r="J314" s="457">
        <f t="shared" si="27"/>
        <v>0</v>
      </c>
      <c r="K314" s="457">
        <f t="shared" si="27"/>
        <v>0</v>
      </c>
      <c r="L314" s="457">
        <f t="shared" si="27"/>
        <v>0</v>
      </c>
      <c r="M314" s="457">
        <f t="shared" si="27"/>
        <v>0</v>
      </c>
      <c r="N314" s="457">
        <f t="shared" si="27"/>
        <v>0</v>
      </c>
      <c r="O314" s="457">
        <f t="shared" si="27"/>
        <v>0</v>
      </c>
      <c r="P314" s="457">
        <f t="shared" si="27"/>
        <v>0</v>
      </c>
      <c r="Q314" s="457">
        <f t="shared" si="27"/>
        <v>0</v>
      </c>
      <c r="R314" s="457">
        <f t="shared" si="27"/>
        <v>0</v>
      </c>
      <c r="S314" s="457">
        <f t="shared" si="27"/>
        <v>0</v>
      </c>
      <c r="T314" s="457">
        <f t="shared" si="27"/>
        <v>0</v>
      </c>
      <c r="U314" s="457">
        <f t="shared" si="27"/>
        <v>0</v>
      </c>
      <c r="V314" s="457">
        <f t="shared" si="27"/>
        <v>0</v>
      </c>
      <c r="W314" s="457">
        <f t="shared" si="27"/>
        <v>0</v>
      </c>
      <c r="X314" s="457">
        <f t="shared" si="27"/>
        <v>0</v>
      </c>
    </row>
    <row r="315" spans="1:24" outlineLevel="2">
      <c r="A315" s="453"/>
      <c r="B315" s="453"/>
      <c r="C315" s="454"/>
      <c r="D315" s="455"/>
      <c r="E315" s="456" t="s">
        <v>4263</v>
      </c>
      <c r="F315" s="456"/>
      <c r="G315" s="456" t="s">
        <v>29</v>
      </c>
      <c r="H315" s="457">
        <f t="shared" si="26"/>
        <v>0</v>
      </c>
      <c r="I315" s="456"/>
      <c r="J315" s="457">
        <f t="shared" si="27"/>
        <v>0</v>
      </c>
      <c r="K315" s="457">
        <f t="shared" si="27"/>
        <v>0</v>
      </c>
      <c r="L315" s="457">
        <f t="shared" si="27"/>
        <v>0</v>
      </c>
      <c r="M315" s="457">
        <f t="shared" si="27"/>
        <v>0</v>
      </c>
      <c r="N315" s="457">
        <f t="shared" si="27"/>
        <v>0</v>
      </c>
      <c r="O315" s="457">
        <f t="shared" si="27"/>
        <v>0</v>
      </c>
      <c r="P315" s="457">
        <f t="shared" si="27"/>
        <v>0</v>
      </c>
      <c r="Q315" s="457">
        <f t="shared" si="27"/>
        <v>0</v>
      </c>
      <c r="R315" s="457">
        <f t="shared" si="27"/>
        <v>0</v>
      </c>
      <c r="S315" s="457">
        <f t="shared" si="27"/>
        <v>0</v>
      </c>
      <c r="T315" s="457">
        <f t="shared" si="27"/>
        <v>0</v>
      </c>
      <c r="U315" s="457">
        <f t="shared" si="27"/>
        <v>0</v>
      </c>
      <c r="V315" s="457">
        <f t="shared" si="27"/>
        <v>0</v>
      </c>
      <c r="W315" s="457">
        <f t="shared" si="27"/>
        <v>0</v>
      </c>
      <c r="X315" s="457">
        <f t="shared" si="27"/>
        <v>0</v>
      </c>
    </row>
    <row r="316" spans="1:24" outlineLevel="2">
      <c r="A316" s="453"/>
      <c r="B316" s="453"/>
      <c r="C316" s="454"/>
      <c r="D316" s="455"/>
      <c r="E316" s="456" t="s">
        <v>4264</v>
      </c>
      <c r="F316" s="456"/>
      <c r="G316" s="456" t="s">
        <v>29</v>
      </c>
      <c r="H316" s="457">
        <f t="shared" si="26"/>
        <v>0</v>
      </c>
      <c r="I316" s="456"/>
      <c r="J316" s="457">
        <f t="shared" si="27"/>
        <v>0</v>
      </c>
      <c r="K316" s="457">
        <f t="shared" si="27"/>
        <v>0</v>
      </c>
      <c r="L316" s="457">
        <f t="shared" si="27"/>
        <v>0</v>
      </c>
      <c r="M316" s="457">
        <f t="shared" si="27"/>
        <v>0</v>
      </c>
      <c r="N316" s="457">
        <f t="shared" si="27"/>
        <v>0</v>
      </c>
      <c r="O316" s="457">
        <f t="shared" si="27"/>
        <v>0</v>
      </c>
      <c r="P316" s="457">
        <f t="shared" si="27"/>
        <v>0</v>
      </c>
      <c r="Q316" s="457">
        <f t="shared" si="27"/>
        <v>0</v>
      </c>
      <c r="R316" s="457">
        <f t="shared" si="27"/>
        <v>0</v>
      </c>
      <c r="S316" s="457">
        <f t="shared" si="27"/>
        <v>0</v>
      </c>
      <c r="T316" s="457">
        <f t="shared" si="27"/>
        <v>0</v>
      </c>
      <c r="U316" s="457">
        <f t="shared" si="27"/>
        <v>0</v>
      </c>
      <c r="V316" s="457">
        <f t="shared" si="27"/>
        <v>0</v>
      </c>
      <c r="W316" s="457">
        <f t="shared" si="27"/>
        <v>0</v>
      </c>
      <c r="X316" s="457">
        <f t="shared" si="27"/>
        <v>0</v>
      </c>
    </row>
    <row r="317" spans="1:24" outlineLevel="2"/>
    <row r="320" spans="1:24" s="446" customFormat="1">
      <c r="A320" s="443" t="s">
        <v>35</v>
      </c>
      <c r="B320" s="443"/>
      <c r="C320" s="444"/>
      <c r="D320" s="445"/>
    </row>
    <row r="321" spans="1:13" outlineLevel="1"/>
    <row r="322" spans="1:13" outlineLevel="1">
      <c r="A322" s="69" t="s">
        <v>4265</v>
      </c>
    </row>
    <row r="323" spans="1:13" outlineLevel="2">
      <c r="B323" s="69" t="s">
        <v>4266</v>
      </c>
    </row>
    <row r="324" spans="1:13" outlineLevel="2">
      <c r="A324" s="447"/>
      <c r="B324" s="447"/>
      <c r="C324" s="448"/>
      <c r="D324" s="449"/>
      <c r="E324" s="452" t="s">
        <v>4267</v>
      </c>
      <c r="F324" s="452">
        <v>299.567586584048</v>
      </c>
      <c r="G324" s="452" t="s">
        <v>29</v>
      </c>
      <c r="M324" s="458"/>
    </row>
    <row r="325" spans="1:13" outlineLevel="2">
      <c r="A325" s="447"/>
      <c r="B325" s="447"/>
      <c r="C325" s="448"/>
      <c r="D325" s="449"/>
      <c r="E325" s="452" t="s">
        <v>4268</v>
      </c>
      <c r="F325" s="452">
        <v>5885.3300420589139</v>
      </c>
      <c r="G325" s="452" t="s">
        <v>29</v>
      </c>
      <c r="M325" s="458"/>
    </row>
    <row r="326" spans="1:13" outlineLevel="2">
      <c r="A326" s="447"/>
      <c r="B326" s="447"/>
      <c r="C326" s="448"/>
      <c r="D326" s="449"/>
      <c r="E326" s="452" t="s">
        <v>4269</v>
      </c>
      <c r="F326" s="452">
        <v>4701.5827763226025</v>
      </c>
      <c r="G326" s="452" t="s">
        <v>29</v>
      </c>
      <c r="M326" s="458"/>
    </row>
    <row r="327" spans="1:13" outlineLevel="2">
      <c r="A327" s="447"/>
      <c r="B327" s="447"/>
      <c r="C327" s="448"/>
      <c r="D327" s="449"/>
      <c r="E327" s="452" t="s">
        <v>4270</v>
      </c>
      <c r="F327" s="452">
        <v>1474.4944304468647</v>
      </c>
      <c r="G327" s="452" t="s">
        <v>29</v>
      </c>
      <c r="M327" s="458"/>
    </row>
    <row r="328" spans="1:13" outlineLevel="2">
      <c r="A328" s="447"/>
      <c r="B328" s="447"/>
      <c r="C328" s="448"/>
      <c r="D328" s="449"/>
      <c r="E328" s="452" t="s">
        <v>4271</v>
      </c>
      <c r="F328" s="452">
        <v>1583.5591606586217</v>
      </c>
      <c r="G328" s="452" t="s">
        <v>29</v>
      </c>
      <c r="M328" s="458"/>
    </row>
    <row r="329" spans="1:13" outlineLevel="2">
      <c r="A329" s="447"/>
      <c r="B329" s="447"/>
      <c r="C329" s="448"/>
      <c r="D329" s="449"/>
      <c r="E329" s="452" t="s">
        <v>4272</v>
      </c>
      <c r="F329" s="452">
        <v>0</v>
      </c>
      <c r="G329" s="452" t="s">
        <v>29</v>
      </c>
      <c r="M329" s="458"/>
    </row>
    <row r="330" spans="1:13" outlineLevel="2">
      <c r="A330" s="447"/>
      <c r="B330" s="447"/>
      <c r="C330" s="448"/>
      <c r="D330" s="449"/>
      <c r="E330" s="452" t="s">
        <v>4273</v>
      </c>
      <c r="F330" s="452">
        <v>299.56793104832042</v>
      </c>
      <c r="G330" s="452" t="s">
        <v>29</v>
      </c>
      <c r="M330" s="458"/>
    </row>
    <row r="331" spans="1:13" outlineLevel="2">
      <c r="A331" s="447"/>
      <c r="B331" s="447"/>
      <c r="C331" s="448"/>
      <c r="D331" s="449"/>
      <c r="E331" s="452" t="s">
        <v>4274</v>
      </c>
      <c r="F331" s="452">
        <v>5885.3306093639121</v>
      </c>
      <c r="G331" s="452" t="s">
        <v>29</v>
      </c>
      <c r="M331" s="458"/>
    </row>
    <row r="332" spans="1:13" outlineLevel="2">
      <c r="A332" s="447"/>
      <c r="B332" s="447"/>
      <c r="C332" s="448"/>
      <c r="D332" s="449"/>
      <c r="E332" s="452" t="s">
        <v>4275</v>
      </c>
      <c r="F332" s="452">
        <v>4701.5815664390129</v>
      </c>
      <c r="G332" s="452" t="s">
        <v>29</v>
      </c>
      <c r="M332" s="458"/>
    </row>
    <row r="333" spans="1:13" outlineLevel="2">
      <c r="A333" s="447"/>
      <c r="B333" s="447"/>
      <c r="C333" s="448"/>
      <c r="D333" s="449"/>
      <c r="E333" s="452" t="s">
        <v>4276</v>
      </c>
      <c r="F333" s="452">
        <v>1474.4949811316553</v>
      </c>
      <c r="G333" s="452" t="s">
        <v>29</v>
      </c>
      <c r="M333" s="458"/>
    </row>
    <row r="334" spans="1:13" outlineLevel="2">
      <c r="A334" s="447"/>
      <c r="B334" s="447"/>
      <c r="C334" s="448"/>
      <c r="D334" s="449"/>
      <c r="E334" s="452" t="s">
        <v>4277</v>
      </c>
      <c r="F334" s="452">
        <v>1583.559543000737</v>
      </c>
      <c r="G334" s="452" t="s">
        <v>29</v>
      </c>
      <c r="M334" s="458"/>
    </row>
    <row r="335" spans="1:13" outlineLevel="2">
      <c r="A335" s="447"/>
      <c r="B335" s="447"/>
      <c r="C335" s="448"/>
      <c r="D335" s="449"/>
      <c r="E335" s="452" t="s">
        <v>4278</v>
      </c>
      <c r="F335" s="452">
        <v>0</v>
      </c>
      <c r="G335" s="452" t="s">
        <v>29</v>
      </c>
      <c r="M335" s="458"/>
    </row>
    <row r="336" spans="1:13" outlineLevel="2">
      <c r="A336" s="447"/>
      <c r="B336" s="447"/>
      <c r="C336" s="448"/>
      <c r="D336" s="449"/>
      <c r="E336" s="452" t="s">
        <v>4279</v>
      </c>
      <c r="F336" s="452">
        <v>0</v>
      </c>
      <c r="G336" s="452" t="s">
        <v>29</v>
      </c>
      <c r="M336" s="458"/>
    </row>
    <row r="337" spans="1:13" outlineLevel="2">
      <c r="A337" s="447"/>
      <c r="B337" s="447"/>
      <c r="C337" s="448"/>
      <c r="D337" s="449"/>
      <c r="E337" s="452" t="s">
        <v>4280</v>
      </c>
      <c r="F337" s="452">
        <v>0</v>
      </c>
      <c r="G337" s="452" t="s">
        <v>29</v>
      </c>
      <c r="M337" s="458"/>
    </row>
    <row r="338" spans="1:13" outlineLevel="2">
      <c r="A338" s="447"/>
      <c r="B338" s="447"/>
      <c r="C338" s="448"/>
      <c r="D338" s="449"/>
      <c r="E338" s="452" t="s">
        <v>4281</v>
      </c>
      <c r="F338" s="452">
        <v>0</v>
      </c>
      <c r="G338" s="452" t="s">
        <v>29</v>
      </c>
      <c r="M338" s="458"/>
    </row>
    <row r="339" spans="1:13" outlineLevel="2">
      <c r="A339" s="447"/>
      <c r="B339" s="447"/>
      <c r="C339" s="448"/>
      <c r="D339" s="449"/>
      <c r="E339" s="452" t="s">
        <v>4282</v>
      </c>
      <c r="F339" s="452">
        <v>0</v>
      </c>
      <c r="G339" s="452" t="s">
        <v>29</v>
      </c>
      <c r="M339" s="458"/>
    </row>
    <row r="340" spans="1:13" outlineLevel="2">
      <c r="A340" s="447"/>
      <c r="B340" s="447"/>
      <c r="C340" s="448"/>
      <c r="D340" s="449"/>
      <c r="E340" s="452" t="s">
        <v>4283</v>
      </c>
      <c r="F340" s="452">
        <v>0</v>
      </c>
      <c r="G340" s="452" t="s">
        <v>29</v>
      </c>
      <c r="M340" s="458"/>
    </row>
    <row r="341" spans="1:13" outlineLevel="2">
      <c r="A341" s="447"/>
      <c r="B341" s="447"/>
      <c r="C341" s="448"/>
      <c r="D341" s="449"/>
      <c r="E341" s="452" t="s">
        <v>4284</v>
      </c>
      <c r="F341" s="452">
        <v>0</v>
      </c>
      <c r="G341" s="452" t="s">
        <v>29</v>
      </c>
      <c r="M341" s="458"/>
    </row>
    <row r="342" spans="1:13" outlineLevel="2">
      <c r="A342" s="447"/>
      <c r="B342" s="447"/>
      <c r="C342" s="448"/>
      <c r="D342" s="449"/>
      <c r="E342" s="450" t="s">
        <v>4285</v>
      </c>
      <c r="F342" s="450">
        <v>1</v>
      </c>
      <c r="G342" s="450" t="s">
        <v>4001</v>
      </c>
      <c r="M342" s="451"/>
    </row>
    <row r="343" spans="1:13" outlineLevel="2">
      <c r="A343" s="453"/>
      <c r="B343" s="453"/>
      <c r="C343" s="454"/>
      <c r="D343" s="455"/>
      <c r="E343" s="456" t="s">
        <v>4286</v>
      </c>
      <c r="F343" s="457">
        <f t="shared" ref="F343:F348" si="28" xml:space="preserve">  CHOOSE( $F$342, $F324, $F330, $F336 )</f>
        <v>299.567586584048</v>
      </c>
      <c r="G343" s="456" t="s">
        <v>29</v>
      </c>
      <c r="M343" s="458"/>
    </row>
    <row r="344" spans="1:13" outlineLevel="2">
      <c r="A344" s="453"/>
      <c r="B344" s="453"/>
      <c r="C344" s="454"/>
      <c r="D344" s="455"/>
      <c r="E344" s="456" t="s">
        <v>4287</v>
      </c>
      <c r="F344" s="457">
        <f t="shared" si="28"/>
        <v>5885.3300420589139</v>
      </c>
      <c r="G344" s="456" t="s">
        <v>29</v>
      </c>
      <c r="M344" s="458"/>
    </row>
    <row r="345" spans="1:13" outlineLevel="2">
      <c r="A345" s="453"/>
      <c r="B345" s="453"/>
      <c r="C345" s="454"/>
      <c r="D345" s="455"/>
      <c r="E345" s="456" t="s">
        <v>4288</v>
      </c>
      <c r="F345" s="457">
        <f t="shared" si="28"/>
        <v>4701.5827763226025</v>
      </c>
      <c r="G345" s="456" t="s">
        <v>29</v>
      </c>
      <c r="M345" s="458"/>
    </row>
    <row r="346" spans="1:13" outlineLevel="2">
      <c r="A346" s="453"/>
      <c r="B346" s="453"/>
      <c r="C346" s="454"/>
      <c r="D346" s="455"/>
      <c r="E346" s="456" t="s">
        <v>4289</v>
      </c>
      <c r="F346" s="457">
        <f t="shared" si="28"/>
        <v>1474.4944304468647</v>
      </c>
      <c r="G346" s="456" t="s">
        <v>29</v>
      </c>
      <c r="M346" s="458"/>
    </row>
    <row r="347" spans="1:13" outlineLevel="2">
      <c r="A347" s="453"/>
      <c r="B347" s="453"/>
      <c r="C347" s="454"/>
      <c r="D347" s="455"/>
      <c r="E347" s="456" t="s">
        <v>4290</v>
      </c>
      <c r="F347" s="457">
        <f t="shared" si="28"/>
        <v>1583.5591606586217</v>
      </c>
      <c r="G347" s="456" t="s">
        <v>29</v>
      </c>
      <c r="M347" s="458"/>
    </row>
    <row r="348" spans="1:13" outlineLevel="2">
      <c r="A348" s="453"/>
      <c r="B348" s="453"/>
      <c r="C348" s="454"/>
      <c r="D348" s="455"/>
      <c r="E348" s="456" t="s">
        <v>4291</v>
      </c>
      <c r="F348" s="457">
        <f t="shared" si="28"/>
        <v>0</v>
      </c>
      <c r="G348" s="456" t="s">
        <v>29</v>
      </c>
      <c r="M348" s="458"/>
    </row>
    <row r="349" spans="1:13" outlineLevel="2"/>
    <row r="350" spans="1:13" outlineLevel="2"/>
    <row r="351" spans="1:13" outlineLevel="2">
      <c r="B351" s="69" t="s">
        <v>4292</v>
      </c>
    </row>
    <row r="352" spans="1:13" outlineLevel="2">
      <c r="A352" s="447"/>
      <c r="B352" s="447"/>
      <c r="C352" s="448"/>
      <c r="D352" s="449"/>
      <c r="E352" s="452" t="s">
        <v>4293</v>
      </c>
      <c r="F352" s="452">
        <v>242.87422127021722</v>
      </c>
      <c r="G352" s="452" t="s">
        <v>29</v>
      </c>
      <c r="M352" s="458"/>
    </row>
    <row r="353" spans="1:13" outlineLevel="2">
      <c r="A353" s="447"/>
      <c r="B353" s="447"/>
      <c r="C353" s="448"/>
      <c r="D353" s="449"/>
      <c r="E353" s="452" t="s">
        <v>4294</v>
      </c>
      <c r="F353" s="452">
        <v>2538.1474870873144</v>
      </c>
      <c r="G353" s="452" t="s">
        <v>29</v>
      </c>
      <c r="M353" s="458"/>
    </row>
    <row r="354" spans="1:13" outlineLevel="2">
      <c r="A354" s="447"/>
      <c r="B354" s="447"/>
      <c r="C354" s="448"/>
      <c r="D354" s="449"/>
      <c r="E354" s="452" t="s">
        <v>4295</v>
      </c>
      <c r="F354" s="452">
        <v>2002.8337354566213</v>
      </c>
      <c r="G354" s="452" t="s">
        <v>29</v>
      </c>
      <c r="M354" s="458"/>
    </row>
    <row r="355" spans="1:13" outlineLevel="2">
      <c r="A355" s="447"/>
      <c r="B355" s="447"/>
      <c r="C355" s="448"/>
      <c r="D355" s="449"/>
      <c r="E355" s="452" t="s">
        <v>4296</v>
      </c>
      <c r="F355" s="452">
        <v>328.57509490026462</v>
      </c>
      <c r="G355" s="452" t="s">
        <v>29</v>
      </c>
      <c r="M355" s="458"/>
    </row>
    <row r="356" spans="1:13" outlineLevel="2">
      <c r="A356" s="447"/>
      <c r="B356" s="447"/>
      <c r="C356" s="448"/>
      <c r="D356" s="449"/>
      <c r="E356" s="452" t="s">
        <v>4297</v>
      </c>
      <c r="F356" s="452">
        <v>121.59378171365233</v>
      </c>
      <c r="G356" s="452" t="s">
        <v>29</v>
      </c>
      <c r="M356" s="458"/>
    </row>
    <row r="357" spans="1:13" outlineLevel="2">
      <c r="A357" s="447"/>
      <c r="B357" s="447"/>
      <c r="C357" s="448"/>
      <c r="D357" s="449"/>
      <c r="E357" s="452" t="s">
        <v>4298</v>
      </c>
      <c r="F357" s="452">
        <v>0</v>
      </c>
      <c r="G357" s="452" t="s">
        <v>29</v>
      </c>
      <c r="M357" s="458"/>
    </row>
    <row r="358" spans="1:13" outlineLevel="2">
      <c r="A358" s="447"/>
      <c r="B358" s="447"/>
      <c r="C358" s="448"/>
      <c r="D358" s="449"/>
      <c r="E358" s="452" t="s">
        <v>4299</v>
      </c>
      <c r="F358" s="452">
        <v>242.87422127021722</v>
      </c>
      <c r="G358" s="452" t="s">
        <v>29</v>
      </c>
      <c r="M358" s="458"/>
    </row>
    <row r="359" spans="1:13" outlineLevel="2">
      <c r="A359" s="447"/>
      <c r="B359" s="447"/>
      <c r="C359" s="448"/>
      <c r="D359" s="449"/>
      <c r="E359" s="452" t="s">
        <v>4300</v>
      </c>
      <c r="F359" s="452">
        <v>2538.1179014116215</v>
      </c>
      <c r="G359" s="452" t="s">
        <v>29</v>
      </c>
      <c r="M359" s="458"/>
    </row>
    <row r="360" spans="1:13" outlineLevel="2">
      <c r="A360" s="447"/>
      <c r="B360" s="447"/>
      <c r="C360" s="448"/>
      <c r="D360" s="449"/>
      <c r="E360" s="452" t="s">
        <v>4301</v>
      </c>
      <c r="F360" s="452">
        <v>1999.6514241651075</v>
      </c>
      <c r="G360" s="452" t="s">
        <v>29</v>
      </c>
      <c r="M360" s="458"/>
    </row>
    <row r="361" spans="1:13" outlineLevel="2">
      <c r="A361" s="447"/>
      <c r="B361" s="447"/>
      <c r="C361" s="448"/>
      <c r="D361" s="449"/>
      <c r="E361" s="452" t="s">
        <v>4302</v>
      </c>
      <c r="F361" s="452">
        <v>328.57509490026462</v>
      </c>
      <c r="G361" s="452" t="s">
        <v>29</v>
      </c>
      <c r="M361" s="458"/>
    </row>
    <row r="362" spans="1:13" outlineLevel="2">
      <c r="A362" s="447"/>
      <c r="B362" s="447"/>
      <c r="C362" s="448"/>
      <c r="D362" s="449"/>
      <c r="E362" s="452" t="s">
        <v>4303</v>
      </c>
      <c r="F362" s="452">
        <v>121.59378171365233</v>
      </c>
      <c r="G362" s="452" t="s">
        <v>29</v>
      </c>
      <c r="M362" s="458"/>
    </row>
    <row r="363" spans="1:13" outlineLevel="2">
      <c r="A363" s="447"/>
      <c r="B363" s="447"/>
      <c r="C363" s="448"/>
      <c r="D363" s="449"/>
      <c r="E363" s="452" t="s">
        <v>4304</v>
      </c>
      <c r="F363" s="452">
        <v>0</v>
      </c>
      <c r="G363" s="452" t="s">
        <v>29</v>
      </c>
      <c r="M363" s="458"/>
    </row>
    <row r="364" spans="1:13" outlineLevel="2">
      <c r="A364" s="447"/>
      <c r="B364" s="447"/>
      <c r="C364" s="448"/>
      <c r="D364" s="449"/>
      <c r="E364" s="452" t="s">
        <v>4305</v>
      </c>
      <c r="F364" s="452">
        <v>0</v>
      </c>
      <c r="G364" s="452" t="s">
        <v>29</v>
      </c>
      <c r="M364" s="458"/>
    </row>
    <row r="365" spans="1:13" outlineLevel="2">
      <c r="A365" s="447"/>
      <c r="B365" s="447"/>
      <c r="C365" s="448"/>
      <c r="D365" s="449"/>
      <c r="E365" s="452" t="s">
        <v>4306</v>
      </c>
      <c r="F365" s="452">
        <v>0</v>
      </c>
      <c r="G365" s="452" t="s">
        <v>29</v>
      </c>
      <c r="M365" s="458"/>
    </row>
    <row r="366" spans="1:13" outlineLevel="2">
      <c r="A366" s="447"/>
      <c r="B366" s="447"/>
      <c r="C366" s="448"/>
      <c r="D366" s="449"/>
      <c r="E366" s="452" t="s">
        <v>4307</v>
      </c>
      <c r="F366" s="452">
        <v>0</v>
      </c>
      <c r="G366" s="452" t="s">
        <v>29</v>
      </c>
      <c r="M366" s="458"/>
    </row>
    <row r="367" spans="1:13" outlineLevel="2">
      <c r="A367" s="447"/>
      <c r="B367" s="447"/>
      <c r="C367" s="448"/>
      <c r="D367" s="449"/>
      <c r="E367" s="452" t="s">
        <v>4308</v>
      </c>
      <c r="F367" s="452">
        <v>0</v>
      </c>
      <c r="G367" s="452" t="s">
        <v>29</v>
      </c>
      <c r="M367" s="458"/>
    </row>
    <row r="368" spans="1:13" outlineLevel="2">
      <c r="A368" s="447"/>
      <c r="B368" s="447"/>
      <c r="C368" s="448"/>
      <c r="D368" s="449"/>
      <c r="E368" s="452" t="s">
        <v>4309</v>
      </c>
      <c r="F368" s="452">
        <v>0</v>
      </c>
      <c r="G368" s="452" t="s">
        <v>29</v>
      </c>
      <c r="M368" s="458"/>
    </row>
    <row r="369" spans="1:24" outlineLevel="2">
      <c r="A369" s="447"/>
      <c r="B369" s="447"/>
      <c r="C369" s="448"/>
      <c r="D369" s="449"/>
      <c r="E369" s="452" t="s">
        <v>4310</v>
      </c>
      <c r="F369" s="452">
        <v>0</v>
      </c>
      <c r="G369" s="452" t="s">
        <v>29</v>
      </c>
      <c r="M369" s="458"/>
    </row>
    <row r="370" spans="1:24" outlineLevel="2">
      <c r="A370" s="447"/>
      <c r="B370" s="447"/>
      <c r="C370" s="448"/>
      <c r="D370" s="449"/>
      <c r="E370" s="450" t="s">
        <v>4285</v>
      </c>
      <c r="F370" s="450">
        <v>1</v>
      </c>
      <c r="G370" s="450" t="s">
        <v>4001</v>
      </c>
      <c r="M370" s="451"/>
    </row>
    <row r="371" spans="1:24" outlineLevel="2">
      <c r="A371" s="453"/>
      <c r="B371" s="453"/>
      <c r="C371" s="454"/>
      <c r="D371" s="455"/>
      <c r="E371" s="456" t="s">
        <v>4311</v>
      </c>
      <c r="F371" s="457">
        <f t="shared" ref="F371:F376" si="29" xml:space="preserve">  CHOOSE( $F$370, $F352, $F358, $F364 )</f>
        <v>242.87422127021722</v>
      </c>
      <c r="G371" s="456" t="s">
        <v>29</v>
      </c>
      <c r="M371" s="458"/>
    </row>
    <row r="372" spans="1:24" outlineLevel="2">
      <c r="A372" s="453"/>
      <c r="B372" s="453"/>
      <c r="C372" s="454"/>
      <c r="D372" s="455"/>
      <c r="E372" s="456" t="s">
        <v>4312</v>
      </c>
      <c r="F372" s="457">
        <f t="shared" si="29"/>
        <v>2538.1474870873144</v>
      </c>
      <c r="G372" s="456" t="s">
        <v>29</v>
      </c>
      <c r="M372" s="458"/>
    </row>
    <row r="373" spans="1:24" outlineLevel="2">
      <c r="A373" s="453"/>
      <c r="B373" s="453"/>
      <c r="C373" s="454"/>
      <c r="D373" s="455"/>
      <c r="E373" s="456" t="s">
        <v>4313</v>
      </c>
      <c r="F373" s="457">
        <f t="shared" si="29"/>
        <v>2002.8337354566213</v>
      </c>
      <c r="G373" s="456" t="s">
        <v>29</v>
      </c>
      <c r="M373" s="458"/>
    </row>
    <row r="374" spans="1:24" outlineLevel="2">
      <c r="A374" s="453"/>
      <c r="B374" s="453"/>
      <c r="C374" s="454"/>
      <c r="D374" s="455"/>
      <c r="E374" s="456" t="s">
        <v>4314</v>
      </c>
      <c r="F374" s="457">
        <f t="shared" si="29"/>
        <v>328.57509490026462</v>
      </c>
      <c r="G374" s="456" t="s">
        <v>29</v>
      </c>
      <c r="M374" s="458"/>
    </row>
    <row r="375" spans="1:24" outlineLevel="2">
      <c r="A375" s="453"/>
      <c r="B375" s="453"/>
      <c r="C375" s="454"/>
      <c r="D375" s="455"/>
      <c r="E375" s="456" t="s">
        <v>4315</v>
      </c>
      <c r="F375" s="457">
        <f t="shared" si="29"/>
        <v>121.59378171365233</v>
      </c>
      <c r="G375" s="456" t="s">
        <v>29</v>
      </c>
      <c r="M375" s="458"/>
    </row>
    <row r="376" spans="1:24" outlineLevel="2">
      <c r="A376" s="453"/>
      <c r="B376" s="453"/>
      <c r="C376" s="454"/>
      <c r="D376" s="455"/>
      <c r="E376" s="456" t="s">
        <v>4316</v>
      </c>
      <c r="F376" s="457">
        <f t="shared" si="29"/>
        <v>0</v>
      </c>
      <c r="G376" s="456" t="s">
        <v>29</v>
      </c>
      <c r="M376" s="458"/>
    </row>
    <row r="377" spans="1:24" outlineLevel="2"/>
    <row r="380" spans="1:24" s="446" customFormat="1">
      <c r="A380" s="443" t="s">
        <v>4317</v>
      </c>
      <c r="B380" s="443"/>
      <c r="C380" s="444"/>
      <c r="D380" s="445"/>
    </row>
    <row r="381" spans="1:24" outlineLevel="1">
      <c r="B381" s="69" t="s">
        <v>4318</v>
      </c>
    </row>
    <row r="382" spans="1:24" outlineLevel="1">
      <c r="A382" s="447"/>
      <c r="B382" s="447"/>
      <c r="C382" s="448"/>
      <c r="D382" s="449"/>
      <c r="E382" s="450" t="s">
        <v>4319</v>
      </c>
      <c r="F382" s="450">
        <v>1</v>
      </c>
      <c r="G382" s="450" t="s">
        <v>4001</v>
      </c>
      <c r="M382" s="451"/>
    </row>
    <row r="383" spans="1:24" outlineLevel="1">
      <c r="A383" s="447"/>
      <c r="B383" s="447"/>
      <c r="C383" s="448"/>
      <c r="D383" s="449"/>
      <c r="E383" s="450" t="s">
        <v>4320</v>
      </c>
      <c r="F383" s="450">
        <v>0</v>
      </c>
      <c r="G383" s="450" t="s">
        <v>1028</v>
      </c>
      <c r="H383" s="450">
        <v>1864</v>
      </c>
      <c r="I383" s="450">
        <v>0</v>
      </c>
      <c r="J383" s="450">
        <v>0</v>
      </c>
      <c r="K383" s="450">
        <v>0</v>
      </c>
      <c r="L383" s="450">
        <v>0</v>
      </c>
      <c r="M383" s="450">
        <v>0</v>
      </c>
      <c r="N383" s="450">
        <v>367.8</v>
      </c>
      <c r="O383" s="450">
        <v>370.2</v>
      </c>
      <c r="P383" s="450">
        <v>372.8</v>
      </c>
      <c r="Q383" s="450">
        <v>375.3</v>
      </c>
      <c r="R383" s="450">
        <v>377.9</v>
      </c>
      <c r="S383" s="450">
        <v>0</v>
      </c>
      <c r="T383" s="450">
        <v>0</v>
      </c>
      <c r="U383" s="450">
        <v>0</v>
      </c>
      <c r="V383" s="450">
        <v>0</v>
      </c>
      <c r="W383" s="450">
        <v>0</v>
      </c>
      <c r="X383" s="450">
        <v>0</v>
      </c>
    </row>
    <row r="384" spans="1:24" outlineLevel="1">
      <c r="A384" s="447"/>
      <c r="B384" s="447"/>
      <c r="C384" s="448"/>
      <c r="D384" s="449"/>
      <c r="E384" s="450" t="s">
        <v>4321</v>
      </c>
      <c r="F384" s="450">
        <v>0</v>
      </c>
      <c r="G384" s="450" t="s">
        <v>1028</v>
      </c>
      <c r="H384" s="450">
        <v>1864000</v>
      </c>
      <c r="I384" s="450">
        <v>0</v>
      </c>
      <c r="J384" s="450">
        <v>0</v>
      </c>
      <c r="K384" s="450">
        <v>0</v>
      </c>
      <c r="L384" s="450">
        <v>0</v>
      </c>
      <c r="M384" s="450">
        <v>0</v>
      </c>
      <c r="N384" s="450">
        <v>367800</v>
      </c>
      <c r="O384" s="450">
        <v>370200</v>
      </c>
      <c r="P384" s="450">
        <v>372800</v>
      </c>
      <c r="Q384" s="450">
        <v>375300</v>
      </c>
      <c r="R384" s="450">
        <v>377900</v>
      </c>
      <c r="S384" s="450">
        <v>0</v>
      </c>
      <c r="T384" s="450">
        <v>0</v>
      </c>
      <c r="U384" s="450">
        <v>0</v>
      </c>
      <c r="V384" s="450">
        <v>0</v>
      </c>
      <c r="W384" s="450">
        <v>0</v>
      </c>
      <c r="X384" s="450">
        <v>0</v>
      </c>
    </row>
    <row r="385" spans="1:24" outlineLevel="1">
      <c r="A385" s="447"/>
      <c r="B385" s="447"/>
      <c r="C385" s="448"/>
      <c r="D385" s="449"/>
      <c r="E385" s="450" t="s">
        <v>4322</v>
      </c>
      <c r="F385" s="450">
        <v>0</v>
      </c>
      <c r="G385" s="450" t="s">
        <v>1028</v>
      </c>
      <c r="H385" s="450">
        <v>0</v>
      </c>
      <c r="I385" s="450">
        <v>0</v>
      </c>
      <c r="J385" s="450">
        <v>0</v>
      </c>
      <c r="K385" s="450">
        <v>0</v>
      </c>
      <c r="L385" s="450">
        <v>0</v>
      </c>
      <c r="M385" s="450">
        <v>0</v>
      </c>
      <c r="N385" s="450">
        <v>0</v>
      </c>
      <c r="O385" s="450">
        <v>0</v>
      </c>
      <c r="P385" s="450">
        <v>0</v>
      </c>
      <c r="Q385" s="450">
        <v>0</v>
      </c>
      <c r="R385" s="450">
        <v>0</v>
      </c>
      <c r="S385" s="450">
        <v>0</v>
      </c>
      <c r="T385" s="450">
        <v>0</v>
      </c>
      <c r="U385" s="450">
        <v>0</v>
      </c>
      <c r="V385" s="450">
        <v>0</v>
      </c>
      <c r="W385" s="450">
        <v>0</v>
      </c>
      <c r="X385" s="450">
        <v>0</v>
      </c>
    </row>
    <row r="386" spans="1:24" outlineLevel="1">
      <c r="A386" s="453"/>
      <c r="B386" s="453"/>
      <c r="C386" s="454"/>
      <c r="D386" s="455"/>
      <c r="E386" s="456" t="s">
        <v>4318</v>
      </c>
      <c r="F386" s="456"/>
      <c r="G386" s="456" t="s">
        <v>1028</v>
      </c>
      <c r="H386" s="459">
        <f xml:space="preserve"> SUM( J386:X386 )</f>
        <v>1864</v>
      </c>
      <c r="I386" s="456"/>
      <c r="J386" s="459">
        <f t="shared" ref="J386:X386" si="30" xml:space="preserve">  CHOOSE( $F382, J383, J384, J385 )</f>
        <v>0</v>
      </c>
      <c r="K386" s="459">
        <f t="shared" si="30"/>
        <v>0</v>
      </c>
      <c r="L386" s="459">
        <f t="shared" si="30"/>
        <v>0</v>
      </c>
      <c r="M386" s="459">
        <f t="shared" si="30"/>
        <v>0</v>
      </c>
      <c r="N386" s="459">
        <f t="shared" si="30"/>
        <v>367.8</v>
      </c>
      <c r="O386" s="459">
        <f t="shared" si="30"/>
        <v>370.2</v>
      </c>
      <c r="P386" s="459">
        <f t="shared" si="30"/>
        <v>372.8</v>
      </c>
      <c r="Q386" s="459">
        <f t="shared" si="30"/>
        <v>375.3</v>
      </c>
      <c r="R386" s="459">
        <f t="shared" si="30"/>
        <v>377.9</v>
      </c>
      <c r="S386" s="459">
        <f t="shared" si="30"/>
        <v>0</v>
      </c>
      <c r="T386" s="459">
        <f t="shared" si="30"/>
        <v>0</v>
      </c>
      <c r="U386" s="459">
        <f t="shared" si="30"/>
        <v>0</v>
      </c>
      <c r="V386" s="459">
        <f t="shared" si="30"/>
        <v>0</v>
      </c>
      <c r="W386" s="459">
        <f t="shared" si="30"/>
        <v>0</v>
      </c>
      <c r="X386" s="459">
        <f t="shared" si="30"/>
        <v>0</v>
      </c>
    </row>
    <row r="387" spans="1:24" outlineLevel="1"/>
    <row r="390" spans="1:24" s="446" customFormat="1">
      <c r="A390" s="443" t="s">
        <v>4323</v>
      </c>
      <c r="B390" s="443"/>
      <c r="C390" s="444"/>
      <c r="D390" s="445"/>
    </row>
    <row r="391" spans="1:24" outlineLevel="1">
      <c r="B391" s="69" t="s">
        <v>4324</v>
      </c>
    </row>
    <row r="392" spans="1:24" outlineLevel="1">
      <c r="A392" s="447"/>
      <c r="B392" s="447"/>
      <c r="C392" s="448"/>
      <c r="D392" s="449"/>
      <c r="E392" s="450" t="s">
        <v>4325</v>
      </c>
      <c r="F392" s="450">
        <v>1</v>
      </c>
      <c r="G392" s="450" t="s">
        <v>4001</v>
      </c>
      <c r="M392" s="451"/>
    </row>
    <row r="393" spans="1:24" outlineLevel="1">
      <c r="A393" s="447"/>
      <c r="B393" s="447"/>
      <c r="C393" s="448"/>
      <c r="D393" s="449"/>
      <c r="E393" s="460" t="s">
        <v>4326</v>
      </c>
      <c r="F393" s="460">
        <v>0</v>
      </c>
      <c r="G393" s="460" t="s">
        <v>64</v>
      </c>
      <c r="H393" s="460">
        <v>0</v>
      </c>
      <c r="I393" s="460">
        <v>0</v>
      </c>
      <c r="J393" s="460">
        <v>0</v>
      </c>
      <c r="K393" s="460">
        <v>0</v>
      </c>
      <c r="L393" s="460">
        <v>0</v>
      </c>
      <c r="M393" s="460">
        <v>0</v>
      </c>
      <c r="N393" s="460">
        <v>8.3647999999999945E-2</v>
      </c>
      <c r="O393" s="460">
        <v>8.3647999999999945E-2</v>
      </c>
      <c r="P393" s="460">
        <v>8.3647999999999945E-2</v>
      </c>
      <c r="Q393" s="460">
        <v>8.3647999999999945E-2</v>
      </c>
      <c r="R393" s="460">
        <v>8.3647999999999945E-2</v>
      </c>
      <c r="S393" s="460">
        <v>7.7799999999999994E-2</v>
      </c>
      <c r="T393" s="460">
        <v>7.7799999999999994E-2</v>
      </c>
      <c r="U393" s="460">
        <v>7.7799999999999994E-2</v>
      </c>
      <c r="V393" s="460">
        <v>7.7799999999999994E-2</v>
      </c>
      <c r="W393" s="460">
        <v>7.7799999999999994E-2</v>
      </c>
      <c r="X393" s="460">
        <v>0</v>
      </c>
    </row>
    <row r="394" spans="1:24" outlineLevel="1">
      <c r="A394" s="447"/>
      <c r="B394" s="447"/>
      <c r="C394" s="448"/>
      <c r="D394" s="449"/>
      <c r="E394" s="460" t="s">
        <v>4327</v>
      </c>
      <c r="F394" s="460">
        <v>0</v>
      </c>
      <c r="G394" s="460" t="s">
        <v>64</v>
      </c>
      <c r="H394" s="460">
        <v>0</v>
      </c>
      <c r="I394" s="460">
        <v>0</v>
      </c>
      <c r="J394" s="460">
        <v>0</v>
      </c>
      <c r="K394" s="460">
        <v>0</v>
      </c>
      <c r="L394" s="460">
        <v>0</v>
      </c>
      <c r="M394" s="460">
        <v>0</v>
      </c>
      <c r="N394" s="460">
        <v>8.3647999999999945E-2</v>
      </c>
      <c r="O394" s="460">
        <v>8.3647999999999945E-2</v>
      </c>
      <c r="P394" s="460">
        <v>8.3647999999999945E-2</v>
      </c>
      <c r="Q394" s="460">
        <v>8.3647999999999945E-2</v>
      </c>
      <c r="R394" s="460">
        <v>8.3647999999999945E-2</v>
      </c>
      <c r="S394" s="460">
        <v>7.7799999999999994E-2</v>
      </c>
      <c r="T394" s="460">
        <v>7.7799999999999994E-2</v>
      </c>
      <c r="U394" s="460">
        <v>7.7799999999999994E-2</v>
      </c>
      <c r="V394" s="460">
        <v>7.7799999999999994E-2</v>
      </c>
      <c r="W394" s="460">
        <v>7.7799999999999994E-2</v>
      </c>
      <c r="X394" s="460">
        <v>0</v>
      </c>
    </row>
    <row r="395" spans="1:24" outlineLevel="1">
      <c r="A395" s="447"/>
      <c r="B395" s="447"/>
      <c r="C395" s="448"/>
      <c r="D395" s="449"/>
      <c r="E395" s="460" t="s">
        <v>4328</v>
      </c>
      <c r="F395" s="460">
        <v>0</v>
      </c>
      <c r="G395" s="460" t="s">
        <v>64</v>
      </c>
      <c r="H395" s="460">
        <v>0</v>
      </c>
      <c r="I395" s="460">
        <v>0</v>
      </c>
      <c r="J395" s="460">
        <v>0</v>
      </c>
      <c r="K395" s="460">
        <v>0</v>
      </c>
      <c r="L395" s="460">
        <v>0</v>
      </c>
      <c r="M395" s="460">
        <v>0</v>
      </c>
      <c r="N395" s="460">
        <v>8.3647999999999945E-2</v>
      </c>
      <c r="O395" s="460">
        <v>8.3647999999999945E-2</v>
      </c>
      <c r="P395" s="460">
        <v>8.3647999999999945E-2</v>
      </c>
      <c r="Q395" s="460">
        <v>8.3647999999999945E-2</v>
      </c>
      <c r="R395" s="460">
        <v>8.3647999999999945E-2</v>
      </c>
      <c r="S395" s="460">
        <v>7.7799999999999994E-2</v>
      </c>
      <c r="T395" s="460">
        <v>7.7799999999999994E-2</v>
      </c>
      <c r="U395" s="460">
        <v>7.7799999999999994E-2</v>
      </c>
      <c r="V395" s="460">
        <v>7.7799999999999994E-2</v>
      </c>
      <c r="W395" s="460">
        <v>7.7799999999999994E-2</v>
      </c>
      <c r="X395" s="460">
        <v>0</v>
      </c>
    </row>
    <row r="396" spans="1:24" outlineLevel="1">
      <c r="A396" s="447"/>
      <c r="B396" s="447"/>
      <c r="C396" s="448"/>
      <c r="D396" s="449"/>
      <c r="E396" s="460" t="s">
        <v>4329</v>
      </c>
      <c r="F396" s="460">
        <v>0</v>
      </c>
      <c r="G396" s="460" t="s">
        <v>64</v>
      </c>
      <c r="H396" s="460">
        <v>0</v>
      </c>
      <c r="I396" s="460">
        <v>0</v>
      </c>
      <c r="J396" s="460">
        <v>0</v>
      </c>
      <c r="K396" s="460">
        <v>0</v>
      </c>
      <c r="L396" s="460">
        <v>0</v>
      </c>
      <c r="M396" s="460">
        <v>0</v>
      </c>
      <c r="N396" s="460">
        <v>8.3647999999999945E-2</v>
      </c>
      <c r="O396" s="460">
        <v>8.3647999999999945E-2</v>
      </c>
      <c r="P396" s="460">
        <v>8.3647999999999945E-2</v>
      </c>
      <c r="Q396" s="460">
        <v>8.3647999999999945E-2</v>
      </c>
      <c r="R396" s="460">
        <v>8.3647999999999945E-2</v>
      </c>
      <c r="S396" s="460">
        <v>7.7799999999999994E-2</v>
      </c>
      <c r="T396" s="460">
        <v>7.7799999999999994E-2</v>
      </c>
      <c r="U396" s="460">
        <v>7.7799999999999994E-2</v>
      </c>
      <c r="V396" s="460">
        <v>7.7799999999999994E-2</v>
      </c>
      <c r="W396" s="460">
        <v>7.7799999999999994E-2</v>
      </c>
      <c r="X396" s="460">
        <v>0</v>
      </c>
    </row>
    <row r="397" spans="1:24" outlineLevel="1">
      <c r="A397" s="447"/>
      <c r="B397" s="447"/>
      <c r="C397" s="448"/>
      <c r="D397" s="449"/>
      <c r="E397" s="460" t="s">
        <v>4330</v>
      </c>
      <c r="F397" s="460">
        <v>0</v>
      </c>
      <c r="G397" s="460" t="s">
        <v>64</v>
      </c>
      <c r="H397" s="460">
        <v>0</v>
      </c>
      <c r="I397" s="460">
        <v>0</v>
      </c>
      <c r="J397" s="460">
        <v>0</v>
      </c>
      <c r="K397" s="460">
        <v>0</v>
      </c>
      <c r="L397" s="460">
        <v>0</v>
      </c>
      <c r="M397" s="460">
        <v>0</v>
      </c>
      <c r="N397" s="460">
        <v>8.3647999999999945E-2</v>
      </c>
      <c r="O397" s="460">
        <v>8.3647999999999945E-2</v>
      </c>
      <c r="P397" s="460">
        <v>8.3647999999999945E-2</v>
      </c>
      <c r="Q397" s="460">
        <v>8.3647999999999945E-2</v>
      </c>
      <c r="R397" s="460">
        <v>8.3647999999999945E-2</v>
      </c>
      <c r="S397" s="460">
        <v>7.7799999999999994E-2</v>
      </c>
      <c r="T397" s="460">
        <v>7.7799999999999994E-2</v>
      </c>
      <c r="U397" s="460">
        <v>7.7799999999999994E-2</v>
      </c>
      <c r="V397" s="460">
        <v>7.7799999999999994E-2</v>
      </c>
      <c r="W397" s="460">
        <v>7.7799999999999994E-2</v>
      </c>
      <c r="X397" s="460">
        <v>0</v>
      </c>
    </row>
    <row r="398" spans="1:24" outlineLevel="1">
      <c r="A398" s="447"/>
      <c r="B398" s="447"/>
      <c r="C398" s="448"/>
      <c r="D398" s="449"/>
      <c r="E398" s="460" t="s">
        <v>4331</v>
      </c>
      <c r="F398" s="460">
        <v>0</v>
      </c>
      <c r="G398" s="460" t="s">
        <v>64</v>
      </c>
      <c r="H398" s="460">
        <v>0</v>
      </c>
      <c r="I398" s="460">
        <v>0</v>
      </c>
      <c r="J398" s="460">
        <v>0</v>
      </c>
      <c r="K398" s="460">
        <v>0</v>
      </c>
      <c r="L398" s="460">
        <v>0</v>
      </c>
      <c r="M398" s="460">
        <v>0</v>
      </c>
      <c r="N398" s="460">
        <v>8.3647999999999945E-2</v>
      </c>
      <c r="O398" s="460">
        <v>8.3647999999999945E-2</v>
      </c>
      <c r="P398" s="460">
        <v>8.3647999999999945E-2</v>
      </c>
      <c r="Q398" s="460">
        <v>8.3647999999999945E-2</v>
      </c>
      <c r="R398" s="460">
        <v>8.3647999999999945E-2</v>
      </c>
      <c r="S398" s="460">
        <v>0</v>
      </c>
      <c r="T398" s="460">
        <v>0</v>
      </c>
      <c r="U398" s="460">
        <v>0</v>
      </c>
      <c r="V398" s="460">
        <v>0</v>
      </c>
      <c r="W398" s="460">
        <v>0</v>
      </c>
      <c r="X398" s="460">
        <v>0</v>
      </c>
    </row>
    <row r="399" spans="1:24" outlineLevel="1">
      <c r="A399" s="447"/>
      <c r="B399" s="447"/>
      <c r="C399" s="448"/>
      <c r="D399" s="449"/>
      <c r="E399" s="460" t="s">
        <v>4332</v>
      </c>
      <c r="F399" s="460">
        <v>0</v>
      </c>
      <c r="G399" s="460" t="s">
        <v>64</v>
      </c>
      <c r="H399" s="460">
        <v>0</v>
      </c>
      <c r="I399" s="460">
        <v>0</v>
      </c>
      <c r="J399" s="460">
        <v>0</v>
      </c>
      <c r="K399" s="460">
        <v>0</v>
      </c>
      <c r="L399" s="460">
        <v>0</v>
      </c>
      <c r="M399" s="460">
        <v>0</v>
      </c>
      <c r="N399" s="460">
        <v>6.7616327499742779E-2</v>
      </c>
      <c r="O399" s="460">
        <v>6.7616327499742779E-2</v>
      </c>
      <c r="P399" s="460">
        <v>6.7616327499742779E-2</v>
      </c>
      <c r="Q399" s="460">
        <v>6.7616327499742779E-2</v>
      </c>
      <c r="R399" s="460">
        <v>6.7616327499742779E-2</v>
      </c>
      <c r="S399" s="460">
        <v>6.087E-2</v>
      </c>
      <c r="T399" s="460">
        <v>6.087E-2</v>
      </c>
      <c r="U399" s="460">
        <v>6.087E-2</v>
      </c>
      <c r="V399" s="460">
        <v>6.087E-2</v>
      </c>
      <c r="W399" s="460">
        <v>6.087E-2</v>
      </c>
      <c r="X399" s="460">
        <v>0</v>
      </c>
    </row>
    <row r="400" spans="1:24" outlineLevel="1">
      <c r="A400" s="447"/>
      <c r="B400" s="447"/>
      <c r="C400" s="448"/>
      <c r="D400" s="449"/>
      <c r="E400" s="460" t="s">
        <v>4333</v>
      </c>
      <c r="F400" s="460">
        <v>0</v>
      </c>
      <c r="G400" s="460" t="s">
        <v>64</v>
      </c>
      <c r="H400" s="460">
        <v>0</v>
      </c>
      <c r="I400" s="460">
        <v>0</v>
      </c>
      <c r="J400" s="460">
        <v>0</v>
      </c>
      <c r="K400" s="460">
        <v>0</v>
      </c>
      <c r="L400" s="460">
        <v>0</v>
      </c>
      <c r="M400" s="460">
        <v>0</v>
      </c>
      <c r="N400" s="460">
        <v>6.7616327499742779E-2</v>
      </c>
      <c r="O400" s="460">
        <v>6.7616327499742779E-2</v>
      </c>
      <c r="P400" s="460">
        <v>6.7616327499742779E-2</v>
      </c>
      <c r="Q400" s="460">
        <v>6.7616327499742779E-2</v>
      </c>
      <c r="R400" s="460">
        <v>6.7616327499742779E-2</v>
      </c>
      <c r="S400" s="460">
        <v>6.087E-2</v>
      </c>
      <c r="T400" s="460">
        <v>6.087E-2</v>
      </c>
      <c r="U400" s="460">
        <v>6.087E-2</v>
      </c>
      <c r="V400" s="460">
        <v>6.087E-2</v>
      </c>
      <c r="W400" s="460">
        <v>6.087E-2</v>
      </c>
      <c r="X400" s="460">
        <v>0</v>
      </c>
    </row>
    <row r="401" spans="1:24" outlineLevel="1">
      <c r="A401" s="447"/>
      <c r="B401" s="447"/>
      <c r="C401" s="448"/>
      <c r="D401" s="449"/>
      <c r="E401" s="460" t="s">
        <v>4334</v>
      </c>
      <c r="F401" s="460">
        <v>0</v>
      </c>
      <c r="G401" s="460" t="s">
        <v>64</v>
      </c>
      <c r="H401" s="460">
        <v>0</v>
      </c>
      <c r="I401" s="460">
        <v>0</v>
      </c>
      <c r="J401" s="460">
        <v>0</v>
      </c>
      <c r="K401" s="460">
        <v>0</v>
      </c>
      <c r="L401" s="460">
        <v>0</v>
      </c>
      <c r="M401" s="460">
        <v>0</v>
      </c>
      <c r="N401" s="460">
        <v>6.7616327499742779E-2</v>
      </c>
      <c r="O401" s="460">
        <v>6.7616327499742779E-2</v>
      </c>
      <c r="P401" s="460">
        <v>6.7616327499742779E-2</v>
      </c>
      <c r="Q401" s="460">
        <v>6.7616327499742779E-2</v>
      </c>
      <c r="R401" s="460">
        <v>6.7616327499742779E-2</v>
      </c>
      <c r="S401" s="460">
        <v>6.087E-2</v>
      </c>
      <c r="T401" s="460">
        <v>6.087E-2</v>
      </c>
      <c r="U401" s="460">
        <v>6.087E-2</v>
      </c>
      <c r="V401" s="460">
        <v>6.087E-2</v>
      </c>
      <c r="W401" s="460">
        <v>6.087E-2</v>
      </c>
      <c r="X401" s="460">
        <v>0</v>
      </c>
    </row>
    <row r="402" spans="1:24" outlineLevel="1">
      <c r="A402" s="447"/>
      <c r="B402" s="447"/>
      <c r="C402" s="448"/>
      <c r="D402" s="449"/>
      <c r="E402" s="460" t="s">
        <v>4335</v>
      </c>
      <c r="F402" s="460">
        <v>0</v>
      </c>
      <c r="G402" s="460" t="s">
        <v>64</v>
      </c>
      <c r="H402" s="460">
        <v>0</v>
      </c>
      <c r="I402" s="460">
        <v>0</v>
      </c>
      <c r="J402" s="460">
        <v>0</v>
      </c>
      <c r="K402" s="460">
        <v>0</v>
      </c>
      <c r="L402" s="460">
        <v>0</v>
      </c>
      <c r="M402" s="460">
        <v>0</v>
      </c>
      <c r="N402" s="460">
        <v>6.7616327499742779E-2</v>
      </c>
      <c r="O402" s="460">
        <v>6.7616327499742779E-2</v>
      </c>
      <c r="P402" s="460">
        <v>6.7616327499742779E-2</v>
      </c>
      <c r="Q402" s="460">
        <v>6.7616327499742779E-2</v>
      </c>
      <c r="R402" s="460">
        <v>6.7616327499742779E-2</v>
      </c>
      <c r="S402" s="460">
        <v>6.087E-2</v>
      </c>
      <c r="T402" s="460">
        <v>6.087E-2</v>
      </c>
      <c r="U402" s="460">
        <v>6.087E-2</v>
      </c>
      <c r="V402" s="460">
        <v>6.087E-2</v>
      </c>
      <c r="W402" s="460">
        <v>6.087E-2</v>
      </c>
      <c r="X402" s="460">
        <v>0</v>
      </c>
    </row>
    <row r="403" spans="1:24" outlineLevel="1">
      <c r="A403" s="447"/>
      <c r="B403" s="447"/>
      <c r="C403" s="448"/>
      <c r="D403" s="449"/>
      <c r="E403" s="460" t="s">
        <v>4336</v>
      </c>
      <c r="F403" s="460">
        <v>0</v>
      </c>
      <c r="G403" s="460" t="s">
        <v>64</v>
      </c>
      <c r="H403" s="460">
        <v>0</v>
      </c>
      <c r="I403" s="460">
        <v>0</v>
      </c>
      <c r="J403" s="460">
        <v>0</v>
      </c>
      <c r="K403" s="460">
        <v>0</v>
      </c>
      <c r="L403" s="460">
        <v>0</v>
      </c>
      <c r="M403" s="460">
        <v>0</v>
      </c>
      <c r="N403" s="460">
        <v>6.7616327499742779E-2</v>
      </c>
      <c r="O403" s="460">
        <v>6.7616327499742779E-2</v>
      </c>
      <c r="P403" s="460">
        <v>6.7616327499742779E-2</v>
      </c>
      <c r="Q403" s="460">
        <v>6.7616327499742779E-2</v>
      </c>
      <c r="R403" s="460">
        <v>6.7616327499742779E-2</v>
      </c>
      <c r="S403" s="460">
        <v>0</v>
      </c>
      <c r="T403" s="460">
        <v>0</v>
      </c>
      <c r="U403" s="460">
        <v>0</v>
      </c>
      <c r="V403" s="460">
        <v>0</v>
      </c>
      <c r="W403" s="460">
        <v>0</v>
      </c>
      <c r="X403" s="460">
        <v>0</v>
      </c>
    </row>
    <row r="404" spans="1:24" outlineLevel="1">
      <c r="A404" s="447"/>
      <c r="B404" s="447"/>
      <c r="C404" s="448"/>
      <c r="D404" s="449"/>
      <c r="E404" s="460" t="s">
        <v>4337</v>
      </c>
      <c r="F404" s="460">
        <v>0</v>
      </c>
      <c r="G404" s="460" t="s">
        <v>64</v>
      </c>
      <c r="H404" s="460">
        <v>0</v>
      </c>
      <c r="I404" s="460">
        <v>0</v>
      </c>
      <c r="J404" s="460">
        <v>0</v>
      </c>
      <c r="K404" s="460">
        <v>0</v>
      </c>
      <c r="L404" s="460">
        <v>0</v>
      </c>
      <c r="M404" s="460">
        <v>0</v>
      </c>
      <c r="N404" s="460">
        <v>6.7616327499742779E-2</v>
      </c>
      <c r="O404" s="460">
        <v>6.7616327499742779E-2</v>
      </c>
      <c r="P404" s="460">
        <v>6.7616327499742779E-2</v>
      </c>
      <c r="Q404" s="460">
        <v>6.7616327499742779E-2</v>
      </c>
      <c r="R404" s="460">
        <v>6.7616327499742779E-2</v>
      </c>
      <c r="S404" s="460">
        <v>0</v>
      </c>
      <c r="T404" s="460">
        <v>0</v>
      </c>
      <c r="U404" s="460">
        <v>0</v>
      </c>
      <c r="V404" s="460">
        <v>0</v>
      </c>
      <c r="W404" s="460">
        <v>0</v>
      </c>
      <c r="X404" s="460">
        <v>0</v>
      </c>
    </row>
    <row r="405" spans="1:24" outlineLevel="1">
      <c r="A405" s="447"/>
      <c r="B405" s="447"/>
      <c r="C405" s="448"/>
      <c r="D405" s="449"/>
      <c r="E405" s="460" t="s">
        <v>4338</v>
      </c>
      <c r="F405" s="460">
        <v>0</v>
      </c>
      <c r="G405" s="460" t="s">
        <v>64</v>
      </c>
      <c r="H405" s="460">
        <v>0</v>
      </c>
      <c r="I405" s="460">
        <v>0</v>
      </c>
      <c r="J405" s="460">
        <v>0</v>
      </c>
      <c r="K405" s="460">
        <v>0</v>
      </c>
      <c r="L405" s="460">
        <v>0</v>
      </c>
      <c r="M405" s="460">
        <v>0</v>
      </c>
      <c r="N405" s="460">
        <v>0</v>
      </c>
      <c r="O405" s="460">
        <v>0</v>
      </c>
      <c r="P405" s="460">
        <v>0</v>
      </c>
      <c r="Q405" s="460">
        <v>0</v>
      </c>
      <c r="R405" s="460">
        <v>0</v>
      </c>
      <c r="S405" s="460">
        <v>0</v>
      </c>
      <c r="T405" s="460">
        <v>0</v>
      </c>
      <c r="U405" s="460">
        <v>0</v>
      </c>
      <c r="V405" s="460">
        <v>0</v>
      </c>
      <c r="W405" s="460">
        <v>0</v>
      </c>
      <c r="X405" s="460">
        <v>0</v>
      </c>
    </row>
    <row r="406" spans="1:24" outlineLevel="1">
      <c r="A406" s="447"/>
      <c r="B406" s="447"/>
      <c r="C406" s="448"/>
      <c r="D406" s="449"/>
      <c r="E406" s="460" t="s">
        <v>4339</v>
      </c>
      <c r="F406" s="460">
        <v>0</v>
      </c>
      <c r="G406" s="460" t="s">
        <v>64</v>
      </c>
      <c r="H406" s="460">
        <v>0</v>
      </c>
      <c r="I406" s="460">
        <v>0</v>
      </c>
      <c r="J406" s="460">
        <v>0</v>
      </c>
      <c r="K406" s="460">
        <v>0</v>
      </c>
      <c r="L406" s="460">
        <v>0</v>
      </c>
      <c r="M406" s="460">
        <v>0</v>
      </c>
      <c r="N406" s="460">
        <v>0</v>
      </c>
      <c r="O406" s="460">
        <v>0</v>
      </c>
      <c r="P406" s="460">
        <v>0</v>
      </c>
      <c r="Q406" s="460">
        <v>0</v>
      </c>
      <c r="R406" s="460">
        <v>0</v>
      </c>
      <c r="S406" s="460">
        <v>0</v>
      </c>
      <c r="T406" s="460">
        <v>0</v>
      </c>
      <c r="U406" s="460">
        <v>0</v>
      </c>
      <c r="V406" s="460">
        <v>0</v>
      </c>
      <c r="W406" s="460">
        <v>0</v>
      </c>
      <c r="X406" s="460">
        <v>0</v>
      </c>
    </row>
    <row r="407" spans="1:24" outlineLevel="1">
      <c r="A407" s="447"/>
      <c r="B407" s="447"/>
      <c r="C407" s="448"/>
      <c r="D407" s="449"/>
      <c r="E407" s="460" t="s">
        <v>4340</v>
      </c>
      <c r="F407" s="460">
        <v>0</v>
      </c>
      <c r="G407" s="460" t="s">
        <v>64</v>
      </c>
      <c r="H407" s="460">
        <v>0</v>
      </c>
      <c r="I407" s="460">
        <v>0</v>
      </c>
      <c r="J407" s="460">
        <v>0</v>
      </c>
      <c r="K407" s="460">
        <v>0</v>
      </c>
      <c r="L407" s="460">
        <v>0</v>
      </c>
      <c r="M407" s="460">
        <v>0</v>
      </c>
      <c r="N407" s="460">
        <v>0</v>
      </c>
      <c r="O407" s="460">
        <v>0</v>
      </c>
      <c r="P407" s="460">
        <v>0</v>
      </c>
      <c r="Q407" s="460">
        <v>0</v>
      </c>
      <c r="R407" s="460">
        <v>0</v>
      </c>
      <c r="S407" s="460">
        <v>0</v>
      </c>
      <c r="T407" s="460">
        <v>0</v>
      </c>
      <c r="U407" s="460">
        <v>0</v>
      </c>
      <c r="V407" s="460">
        <v>0</v>
      </c>
      <c r="W407" s="460">
        <v>0</v>
      </c>
      <c r="X407" s="460">
        <v>0</v>
      </c>
    </row>
    <row r="408" spans="1:24" outlineLevel="1">
      <c r="A408" s="447"/>
      <c r="B408" s="447"/>
      <c r="C408" s="448"/>
      <c r="D408" s="449"/>
      <c r="E408" s="460" t="s">
        <v>4341</v>
      </c>
      <c r="F408" s="460">
        <v>0</v>
      </c>
      <c r="G408" s="460" t="s">
        <v>64</v>
      </c>
      <c r="H408" s="460">
        <v>0</v>
      </c>
      <c r="I408" s="460">
        <v>0</v>
      </c>
      <c r="J408" s="460">
        <v>0</v>
      </c>
      <c r="K408" s="460">
        <v>0</v>
      </c>
      <c r="L408" s="460">
        <v>0</v>
      </c>
      <c r="M408" s="460">
        <v>0</v>
      </c>
      <c r="N408" s="460">
        <v>0</v>
      </c>
      <c r="O408" s="460">
        <v>0</v>
      </c>
      <c r="P408" s="460">
        <v>0</v>
      </c>
      <c r="Q408" s="460">
        <v>0</v>
      </c>
      <c r="R408" s="460">
        <v>0</v>
      </c>
      <c r="S408" s="460">
        <v>0</v>
      </c>
      <c r="T408" s="460">
        <v>0</v>
      </c>
      <c r="U408" s="460">
        <v>0</v>
      </c>
      <c r="V408" s="460">
        <v>0</v>
      </c>
      <c r="W408" s="460">
        <v>0</v>
      </c>
      <c r="X408" s="460">
        <v>0</v>
      </c>
    </row>
    <row r="409" spans="1:24" outlineLevel="1">
      <c r="A409" s="447"/>
      <c r="B409" s="447"/>
      <c r="C409" s="448"/>
      <c r="D409" s="449"/>
      <c r="E409" s="460" t="s">
        <v>4342</v>
      </c>
      <c r="F409" s="460">
        <v>0</v>
      </c>
      <c r="G409" s="460" t="s">
        <v>64</v>
      </c>
      <c r="H409" s="460">
        <v>0</v>
      </c>
      <c r="I409" s="460">
        <v>0</v>
      </c>
      <c r="J409" s="460">
        <v>0</v>
      </c>
      <c r="K409" s="460">
        <v>0</v>
      </c>
      <c r="L409" s="460">
        <v>0</v>
      </c>
      <c r="M409" s="460">
        <v>0</v>
      </c>
      <c r="N409" s="460">
        <v>0</v>
      </c>
      <c r="O409" s="460">
        <v>0</v>
      </c>
      <c r="P409" s="460">
        <v>0</v>
      </c>
      <c r="Q409" s="460">
        <v>0</v>
      </c>
      <c r="R409" s="460">
        <v>0</v>
      </c>
      <c r="S409" s="460">
        <v>0</v>
      </c>
      <c r="T409" s="460">
        <v>0</v>
      </c>
      <c r="U409" s="460">
        <v>0</v>
      </c>
      <c r="V409" s="460">
        <v>0</v>
      </c>
      <c r="W409" s="460">
        <v>0</v>
      </c>
      <c r="X409" s="460">
        <v>0</v>
      </c>
    </row>
    <row r="410" spans="1:24" outlineLevel="1">
      <c r="A410" s="447"/>
      <c r="B410" s="447"/>
      <c r="C410" s="448"/>
      <c r="D410" s="449"/>
      <c r="E410" s="460" t="s">
        <v>4343</v>
      </c>
      <c r="F410" s="460">
        <v>0</v>
      </c>
      <c r="G410" s="460" t="s">
        <v>64</v>
      </c>
      <c r="H410" s="460">
        <v>0</v>
      </c>
      <c r="I410" s="460">
        <v>0</v>
      </c>
      <c r="J410" s="460">
        <v>0</v>
      </c>
      <c r="K410" s="460">
        <v>0</v>
      </c>
      <c r="L410" s="460">
        <v>0</v>
      </c>
      <c r="M410" s="460">
        <v>0</v>
      </c>
      <c r="N410" s="460">
        <v>0</v>
      </c>
      <c r="O410" s="460">
        <v>0</v>
      </c>
      <c r="P410" s="460">
        <v>0</v>
      </c>
      <c r="Q410" s="460">
        <v>0</v>
      </c>
      <c r="R410" s="460">
        <v>0</v>
      </c>
      <c r="S410" s="460">
        <v>0</v>
      </c>
      <c r="T410" s="460">
        <v>0</v>
      </c>
      <c r="U410" s="460">
        <v>0</v>
      </c>
      <c r="V410" s="460">
        <v>0</v>
      </c>
      <c r="W410" s="460">
        <v>0</v>
      </c>
      <c r="X410" s="460">
        <v>0</v>
      </c>
    </row>
    <row r="411" spans="1:24" outlineLevel="1">
      <c r="A411" s="453"/>
      <c r="B411" s="453"/>
      <c r="C411" s="454"/>
      <c r="D411" s="455"/>
      <c r="E411" s="456" t="s">
        <v>4344</v>
      </c>
      <c r="F411" s="456"/>
      <c r="G411" s="456" t="s">
        <v>64</v>
      </c>
      <c r="H411" s="456"/>
      <c r="I411" s="456"/>
      <c r="J411" s="461">
        <f t="shared" ref="J411:X416" si="31" xml:space="preserve">  CHOOSE( $F$392, J393, J399, J405 )</f>
        <v>0</v>
      </c>
      <c r="K411" s="461">
        <f t="shared" si="31"/>
        <v>0</v>
      </c>
      <c r="L411" s="461">
        <f t="shared" si="31"/>
        <v>0</v>
      </c>
      <c r="M411" s="461">
        <f t="shared" si="31"/>
        <v>0</v>
      </c>
      <c r="N411" s="461">
        <f t="shared" si="31"/>
        <v>8.3647999999999945E-2</v>
      </c>
      <c r="O411" s="461">
        <f t="shared" si="31"/>
        <v>8.3647999999999945E-2</v>
      </c>
      <c r="P411" s="461">
        <f t="shared" si="31"/>
        <v>8.3647999999999945E-2</v>
      </c>
      <c r="Q411" s="461">
        <f t="shared" si="31"/>
        <v>8.3647999999999945E-2</v>
      </c>
      <c r="R411" s="461">
        <f t="shared" si="31"/>
        <v>8.3647999999999945E-2</v>
      </c>
      <c r="S411" s="461">
        <f t="shared" si="31"/>
        <v>7.7799999999999994E-2</v>
      </c>
      <c r="T411" s="461">
        <f t="shared" si="31"/>
        <v>7.7799999999999994E-2</v>
      </c>
      <c r="U411" s="461">
        <f t="shared" si="31"/>
        <v>7.7799999999999994E-2</v>
      </c>
      <c r="V411" s="461">
        <f t="shared" si="31"/>
        <v>7.7799999999999994E-2</v>
      </c>
      <c r="W411" s="461">
        <f t="shared" si="31"/>
        <v>7.7799999999999994E-2</v>
      </c>
      <c r="X411" s="461">
        <f t="shared" si="31"/>
        <v>0</v>
      </c>
    </row>
    <row r="412" spans="1:24" outlineLevel="1">
      <c r="A412" s="453"/>
      <c r="B412" s="453"/>
      <c r="C412" s="454"/>
      <c r="D412" s="455"/>
      <c r="E412" s="456" t="s">
        <v>4345</v>
      </c>
      <c r="F412" s="456"/>
      <c r="G412" s="456" t="s">
        <v>64</v>
      </c>
      <c r="H412" s="456"/>
      <c r="I412" s="456"/>
      <c r="J412" s="461">
        <f t="shared" si="31"/>
        <v>0</v>
      </c>
      <c r="K412" s="461">
        <f t="shared" si="31"/>
        <v>0</v>
      </c>
      <c r="L412" s="461">
        <f t="shared" si="31"/>
        <v>0</v>
      </c>
      <c r="M412" s="461">
        <f t="shared" si="31"/>
        <v>0</v>
      </c>
      <c r="N412" s="461">
        <f t="shared" si="31"/>
        <v>8.3647999999999945E-2</v>
      </c>
      <c r="O412" s="461">
        <f t="shared" si="31"/>
        <v>8.3647999999999945E-2</v>
      </c>
      <c r="P412" s="461">
        <f t="shared" si="31"/>
        <v>8.3647999999999945E-2</v>
      </c>
      <c r="Q412" s="461">
        <f t="shared" si="31"/>
        <v>8.3647999999999945E-2</v>
      </c>
      <c r="R412" s="461">
        <f t="shared" si="31"/>
        <v>8.3647999999999945E-2</v>
      </c>
      <c r="S412" s="461">
        <f t="shared" si="31"/>
        <v>7.7799999999999994E-2</v>
      </c>
      <c r="T412" s="461">
        <f t="shared" si="31"/>
        <v>7.7799999999999994E-2</v>
      </c>
      <c r="U412" s="461">
        <f t="shared" si="31"/>
        <v>7.7799999999999994E-2</v>
      </c>
      <c r="V412" s="461">
        <f t="shared" si="31"/>
        <v>7.7799999999999994E-2</v>
      </c>
      <c r="W412" s="461">
        <f t="shared" si="31"/>
        <v>7.7799999999999994E-2</v>
      </c>
      <c r="X412" s="461">
        <f t="shared" si="31"/>
        <v>0</v>
      </c>
    </row>
    <row r="413" spans="1:24" outlineLevel="1">
      <c r="A413" s="453"/>
      <c r="B413" s="453"/>
      <c r="C413" s="454"/>
      <c r="D413" s="455"/>
      <c r="E413" s="456" t="s">
        <v>4346</v>
      </c>
      <c r="F413" s="456"/>
      <c r="G413" s="456" t="s">
        <v>64</v>
      </c>
      <c r="H413" s="456"/>
      <c r="I413" s="456"/>
      <c r="J413" s="461">
        <f t="shared" si="31"/>
        <v>0</v>
      </c>
      <c r="K413" s="461">
        <f t="shared" si="31"/>
        <v>0</v>
      </c>
      <c r="L413" s="461">
        <f t="shared" si="31"/>
        <v>0</v>
      </c>
      <c r="M413" s="461">
        <f t="shared" si="31"/>
        <v>0</v>
      </c>
      <c r="N413" s="461">
        <f t="shared" si="31"/>
        <v>8.3647999999999945E-2</v>
      </c>
      <c r="O413" s="461">
        <f t="shared" si="31"/>
        <v>8.3647999999999945E-2</v>
      </c>
      <c r="P413" s="461">
        <f t="shared" si="31"/>
        <v>8.3647999999999945E-2</v>
      </c>
      <c r="Q413" s="461">
        <f t="shared" si="31"/>
        <v>8.3647999999999945E-2</v>
      </c>
      <c r="R413" s="461">
        <f t="shared" si="31"/>
        <v>8.3647999999999945E-2</v>
      </c>
      <c r="S413" s="461">
        <f t="shared" si="31"/>
        <v>7.7799999999999994E-2</v>
      </c>
      <c r="T413" s="461">
        <f t="shared" si="31"/>
        <v>7.7799999999999994E-2</v>
      </c>
      <c r="U413" s="461">
        <f t="shared" si="31"/>
        <v>7.7799999999999994E-2</v>
      </c>
      <c r="V413" s="461">
        <f t="shared" si="31"/>
        <v>7.7799999999999994E-2</v>
      </c>
      <c r="W413" s="461">
        <f t="shared" si="31"/>
        <v>7.7799999999999994E-2</v>
      </c>
      <c r="X413" s="461">
        <f t="shared" si="31"/>
        <v>0</v>
      </c>
    </row>
    <row r="414" spans="1:24" outlineLevel="1">
      <c r="A414" s="453"/>
      <c r="B414" s="453"/>
      <c r="C414" s="454"/>
      <c r="D414" s="455"/>
      <c r="E414" s="456" t="s">
        <v>4347</v>
      </c>
      <c r="F414" s="456"/>
      <c r="G414" s="456" t="s">
        <v>64</v>
      </c>
      <c r="H414" s="456"/>
      <c r="I414" s="456"/>
      <c r="J414" s="461">
        <f t="shared" si="31"/>
        <v>0</v>
      </c>
      <c r="K414" s="461">
        <f t="shared" si="31"/>
        <v>0</v>
      </c>
      <c r="L414" s="461">
        <f t="shared" si="31"/>
        <v>0</v>
      </c>
      <c r="M414" s="461">
        <f t="shared" si="31"/>
        <v>0</v>
      </c>
      <c r="N414" s="461">
        <f t="shared" si="31"/>
        <v>8.3647999999999945E-2</v>
      </c>
      <c r="O414" s="461">
        <f t="shared" si="31"/>
        <v>8.3647999999999945E-2</v>
      </c>
      <c r="P414" s="461">
        <f t="shared" si="31"/>
        <v>8.3647999999999945E-2</v>
      </c>
      <c r="Q414" s="461">
        <f t="shared" si="31"/>
        <v>8.3647999999999945E-2</v>
      </c>
      <c r="R414" s="461">
        <f t="shared" si="31"/>
        <v>8.3647999999999945E-2</v>
      </c>
      <c r="S414" s="461">
        <f t="shared" si="31"/>
        <v>7.7799999999999994E-2</v>
      </c>
      <c r="T414" s="461">
        <f t="shared" si="31"/>
        <v>7.7799999999999994E-2</v>
      </c>
      <c r="U414" s="461">
        <f t="shared" si="31"/>
        <v>7.7799999999999994E-2</v>
      </c>
      <c r="V414" s="461">
        <f t="shared" si="31"/>
        <v>7.7799999999999994E-2</v>
      </c>
      <c r="W414" s="461">
        <f t="shared" si="31"/>
        <v>7.7799999999999994E-2</v>
      </c>
      <c r="X414" s="461">
        <f t="shared" si="31"/>
        <v>0</v>
      </c>
    </row>
    <row r="415" spans="1:24" outlineLevel="1">
      <c r="A415" s="453"/>
      <c r="B415" s="453"/>
      <c r="C415" s="454"/>
      <c r="D415" s="455"/>
      <c r="E415" s="456" t="s">
        <v>4348</v>
      </c>
      <c r="F415" s="456"/>
      <c r="G415" s="456" t="s">
        <v>64</v>
      </c>
      <c r="H415" s="456"/>
      <c r="I415" s="456"/>
      <c r="J415" s="461">
        <f t="shared" si="31"/>
        <v>0</v>
      </c>
      <c r="K415" s="461">
        <f t="shared" si="31"/>
        <v>0</v>
      </c>
      <c r="L415" s="461">
        <f t="shared" si="31"/>
        <v>0</v>
      </c>
      <c r="M415" s="461">
        <f t="shared" si="31"/>
        <v>0</v>
      </c>
      <c r="N415" s="461">
        <f t="shared" si="31"/>
        <v>8.3647999999999945E-2</v>
      </c>
      <c r="O415" s="461">
        <f t="shared" si="31"/>
        <v>8.3647999999999945E-2</v>
      </c>
      <c r="P415" s="461">
        <f t="shared" si="31"/>
        <v>8.3647999999999945E-2</v>
      </c>
      <c r="Q415" s="461">
        <f t="shared" si="31"/>
        <v>8.3647999999999945E-2</v>
      </c>
      <c r="R415" s="461">
        <f t="shared" si="31"/>
        <v>8.3647999999999945E-2</v>
      </c>
      <c r="S415" s="461">
        <f t="shared" si="31"/>
        <v>7.7799999999999994E-2</v>
      </c>
      <c r="T415" s="461">
        <f t="shared" si="31"/>
        <v>7.7799999999999994E-2</v>
      </c>
      <c r="U415" s="461">
        <f t="shared" si="31"/>
        <v>7.7799999999999994E-2</v>
      </c>
      <c r="V415" s="461">
        <f t="shared" si="31"/>
        <v>7.7799999999999994E-2</v>
      </c>
      <c r="W415" s="461">
        <f t="shared" si="31"/>
        <v>7.7799999999999994E-2</v>
      </c>
      <c r="X415" s="461">
        <f t="shared" si="31"/>
        <v>0</v>
      </c>
    </row>
    <row r="416" spans="1:24" outlineLevel="1">
      <c r="A416" s="453"/>
      <c r="B416" s="453"/>
      <c r="C416" s="454"/>
      <c r="D416" s="455"/>
      <c r="E416" s="456" t="s">
        <v>4349</v>
      </c>
      <c r="F416" s="456"/>
      <c r="G416" s="456" t="s">
        <v>64</v>
      </c>
      <c r="H416" s="456"/>
      <c r="I416" s="456"/>
      <c r="J416" s="461">
        <f t="shared" si="31"/>
        <v>0</v>
      </c>
      <c r="K416" s="461">
        <f t="shared" si="31"/>
        <v>0</v>
      </c>
      <c r="L416" s="461">
        <f t="shared" si="31"/>
        <v>0</v>
      </c>
      <c r="M416" s="461">
        <f t="shared" si="31"/>
        <v>0</v>
      </c>
      <c r="N416" s="461">
        <f t="shared" si="31"/>
        <v>8.3647999999999945E-2</v>
      </c>
      <c r="O416" s="461">
        <f t="shared" si="31"/>
        <v>8.3647999999999945E-2</v>
      </c>
      <c r="P416" s="461">
        <f t="shared" si="31"/>
        <v>8.3647999999999945E-2</v>
      </c>
      <c r="Q416" s="461">
        <f t="shared" si="31"/>
        <v>8.3647999999999945E-2</v>
      </c>
      <c r="R416" s="461">
        <f t="shared" si="31"/>
        <v>8.3647999999999945E-2</v>
      </c>
      <c r="S416" s="461">
        <f t="shared" si="31"/>
        <v>0</v>
      </c>
      <c r="T416" s="461">
        <f t="shared" si="31"/>
        <v>0</v>
      </c>
      <c r="U416" s="461">
        <f t="shared" si="31"/>
        <v>0</v>
      </c>
      <c r="V416" s="461">
        <f t="shared" si="31"/>
        <v>0</v>
      </c>
      <c r="W416" s="461">
        <f t="shared" si="31"/>
        <v>0</v>
      </c>
      <c r="X416" s="461">
        <f t="shared" si="31"/>
        <v>0</v>
      </c>
    </row>
    <row r="417" spans="1:24" outlineLevel="1"/>
    <row r="418" spans="1:24" outlineLevel="1"/>
    <row r="419" spans="1:24" outlineLevel="1">
      <c r="B419" s="69" t="s">
        <v>4350</v>
      </c>
    </row>
    <row r="420" spans="1:24" outlineLevel="1">
      <c r="A420" s="447"/>
      <c r="B420" s="447"/>
      <c r="C420" s="448"/>
      <c r="D420" s="449"/>
      <c r="E420" s="450" t="s">
        <v>4325</v>
      </c>
      <c r="F420" s="450">
        <v>1</v>
      </c>
      <c r="G420" s="450" t="s">
        <v>4001</v>
      </c>
      <c r="M420" s="451"/>
    </row>
    <row r="421" spans="1:24" outlineLevel="1">
      <c r="A421" s="447"/>
      <c r="B421" s="447"/>
      <c r="C421" s="448"/>
      <c r="D421" s="449"/>
      <c r="E421" s="460" t="s">
        <v>4351</v>
      </c>
      <c r="F421" s="460">
        <v>0</v>
      </c>
      <c r="G421" s="460" t="s">
        <v>64</v>
      </c>
      <c r="H421" s="460">
        <v>0</v>
      </c>
      <c r="I421" s="460">
        <v>0</v>
      </c>
      <c r="J421" s="460">
        <v>0</v>
      </c>
      <c r="K421" s="460">
        <v>0</v>
      </c>
      <c r="L421" s="460">
        <v>0</v>
      </c>
      <c r="M421" s="460">
        <v>0</v>
      </c>
      <c r="N421" s="460">
        <v>0.55000000000000004</v>
      </c>
      <c r="O421" s="460">
        <v>0.55000000000000004</v>
      </c>
      <c r="P421" s="460">
        <v>0.55000000000000004</v>
      </c>
      <c r="Q421" s="460">
        <v>0.55000000000000004</v>
      </c>
      <c r="R421" s="460">
        <v>0.55000000000000004</v>
      </c>
      <c r="S421" s="460">
        <v>0.55000000000000004</v>
      </c>
      <c r="T421" s="460">
        <v>0.55000000000000004</v>
      </c>
      <c r="U421" s="460">
        <v>0.55000000000000004</v>
      </c>
      <c r="V421" s="460">
        <v>0.55000000000000004</v>
      </c>
      <c r="W421" s="460">
        <v>0.55000000000000004</v>
      </c>
      <c r="X421" s="460">
        <v>0</v>
      </c>
    </row>
    <row r="422" spans="1:24" outlineLevel="1">
      <c r="A422" s="447"/>
      <c r="B422" s="447"/>
      <c r="C422" s="448"/>
      <c r="D422" s="449"/>
      <c r="E422" s="460" t="s">
        <v>4352</v>
      </c>
      <c r="F422" s="460">
        <v>0</v>
      </c>
      <c r="G422" s="460" t="s">
        <v>64</v>
      </c>
      <c r="H422" s="460">
        <v>0</v>
      </c>
      <c r="I422" s="460">
        <v>0</v>
      </c>
      <c r="J422" s="460">
        <v>0</v>
      </c>
      <c r="K422" s="460">
        <v>0</v>
      </c>
      <c r="L422" s="460">
        <v>0</v>
      </c>
      <c r="M422" s="460">
        <v>0</v>
      </c>
      <c r="N422" s="460">
        <v>0.55000000000000004</v>
      </c>
      <c r="O422" s="460">
        <v>0.55000000000000004</v>
      </c>
      <c r="P422" s="460">
        <v>0.55000000000000004</v>
      </c>
      <c r="Q422" s="460">
        <v>0.55000000000000004</v>
      </c>
      <c r="R422" s="460">
        <v>0.55000000000000004</v>
      </c>
      <c r="S422" s="460">
        <v>0.55000000000000004</v>
      </c>
      <c r="T422" s="460">
        <v>0.55000000000000004</v>
      </c>
      <c r="U422" s="460">
        <v>0.55000000000000004</v>
      </c>
      <c r="V422" s="460">
        <v>0.55000000000000004</v>
      </c>
      <c r="W422" s="460">
        <v>0.55000000000000004</v>
      </c>
      <c r="X422" s="460">
        <v>0</v>
      </c>
    </row>
    <row r="423" spans="1:24" outlineLevel="1">
      <c r="A423" s="447"/>
      <c r="B423" s="447"/>
      <c r="C423" s="448"/>
      <c r="D423" s="449"/>
      <c r="E423" s="460" t="s">
        <v>4353</v>
      </c>
      <c r="F423" s="460">
        <v>0</v>
      </c>
      <c r="G423" s="460" t="s">
        <v>64</v>
      </c>
      <c r="H423" s="460">
        <v>0</v>
      </c>
      <c r="I423" s="460">
        <v>0</v>
      </c>
      <c r="J423" s="460">
        <v>0</v>
      </c>
      <c r="K423" s="460">
        <v>0</v>
      </c>
      <c r="L423" s="460">
        <v>0</v>
      </c>
      <c r="M423" s="460">
        <v>0</v>
      </c>
      <c r="N423" s="460">
        <v>0.55000000000000004</v>
      </c>
      <c r="O423" s="460">
        <v>0.55000000000000004</v>
      </c>
      <c r="P423" s="460">
        <v>0.55000000000000004</v>
      </c>
      <c r="Q423" s="460">
        <v>0.55000000000000004</v>
      </c>
      <c r="R423" s="460">
        <v>0.55000000000000004</v>
      </c>
      <c r="S423" s="460">
        <v>0.55000000000000004</v>
      </c>
      <c r="T423" s="460">
        <v>0.55000000000000004</v>
      </c>
      <c r="U423" s="460">
        <v>0.55000000000000004</v>
      </c>
      <c r="V423" s="460">
        <v>0.55000000000000004</v>
      </c>
      <c r="W423" s="460">
        <v>0.55000000000000004</v>
      </c>
      <c r="X423" s="460">
        <v>0</v>
      </c>
    </row>
    <row r="424" spans="1:24" outlineLevel="1">
      <c r="A424" s="447"/>
      <c r="B424" s="447"/>
      <c r="C424" s="448"/>
      <c r="D424" s="449"/>
      <c r="E424" s="460" t="s">
        <v>4354</v>
      </c>
      <c r="F424" s="460">
        <v>0</v>
      </c>
      <c r="G424" s="460" t="s">
        <v>64</v>
      </c>
      <c r="H424" s="460">
        <v>0</v>
      </c>
      <c r="I424" s="460">
        <v>0</v>
      </c>
      <c r="J424" s="460">
        <v>0</v>
      </c>
      <c r="K424" s="460">
        <v>0</v>
      </c>
      <c r="L424" s="460">
        <v>0</v>
      </c>
      <c r="M424" s="460">
        <v>0</v>
      </c>
      <c r="N424" s="460">
        <v>0.55000000000000004</v>
      </c>
      <c r="O424" s="460">
        <v>0.55000000000000004</v>
      </c>
      <c r="P424" s="460">
        <v>0.55000000000000004</v>
      </c>
      <c r="Q424" s="460">
        <v>0.55000000000000004</v>
      </c>
      <c r="R424" s="460">
        <v>0.55000000000000004</v>
      </c>
      <c r="S424" s="460">
        <v>0.55000000000000004</v>
      </c>
      <c r="T424" s="460">
        <v>0.55000000000000004</v>
      </c>
      <c r="U424" s="460">
        <v>0.55000000000000004</v>
      </c>
      <c r="V424" s="460">
        <v>0.55000000000000004</v>
      </c>
      <c r="W424" s="460">
        <v>0.55000000000000004</v>
      </c>
      <c r="X424" s="460">
        <v>0</v>
      </c>
    </row>
    <row r="425" spans="1:24" outlineLevel="1">
      <c r="A425" s="447"/>
      <c r="B425" s="447"/>
      <c r="C425" s="448"/>
      <c r="D425" s="449"/>
      <c r="E425" s="460" t="s">
        <v>4355</v>
      </c>
      <c r="F425" s="460">
        <v>0</v>
      </c>
      <c r="G425" s="460" t="s">
        <v>64</v>
      </c>
      <c r="H425" s="460">
        <v>0</v>
      </c>
      <c r="I425" s="460">
        <v>0</v>
      </c>
      <c r="J425" s="460">
        <v>0</v>
      </c>
      <c r="K425" s="460">
        <v>0</v>
      </c>
      <c r="L425" s="460">
        <v>0</v>
      </c>
      <c r="M425" s="460">
        <v>0</v>
      </c>
      <c r="N425" s="460">
        <v>0.55000000000000004</v>
      </c>
      <c r="O425" s="460">
        <v>0.55000000000000004</v>
      </c>
      <c r="P425" s="460">
        <v>0.55000000000000004</v>
      </c>
      <c r="Q425" s="460">
        <v>0.55000000000000004</v>
      </c>
      <c r="R425" s="460">
        <v>0.55000000000000004</v>
      </c>
      <c r="S425" s="460">
        <v>0.55000000000000004</v>
      </c>
      <c r="T425" s="460">
        <v>0.55000000000000004</v>
      </c>
      <c r="U425" s="460">
        <v>0.55000000000000004</v>
      </c>
      <c r="V425" s="460">
        <v>0.55000000000000004</v>
      </c>
      <c r="W425" s="460">
        <v>0.55000000000000004</v>
      </c>
      <c r="X425" s="460">
        <v>0</v>
      </c>
    </row>
    <row r="426" spans="1:24" outlineLevel="1">
      <c r="A426" s="447"/>
      <c r="B426" s="447"/>
      <c r="C426" s="448"/>
      <c r="D426" s="449"/>
      <c r="E426" s="460" t="s">
        <v>4356</v>
      </c>
      <c r="F426" s="460">
        <v>0</v>
      </c>
      <c r="G426" s="460" t="s">
        <v>64</v>
      </c>
      <c r="H426" s="460">
        <v>0</v>
      </c>
      <c r="I426" s="460">
        <v>0</v>
      </c>
      <c r="J426" s="460">
        <v>0</v>
      </c>
      <c r="K426" s="460">
        <v>0</v>
      </c>
      <c r="L426" s="460">
        <v>0</v>
      </c>
      <c r="M426" s="460">
        <v>0</v>
      </c>
      <c r="N426" s="460">
        <v>0.55000000000000004</v>
      </c>
      <c r="O426" s="460">
        <v>0.55000000000000004</v>
      </c>
      <c r="P426" s="460">
        <v>0.55000000000000004</v>
      </c>
      <c r="Q426" s="460">
        <v>0.55000000000000004</v>
      </c>
      <c r="R426" s="460">
        <v>0.55000000000000004</v>
      </c>
      <c r="S426" s="460">
        <v>0.55000000000000004</v>
      </c>
      <c r="T426" s="460">
        <v>0.55000000000000004</v>
      </c>
      <c r="U426" s="460">
        <v>0.55000000000000004</v>
      </c>
      <c r="V426" s="460">
        <v>0.55000000000000004</v>
      </c>
      <c r="W426" s="460">
        <v>0.55000000000000004</v>
      </c>
      <c r="X426" s="460">
        <v>0</v>
      </c>
    </row>
    <row r="427" spans="1:24" outlineLevel="1">
      <c r="A427" s="447"/>
      <c r="B427" s="447"/>
      <c r="C427" s="448"/>
      <c r="D427" s="449"/>
      <c r="E427" s="460" t="s">
        <v>4357</v>
      </c>
      <c r="F427" s="460">
        <v>0</v>
      </c>
      <c r="G427" s="460" t="s">
        <v>64</v>
      </c>
      <c r="H427" s="460">
        <v>0</v>
      </c>
      <c r="I427" s="460">
        <v>0</v>
      </c>
      <c r="J427" s="460">
        <v>0</v>
      </c>
      <c r="K427" s="460">
        <v>0</v>
      </c>
      <c r="L427" s="460">
        <v>0</v>
      </c>
      <c r="M427" s="460">
        <v>0</v>
      </c>
      <c r="N427" s="460">
        <v>0.55000000000000004</v>
      </c>
      <c r="O427" s="460">
        <v>0.55000000000000004</v>
      </c>
      <c r="P427" s="460">
        <v>0.55000000000000004</v>
      </c>
      <c r="Q427" s="460">
        <v>0.55000000000000004</v>
      </c>
      <c r="R427" s="460">
        <v>0.55000000000000004</v>
      </c>
      <c r="S427" s="460">
        <v>0.55000000000000004</v>
      </c>
      <c r="T427" s="460">
        <v>0.55000000000000004</v>
      </c>
      <c r="U427" s="460">
        <v>0.55000000000000004</v>
      </c>
      <c r="V427" s="460">
        <v>0.55000000000000004</v>
      </c>
      <c r="W427" s="460">
        <v>0.55000000000000004</v>
      </c>
      <c r="X427" s="460">
        <v>0</v>
      </c>
    </row>
    <row r="428" spans="1:24" outlineLevel="1">
      <c r="A428" s="447"/>
      <c r="B428" s="447"/>
      <c r="C428" s="448"/>
      <c r="D428" s="449"/>
      <c r="E428" s="460" t="s">
        <v>4358</v>
      </c>
      <c r="F428" s="460">
        <v>0</v>
      </c>
      <c r="G428" s="460" t="s">
        <v>64</v>
      </c>
      <c r="H428" s="460">
        <v>0</v>
      </c>
      <c r="I428" s="460">
        <v>0</v>
      </c>
      <c r="J428" s="460">
        <v>0</v>
      </c>
      <c r="K428" s="460">
        <v>0</v>
      </c>
      <c r="L428" s="460">
        <v>0</v>
      </c>
      <c r="M428" s="460">
        <v>0</v>
      </c>
      <c r="N428" s="460">
        <v>0.55000000000000004</v>
      </c>
      <c r="O428" s="460">
        <v>0.55000000000000004</v>
      </c>
      <c r="P428" s="460">
        <v>0.55000000000000004</v>
      </c>
      <c r="Q428" s="460">
        <v>0.55000000000000004</v>
      </c>
      <c r="R428" s="460">
        <v>0.55000000000000004</v>
      </c>
      <c r="S428" s="460">
        <v>0.55000000000000004</v>
      </c>
      <c r="T428" s="460">
        <v>0.55000000000000004</v>
      </c>
      <c r="U428" s="460">
        <v>0.55000000000000004</v>
      </c>
      <c r="V428" s="460">
        <v>0.55000000000000004</v>
      </c>
      <c r="W428" s="460">
        <v>0.55000000000000004</v>
      </c>
      <c r="X428" s="460">
        <v>0</v>
      </c>
    </row>
    <row r="429" spans="1:24" outlineLevel="1">
      <c r="A429" s="447"/>
      <c r="B429" s="447"/>
      <c r="C429" s="448"/>
      <c r="D429" s="449"/>
      <c r="E429" s="460" t="s">
        <v>4359</v>
      </c>
      <c r="F429" s="460">
        <v>0</v>
      </c>
      <c r="G429" s="460" t="s">
        <v>64</v>
      </c>
      <c r="H429" s="460">
        <v>0</v>
      </c>
      <c r="I429" s="460">
        <v>0</v>
      </c>
      <c r="J429" s="460">
        <v>0</v>
      </c>
      <c r="K429" s="460">
        <v>0</v>
      </c>
      <c r="L429" s="460">
        <v>0</v>
      </c>
      <c r="M429" s="460">
        <v>0</v>
      </c>
      <c r="N429" s="460">
        <v>0.55000000000000004</v>
      </c>
      <c r="O429" s="460">
        <v>0.55000000000000004</v>
      </c>
      <c r="P429" s="460">
        <v>0.55000000000000004</v>
      </c>
      <c r="Q429" s="460">
        <v>0.55000000000000004</v>
      </c>
      <c r="R429" s="460">
        <v>0.55000000000000004</v>
      </c>
      <c r="S429" s="460">
        <v>0.55000000000000004</v>
      </c>
      <c r="T429" s="460">
        <v>0.55000000000000004</v>
      </c>
      <c r="U429" s="460">
        <v>0.55000000000000004</v>
      </c>
      <c r="V429" s="460">
        <v>0.55000000000000004</v>
      </c>
      <c r="W429" s="460">
        <v>0.55000000000000004</v>
      </c>
      <c r="X429" s="460">
        <v>0</v>
      </c>
    </row>
    <row r="430" spans="1:24" outlineLevel="1">
      <c r="A430" s="447"/>
      <c r="B430" s="447"/>
      <c r="C430" s="448"/>
      <c r="D430" s="449"/>
      <c r="E430" s="460" t="s">
        <v>4360</v>
      </c>
      <c r="F430" s="460">
        <v>0</v>
      </c>
      <c r="G430" s="460" t="s">
        <v>64</v>
      </c>
      <c r="H430" s="460">
        <v>0</v>
      </c>
      <c r="I430" s="460">
        <v>0</v>
      </c>
      <c r="J430" s="460">
        <v>0</v>
      </c>
      <c r="K430" s="460">
        <v>0</v>
      </c>
      <c r="L430" s="460">
        <v>0</v>
      </c>
      <c r="M430" s="460">
        <v>0</v>
      </c>
      <c r="N430" s="460">
        <v>0.55000000000000004</v>
      </c>
      <c r="O430" s="460">
        <v>0.55000000000000004</v>
      </c>
      <c r="P430" s="460">
        <v>0.55000000000000004</v>
      </c>
      <c r="Q430" s="460">
        <v>0.55000000000000004</v>
      </c>
      <c r="R430" s="460">
        <v>0.55000000000000004</v>
      </c>
      <c r="S430" s="460">
        <v>0.55000000000000004</v>
      </c>
      <c r="T430" s="460">
        <v>0.55000000000000004</v>
      </c>
      <c r="U430" s="460">
        <v>0.55000000000000004</v>
      </c>
      <c r="V430" s="460">
        <v>0.55000000000000004</v>
      </c>
      <c r="W430" s="460">
        <v>0.55000000000000004</v>
      </c>
      <c r="X430" s="460">
        <v>0</v>
      </c>
    </row>
    <row r="431" spans="1:24" outlineLevel="1">
      <c r="A431" s="447"/>
      <c r="B431" s="447"/>
      <c r="C431" s="448"/>
      <c r="D431" s="449"/>
      <c r="E431" s="460" t="s">
        <v>4361</v>
      </c>
      <c r="F431" s="460">
        <v>0</v>
      </c>
      <c r="G431" s="460" t="s">
        <v>64</v>
      </c>
      <c r="H431" s="460">
        <v>0</v>
      </c>
      <c r="I431" s="460">
        <v>0</v>
      </c>
      <c r="J431" s="460">
        <v>0</v>
      </c>
      <c r="K431" s="460">
        <v>0</v>
      </c>
      <c r="L431" s="460">
        <v>0</v>
      </c>
      <c r="M431" s="460">
        <v>0</v>
      </c>
      <c r="N431" s="460">
        <v>0.55000000000000004</v>
      </c>
      <c r="O431" s="460">
        <v>0.55000000000000004</v>
      </c>
      <c r="P431" s="460">
        <v>0.55000000000000004</v>
      </c>
      <c r="Q431" s="460">
        <v>0.55000000000000004</v>
      </c>
      <c r="R431" s="460">
        <v>0.55000000000000004</v>
      </c>
      <c r="S431" s="460">
        <v>0</v>
      </c>
      <c r="T431" s="460">
        <v>0</v>
      </c>
      <c r="U431" s="460">
        <v>0</v>
      </c>
      <c r="V431" s="460">
        <v>0</v>
      </c>
      <c r="W431" s="460">
        <v>0</v>
      </c>
      <c r="X431" s="460">
        <v>0</v>
      </c>
    </row>
    <row r="432" spans="1:24" outlineLevel="1">
      <c r="A432" s="447"/>
      <c r="B432" s="447"/>
      <c r="C432" s="448"/>
      <c r="D432" s="449"/>
      <c r="E432" s="460" t="s">
        <v>4362</v>
      </c>
      <c r="F432" s="460">
        <v>0</v>
      </c>
      <c r="G432" s="460" t="s">
        <v>64</v>
      </c>
      <c r="H432" s="460">
        <v>0</v>
      </c>
      <c r="I432" s="460">
        <v>0</v>
      </c>
      <c r="J432" s="460">
        <v>0</v>
      </c>
      <c r="K432" s="460">
        <v>0</v>
      </c>
      <c r="L432" s="460">
        <v>0</v>
      </c>
      <c r="M432" s="460">
        <v>0</v>
      </c>
      <c r="N432" s="460">
        <v>0.55000000000000004</v>
      </c>
      <c r="O432" s="460">
        <v>0.55000000000000004</v>
      </c>
      <c r="P432" s="460">
        <v>0.55000000000000004</v>
      </c>
      <c r="Q432" s="460">
        <v>0.55000000000000004</v>
      </c>
      <c r="R432" s="460">
        <v>0.55000000000000004</v>
      </c>
      <c r="S432" s="460">
        <v>0</v>
      </c>
      <c r="T432" s="460">
        <v>0</v>
      </c>
      <c r="U432" s="460">
        <v>0</v>
      </c>
      <c r="V432" s="460">
        <v>0</v>
      </c>
      <c r="W432" s="460">
        <v>0</v>
      </c>
      <c r="X432" s="460">
        <v>0</v>
      </c>
    </row>
    <row r="433" spans="1:24" outlineLevel="1">
      <c r="A433" s="447"/>
      <c r="B433" s="447"/>
      <c r="C433" s="448"/>
      <c r="D433" s="449"/>
      <c r="E433" s="460" t="s">
        <v>4363</v>
      </c>
      <c r="F433" s="460">
        <v>0</v>
      </c>
      <c r="G433" s="460" t="s">
        <v>64</v>
      </c>
      <c r="H433" s="460">
        <v>0</v>
      </c>
      <c r="I433" s="460">
        <v>0</v>
      </c>
      <c r="J433" s="460">
        <v>0</v>
      </c>
      <c r="K433" s="460">
        <v>0</v>
      </c>
      <c r="L433" s="460">
        <v>0</v>
      </c>
      <c r="M433" s="460">
        <v>0</v>
      </c>
      <c r="N433" s="460">
        <v>0</v>
      </c>
      <c r="O433" s="460">
        <v>0</v>
      </c>
      <c r="P433" s="460">
        <v>0</v>
      </c>
      <c r="Q433" s="460">
        <v>0</v>
      </c>
      <c r="R433" s="460">
        <v>0</v>
      </c>
      <c r="S433" s="460">
        <v>0</v>
      </c>
      <c r="T433" s="460">
        <v>0</v>
      </c>
      <c r="U433" s="460">
        <v>0</v>
      </c>
      <c r="V433" s="460">
        <v>0</v>
      </c>
      <c r="W433" s="460">
        <v>0</v>
      </c>
      <c r="X433" s="460">
        <v>0</v>
      </c>
    </row>
    <row r="434" spans="1:24" outlineLevel="1">
      <c r="A434" s="447"/>
      <c r="B434" s="447"/>
      <c r="C434" s="448"/>
      <c r="D434" s="449"/>
      <c r="E434" s="460" t="s">
        <v>4364</v>
      </c>
      <c r="F434" s="460">
        <v>0</v>
      </c>
      <c r="G434" s="460" t="s">
        <v>64</v>
      </c>
      <c r="H434" s="460">
        <v>0</v>
      </c>
      <c r="I434" s="460">
        <v>0</v>
      </c>
      <c r="J434" s="460">
        <v>0</v>
      </c>
      <c r="K434" s="460">
        <v>0</v>
      </c>
      <c r="L434" s="460">
        <v>0</v>
      </c>
      <c r="M434" s="460">
        <v>0</v>
      </c>
      <c r="N434" s="460">
        <v>0</v>
      </c>
      <c r="O434" s="460">
        <v>0</v>
      </c>
      <c r="P434" s="460">
        <v>0</v>
      </c>
      <c r="Q434" s="460">
        <v>0</v>
      </c>
      <c r="R434" s="460">
        <v>0</v>
      </c>
      <c r="S434" s="460">
        <v>0</v>
      </c>
      <c r="T434" s="460">
        <v>0</v>
      </c>
      <c r="U434" s="460">
        <v>0</v>
      </c>
      <c r="V434" s="460">
        <v>0</v>
      </c>
      <c r="W434" s="460">
        <v>0</v>
      </c>
      <c r="X434" s="460">
        <v>0</v>
      </c>
    </row>
    <row r="435" spans="1:24" outlineLevel="1">
      <c r="A435" s="447"/>
      <c r="B435" s="447"/>
      <c r="C435" s="448"/>
      <c r="D435" s="449"/>
      <c r="E435" s="460" t="s">
        <v>4365</v>
      </c>
      <c r="F435" s="460">
        <v>0</v>
      </c>
      <c r="G435" s="460" t="s">
        <v>64</v>
      </c>
      <c r="H435" s="460">
        <v>0</v>
      </c>
      <c r="I435" s="460">
        <v>0</v>
      </c>
      <c r="J435" s="460">
        <v>0</v>
      </c>
      <c r="K435" s="460">
        <v>0</v>
      </c>
      <c r="L435" s="460">
        <v>0</v>
      </c>
      <c r="M435" s="460">
        <v>0</v>
      </c>
      <c r="N435" s="460">
        <v>0</v>
      </c>
      <c r="O435" s="460">
        <v>0</v>
      </c>
      <c r="P435" s="460">
        <v>0</v>
      </c>
      <c r="Q435" s="460">
        <v>0</v>
      </c>
      <c r="R435" s="460">
        <v>0</v>
      </c>
      <c r="S435" s="460">
        <v>0</v>
      </c>
      <c r="T435" s="460">
        <v>0</v>
      </c>
      <c r="U435" s="460">
        <v>0</v>
      </c>
      <c r="V435" s="460">
        <v>0</v>
      </c>
      <c r="W435" s="460">
        <v>0</v>
      </c>
      <c r="X435" s="460">
        <v>0</v>
      </c>
    </row>
    <row r="436" spans="1:24" outlineLevel="1">
      <c r="A436" s="447"/>
      <c r="B436" s="447"/>
      <c r="C436" s="448"/>
      <c r="D436" s="449"/>
      <c r="E436" s="460" t="s">
        <v>4366</v>
      </c>
      <c r="F436" s="460">
        <v>0</v>
      </c>
      <c r="G436" s="460" t="s">
        <v>64</v>
      </c>
      <c r="H436" s="460">
        <v>0</v>
      </c>
      <c r="I436" s="460">
        <v>0</v>
      </c>
      <c r="J436" s="460">
        <v>0</v>
      </c>
      <c r="K436" s="460">
        <v>0</v>
      </c>
      <c r="L436" s="460">
        <v>0</v>
      </c>
      <c r="M436" s="460">
        <v>0</v>
      </c>
      <c r="N436" s="460">
        <v>0</v>
      </c>
      <c r="O436" s="460">
        <v>0</v>
      </c>
      <c r="P436" s="460">
        <v>0</v>
      </c>
      <c r="Q436" s="460">
        <v>0</v>
      </c>
      <c r="R436" s="460">
        <v>0</v>
      </c>
      <c r="S436" s="460">
        <v>0</v>
      </c>
      <c r="T436" s="460">
        <v>0</v>
      </c>
      <c r="U436" s="460">
        <v>0</v>
      </c>
      <c r="V436" s="460">
        <v>0</v>
      </c>
      <c r="W436" s="460">
        <v>0</v>
      </c>
      <c r="X436" s="460">
        <v>0</v>
      </c>
    </row>
    <row r="437" spans="1:24" outlineLevel="1">
      <c r="A437" s="447"/>
      <c r="B437" s="447"/>
      <c r="C437" s="448"/>
      <c r="D437" s="449"/>
      <c r="E437" s="460" t="s">
        <v>4367</v>
      </c>
      <c r="F437" s="460">
        <v>0</v>
      </c>
      <c r="G437" s="460" t="s">
        <v>64</v>
      </c>
      <c r="H437" s="460">
        <v>0</v>
      </c>
      <c r="I437" s="460">
        <v>0</v>
      </c>
      <c r="J437" s="460">
        <v>0</v>
      </c>
      <c r="K437" s="460">
        <v>0</v>
      </c>
      <c r="L437" s="460">
        <v>0</v>
      </c>
      <c r="M437" s="460">
        <v>0</v>
      </c>
      <c r="N437" s="460">
        <v>0</v>
      </c>
      <c r="O437" s="460">
        <v>0</v>
      </c>
      <c r="P437" s="460">
        <v>0</v>
      </c>
      <c r="Q437" s="460">
        <v>0</v>
      </c>
      <c r="R437" s="460">
        <v>0</v>
      </c>
      <c r="S437" s="460">
        <v>0</v>
      </c>
      <c r="T437" s="460">
        <v>0</v>
      </c>
      <c r="U437" s="460">
        <v>0</v>
      </c>
      <c r="V437" s="460">
        <v>0</v>
      </c>
      <c r="W437" s="460">
        <v>0</v>
      </c>
      <c r="X437" s="460">
        <v>0</v>
      </c>
    </row>
    <row r="438" spans="1:24" outlineLevel="1">
      <c r="A438" s="447"/>
      <c r="B438" s="447"/>
      <c r="C438" s="448"/>
      <c r="D438" s="449"/>
      <c r="E438" s="460" t="s">
        <v>4368</v>
      </c>
      <c r="F438" s="460">
        <v>0</v>
      </c>
      <c r="G438" s="460" t="s">
        <v>64</v>
      </c>
      <c r="H438" s="460">
        <v>0</v>
      </c>
      <c r="I438" s="460">
        <v>0</v>
      </c>
      <c r="J438" s="460">
        <v>0</v>
      </c>
      <c r="K438" s="460">
        <v>0</v>
      </c>
      <c r="L438" s="460">
        <v>0</v>
      </c>
      <c r="M438" s="460">
        <v>0</v>
      </c>
      <c r="N438" s="460">
        <v>0</v>
      </c>
      <c r="O438" s="460">
        <v>0</v>
      </c>
      <c r="P438" s="460">
        <v>0</v>
      </c>
      <c r="Q438" s="460">
        <v>0</v>
      </c>
      <c r="R438" s="460">
        <v>0</v>
      </c>
      <c r="S438" s="460">
        <v>0</v>
      </c>
      <c r="T438" s="460">
        <v>0</v>
      </c>
      <c r="U438" s="460">
        <v>0</v>
      </c>
      <c r="V438" s="460">
        <v>0</v>
      </c>
      <c r="W438" s="460">
        <v>0</v>
      </c>
      <c r="X438" s="460">
        <v>0</v>
      </c>
    </row>
    <row r="439" spans="1:24" outlineLevel="1">
      <c r="A439" s="453"/>
      <c r="B439" s="453"/>
      <c r="C439" s="454"/>
      <c r="D439" s="455"/>
      <c r="E439" s="456" t="s">
        <v>4369</v>
      </c>
      <c r="F439" s="456"/>
      <c r="G439" s="456" t="s">
        <v>64</v>
      </c>
      <c r="H439" s="456"/>
      <c r="I439" s="456"/>
      <c r="J439" s="461">
        <f t="shared" ref="J439:X444" si="32" xml:space="preserve">  CHOOSE( $F$420, J421, J427, J433 )</f>
        <v>0</v>
      </c>
      <c r="K439" s="461">
        <f t="shared" si="32"/>
        <v>0</v>
      </c>
      <c r="L439" s="461">
        <f t="shared" si="32"/>
        <v>0</v>
      </c>
      <c r="M439" s="461">
        <f t="shared" si="32"/>
        <v>0</v>
      </c>
      <c r="N439" s="461">
        <f t="shared" si="32"/>
        <v>0.55000000000000004</v>
      </c>
      <c r="O439" s="461">
        <f t="shared" si="32"/>
        <v>0.55000000000000004</v>
      </c>
      <c r="P439" s="461">
        <f t="shared" si="32"/>
        <v>0.55000000000000004</v>
      </c>
      <c r="Q439" s="461">
        <f t="shared" si="32"/>
        <v>0.55000000000000004</v>
      </c>
      <c r="R439" s="461">
        <f t="shared" si="32"/>
        <v>0.55000000000000004</v>
      </c>
      <c r="S439" s="461">
        <f t="shared" si="32"/>
        <v>0.55000000000000004</v>
      </c>
      <c r="T439" s="461">
        <f t="shared" si="32"/>
        <v>0.55000000000000004</v>
      </c>
      <c r="U439" s="461">
        <f t="shared" si="32"/>
        <v>0.55000000000000004</v>
      </c>
      <c r="V439" s="461">
        <f t="shared" si="32"/>
        <v>0.55000000000000004</v>
      </c>
      <c r="W439" s="461">
        <f t="shared" si="32"/>
        <v>0.55000000000000004</v>
      </c>
      <c r="X439" s="461">
        <f t="shared" si="32"/>
        <v>0</v>
      </c>
    </row>
    <row r="440" spans="1:24" outlineLevel="1">
      <c r="A440" s="453"/>
      <c r="B440" s="453"/>
      <c r="C440" s="454"/>
      <c r="D440" s="455"/>
      <c r="E440" s="456" t="s">
        <v>4370</v>
      </c>
      <c r="F440" s="456"/>
      <c r="G440" s="456" t="s">
        <v>64</v>
      </c>
      <c r="H440" s="456"/>
      <c r="I440" s="456"/>
      <c r="J440" s="461">
        <f t="shared" si="32"/>
        <v>0</v>
      </c>
      <c r="K440" s="461">
        <f t="shared" si="32"/>
        <v>0</v>
      </c>
      <c r="L440" s="461">
        <f t="shared" si="32"/>
        <v>0</v>
      </c>
      <c r="M440" s="461">
        <f t="shared" si="32"/>
        <v>0</v>
      </c>
      <c r="N440" s="461">
        <f t="shared" si="32"/>
        <v>0.55000000000000004</v>
      </c>
      <c r="O440" s="461">
        <f t="shared" si="32"/>
        <v>0.55000000000000004</v>
      </c>
      <c r="P440" s="461">
        <f t="shared" si="32"/>
        <v>0.55000000000000004</v>
      </c>
      <c r="Q440" s="461">
        <f t="shared" si="32"/>
        <v>0.55000000000000004</v>
      </c>
      <c r="R440" s="461">
        <f t="shared" si="32"/>
        <v>0.55000000000000004</v>
      </c>
      <c r="S440" s="461">
        <f t="shared" si="32"/>
        <v>0.55000000000000004</v>
      </c>
      <c r="T440" s="461">
        <f t="shared" si="32"/>
        <v>0.55000000000000004</v>
      </c>
      <c r="U440" s="461">
        <f t="shared" si="32"/>
        <v>0.55000000000000004</v>
      </c>
      <c r="V440" s="461">
        <f t="shared" si="32"/>
        <v>0.55000000000000004</v>
      </c>
      <c r="W440" s="461">
        <f t="shared" si="32"/>
        <v>0.55000000000000004</v>
      </c>
      <c r="X440" s="461">
        <f t="shared" si="32"/>
        <v>0</v>
      </c>
    </row>
    <row r="441" spans="1:24" outlineLevel="1">
      <c r="A441" s="453"/>
      <c r="B441" s="453"/>
      <c r="C441" s="454"/>
      <c r="D441" s="455"/>
      <c r="E441" s="456" t="s">
        <v>4371</v>
      </c>
      <c r="F441" s="456"/>
      <c r="G441" s="456" t="s">
        <v>64</v>
      </c>
      <c r="H441" s="456"/>
      <c r="I441" s="456"/>
      <c r="J441" s="461">
        <f t="shared" si="32"/>
        <v>0</v>
      </c>
      <c r="K441" s="461">
        <f t="shared" si="32"/>
        <v>0</v>
      </c>
      <c r="L441" s="461">
        <f t="shared" si="32"/>
        <v>0</v>
      </c>
      <c r="M441" s="461">
        <f t="shared" si="32"/>
        <v>0</v>
      </c>
      <c r="N441" s="461">
        <f t="shared" si="32"/>
        <v>0.55000000000000004</v>
      </c>
      <c r="O441" s="461">
        <f t="shared" si="32"/>
        <v>0.55000000000000004</v>
      </c>
      <c r="P441" s="461">
        <f t="shared" si="32"/>
        <v>0.55000000000000004</v>
      </c>
      <c r="Q441" s="461">
        <f t="shared" si="32"/>
        <v>0.55000000000000004</v>
      </c>
      <c r="R441" s="461">
        <f t="shared" si="32"/>
        <v>0.55000000000000004</v>
      </c>
      <c r="S441" s="461">
        <f t="shared" si="32"/>
        <v>0.55000000000000004</v>
      </c>
      <c r="T441" s="461">
        <f t="shared" si="32"/>
        <v>0.55000000000000004</v>
      </c>
      <c r="U441" s="461">
        <f t="shared" si="32"/>
        <v>0.55000000000000004</v>
      </c>
      <c r="V441" s="461">
        <f t="shared" si="32"/>
        <v>0.55000000000000004</v>
      </c>
      <c r="W441" s="461">
        <f t="shared" si="32"/>
        <v>0.55000000000000004</v>
      </c>
      <c r="X441" s="461">
        <f t="shared" si="32"/>
        <v>0</v>
      </c>
    </row>
    <row r="442" spans="1:24" outlineLevel="1">
      <c r="A442" s="453"/>
      <c r="B442" s="453"/>
      <c r="C442" s="454"/>
      <c r="D442" s="455"/>
      <c r="E442" s="456" t="s">
        <v>4372</v>
      </c>
      <c r="F442" s="456"/>
      <c r="G442" s="456" t="s">
        <v>64</v>
      </c>
      <c r="H442" s="456"/>
      <c r="I442" s="456"/>
      <c r="J442" s="461">
        <f t="shared" si="32"/>
        <v>0</v>
      </c>
      <c r="K442" s="461">
        <f t="shared" si="32"/>
        <v>0</v>
      </c>
      <c r="L442" s="461">
        <f t="shared" si="32"/>
        <v>0</v>
      </c>
      <c r="M442" s="461">
        <f t="shared" si="32"/>
        <v>0</v>
      </c>
      <c r="N442" s="461">
        <f t="shared" si="32"/>
        <v>0.55000000000000004</v>
      </c>
      <c r="O442" s="461">
        <f t="shared" si="32"/>
        <v>0.55000000000000004</v>
      </c>
      <c r="P442" s="461">
        <f t="shared" si="32"/>
        <v>0.55000000000000004</v>
      </c>
      <c r="Q442" s="461">
        <f t="shared" si="32"/>
        <v>0.55000000000000004</v>
      </c>
      <c r="R442" s="461">
        <f t="shared" si="32"/>
        <v>0.55000000000000004</v>
      </c>
      <c r="S442" s="461">
        <f t="shared" si="32"/>
        <v>0.55000000000000004</v>
      </c>
      <c r="T442" s="461">
        <f t="shared" si="32"/>
        <v>0.55000000000000004</v>
      </c>
      <c r="U442" s="461">
        <f t="shared" si="32"/>
        <v>0.55000000000000004</v>
      </c>
      <c r="V442" s="461">
        <f t="shared" si="32"/>
        <v>0.55000000000000004</v>
      </c>
      <c r="W442" s="461">
        <f t="shared" si="32"/>
        <v>0.55000000000000004</v>
      </c>
      <c r="X442" s="461">
        <f t="shared" si="32"/>
        <v>0</v>
      </c>
    </row>
    <row r="443" spans="1:24" outlineLevel="1">
      <c r="A443" s="453"/>
      <c r="B443" s="453"/>
      <c r="C443" s="454"/>
      <c r="D443" s="455"/>
      <c r="E443" s="456" t="s">
        <v>4373</v>
      </c>
      <c r="F443" s="456"/>
      <c r="G443" s="456" t="s">
        <v>64</v>
      </c>
      <c r="H443" s="456"/>
      <c r="I443" s="456"/>
      <c r="J443" s="461">
        <f t="shared" si="32"/>
        <v>0</v>
      </c>
      <c r="K443" s="461">
        <f t="shared" si="32"/>
        <v>0</v>
      </c>
      <c r="L443" s="461">
        <f t="shared" si="32"/>
        <v>0</v>
      </c>
      <c r="M443" s="461">
        <f t="shared" si="32"/>
        <v>0</v>
      </c>
      <c r="N443" s="461">
        <f t="shared" si="32"/>
        <v>0.55000000000000004</v>
      </c>
      <c r="O443" s="461">
        <f t="shared" si="32"/>
        <v>0.55000000000000004</v>
      </c>
      <c r="P443" s="461">
        <f t="shared" si="32"/>
        <v>0.55000000000000004</v>
      </c>
      <c r="Q443" s="461">
        <f t="shared" si="32"/>
        <v>0.55000000000000004</v>
      </c>
      <c r="R443" s="461">
        <f t="shared" si="32"/>
        <v>0.55000000000000004</v>
      </c>
      <c r="S443" s="461">
        <f t="shared" si="32"/>
        <v>0.55000000000000004</v>
      </c>
      <c r="T443" s="461">
        <f t="shared" si="32"/>
        <v>0.55000000000000004</v>
      </c>
      <c r="U443" s="461">
        <f t="shared" si="32"/>
        <v>0.55000000000000004</v>
      </c>
      <c r="V443" s="461">
        <f t="shared" si="32"/>
        <v>0.55000000000000004</v>
      </c>
      <c r="W443" s="461">
        <f t="shared" si="32"/>
        <v>0.55000000000000004</v>
      </c>
      <c r="X443" s="461">
        <f t="shared" si="32"/>
        <v>0</v>
      </c>
    </row>
    <row r="444" spans="1:24" outlineLevel="1">
      <c r="A444" s="453"/>
      <c r="B444" s="453"/>
      <c r="C444" s="454"/>
      <c r="D444" s="455"/>
      <c r="E444" s="456" t="s">
        <v>4374</v>
      </c>
      <c r="F444" s="456"/>
      <c r="G444" s="456" t="s">
        <v>64</v>
      </c>
      <c r="H444" s="456"/>
      <c r="I444" s="456"/>
      <c r="J444" s="461">
        <f t="shared" si="32"/>
        <v>0</v>
      </c>
      <c r="K444" s="461">
        <f t="shared" si="32"/>
        <v>0</v>
      </c>
      <c r="L444" s="461">
        <f t="shared" si="32"/>
        <v>0</v>
      </c>
      <c r="M444" s="461">
        <f t="shared" si="32"/>
        <v>0</v>
      </c>
      <c r="N444" s="461">
        <f t="shared" si="32"/>
        <v>0.55000000000000004</v>
      </c>
      <c r="O444" s="461">
        <f t="shared" si="32"/>
        <v>0.55000000000000004</v>
      </c>
      <c r="P444" s="461">
        <f t="shared" si="32"/>
        <v>0.55000000000000004</v>
      </c>
      <c r="Q444" s="461">
        <f t="shared" si="32"/>
        <v>0.55000000000000004</v>
      </c>
      <c r="R444" s="461">
        <f t="shared" si="32"/>
        <v>0.55000000000000004</v>
      </c>
      <c r="S444" s="461">
        <f t="shared" si="32"/>
        <v>0.55000000000000004</v>
      </c>
      <c r="T444" s="461">
        <f t="shared" si="32"/>
        <v>0.55000000000000004</v>
      </c>
      <c r="U444" s="461">
        <f t="shared" si="32"/>
        <v>0.55000000000000004</v>
      </c>
      <c r="V444" s="461">
        <f t="shared" si="32"/>
        <v>0.55000000000000004</v>
      </c>
      <c r="W444" s="461">
        <f t="shared" si="32"/>
        <v>0.55000000000000004</v>
      </c>
      <c r="X444" s="461">
        <f t="shared" si="32"/>
        <v>0</v>
      </c>
    </row>
    <row r="445" spans="1:24" outlineLevel="1"/>
    <row r="446" spans="1:24" outlineLevel="1"/>
    <row r="447" spans="1:24" outlineLevel="1">
      <c r="B447" s="69" t="s">
        <v>4375</v>
      </c>
    </row>
    <row r="448" spans="1:24" outlineLevel="1">
      <c r="A448" s="447"/>
      <c r="B448" s="447"/>
      <c r="C448" s="448"/>
      <c r="D448" s="449"/>
      <c r="E448" s="450" t="s">
        <v>4325</v>
      </c>
      <c r="F448" s="450">
        <v>1</v>
      </c>
      <c r="G448" s="450" t="s">
        <v>4001</v>
      </c>
      <c r="M448" s="451"/>
    </row>
    <row r="449" spans="1:24" outlineLevel="1">
      <c r="A449" s="447"/>
      <c r="B449" s="447"/>
      <c r="C449" s="448"/>
      <c r="D449" s="449"/>
      <c r="E449" s="460" t="s">
        <v>4376</v>
      </c>
      <c r="F449" s="460">
        <v>0</v>
      </c>
      <c r="G449" s="460" t="s">
        <v>64</v>
      </c>
      <c r="H449" s="460">
        <v>0</v>
      </c>
      <c r="I449" s="460">
        <v>0</v>
      </c>
      <c r="J449" s="460">
        <v>0</v>
      </c>
      <c r="K449" s="460">
        <v>0</v>
      </c>
      <c r="L449" s="460">
        <v>0</v>
      </c>
      <c r="M449" s="460">
        <v>0</v>
      </c>
      <c r="N449" s="460">
        <v>5.3252000000000077E-2</v>
      </c>
      <c r="O449" s="460">
        <v>5.3252000000000077E-2</v>
      </c>
      <c r="P449" s="460">
        <v>5.3252000000000077E-2</v>
      </c>
      <c r="Q449" s="460">
        <v>5.3252000000000077E-2</v>
      </c>
      <c r="R449" s="460">
        <v>5.3252000000000077E-2</v>
      </c>
      <c r="S449" s="460">
        <v>5.1400000000000008E-2</v>
      </c>
      <c r="T449" s="460">
        <v>5.1400000000000008E-2</v>
      </c>
      <c r="U449" s="460">
        <v>5.1400000000000008E-2</v>
      </c>
      <c r="V449" s="460">
        <v>5.1400000000000008E-2</v>
      </c>
      <c r="W449" s="460">
        <v>5.1400000000000008E-2</v>
      </c>
      <c r="X449" s="460">
        <v>0</v>
      </c>
    </row>
    <row r="450" spans="1:24" outlineLevel="1">
      <c r="A450" s="447"/>
      <c r="B450" s="447"/>
      <c r="C450" s="448"/>
      <c r="D450" s="449"/>
      <c r="E450" s="460" t="s">
        <v>4377</v>
      </c>
      <c r="F450" s="460">
        <v>0</v>
      </c>
      <c r="G450" s="460" t="s">
        <v>64</v>
      </c>
      <c r="H450" s="460">
        <v>0</v>
      </c>
      <c r="I450" s="460">
        <v>0</v>
      </c>
      <c r="J450" s="460">
        <v>0</v>
      </c>
      <c r="K450" s="460">
        <v>0</v>
      </c>
      <c r="L450" s="460">
        <v>0</v>
      </c>
      <c r="M450" s="460">
        <v>0</v>
      </c>
      <c r="N450" s="460">
        <v>5.3252000000000077E-2</v>
      </c>
      <c r="O450" s="460">
        <v>5.3252000000000077E-2</v>
      </c>
      <c r="P450" s="460">
        <v>5.3252000000000077E-2</v>
      </c>
      <c r="Q450" s="460">
        <v>5.3252000000000077E-2</v>
      </c>
      <c r="R450" s="460">
        <v>5.3252000000000077E-2</v>
      </c>
      <c r="S450" s="460">
        <v>5.1400000000000008E-2</v>
      </c>
      <c r="T450" s="460">
        <v>5.1400000000000008E-2</v>
      </c>
      <c r="U450" s="460">
        <v>5.1400000000000008E-2</v>
      </c>
      <c r="V450" s="460">
        <v>5.1400000000000008E-2</v>
      </c>
      <c r="W450" s="460">
        <v>5.1400000000000008E-2</v>
      </c>
      <c r="X450" s="460">
        <v>0</v>
      </c>
    </row>
    <row r="451" spans="1:24" outlineLevel="1">
      <c r="A451" s="447"/>
      <c r="B451" s="447"/>
      <c r="C451" s="448"/>
      <c r="D451" s="449"/>
      <c r="E451" s="460" t="s">
        <v>4378</v>
      </c>
      <c r="F451" s="460">
        <v>0</v>
      </c>
      <c r="G451" s="460" t="s">
        <v>64</v>
      </c>
      <c r="H451" s="460">
        <v>0</v>
      </c>
      <c r="I451" s="460">
        <v>0</v>
      </c>
      <c r="J451" s="460">
        <v>0</v>
      </c>
      <c r="K451" s="460">
        <v>0</v>
      </c>
      <c r="L451" s="460">
        <v>0</v>
      </c>
      <c r="M451" s="460">
        <v>0</v>
      </c>
      <c r="N451" s="460">
        <v>5.3252000000000077E-2</v>
      </c>
      <c r="O451" s="460">
        <v>5.3252000000000077E-2</v>
      </c>
      <c r="P451" s="460">
        <v>5.3252000000000077E-2</v>
      </c>
      <c r="Q451" s="460">
        <v>5.3252000000000077E-2</v>
      </c>
      <c r="R451" s="460">
        <v>5.3252000000000077E-2</v>
      </c>
      <c r="S451" s="460">
        <v>5.1400000000000008E-2</v>
      </c>
      <c r="T451" s="460">
        <v>5.1400000000000008E-2</v>
      </c>
      <c r="U451" s="460">
        <v>5.1400000000000008E-2</v>
      </c>
      <c r="V451" s="460">
        <v>5.1400000000000008E-2</v>
      </c>
      <c r="W451" s="460">
        <v>5.1400000000000008E-2</v>
      </c>
      <c r="X451" s="460">
        <v>0</v>
      </c>
    </row>
    <row r="452" spans="1:24" outlineLevel="1">
      <c r="A452" s="447"/>
      <c r="B452" s="447"/>
      <c r="C452" s="448"/>
      <c r="D452" s="449"/>
      <c r="E452" s="460" t="s">
        <v>4379</v>
      </c>
      <c r="F452" s="460">
        <v>0</v>
      </c>
      <c r="G452" s="460" t="s">
        <v>64</v>
      </c>
      <c r="H452" s="460">
        <v>0</v>
      </c>
      <c r="I452" s="460">
        <v>0</v>
      </c>
      <c r="J452" s="460">
        <v>0</v>
      </c>
      <c r="K452" s="460">
        <v>0</v>
      </c>
      <c r="L452" s="460">
        <v>0</v>
      </c>
      <c r="M452" s="460">
        <v>0</v>
      </c>
      <c r="N452" s="460">
        <v>5.3252000000000077E-2</v>
      </c>
      <c r="O452" s="460">
        <v>5.3252000000000077E-2</v>
      </c>
      <c r="P452" s="460">
        <v>5.3252000000000077E-2</v>
      </c>
      <c r="Q452" s="460">
        <v>5.3252000000000077E-2</v>
      </c>
      <c r="R452" s="460">
        <v>5.3252000000000077E-2</v>
      </c>
      <c r="S452" s="460">
        <v>5.1400000000000008E-2</v>
      </c>
      <c r="T452" s="460">
        <v>5.1400000000000008E-2</v>
      </c>
      <c r="U452" s="460">
        <v>5.1400000000000008E-2</v>
      </c>
      <c r="V452" s="460">
        <v>5.1400000000000008E-2</v>
      </c>
      <c r="W452" s="460">
        <v>5.1400000000000008E-2</v>
      </c>
      <c r="X452" s="460">
        <v>0</v>
      </c>
    </row>
    <row r="453" spans="1:24" outlineLevel="1">
      <c r="A453" s="447"/>
      <c r="B453" s="447"/>
      <c r="C453" s="448"/>
      <c r="D453" s="449"/>
      <c r="E453" s="460" t="s">
        <v>4380</v>
      </c>
      <c r="F453" s="460">
        <v>0</v>
      </c>
      <c r="G453" s="460" t="s">
        <v>64</v>
      </c>
      <c r="H453" s="460">
        <v>0</v>
      </c>
      <c r="I453" s="460">
        <v>0</v>
      </c>
      <c r="J453" s="460">
        <v>0</v>
      </c>
      <c r="K453" s="460">
        <v>0</v>
      </c>
      <c r="L453" s="460">
        <v>0</v>
      </c>
      <c r="M453" s="460">
        <v>0</v>
      </c>
      <c r="N453" s="460">
        <v>5.3252000000000077E-2</v>
      </c>
      <c r="O453" s="460">
        <v>5.3252000000000077E-2</v>
      </c>
      <c r="P453" s="460">
        <v>5.3252000000000077E-2</v>
      </c>
      <c r="Q453" s="460">
        <v>5.3252000000000077E-2</v>
      </c>
      <c r="R453" s="460">
        <v>5.3252000000000077E-2</v>
      </c>
      <c r="S453" s="460">
        <v>5.1400000000000008E-2</v>
      </c>
      <c r="T453" s="460">
        <v>5.1400000000000008E-2</v>
      </c>
      <c r="U453" s="460">
        <v>5.1400000000000008E-2</v>
      </c>
      <c r="V453" s="460">
        <v>5.1400000000000008E-2</v>
      </c>
      <c r="W453" s="460">
        <v>5.1400000000000008E-2</v>
      </c>
      <c r="X453" s="460">
        <v>0</v>
      </c>
    </row>
    <row r="454" spans="1:24" outlineLevel="1">
      <c r="A454" s="447"/>
      <c r="B454" s="447"/>
      <c r="C454" s="448"/>
      <c r="D454" s="449"/>
      <c r="E454" s="460" t="s">
        <v>4381</v>
      </c>
      <c r="F454" s="460">
        <v>0</v>
      </c>
      <c r="G454" s="460" t="s">
        <v>64</v>
      </c>
      <c r="H454" s="460">
        <v>0</v>
      </c>
      <c r="I454" s="460">
        <v>0</v>
      </c>
      <c r="J454" s="460">
        <v>0</v>
      </c>
      <c r="K454" s="460">
        <v>0</v>
      </c>
      <c r="L454" s="460">
        <v>0</v>
      </c>
      <c r="M454" s="460">
        <v>0</v>
      </c>
      <c r="N454" s="460">
        <v>5.3252000000000077E-2</v>
      </c>
      <c r="O454" s="460">
        <v>5.3252000000000077E-2</v>
      </c>
      <c r="P454" s="460">
        <v>5.3252000000000077E-2</v>
      </c>
      <c r="Q454" s="460">
        <v>5.3252000000000077E-2</v>
      </c>
      <c r="R454" s="460">
        <v>5.3252000000000077E-2</v>
      </c>
      <c r="S454" s="460">
        <v>0</v>
      </c>
      <c r="T454" s="460">
        <v>0</v>
      </c>
      <c r="U454" s="460">
        <v>0</v>
      </c>
      <c r="V454" s="460">
        <v>0</v>
      </c>
      <c r="W454" s="460">
        <v>0</v>
      </c>
      <c r="X454" s="460">
        <v>0</v>
      </c>
    </row>
    <row r="455" spans="1:24" outlineLevel="1">
      <c r="A455" s="447"/>
      <c r="B455" s="447"/>
      <c r="C455" s="448"/>
      <c r="D455" s="449"/>
      <c r="E455" s="460" t="s">
        <v>4382</v>
      </c>
      <c r="F455" s="460">
        <v>0</v>
      </c>
      <c r="G455" s="460" t="s">
        <v>64</v>
      </c>
      <c r="H455" s="460">
        <v>0</v>
      </c>
      <c r="I455" s="460">
        <v>0</v>
      </c>
      <c r="J455" s="460">
        <v>0</v>
      </c>
      <c r="K455" s="460">
        <v>0</v>
      </c>
      <c r="L455" s="460">
        <v>0</v>
      </c>
      <c r="M455" s="460">
        <v>0</v>
      </c>
      <c r="N455" s="460">
        <v>4.900028486171859E-2</v>
      </c>
      <c r="O455" s="460">
        <v>4.900028486171859E-2</v>
      </c>
      <c r="P455" s="460">
        <v>4.900028486171859E-2</v>
      </c>
      <c r="Q455" s="460">
        <v>4.900028486171859E-2</v>
      </c>
      <c r="R455" s="460">
        <v>4.900028486171859E-2</v>
      </c>
      <c r="S455" s="460">
        <v>4.6479999999999994E-2</v>
      </c>
      <c r="T455" s="460">
        <v>4.6479999999999994E-2</v>
      </c>
      <c r="U455" s="460">
        <v>4.6479999999999994E-2</v>
      </c>
      <c r="V455" s="460">
        <v>4.6479999999999994E-2</v>
      </c>
      <c r="W455" s="460">
        <v>4.6479999999999994E-2</v>
      </c>
      <c r="X455" s="460">
        <v>0</v>
      </c>
    </row>
    <row r="456" spans="1:24" outlineLevel="1">
      <c r="A456" s="447"/>
      <c r="B456" s="447"/>
      <c r="C456" s="448"/>
      <c r="D456" s="449"/>
      <c r="E456" s="460" t="s">
        <v>4383</v>
      </c>
      <c r="F456" s="460">
        <v>0</v>
      </c>
      <c r="G456" s="460" t="s">
        <v>64</v>
      </c>
      <c r="H456" s="460">
        <v>0</v>
      </c>
      <c r="I456" s="460">
        <v>0</v>
      </c>
      <c r="J456" s="460">
        <v>0</v>
      </c>
      <c r="K456" s="460">
        <v>0</v>
      </c>
      <c r="L456" s="460">
        <v>0</v>
      </c>
      <c r="M456" s="460">
        <v>0</v>
      </c>
      <c r="N456" s="460">
        <v>4.900028486171859E-2</v>
      </c>
      <c r="O456" s="460">
        <v>4.900028486171859E-2</v>
      </c>
      <c r="P456" s="460">
        <v>4.900028486171859E-2</v>
      </c>
      <c r="Q456" s="460">
        <v>4.900028486171859E-2</v>
      </c>
      <c r="R456" s="460">
        <v>4.900028486171859E-2</v>
      </c>
      <c r="S456" s="460">
        <v>4.6479999999999994E-2</v>
      </c>
      <c r="T456" s="460">
        <v>4.6479999999999994E-2</v>
      </c>
      <c r="U456" s="460">
        <v>4.6479999999999994E-2</v>
      </c>
      <c r="V456" s="460">
        <v>4.6479999999999994E-2</v>
      </c>
      <c r="W456" s="460">
        <v>4.6479999999999994E-2</v>
      </c>
      <c r="X456" s="460">
        <v>0</v>
      </c>
    </row>
    <row r="457" spans="1:24" outlineLevel="1">
      <c r="A457" s="447"/>
      <c r="B457" s="447"/>
      <c r="C457" s="448"/>
      <c r="D457" s="449"/>
      <c r="E457" s="460" t="s">
        <v>4384</v>
      </c>
      <c r="F457" s="460">
        <v>0</v>
      </c>
      <c r="G457" s="460" t="s">
        <v>64</v>
      </c>
      <c r="H457" s="460">
        <v>0</v>
      </c>
      <c r="I457" s="460">
        <v>0</v>
      </c>
      <c r="J457" s="460">
        <v>0</v>
      </c>
      <c r="K457" s="460">
        <v>0</v>
      </c>
      <c r="L457" s="460">
        <v>0</v>
      </c>
      <c r="M457" s="460">
        <v>0</v>
      </c>
      <c r="N457" s="460">
        <v>4.900028486171859E-2</v>
      </c>
      <c r="O457" s="460">
        <v>4.900028486171859E-2</v>
      </c>
      <c r="P457" s="460">
        <v>4.900028486171859E-2</v>
      </c>
      <c r="Q457" s="460">
        <v>4.900028486171859E-2</v>
      </c>
      <c r="R457" s="460">
        <v>4.900028486171859E-2</v>
      </c>
      <c r="S457" s="460">
        <v>4.6479999999999994E-2</v>
      </c>
      <c r="T457" s="460">
        <v>4.6479999999999994E-2</v>
      </c>
      <c r="U457" s="460">
        <v>4.6479999999999994E-2</v>
      </c>
      <c r="V457" s="460">
        <v>4.6479999999999994E-2</v>
      </c>
      <c r="W457" s="460">
        <v>4.6479999999999994E-2</v>
      </c>
      <c r="X457" s="460">
        <v>0</v>
      </c>
    </row>
    <row r="458" spans="1:24" outlineLevel="1">
      <c r="A458" s="447"/>
      <c r="B458" s="447"/>
      <c r="C458" s="448"/>
      <c r="D458" s="449"/>
      <c r="E458" s="460" t="s">
        <v>4385</v>
      </c>
      <c r="F458" s="460">
        <v>0</v>
      </c>
      <c r="G458" s="460" t="s">
        <v>64</v>
      </c>
      <c r="H458" s="460">
        <v>0</v>
      </c>
      <c r="I458" s="460">
        <v>0</v>
      </c>
      <c r="J458" s="460">
        <v>0</v>
      </c>
      <c r="K458" s="460">
        <v>0</v>
      </c>
      <c r="L458" s="460">
        <v>0</v>
      </c>
      <c r="M458" s="460">
        <v>0</v>
      </c>
      <c r="N458" s="460">
        <v>4.900028486171859E-2</v>
      </c>
      <c r="O458" s="460">
        <v>4.900028486171859E-2</v>
      </c>
      <c r="P458" s="460">
        <v>4.900028486171859E-2</v>
      </c>
      <c r="Q458" s="460">
        <v>4.900028486171859E-2</v>
      </c>
      <c r="R458" s="460">
        <v>4.900028486171859E-2</v>
      </c>
      <c r="S458" s="460">
        <v>4.6479999999999994E-2</v>
      </c>
      <c r="T458" s="460">
        <v>4.6479999999999994E-2</v>
      </c>
      <c r="U458" s="460">
        <v>4.6479999999999994E-2</v>
      </c>
      <c r="V458" s="460">
        <v>4.6479999999999994E-2</v>
      </c>
      <c r="W458" s="460">
        <v>4.6479999999999994E-2</v>
      </c>
      <c r="X458" s="460">
        <v>0</v>
      </c>
    </row>
    <row r="459" spans="1:24" outlineLevel="1">
      <c r="A459" s="447"/>
      <c r="B459" s="447"/>
      <c r="C459" s="448"/>
      <c r="D459" s="449"/>
      <c r="E459" s="460" t="s">
        <v>4386</v>
      </c>
      <c r="F459" s="460">
        <v>0</v>
      </c>
      <c r="G459" s="460" t="s">
        <v>64</v>
      </c>
      <c r="H459" s="460">
        <v>0</v>
      </c>
      <c r="I459" s="460">
        <v>0</v>
      </c>
      <c r="J459" s="460">
        <v>0</v>
      </c>
      <c r="K459" s="460">
        <v>0</v>
      </c>
      <c r="L459" s="460">
        <v>0</v>
      </c>
      <c r="M459" s="460">
        <v>0</v>
      </c>
      <c r="N459" s="460">
        <v>4.900028486171859E-2</v>
      </c>
      <c r="O459" s="460">
        <v>4.900028486171859E-2</v>
      </c>
      <c r="P459" s="460">
        <v>4.900028486171859E-2</v>
      </c>
      <c r="Q459" s="460">
        <v>4.900028486171859E-2</v>
      </c>
      <c r="R459" s="460">
        <v>4.900028486171859E-2</v>
      </c>
      <c r="S459" s="460">
        <v>0</v>
      </c>
      <c r="T459" s="460">
        <v>0</v>
      </c>
      <c r="U459" s="460">
        <v>0</v>
      </c>
      <c r="V459" s="460">
        <v>0</v>
      </c>
      <c r="W459" s="460">
        <v>0</v>
      </c>
      <c r="X459" s="460">
        <v>0</v>
      </c>
    </row>
    <row r="460" spans="1:24" outlineLevel="1">
      <c r="A460" s="447"/>
      <c r="B460" s="447"/>
      <c r="C460" s="448"/>
      <c r="D460" s="449"/>
      <c r="E460" s="460" t="s">
        <v>4387</v>
      </c>
      <c r="F460" s="460">
        <v>0</v>
      </c>
      <c r="G460" s="460" t="s">
        <v>64</v>
      </c>
      <c r="H460" s="460">
        <v>0</v>
      </c>
      <c r="I460" s="460">
        <v>0</v>
      </c>
      <c r="J460" s="460">
        <v>0</v>
      </c>
      <c r="K460" s="460">
        <v>0</v>
      </c>
      <c r="L460" s="460">
        <v>0</v>
      </c>
      <c r="M460" s="460">
        <v>0</v>
      </c>
      <c r="N460" s="460">
        <v>4.900028486171859E-2</v>
      </c>
      <c r="O460" s="460">
        <v>4.900028486171859E-2</v>
      </c>
      <c r="P460" s="460">
        <v>4.900028486171859E-2</v>
      </c>
      <c r="Q460" s="460">
        <v>4.900028486171859E-2</v>
      </c>
      <c r="R460" s="460">
        <v>4.900028486171859E-2</v>
      </c>
      <c r="S460" s="460">
        <v>0</v>
      </c>
      <c r="T460" s="460">
        <v>0</v>
      </c>
      <c r="U460" s="460">
        <v>0</v>
      </c>
      <c r="V460" s="460">
        <v>0</v>
      </c>
      <c r="W460" s="460">
        <v>0</v>
      </c>
      <c r="X460" s="460">
        <v>0</v>
      </c>
    </row>
    <row r="461" spans="1:24" outlineLevel="1">
      <c r="A461" s="447"/>
      <c r="B461" s="447"/>
      <c r="C461" s="448"/>
      <c r="D461" s="449"/>
      <c r="E461" s="460" t="s">
        <v>4388</v>
      </c>
      <c r="F461" s="460">
        <v>0</v>
      </c>
      <c r="G461" s="460" t="s">
        <v>64</v>
      </c>
      <c r="H461" s="460">
        <v>0</v>
      </c>
      <c r="I461" s="460">
        <v>0</v>
      </c>
      <c r="J461" s="460">
        <v>0</v>
      </c>
      <c r="K461" s="460">
        <v>0</v>
      </c>
      <c r="L461" s="460">
        <v>0</v>
      </c>
      <c r="M461" s="460">
        <v>0</v>
      </c>
      <c r="N461" s="460">
        <v>0</v>
      </c>
      <c r="O461" s="460">
        <v>0</v>
      </c>
      <c r="P461" s="460">
        <v>0</v>
      </c>
      <c r="Q461" s="460">
        <v>0</v>
      </c>
      <c r="R461" s="460">
        <v>0</v>
      </c>
      <c r="S461" s="460">
        <v>0</v>
      </c>
      <c r="T461" s="460">
        <v>0</v>
      </c>
      <c r="U461" s="460">
        <v>0</v>
      </c>
      <c r="V461" s="460">
        <v>0</v>
      </c>
      <c r="W461" s="460">
        <v>0</v>
      </c>
      <c r="X461" s="460">
        <v>0</v>
      </c>
    </row>
    <row r="462" spans="1:24" outlineLevel="1">
      <c r="A462" s="447"/>
      <c r="B462" s="447"/>
      <c r="C462" s="448"/>
      <c r="D462" s="449"/>
      <c r="E462" s="460" t="s">
        <v>4389</v>
      </c>
      <c r="F462" s="460">
        <v>0</v>
      </c>
      <c r="G462" s="460" t="s">
        <v>64</v>
      </c>
      <c r="H462" s="460">
        <v>0</v>
      </c>
      <c r="I462" s="460">
        <v>0</v>
      </c>
      <c r="J462" s="460">
        <v>0</v>
      </c>
      <c r="K462" s="460">
        <v>0</v>
      </c>
      <c r="L462" s="460">
        <v>0</v>
      </c>
      <c r="M462" s="460">
        <v>0</v>
      </c>
      <c r="N462" s="460">
        <v>0</v>
      </c>
      <c r="O462" s="460">
        <v>0</v>
      </c>
      <c r="P462" s="460">
        <v>0</v>
      </c>
      <c r="Q462" s="460">
        <v>0</v>
      </c>
      <c r="R462" s="460">
        <v>0</v>
      </c>
      <c r="S462" s="460">
        <v>0</v>
      </c>
      <c r="T462" s="460">
        <v>0</v>
      </c>
      <c r="U462" s="460">
        <v>0</v>
      </c>
      <c r="V462" s="460">
        <v>0</v>
      </c>
      <c r="W462" s="460">
        <v>0</v>
      </c>
      <c r="X462" s="460">
        <v>0</v>
      </c>
    </row>
    <row r="463" spans="1:24" outlineLevel="1">
      <c r="A463" s="447"/>
      <c r="B463" s="447"/>
      <c r="C463" s="448"/>
      <c r="D463" s="449"/>
      <c r="E463" s="460" t="s">
        <v>4390</v>
      </c>
      <c r="F463" s="460">
        <v>0</v>
      </c>
      <c r="G463" s="460" t="s">
        <v>64</v>
      </c>
      <c r="H463" s="460">
        <v>0</v>
      </c>
      <c r="I463" s="460">
        <v>0</v>
      </c>
      <c r="J463" s="460">
        <v>0</v>
      </c>
      <c r="K463" s="460">
        <v>0</v>
      </c>
      <c r="L463" s="460">
        <v>0</v>
      </c>
      <c r="M463" s="460">
        <v>0</v>
      </c>
      <c r="N463" s="460">
        <v>0</v>
      </c>
      <c r="O463" s="460">
        <v>0</v>
      </c>
      <c r="P463" s="460">
        <v>0</v>
      </c>
      <c r="Q463" s="460">
        <v>0</v>
      </c>
      <c r="R463" s="460">
        <v>0</v>
      </c>
      <c r="S463" s="460">
        <v>0</v>
      </c>
      <c r="T463" s="460">
        <v>0</v>
      </c>
      <c r="U463" s="460">
        <v>0</v>
      </c>
      <c r="V463" s="460">
        <v>0</v>
      </c>
      <c r="W463" s="460">
        <v>0</v>
      </c>
      <c r="X463" s="460">
        <v>0</v>
      </c>
    </row>
    <row r="464" spans="1:24" outlineLevel="1">
      <c r="A464" s="447"/>
      <c r="B464" s="447"/>
      <c r="C464" s="448"/>
      <c r="D464" s="449"/>
      <c r="E464" s="460" t="s">
        <v>4391</v>
      </c>
      <c r="F464" s="460">
        <v>0</v>
      </c>
      <c r="G464" s="460" t="s">
        <v>64</v>
      </c>
      <c r="H464" s="460">
        <v>0</v>
      </c>
      <c r="I464" s="460">
        <v>0</v>
      </c>
      <c r="J464" s="460">
        <v>0</v>
      </c>
      <c r="K464" s="460">
        <v>0</v>
      </c>
      <c r="L464" s="460">
        <v>0</v>
      </c>
      <c r="M464" s="460">
        <v>0</v>
      </c>
      <c r="N464" s="460">
        <v>0</v>
      </c>
      <c r="O464" s="460">
        <v>0</v>
      </c>
      <c r="P464" s="460">
        <v>0</v>
      </c>
      <c r="Q464" s="460">
        <v>0</v>
      </c>
      <c r="R464" s="460">
        <v>0</v>
      </c>
      <c r="S464" s="460">
        <v>0</v>
      </c>
      <c r="T464" s="460">
        <v>0</v>
      </c>
      <c r="U464" s="460">
        <v>0</v>
      </c>
      <c r="V464" s="460">
        <v>0</v>
      </c>
      <c r="W464" s="460">
        <v>0</v>
      </c>
      <c r="X464" s="460">
        <v>0</v>
      </c>
    </row>
    <row r="465" spans="1:24" outlineLevel="1">
      <c r="A465" s="447"/>
      <c r="B465" s="447"/>
      <c r="C465" s="448"/>
      <c r="D465" s="449"/>
      <c r="E465" s="460" t="s">
        <v>4392</v>
      </c>
      <c r="F465" s="460">
        <v>0</v>
      </c>
      <c r="G465" s="460" t="s">
        <v>64</v>
      </c>
      <c r="H465" s="460">
        <v>0</v>
      </c>
      <c r="I465" s="460">
        <v>0</v>
      </c>
      <c r="J465" s="460">
        <v>0</v>
      </c>
      <c r="K465" s="460">
        <v>0</v>
      </c>
      <c r="L465" s="460">
        <v>0</v>
      </c>
      <c r="M465" s="460">
        <v>0</v>
      </c>
      <c r="N465" s="460">
        <v>0</v>
      </c>
      <c r="O465" s="460">
        <v>0</v>
      </c>
      <c r="P465" s="460">
        <v>0</v>
      </c>
      <c r="Q465" s="460">
        <v>0</v>
      </c>
      <c r="R465" s="460">
        <v>0</v>
      </c>
      <c r="S465" s="460">
        <v>0</v>
      </c>
      <c r="T465" s="460">
        <v>0</v>
      </c>
      <c r="U465" s="460">
        <v>0</v>
      </c>
      <c r="V465" s="460">
        <v>0</v>
      </c>
      <c r="W465" s="460">
        <v>0</v>
      </c>
      <c r="X465" s="460">
        <v>0</v>
      </c>
    </row>
    <row r="466" spans="1:24" outlineLevel="1">
      <c r="A466" s="447"/>
      <c r="B466" s="447"/>
      <c r="C466" s="448"/>
      <c r="D466" s="449"/>
      <c r="E466" s="460" t="s">
        <v>4393</v>
      </c>
      <c r="F466" s="460">
        <v>0</v>
      </c>
      <c r="G466" s="460" t="s">
        <v>64</v>
      </c>
      <c r="H466" s="460">
        <v>0</v>
      </c>
      <c r="I466" s="460">
        <v>0</v>
      </c>
      <c r="J466" s="460">
        <v>0</v>
      </c>
      <c r="K466" s="460">
        <v>0</v>
      </c>
      <c r="L466" s="460">
        <v>0</v>
      </c>
      <c r="M466" s="460">
        <v>0</v>
      </c>
      <c r="N466" s="460">
        <v>0</v>
      </c>
      <c r="O466" s="460">
        <v>0</v>
      </c>
      <c r="P466" s="460">
        <v>0</v>
      </c>
      <c r="Q466" s="460">
        <v>0</v>
      </c>
      <c r="R466" s="460">
        <v>0</v>
      </c>
      <c r="S466" s="460">
        <v>0</v>
      </c>
      <c r="T466" s="460">
        <v>0</v>
      </c>
      <c r="U466" s="460">
        <v>0</v>
      </c>
      <c r="V466" s="460">
        <v>0</v>
      </c>
      <c r="W466" s="460">
        <v>0</v>
      </c>
      <c r="X466" s="460">
        <v>0</v>
      </c>
    </row>
    <row r="467" spans="1:24" outlineLevel="1">
      <c r="A467" s="453"/>
      <c r="B467" s="453"/>
      <c r="C467" s="454"/>
      <c r="D467" s="455"/>
      <c r="E467" s="456" t="s">
        <v>4394</v>
      </c>
      <c r="F467" s="456"/>
      <c r="G467" s="456" t="s">
        <v>64</v>
      </c>
      <c r="H467" s="456"/>
      <c r="I467" s="456"/>
      <c r="J467" s="461">
        <f t="shared" ref="J467:X472" si="33" xml:space="preserve">  CHOOSE( $F$448, J449, J455, J461 )</f>
        <v>0</v>
      </c>
      <c r="K467" s="461">
        <f t="shared" si="33"/>
        <v>0</v>
      </c>
      <c r="L467" s="461">
        <f t="shared" si="33"/>
        <v>0</v>
      </c>
      <c r="M467" s="461">
        <f t="shared" si="33"/>
        <v>0</v>
      </c>
      <c r="N467" s="461">
        <f t="shared" si="33"/>
        <v>5.3252000000000077E-2</v>
      </c>
      <c r="O467" s="461">
        <f t="shared" si="33"/>
        <v>5.3252000000000077E-2</v>
      </c>
      <c r="P467" s="461">
        <f t="shared" si="33"/>
        <v>5.3252000000000077E-2</v>
      </c>
      <c r="Q467" s="461">
        <f t="shared" si="33"/>
        <v>5.3252000000000077E-2</v>
      </c>
      <c r="R467" s="461">
        <f t="shared" si="33"/>
        <v>5.3252000000000077E-2</v>
      </c>
      <c r="S467" s="461">
        <f t="shared" si="33"/>
        <v>5.1400000000000008E-2</v>
      </c>
      <c r="T467" s="461">
        <f t="shared" si="33"/>
        <v>5.1400000000000008E-2</v>
      </c>
      <c r="U467" s="461">
        <f t="shared" si="33"/>
        <v>5.1400000000000008E-2</v>
      </c>
      <c r="V467" s="461">
        <f t="shared" si="33"/>
        <v>5.1400000000000008E-2</v>
      </c>
      <c r="W467" s="461">
        <f t="shared" si="33"/>
        <v>5.1400000000000008E-2</v>
      </c>
      <c r="X467" s="461">
        <f t="shared" si="33"/>
        <v>0</v>
      </c>
    </row>
    <row r="468" spans="1:24" outlineLevel="1">
      <c r="A468" s="453"/>
      <c r="B468" s="453"/>
      <c r="C468" s="454"/>
      <c r="D468" s="455"/>
      <c r="E468" s="456" t="s">
        <v>4395</v>
      </c>
      <c r="F468" s="456"/>
      <c r="G468" s="456" t="s">
        <v>64</v>
      </c>
      <c r="H468" s="456"/>
      <c r="I468" s="456"/>
      <c r="J468" s="461">
        <f t="shared" si="33"/>
        <v>0</v>
      </c>
      <c r="K468" s="461">
        <f t="shared" si="33"/>
        <v>0</v>
      </c>
      <c r="L468" s="461">
        <f t="shared" si="33"/>
        <v>0</v>
      </c>
      <c r="M468" s="461">
        <f t="shared" si="33"/>
        <v>0</v>
      </c>
      <c r="N468" s="461">
        <f t="shared" si="33"/>
        <v>5.3252000000000077E-2</v>
      </c>
      <c r="O468" s="461">
        <f t="shared" si="33"/>
        <v>5.3252000000000077E-2</v>
      </c>
      <c r="P468" s="461">
        <f t="shared" si="33"/>
        <v>5.3252000000000077E-2</v>
      </c>
      <c r="Q468" s="461">
        <f t="shared" si="33"/>
        <v>5.3252000000000077E-2</v>
      </c>
      <c r="R468" s="461">
        <f t="shared" si="33"/>
        <v>5.3252000000000077E-2</v>
      </c>
      <c r="S468" s="461">
        <f t="shared" si="33"/>
        <v>5.1400000000000008E-2</v>
      </c>
      <c r="T468" s="461">
        <f t="shared" si="33"/>
        <v>5.1400000000000008E-2</v>
      </c>
      <c r="U468" s="461">
        <f t="shared" si="33"/>
        <v>5.1400000000000008E-2</v>
      </c>
      <c r="V468" s="461">
        <f t="shared" si="33"/>
        <v>5.1400000000000008E-2</v>
      </c>
      <c r="W468" s="461">
        <f t="shared" si="33"/>
        <v>5.1400000000000008E-2</v>
      </c>
      <c r="X468" s="461">
        <f t="shared" si="33"/>
        <v>0</v>
      </c>
    </row>
    <row r="469" spans="1:24" outlineLevel="1">
      <c r="A469" s="453"/>
      <c r="B469" s="453"/>
      <c r="C469" s="454"/>
      <c r="D469" s="455"/>
      <c r="E469" s="456" t="s">
        <v>4396</v>
      </c>
      <c r="F469" s="456"/>
      <c r="G469" s="456" t="s">
        <v>64</v>
      </c>
      <c r="H469" s="456"/>
      <c r="I469" s="456"/>
      <c r="J469" s="461">
        <f t="shared" si="33"/>
        <v>0</v>
      </c>
      <c r="K469" s="461">
        <f t="shared" si="33"/>
        <v>0</v>
      </c>
      <c r="L469" s="461">
        <f t="shared" si="33"/>
        <v>0</v>
      </c>
      <c r="M469" s="461">
        <f t="shared" si="33"/>
        <v>0</v>
      </c>
      <c r="N469" s="461">
        <f t="shared" si="33"/>
        <v>5.3252000000000077E-2</v>
      </c>
      <c r="O469" s="461">
        <f t="shared" si="33"/>
        <v>5.3252000000000077E-2</v>
      </c>
      <c r="P469" s="461">
        <f t="shared" si="33"/>
        <v>5.3252000000000077E-2</v>
      </c>
      <c r="Q469" s="461">
        <f t="shared" si="33"/>
        <v>5.3252000000000077E-2</v>
      </c>
      <c r="R469" s="461">
        <f t="shared" si="33"/>
        <v>5.3252000000000077E-2</v>
      </c>
      <c r="S469" s="461">
        <f t="shared" si="33"/>
        <v>5.1400000000000008E-2</v>
      </c>
      <c r="T469" s="461">
        <f t="shared" si="33"/>
        <v>5.1400000000000008E-2</v>
      </c>
      <c r="U469" s="461">
        <f t="shared" si="33"/>
        <v>5.1400000000000008E-2</v>
      </c>
      <c r="V469" s="461">
        <f t="shared" si="33"/>
        <v>5.1400000000000008E-2</v>
      </c>
      <c r="W469" s="461">
        <f t="shared" si="33"/>
        <v>5.1400000000000008E-2</v>
      </c>
      <c r="X469" s="461">
        <f t="shared" si="33"/>
        <v>0</v>
      </c>
    </row>
    <row r="470" spans="1:24" outlineLevel="1">
      <c r="A470" s="453"/>
      <c r="B470" s="453"/>
      <c r="C470" s="454"/>
      <c r="D470" s="455"/>
      <c r="E470" s="456" t="s">
        <v>4397</v>
      </c>
      <c r="F470" s="456"/>
      <c r="G470" s="456" t="s">
        <v>64</v>
      </c>
      <c r="H470" s="456"/>
      <c r="I470" s="456"/>
      <c r="J470" s="461">
        <f t="shared" si="33"/>
        <v>0</v>
      </c>
      <c r="K470" s="461">
        <f t="shared" si="33"/>
        <v>0</v>
      </c>
      <c r="L470" s="461">
        <f t="shared" si="33"/>
        <v>0</v>
      </c>
      <c r="M470" s="461">
        <f t="shared" si="33"/>
        <v>0</v>
      </c>
      <c r="N470" s="461">
        <f t="shared" si="33"/>
        <v>5.3252000000000077E-2</v>
      </c>
      <c r="O470" s="461">
        <f t="shared" si="33"/>
        <v>5.3252000000000077E-2</v>
      </c>
      <c r="P470" s="461">
        <f t="shared" si="33"/>
        <v>5.3252000000000077E-2</v>
      </c>
      <c r="Q470" s="461">
        <f t="shared" si="33"/>
        <v>5.3252000000000077E-2</v>
      </c>
      <c r="R470" s="461">
        <f t="shared" si="33"/>
        <v>5.3252000000000077E-2</v>
      </c>
      <c r="S470" s="461">
        <f t="shared" si="33"/>
        <v>5.1400000000000008E-2</v>
      </c>
      <c r="T470" s="461">
        <f t="shared" si="33"/>
        <v>5.1400000000000008E-2</v>
      </c>
      <c r="U470" s="461">
        <f t="shared" si="33"/>
        <v>5.1400000000000008E-2</v>
      </c>
      <c r="V470" s="461">
        <f t="shared" si="33"/>
        <v>5.1400000000000008E-2</v>
      </c>
      <c r="W470" s="461">
        <f t="shared" si="33"/>
        <v>5.1400000000000008E-2</v>
      </c>
      <c r="X470" s="461">
        <f t="shared" si="33"/>
        <v>0</v>
      </c>
    </row>
    <row r="471" spans="1:24" outlineLevel="1">
      <c r="A471" s="453"/>
      <c r="B471" s="453"/>
      <c r="C471" s="454"/>
      <c r="D471" s="455"/>
      <c r="E471" s="456" t="s">
        <v>4398</v>
      </c>
      <c r="F471" s="456"/>
      <c r="G471" s="456" t="s">
        <v>64</v>
      </c>
      <c r="H471" s="456"/>
      <c r="I471" s="456"/>
      <c r="J471" s="461">
        <f t="shared" si="33"/>
        <v>0</v>
      </c>
      <c r="K471" s="461">
        <f t="shared" si="33"/>
        <v>0</v>
      </c>
      <c r="L471" s="461">
        <f t="shared" si="33"/>
        <v>0</v>
      </c>
      <c r="M471" s="461">
        <f t="shared" si="33"/>
        <v>0</v>
      </c>
      <c r="N471" s="461">
        <f t="shared" si="33"/>
        <v>5.3252000000000077E-2</v>
      </c>
      <c r="O471" s="461">
        <f t="shared" si="33"/>
        <v>5.3252000000000077E-2</v>
      </c>
      <c r="P471" s="461">
        <f t="shared" si="33"/>
        <v>5.3252000000000077E-2</v>
      </c>
      <c r="Q471" s="461">
        <f t="shared" si="33"/>
        <v>5.3252000000000077E-2</v>
      </c>
      <c r="R471" s="461">
        <f t="shared" si="33"/>
        <v>5.3252000000000077E-2</v>
      </c>
      <c r="S471" s="461">
        <f t="shared" si="33"/>
        <v>5.1400000000000008E-2</v>
      </c>
      <c r="T471" s="461">
        <f t="shared" si="33"/>
        <v>5.1400000000000008E-2</v>
      </c>
      <c r="U471" s="461">
        <f t="shared" si="33"/>
        <v>5.1400000000000008E-2</v>
      </c>
      <c r="V471" s="461">
        <f t="shared" si="33"/>
        <v>5.1400000000000008E-2</v>
      </c>
      <c r="W471" s="461">
        <f t="shared" si="33"/>
        <v>5.1400000000000008E-2</v>
      </c>
      <c r="X471" s="461">
        <f t="shared" si="33"/>
        <v>0</v>
      </c>
    </row>
    <row r="472" spans="1:24" outlineLevel="1">
      <c r="A472" s="453"/>
      <c r="B472" s="453"/>
      <c r="C472" s="454"/>
      <c r="D472" s="455"/>
      <c r="E472" s="456" t="s">
        <v>4399</v>
      </c>
      <c r="F472" s="456"/>
      <c r="G472" s="456" t="s">
        <v>64</v>
      </c>
      <c r="H472" s="456"/>
      <c r="I472" s="456"/>
      <c r="J472" s="461">
        <f t="shared" si="33"/>
        <v>0</v>
      </c>
      <c r="K472" s="461">
        <f t="shared" si="33"/>
        <v>0</v>
      </c>
      <c r="L472" s="461">
        <f t="shared" si="33"/>
        <v>0</v>
      </c>
      <c r="M472" s="461">
        <f t="shared" si="33"/>
        <v>0</v>
      </c>
      <c r="N472" s="461">
        <f t="shared" si="33"/>
        <v>5.3252000000000077E-2</v>
      </c>
      <c r="O472" s="461">
        <f t="shared" si="33"/>
        <v>5.3252000000000077E-2</v>
      </c>
      <c r="P472" s="461">
        <f t="shared" si="33"/>
        <v>5.3252000000000077E-2</v>
      </c>
      <c r="Q472" s="461">
        <f t="shared" si="33"/>
        <v>5.3252000000000077E-2</v>
      </c>
      <c r="R472" s="461">
        <f t="shared" si="33"/>
        <v>5.3252000000000077E-2</v>
      </c>
      <c r="S472" s="461">
        <f t="shared" si="33"/>
        <v>0</v>
      </c>
      <c r="T472" s="461">
        <f t="shared" si="33"/>
        <v>0</v>
      </c>
      <c r="U472" s="461">
        <f t="shared" si="33"/>
        <v>0</v>
      </c>
      <c r="V472" s="461">
        <f t="shared" si="33"/>
        <v>0</v>
      </c>
      <c r="W472" s="461">
        <f t="shared" si="33"/>
        <v>0</v>
      </c>
      <c r="X472" s="461">
        <f t="shared" si="33"/>
        <v>0</v>
      </c>
    </row>
    <row r="473" spans="1:24" outlineLevel="1"/>
    <row r="476" spans="1:24" s="446" customFormat="1">
      <c r="A476" s="443" t="s">
        <v>4400</v>
      </c>
      <c r="B476" s="443"/>
      <c r="C476" s="444"/>
      <c r="D476" s="445"/>
    </row>
    <row r="477" spans="1:24" outlineLevel="1"/>
    <row r="478" spans="1:24" outlineLevel="1">
      <c r="A478" s="69" t="s">
        <v>245</v>
      </c>
    </row>
    <row r="479" spans="1:24" outlineLevel="2">
      <c r="B479" s="69" t="s">
        <v>4401</v>
      </c>
    </row>
    <row r="480" spans="1:24" outlineLevel="2">
      <c r="A480" s="447"/>
      <c r="B480" s="447"/>
      <c r="C480" s="448"/>
      <c r="D480" s="449"/>
      <c r="E480" s="460" t="s">
        <v>4402</v>
      </c>
      <c r="F480" s="460">
        <v>0</v>
      </c>
      <c r="G480" s="460" t="s">
        <v>64</v>
      </c>
      <c r="H480" s="460">
        <v>0</v>
      </c>
      <c r="I480" s="460">
        <v>0</v>
      </c>
      <c r="J480" s="460">
        <v>0</v>
      </c>
      <c r="K480" s="460">
        <v>0</v>
      </c>
      <c r="L480" s="460">
        <v>0</v>
      </c>
      <c r="M480" s="460">
        <v>0</v>
      </c>
      <c r="N480" s="460">
        <v>0.39717319753594355</v>
      </c>
      <c r="O480" s="460">
        <v>0.41545541250426987</v>
      </c>
      <c r="P480" s="460">
        <v>0.36679955147141396</v>
      </c>
      <c r="Q480" s="460">
        <v>0.40376080950924503</v>
      </c>
      <c r="R480" s="460">
        <v>0.30961429288072312</v>
      </c>
      <c r="S480" s="460">
        <v>0.53144606170622943</v>
      </c>
      <c r="T480" s="460">
        <v>0.53434884148101502</v>
      </c>
      <c r="U480" s="460">
        <v>0.53723539002163001</v>
      </c>
      <c r="V480" s="460">
        <v>0.54010791482574771</v>
      </c>
      <c r="W480" s="460">
        <v>0.54296847641302204</v>
      </c>
      <c r="X480" s="460">
        <v>0</v>
      </c>
    </row>
    <row r="481" spans="1:24" outlineLevel="2">
      <c r="A481" s="447"/>
      <c r="B481" s="447"/>
      <c r="C481" s="448"/>
      <c r="D481" s="449"/>
      <c r="E481" s="460" t="s">
        <v>4403</v>
      </c>
      <c r="F481" s="460">
        <v>0</v>
      </c>
      <c r="G481" s="460" t="s">
        <v>64</v>
      </c>
      <c r="H481" s="460">
        <v>0</v>
      </c>
      <c r="I481" s="460">
        <v>0</v>
      </c>
      <c r="J481" s="460">
        <v>0</v>
      </c>
      <c r="K481" s="460">
        <v>0</v>
      </c>
      <c r="L481" s="460">
        <v>0</v>
      </c>
      <c r="M481" s="460">
        <v>0</v>
      </c>
      <c r="N481" s="460">
        <v>0.35517827598921231</v>
      </c>
      <c r="O481" s="460">
        <v>0.3827105761106202</v>
      </c>
      <c r="P481" s="460">
        <v>0.36496180913810988</v>
      </c>
      <c r="Q481" s="460">
        <v>0.38479941049666572</v>
      </c>
      <c r="R481" s="460">
        <v>0.37888641043677124</v>
      </c>
      <c r="S481" s="460">
        <v>0.39342513313993771</v>
      </c>
      <c r="T481" s="460">
        <v>0.39972599624192467</v>
      </c>
      <c r="U481" s="460">
        <v>0.40174910042722589</v>
      </c>
      <c r="V481" s="460">
        <v>0.40282637126238102</v>
      </c>
      <c r="W481" s="460">
        <v>0.40006935584465331</v>
      </c>
      <c r="X481" s="460">
        <v>0</v>
      </c>
    </row>
    <row r="482" spans="1:24" outlineLevel="2">
      <c r="A482" s="447"/>
      <c r="B482" s="447"/>
      <c r="C482" s="448"/>
      <c r="D482" s="449"/>
      <c r="E482" s="460" t="s">
        <v>4404</v>
      </c>
      <c r="F482" s="460">
        <v>0</v>
      </c>
      <c r="G482" s="460" t="s">
        <v>64</v>
      </c>
      <c r="H482" s="460">
        <v>0</v>
      </c>
      <c r="I482" s="460">
        <v>0</v>
      </c>
      <c r="J482" s="460">
        <v>0</v>
      </c>
      <c r="K482" s="460">
        <v>0</v>
      </c>
      <c r="L482" s="460">
        <v>0</v>
      </c>
      <c r="M482" s="460">
        <v>0</v>
      </c>
      <c r="N482" s="460">
        <v>0.26210600275045193</v>
      </c>
      <c r="O482" s="460">
        <v>0.24883662418505823</v>
      </c>
      <c r="P482" s="460">
        <v>0.28071922838458763</v>
      </c>
      <c r="Q482" s="460">
        <v>0.25127479936474661</v>
      </c>
      <c r="R482" s="460">
        <v>0.24415449623694596</v>
      </c>
      <c r="S482" s="460">
        <v>0.35747369057177147</v>
      </c>
      <c r="T482" s="460">
        <v>0.3300745746835923</v>
      </c>
      <c r="U482" s="460">
        <v>0.26020205836101906</v>
      </c>
      <c r="V482" s="460">
        <v>0.22582063007137954</v>
      </c>
      <c r="W482" s="460">
        <v>0.1937431538938672</v>
      </c>
      <c r="X482" s="460">
        <v>0</v>
      </c>
    </row>
    <row r="483" spans="1:24" outlineLevel="2">
      <c r="A483" s="447"/>
      <c r="B483" s="447"/>
      <c r="C483" s="448"/>
      <c r="D483" s="449"/>
      <c r="E483" s="460" t="s">
        <v>4405</v>
      </c>
      <c r="F483" s="460">
        <v>0</v>
      </c>
      <c r="G483" s="460" t="s">
        <v>64</v>
      </c>
      <c r="H483" s="460">
        <v>0</v>
      </c>
      <c r="I483" s="460">
        <v>0</v>
      </c>
      <c r="J483" s="460">
        <v>0</v>
      </c>
      <c r="K483" s="460">
        <v>0</v>
      </c>
      <c r="L483" s="460">
        <v>0</v>
      </c>
      <c r="M483" s="460">
        <v>0</v>
      </c>
      <c r="N483" s="460">
        <v>0.48134915373368781</v>
      </c>
      <c r="O483" s="460">
        <v>0.46155316017208314</v>
      </c>
      <c r="P483" s="460">
        <v>0.51187743616873782</v>
      </c>
      <c r="Q483" s="460">
        <v>0.44913467155632886</v>
      </c>
      <c r="R483" s="460">
        <v>0.45064203308673068</v>
      </c>
      <c r="S483" s="460">
        <v>0.37898326898326895</v>
      </c>
      <c r="T483" s="460">
        <v>0.38018021072618313</v>
      </c>
      <c r="U483" s="460">
        <v>0.38136629318863147</v>
      </c>
      <c r="V483" s="460">
        <v>0.38254222986946379</v>
      </c>
      <c r="W483" s="460">
        <v>0.38370677256978486</v>
      </c>
      <c r="X483" s="460">
        <v>0</v>
      </c>
    </row>
    <row r="484" spans="1:24" outlineLevel="2">
      <c r="A484" s="447"/>
      <c r="B484" s="447"/>
      <c r="C484" s="448"/>
      <c r="D484" s="449"/>
      <c r="E484" s="460" t="s">
        <v>4406</v>
      </c>
      <c r="F484" s="460">
        <v>0</v>
      </c>
      <c r="G484" s="460" t="s">
        <v>64</v>
      </c>
      <c r="H484" s="460">
        <v>0</v>
      </c>
      <c r="I484" s="460">
        <v>0</v>
      </c>
      <c r="J484" s="460">
        <v>0</v>
      </c>
      <c r="K484" s="460">
        <v>0</v>
      </c>
      <c r="L484" s="460">
        <v>0</v>
      </c>
      <c r="M484" s="460">
        <v>0</v>
      </c>
      <c r="N484" s="460">
        <v>-0.5713480537622716</v>
      </c>
      <c r="O484" s="460">
        <v>0.5354391177899479</v>
      </c>
      <c r="P484" s="460">
        <v>0.60866499373596727</v>
      </c>
      <c r="Q484" s="460">
        <v>0.86980381186209421</v>
      </c>
      <c r="R484" s="460">
        <v>0.73037818623492967</v>
      </c>
      <c r="S484" s="460">
        <v>0</v>
      </c>
      <c r="T484" s="460">
        <v>0</v>
      </c>
      <c r="U484" s="460">
        <v>0</v>
      </c>
      <c r="V484" s="460">
        <v>0</v>
      </c>
      <c r="W484" s="460">
        <v>0</v>
      </c>
      <c r="X484" s="460">
        <v>0</v>
      </c>
    </row>
    <row r="485" spans="1:24" outlineLevel="2">
      <c r="A485" s="447"/>
      <c r="B485" s="447"/>
      <c r="C485" s="448"/>
      <c r="D485" s="449"/>
      <c r="E485" s="460" t="s">
        <v>4407</v>
      </c>
      <c r="F485" s="460">
        <v>0</v>
      </c>
      <c r="G485" s="460" t="s">
        <v>64</v>
      </c>
      <c r="H485" s="460">
        <v>0</v>
      </c>
      <c r="I485" s="460">
        <v>0</v>
      </c>
      <c r="J485" s="460">
        <v>0</v>
      </c>
      <c r="K485" s="460">
        <v>0</v>
      </c>
      <c r="L485" s="460">
        <v>0</v>
      </c>
      <c r="M485" s="460">
        <v>0</v>
      </c>
      <c r="N485" s="460">
        <v>0</v>
      </c>
      <c r="O485" s="460">
        <v>0</v>
      </c>
      <c r="P485" s="460">
        <v>0</v>
      </c>
      <c r="Q485" s="460">
        <v>0</v>
      </c>
      <c r="R485" s="460">
        <v>0</v>
      </c>
      <c r="S485" s="460">
        <v>0</v>
      </c>
      <c r="T485" s="460">
        <v>0</v>
      </c>
      <c r="U485" s="460">
        <v>0</v>
      </c>
      <c r="V485" s="460">
        <v>0</v>
      </c>
      <c r="W485" s="460">
        <v>0</v>
      </c>
      <c r="X485" s="460">
        <v>0</v>
      </c>
    </row>
    <row r="486" spans="1:24" outlineLevel="2">
      <c r="A486" s="447"/>
      <c r="B486" s="447"/>
      <c r="C486" s="448"/>
      <c r="D486" s="449"/>
      <c r="E486" s="460" t="s">
        <v>4408</v>
      </c>
      <c r="F486" s="460">
        <v>0</v>
      </c>
      <c r="G486" s="460" t="s">
        <v>64</v>
      </c>
      <c r="H486" s="460">
        <v>0</v>
      </c>
      <c r="I486" s="460">
        <v>0</v>
      </c>
      <c r="J486" s="460">
        <v>0</v>
      </c>
      <c r="K486" s="460">
        <v>0</v>
      </c>
      <c r="L486" s="460">
        <v>0</v>
      </c>
      <c r="M486" s="460">
        <v>0</v>
      </c>
      <c r="N486" s="460">
        <v>0</v>
      </c>
      <c r="O486" s="460">
        <v>0</v>
      </c>
      <c r="P486" s="460">
        <v>0</v>
      </c>
      <c r="Q486" s="460">
        <v>0</v>
      </c>
      <c r="R486" s="460">
        <v>0</v>
      </c>
      <c r="S486" s="460">
        <v>0</v>
      </c>
      <c r="T486" s="460">
        <v>0</v>
      </c>
      <c r="U486" s="460">
        <v>0</v>
      </c>
      <c r="V486" s="460">
        <v>0</v>
      </c>
      <c r="W486" s="460">
        <v>0</v>
      </c>
      <c r="X486" s="460">
        <v>0</v>
      </c>
    </row>
    <row r="487" spans="1:24" outlineLevel="2">
      <c r="A487" s="447"/>
      <c r="B487" s="447"/>
      <c r="C487" s="448"/>
      <c r="D487" s="449"/>
      <c r="E487" s="460" t="s">
        <v>4409</v>
      </c>
      <c r="F487" s="460">
        <v>0</v>
      </c>
      <c r="G487" s="460" t="s">
        <v>64</v>
      </c>
      <c r="H487" s="460">
        <v>0</v>
      </c>
      <c r="I487" s="460">
        <v>0</v>
      </c>
      <c r="J487" s="460">
        <v>0</v>
      </c>
      <c r="K487" s="460">
        <v>0</v>
      </c>
      <c r="L487" s="460">
        <v>0</v>
      </c>
      <c r="M487" s="460">
        <v>0</v>
      </c>
      <c r="N487" s="460">
        <v>0</v>
      </c>
      <c r="O487" s="460">
        <v>0</v>
      </c>
      <c r="P487" s="460">
        <v>0</v>
      </c>
      <c r="Q487" s="460">
        <v>0</v>
      </c>
      <c r="R487" s="460">
        <v>0</v>
      </c>
      <c r="S487" s="460">
        <v>0</v>
      </c>
      <c r="T487" s="460">
        <v>0</v>
      </c>
      <c r="U487" s="460">
        <v>0</v>
      </c>
      <c r="V487" s="460">
        <v>0</v>
      </c>
      <c r="W487" s="460">
        <v>0</v>
      </c>
      <c r="X487" s="460">
        <v>0</v>
      </c>
    </row>
    <row r="488" spans="1:24" outlineLevel="2">
      <c r="A488" s="447"/>
      <c r="B488" s="447"/>
      <c r="C488" s="448"/>
      <c r="D488" s="449"/>
      <c r="E488" s="460" t="s">
        <v>4410</v>
      </c>
      <c r="F488" s="460">
        <v>0</v>
      </c>
      <c r="G488" s="460" t="s">
        <v>64</v>
      </c>
      <c r="H488" s="460">
        <v>0</v>
      </c>
      <c r="I488" s="460">
        <v>0</v>
      </c>
      <c r="J488" s="460">
        <v>0</v>
      </c>
      <c r="K488" s="460">
        <v>0</v>
      </c>
      <c r="L488" s="460">
        <v>0</v>
      </c>
      <c r="M488" s="460">
        <v>0</v>
      </c>
      <c r="N488" s="460">
        <v>0</v>
      </c>
      <c r="O488" s="460">
        <v>0</v>
      </c>
      <c r="P488" s="460">
        <v>0</v>
      </c>
      <c r="Q488" s="460">
        <v>0</v>
      </c>
      <c r="R488" s="460">
        <v>0</v>
      </c>
      <c r="S488" s="460">
        <v>0</v>
      </c>
      <c r="T488" s="460">
        <v>0</v>
      </c>
      <c r="U488" s="460">
        <v>0</v>
      </c>
      <c r="V488" s="460">
        <v>0</v>
      </c>
      <c r="W488" s="460">
        <v>0</v>
      </c>
      <c r="X488" s="460">
        <v>0</v>
      </c>
    </row>
    <row r="489" spans="1:24" outlineLevel="2">
      <c r="A489" s="447"/>
      <c r="B489" s="447"/>
      <c r="C489" s="448"/>
      <c r="D489" s="449"/>
      <c r="E489" s="460" t="s">
        <v>4411</v>
      </c>
      <c r="F489" s="460">
        <v>0</v>
      </c>
      <c r="G489" s="460" t="s">
        <v>64</v>
      </c>
      <c r="H489" s="460">
        <v>0</v>
      </c>
      <c r="I489" s="460">
        <v>0</v>
      </c>
      <c r="J489" s="460">
        <v>0</v>
      </c>
      <c r="K489" s="460">
        <v>0</v>
      </c>
      <c r="L489" s="460">
        <v>0</v>
      </c>
      <c r="M489" s="460">
        <v>0</v>
      </c>
      <c r="N489" s="460">
        <v>0</v>
      </c>
      <c r="O489" s="460">
        <v>0</v>
      </c>
      <c r="P489" s="460">
        <v>0</v>
      </c>
      <c r="Q489" s="460">
        <v>0</v>
      </c>
      <c r="R489" s="460">
        <v>0</v>
      </c>
      <c r="S489" s="460">
        <v>0</v>
      </c>
      <c r="T489" s="460">
        <v>0</v>
      </c>
      <c r="U489" s="460">
        <v>0</v>
      </c>
      <c r="V489" s="460">
        <v>0</v>
      </c>
      <c r="W489" s="460">
        <v>0</v>
      </c>
      <c r="X489" s="460">
        <v>0</v>
      </c>
    </row>
    <row r="490" spans="1:24" outlineLevel="2">
      <c r="A490" s="447"/>
      <c r="B490" s="447"/>
      <c r="C490" s="448"/>
      <c r="D490" s="449"/>
      <c r="E490" s="460" t="s">
        <v>4412</v>
      </c>
      <c r="F490" s="460">
        <v>0</v>
      </c>
      <c r="G490" s="460" t="s">
        <v>64</v>
      </c>
      <c r="H490" s="460">
        <v>0</v>
      </c>
      <c r="I490" s="460">
        <v>0</v>
      </c>
      <c r="J490" s="460">
        <v>0</v>
      </c>
      <c r="K490" s="460">
        <v>0</v>
      </c>
      <c r="L490" s="460">
        <v>0</v>
      </c>
      <c r="M490" s="460">
        <v>0</v>
      </c>
      <c r="N490" s="460">
        <v>0</v>
      </c>
      <c r="O490" s="460">
        <v>0</v>
      </c>
      <c r="P490" s="460">
        <v>0</v>
      </c>
      <c r="Q490" s="460">
        <v>0</v>
      </c>
      <c r="R490" s="460">
        <v>0</v>
      </c>
      <c r="S490" s="460">
        <v>0</v>
      </c>
      <c r="T490" s="460">
        <v>0</v>
      </c>
      <c r="U490" s="460">
        <v>0</v>
      </c>
      <c r="V490" s="460">
        <v>0</v>
      </c>
      <c r="W490" s="460">
        <v>0</v>
      </c>
      <c r="X490" s="460">
        <v>0</v>
      </c>
    </row>
    <row r="491" spans="1:24" outlineLevel="2">
      <c r="A491" s="447"/>
      <c r="B491" s="447"/>
      <c r="C491" s="448"/>
      <c r="D491" s="449"/>
      <c r="E491" s="460" t="s">
        <v>4413</v>
      </c>
      <c r="F491" s="460">
        <v>0</v>
      </c>
      <c r="G491" s="460" t="s">
        <v>64</v>
      </c>
      <c r="H491" s="460">
        <v>0</v>
      </c>
      <c r="I491" s="460">
        <v>0</v>
      </c>
      <c r="J491" s="460">
        <v>0</v>
      </c>
      <c r="K491" s="460">
        <v>0</v>
      </c>
      <c r="L491" s="460">
        <v>0</v>
      </c>
      <c r="M491" s="460">
        <v>0</v>
      </c>
      <c r="N491" s="460">
        <v>0</v>
      </c>
      <c r="O491" s="460">
        <v>0</v>
      </c>
      <c r="P491" s="460">
        <v>0</v>
      </c>
      <c r="Q491" s="460">
        <v>0</v>
      </c>
      <c r="R491" s="460">
        <v>0</v>
      </c>
      <c r="S491" s="460">
        <v>0</v>
      </c>
      <c r="T491" s="460">
        <v>0</v>
      </c>
      <c r="U491" s="460">
        <v>0</v>
      </c>
      <c r="V491" s="460">
        <v>0</v>
      </c>
      <c r="W491" s="460">
        <v>0</v>
      </c>
      <c r="X491" s="460">
        <v>0</v>
      </c>
    </row>
    <row r="492" spans="1:24" outlineLevel="2">
      <c r="E492" s="70" t="s">
        <v>4414</v>
      </c>
      <c r="G492" s="70" t="s">
        <v>64</v>
      </c>
      <c r="J492" s="462">
        <f t="shared" ref="J492:X497" si="34" xml:space="preserve">  SUM( J480,J486 )</f>
        <v>0</v>
      </c>
      <c r="K492" s="462">
        <f t="shared" si="34"/>
        <v>0</v>
      </c>
      <c r="L492" s="462">
        <f t="shared" si="34"/>
        <v>0</v>
      </c>
      <c r="M492" s="462">
        <f t="shared" si="34"/>
        <v>0</v>
      </c>
      <c r="N492" s="462">
        <f t="shared" si="34"/>
        <v>0.39717319753594355</v>
      </c>
      <c r="O492" s="462">
        <f t="shared" si="34"/>
        <v>0.41545541250426987</v>
      </c>
      <c r="P492" s="462">
        <f t="shared" si="34"/>
        <v>0.36679955147141396</v>
      </c>
      <c r="Q492" s="462">
        <f t="shared" si="34"/>
        <v>0.40376080950924503</v>
      </c>
      <c r="R492" s="462">
        <f t="shared" si="34"/>
        <v>0.30961429288072312</v>
      </c>
      <c r="S492" s="462">
        <f t="shared" si="34"/>
        <v>0.53144606170622943</v>
      </c>
      <c r="T492" s="462">
        <f t="shared" si="34"/>
        <v>0.53434884148101502</v>
      </c>
      <c r="U492" s="462">
        <f t="shared" si="34"/>
        <v>0.53723539002163001</v>
      </c>
      <c r="V492" s="462">
        <f t="shared" si="34"/>
        <v>0.54010791482574771</v>
      </c>
      <c r="W492" s="462">
        <f t="shared" si="34"/>
        <v>0.54296847641302204</v>
      </c>
      <c r="X492" s="462">
        <f t="shared" si="34"/>
        <v>0</v>
      </c>
    </row>
    <row r="493" spans="1:24" outlineLevel="2">
      <c r="E493" s="70" t="s">
        <v>4415</v>
      </c>
      <c r="G493" s="70" t="s">
        <v>64</v>
      </c>
      <c r="J493" s="462">
        <f t="shared" si="34"/>
        <v>0</v>
      </c>
      <c r="K493" s="462">
        <f t="shared" si="34"/>
        <v>0</v>
      </c>
      <c r="L493" s="462">
        <f t="shared" si="34"/>
        <v>0</v>
      </c>
      <c r="M493" s="462">
        <f t="shared" si="34"/>
        <v>0</v>
      </c>
      <c r="N493" s="462">
        <f t="shared" si="34"/>
        <v>0.35517827598921231</v>
      </c>
      <c r="O493" s="462">
        <f t="shared" si="34"/>
        <v>0.3827105761106202</v>
      </c>
      <c r="P493" s="462">
        <f t="shared" si="34"/>
        <v>0.36496180913810988</v>
      </c>
      <c r="Q493" s="462">
        <f t="shared" si="34"/>
        <v>0.38479941049666572</v>
      </c>
      <c r="R493" s="462">
        <f t="shared" si="34"/>
        <v>0.37888641043677124</v>
      </c>
      <c r="S493" s="462">
        <f t="shared" si="34"/>
        <v>0.39342513313993771</v>
      </c>
      <c r="T493" s="462">
        <f t="shared" si="34"/>
        <v>0.39972599624192467</v>
      </c>
      <c r="U493" s="462">
        <f t="shared" si="34"/>
        <v>0.40174910042722589</v>
      </c>
      <c r="V493" s="462">
        <f t="shared" si="34"/>
        <v>0.40282637126238102</v>
      </c>
      <c r="W493" s="462">
        <f t="shared" si="34"/>
        <v>0.40006935584465331</v>
      </c>
      <c r="X493" s="462">
        <f t="shared" si="34"/>
        <v>0</v>
      </c>
    </row>
    <row r="494" spans="1:24" outlineLevel="2">
      <c r="E494" s="70" t="s">
        <v>4416</v>
      </c>
      <c r="G494" s="70" t="s">
        <v>64</v>
      </c>
      <c r="J494" s="462">
        <f t="shared" si="34"/>
        <v>0</v>
      </c>
      <c r="K494" s="462">
        <f t="shared" si="34"/>
        <v>0</v>
      </c>
      <c r="L494" s="462">
        <f t="shared" si="34"/>
        <v>0</v>
      </c>
      <c r="M494" s="462">
        <f t="shared" si="34"/>
        <v>0</v>
      </c>
      <c r="N494" s="462">
        <f t="shared" si="34"/>
        <v>0.26210600275045193</v>
      </c>
      <c r="O494" s="462">
        <f t="shared" si="34"/>
        <v>0.24883662418505823</v>
      </c>
      <c r="P494" s="462">
        <f t="shared" si="34"/>
        <v>0.28071922838458763</v>
      </c>
      <c r="Q494" s="462">
        <f t="shared" si="34"/>
        <v>0.25127479936474661</v>
      </c>
      <c r="R494" s="462">
        <f t="shared" si="34"/>
        <v>0.24415449623694596</v>
      </c>
      <c r="S494" s="462">
        <f t="shared" si="34"/>
        <v>0.35747369057177147</v>
      </c>
      <c r="T494" s="462">
        <f t="shared" si="34"/>
        <v>0.3300745746835923</v>
      </c>
      <c r="U494" s="462">
        <f t="shared" si="34"/>
        <v>0.26020205836101906</v>
      </c>
      <c r="V494" s="462">
        <f t="shared" si="34"/>
        <v>0.22582063007137954</v>
      </c>
      <c r="W494" s="462">
        <f t="shared" si="34"/>
        <v>0.1937431538938672</v>
      </c>
      <c r="X494" s="462">
        <f t="shared" si="34"/>
        <v>0</v>
      </c>
    </row>
    <row r="495" spans="1:24" outlineLevel="2">
      <c r="E495" s="70" t="s">
        <v>4417</v>
      </c>
      <c r="G495" s="70" t="s">
        <v>64</v>
      </c>
      <c r="J495" s="462">
        <f t="shared" si="34"/>
        <v>0</v>
      </c>
      <c r="K495" s="462">
        <f t="shared" si="34"/>
        <v>0</v>
      </c>
      <c r="L495" s="462">
        <f t="shared" si="34"/>
        <v>0</v>
      </c>
      <c r="M495" s="462">
        <f t="shared" si="34"/>
        <v>0</v>
      </c>
      <c r="N495" s="462">
        <f t="shared" si="34"/>
        <v>0.48134915373368781</v>
      </c>
      <c r="O495" s="462">
        <f t="shared" si="34"/>
        <v>0.46155316017208314</v>
      </c>
      <c r="P495" s="462">
        <f t="shared" si="34"/>
        <v>0.51187743616873782</v>
      </c>
      <c r="Q495" s="462">
        <f t="shared" si="34"/>
        <v>0.44913467155632886</v>
      </c>
      <c r="R495" s="462">
        <f t="shared" si="34"/>
        <v>0.45064203308673068</v>
      </c>
      <c r="S495" s="462">
        <f t="shared" si="34"/>
        <v>0.37898326898326895</v>
      </c>
      <c r="T495" s="462">
        <f t="shared" si="34"/>
        <v>0.38018021072618313</v>
      </c>
      <c r="U495" s="462">
        <f t="shared" si="34"/>
        <v>0.38136629318863147</v>
      </c>
      <c r="V495" s="462">
        <f t="shared" si="34"/>
        <v>0.38254222986946379</v>
      </c>
      <c r="W495" s="462">
        <f t="shared" si="34"/>
        <v>0.38370677256978486</v>
      </c>
      <c r="X495" s="462">
        <f t="shared" si="34"/>
        <v>0</v>
      </c>
    </row>
    <row r="496" spans="1:24" outlineLevel="2">
      <c r="E496" s="70" t="s">
        <v>4418</v>
      </c>
      <c r="G496" s="70" t="s">
        <v>64</v>
      </c>
      <c r="J496" s="462">
        <f t="shared" si="34"/>
        <v>0</v>
      </c>
      <c r="K496" s="462">
        <f t="shared" si="34"/>
        <v>0</v>
      </c>
      <c r="L496" s="462">
        <f t="shared" si="34"/>
        <v>0</v>
      </c>
      <c r="M496" s="462">
        <f t="shared" si="34"/>
        <v>0</v>
      </c>
      <c r="N496" s="462">
        <f t="shared" si="34"/>
        <v>-0.5713480537622716</v>
      </c>
      <c r="O496" s="462">
        <f t="shared" si="34"/>
        <v>0.5354391177899479</v>
      </c>
      <c r="P496" s="462">
        <f t="shared" si="34"/>
        <v>0.60866499373596727</v>
      </c>
      <c r="Q496" s="462">
        <f t="shared" si="34"/>
        <v>0.86980381186209421</v>
      </c>
      <c r="R496" s="462">
        <f t="shared" si="34"/>
        <v>0.73037818623492967</v>
      </c>
      <c r="S496" s="462">
        <f t="shared" si="34"/>
        <v>0</v>
      </c>
      <c r="T496" s="462">
        <f t="shared" si="34"/>
        <v>0</v>
      </c>
      <c r="U496" s="462">
        <f t="shared" si="34"/>
        <v>0</v>
      </c>
      <c r="V496" s="462">
        <f t="shared" si="34"/>
        <v>0</v>
      </c>
      <c r="W496" s="462">
        <f t="shared" si="34"/>
        <v>0</v>
      </c>
      <c r="X496" s="462">
        <f t="shared" si="34"/>
        <v>0</v>
      </c>
    </row>
    <row r="497" spans="1:24" outlineLevel="2">
      <c r="E497" s="70" t="s">
        <v>4419</v>
      </c>
      <c r="G497" s="70" t="s">
        <v>64</v>
      </c>
      <c r="J497" s="462">
        <f t="shared" si="34"/>
        <v>0</v>
      </c>
      <c r="K497" s="462">
        <f t="shared" si="34"/>
        <v>0</v>
      </c>
      <c r="L497" s="462">
        <f t="shared" si="34"/>
        <v>0</v>
      </c>
      <c r="M497" s="462">
        <f t="shared" si="34"/>
        <v>0</v>
      </c>
      <c r="N497" s="462">
        <f t="shared" si="34"/>
        <v>0</v>
      </c>
      <c r="O497" s="462">
        <f t="shared" si="34"/>
        <v>0</v>
      </c>
      <c r="P497" s="462">
        <f t="shared" si="34"/>
        <v>0</v>
      </c>
      <c r="Q497" s="462">
        <f t="shared" si="34"/>
        <v>0</v>
      </c>
      <c r="R497" s="462">
        <f t="shared" si="34"/>
        <v>0</v>
      </c>
      <c r="S497" s="462">
        <f t="shared" si="34"/>
        <v>0</v>
      </c>
      <c r="T497" s="462">
        <f t="shared" si="34"/>
        <v>0</v>
      </c>
      <c r="U497" s="462">
        <f t="shared" si="34"/>
        <v>0</v>
      </c>
      <c r="V497" s="462">
        <f t="shared" si="34"/>
        <v>0</v>
      </c>
      <c r="W497" s="462">
        <f t="shared" si="34"/>
        <v>0</v>
      </c>
      <c r="X497" s="462">
        <f t="shared" si="34"/>
        <v>0</v>
      </c>
    </row>
    <row r="498" spans="1:24" outlineLevel="2"/>
    <row r="499" spans="1:24" outlineLevel="2"/>
    <row r="500" spans="1:24" outlineLevel="2">
      <c r="B500" s="69" t="s">
        <v>4420</v>
      </c>
    </row>
    <row r="501" spans="1:24" outlineLevel="2">
      <c r="A501" s="447"/>
      <c r="B501" s="447"/>
      <c r="C501" s="448"/>
      <c r="D501" s="449"/>
      <c r="E501" s="460" t="s">
        <v>4421</v>
      </c>
      <c r="F501" s="460">
        <v>0</v>
      </c>
      <c r="G501" s="460" t="s">
        <v>64</v>
      </c>
      <c r="H501" s="460">
        <v>0</v>
      </c>
      <c r="I501" s="460">
        <v>0</v>
      </c>
      <c r="J501" s="460">
        <v>0</v>
      </c>
      <c r="K501" s="460">
        <v>0</v>
      </c>
      <c r="L501" s="460">
        <v>0</v>
      </c>
      <c r="M501" s="460">
        <v>0</v>
      </c>
      <c r="N501" s="460">
        <v>0</v>
      </c>
      <c r="O501" s="460">
        <v>0</v>
      </c>
      <c r="P501" s="460">
        <v>0</v>
      </c>
      <c r="Q501" s="460">
        <v>0</v>
      </c>
      <c r="R501" s="460">
        <v>0</v>
      </c>
      <c r="S501" s="460">
        <v>0</v>
      </c>
      <c r="T501" s="460">
        <v>0</v>
      </c>
      <c r="U501" s="460">
        <v>0</v>
      </c>
      <c r="V501" s="460">
        <v>0</v>
      </c>
      <c r="W501" s="460">
        <v>0</v>
      </c>
      <c r="X501" s="460">
        <v>0</v>
      </c>
    </row>
    <row r="502" spans="1:24" outlineLevel="2">
      <c r="A502" s="447"/>
      <c r="B502" s="447"/>
      <c r="C502" s="448"/>
      <c r="D502" s="449"/>
      <c r="E502" s="460" t="s">
        <v>4422</v>
      </c>
      <c r="F502" s="460">
        <v>0</v>
      </c>
      <c r="G502" s="460" t="s">
        <v>64</v>
      </c>
      <c r="H502" s="460">
        <v>0</v>
      </c>
      <c r="I502" s="460">
        <v>0</v>
      </c>
      <c r="J502" s="460">
        <v>0</v>
      </c>
      <c r="K502" s="460">
        <v>0</v>
      </c>
      <c r="L502" s="460">
        <v>0</v>
      </c>
      <c r="M502" s="460">
        <v>0</v>
      </c>
      <c r="N502" s="460">
        <v>0</v>
      </c>
      <c r="O502" s="460">
        <v>0</v>
      </c>
      <c r="P502" s="460">
        <v>0</v>
      </c>
      <c r="Q502" s="460">
        <v>0</v>
      </c>
      <c r="R502" s="460">
        <v>0</v>
      </c>
      <c r="S502" s="460">
        <v>0</v>
      </c>
      <c r="T502" s="460">
        <v>0</v>
      </c>
      <c r="U502" s="460">
        <v>0</v>
      </c>
      <c r="V502" s="460">
        <v>0</v>
      </c>
      <c r="W502" s="460">
        <v>0</v>
      </c>
      <c r="X502" s="460">
        <v>0</v>
      </c>
    </row>
    <row r="503" spans="1:24" outlineLevel="2">
      <c r="A503" s="447"/>
      <c r="B503" s="447"/>
      <c r="C503" s="448"/>
      <c r="D503" s="449"/>
      <c r="E503" s="460" t="s">
        <v>4423</v>
      </c>
      <c r="F503" s="460">
        <v>0</v>
      </c>
      <c r="G503" s="460" t="s">
        <v>64</v>
      </c>
      <c r="H503" s="460">
        <v>0</v>
      </c>
      <c r="I503" s="460">
        <v>0</v>
      </c>
      <c r="J503" s="460">
        <v>0</v>
      </c>
      <c r="K503" s="460">
        <v>0</v>
      </c>
      <c r="L503" s="460">
        <v>0</v>
      </c>
      <c r="M503" s="460">
        <v>0</v>
      </c>
      <c r="N503" s="460">
        <v>0</v>
      </c>
      <c r="O503" s="460">
        <v>0</v>
      </c>
      <c r="P503" s="460">
        <v>0</v>
      </c>
      <c r="Q503" s="460">
        <v>0</v>
      </c>
      <c r="R503" s="460">
        <v>0</v>
      </c>
      <c r="S503" s="460">
        <v>0</v>
      </c>
      <c r="T503" s="460">
        <v>0</v>
      </c>
      <c r="U503" s="460">
        <v>0</v>
      </c>
      <c r="V503" s="460">
        <v>0</v>
      </c>
      <c r="W503" s="460">
        <v>0</v>
      </c>
      <c r="X503" s="460">
        <v>0</v>
      </c>
    </row>
    <row r="504" spans="1:24" outlineLevel="2">
      <c r="A504" s="447"/>
      <c r="B504" s="447"/>
      <c r="C504" s="448"/>
      <c r="D504" s="449"/>
      <c r="E504" s="460" t="s">
        <v>4424</v>
      </c>
      <c r="F504" s="460">
        <v>0</v>
      </c>
      <c r="G504" s="460" t="s">
        <v>64</v>
      </c>
      <c r="H504" s="460">
        <v>0</v>
      </c>
      <c r="I504" s="460">
        <v>0</v>
      </c>
      <c r="J504" s="460">
        <v>0</v>
      </c>
      <c r="K504" s="460">
        <v>0</v>
      </c>
      <c r="L504" s="460">
        <v>0</v>
      </c>
      <c r="M504" s="460">
        <v>0</v>
      </c>
      <c r="N504" s="460">
        <v>0</v>
      </c>
      <c r="O504" s="460">
        <v>0</v>
      </c>
      <c r="P504" s="460">
        <v>0</v>
      </c>
      <c r="Q504" s="460">
        <v>0</v>
      </c>
      <c r="R504" s="460">
        <v>0</v>
      </c>
      <c r="S504" s="460">
        <v>0</v>
      </c>
      <c r="T504" s="460">
        <v>0</v>
      </c>
      <c r="U504" s="460">
        <v>0</v>
      </c>
      <c r="V504" s="460">
        <v>0</v>
      </c>
      <c r="W504" s="460">
        <v>0</v>
      </c>
      <c r="X504" s="460">
        <v>0</v>
      </c>
    </row>
    <row r="505" spans="1:24" outlineLevel="2">
      <c r="A505" s="447"/>
      <c r="B505" s="447"/>
      <c r="C505" s="448"/>
      <c r="D505" s="449"/>
      <c r="E505" s="460" t="s">
        <v>4425</v>
      </c>
      <c r="F505" s="460">
        <v>0</v>
      </c>
      <c r="G505" s="460" t="s">
        <v>64</v>
      </c>
      <c r="H505" s="460">
        <v>0</v>
      </c>
      <c r="I505" s="460">
        <v>0</v>
      </c>
      <c r="J505" s="460">
        <v>0</v>
      </c>
      <c r="K505" s="460">
        <v>0</v>
      </c>
      <c r="L505" s="460">
        <v>0</v>
      </c>
      <c r="M505" s="460">
        <v>0</v>
      </c>
      <c r="N505" s="460">
        <v>0</v>
      </c>
      <c r="O505" s="460">
        <v>0</v>
      </c>
      <c r="P505" s="460">
        <v>0</v>
      </c>
      <c r="Q505" s="460">
        <v>0</v>
      </c>
      <c r="R505" s="460">
        <v>0</v>
      </c>
      <c r="S505" s="460">
        <v>0</v>
      </c>
      <c r="T505" s="460">
        <v>0</v>
      </c>
      <c r="U505" s="460">
        <v>0</v>
      </c>
      <c r="V505" s="460">
        <v>0</v>
      </c>
      <c r="W505" s="460">
        <v>0</v>
      </c>
      <c r="X505" s="460">
        <v>0</v>
      </c>
    </row>
    <row r="506" spans="1:24" outlineLevel="2">
      <c r="A506" s="447"/>
      <c r="B506" s="447"/>
      <c r="C506" s="448"/>
      <c r="D506" s="449"/>
      <c r="E506" s="460" t="s">
        <v>4426</v>
      </c>
      <c r="F506" s="460">
        <v>0</v>
      </c>
      <c r="G506" s="460" t="s">
        <v>64</v>
      </c>
      <c r="H506" s="460">
        <v>0</v>
      </c>
      <c r="I506" s="460">
        <v>0</v>
      </c>
      <c r="J506" s="460">
        <v>0</v>
      </c>
      <c r="K506" s="460">
        <v>0</v>
      </c>
      <c r="L506" s="460">
        <v>0</v>
      </c>
      <c r="M506" s="460">
        <v>0</v>
      </c>
      <c r="N506" s="460">
        <v>0</v>
      </c>
      <c r="O506" s="460">
        <v>0</v>
      </c>
      <c r="P506" s="460">
        <v>0</v>
      </c>
      <c r="Q506" s="460">
        <v>0</v>
      </c>
      <c r="R506" s="460">
        <v>0</v>
      </c>
      <c r="S506" s="460">
        <v>0</v>
      </c>
      <c r="T506" s="460">
        <v>0</v>
      </c>
      <c r="U506" s="460">
        <v>0</v>
      </c>
      <c r="V506" s="460">
        <v>0</v>
      </c>
      <c r="W506" s="460">
        <v>0</v>
      </c>
      <c r="X506" s="460">
        <v>0</v>
      </c>
    </row>
    <row r="507" spans="1:24" outlineLevel="2">
      <c r="A507" s="447"/>
      <c r="B507" s="447"/>
      <c r="C507" s="448"/>
      <c r="D507" s="449"/>
      <c r="E507" s="460" t="s">
        <v>4427</v>
      </c>
      <c r="F507" s="460">
        <v>0</v>
      </c>
      <c r="G507" s="460" t="s">
        <v>64</v>
      </c>
      <c r="H507" s="460">
        <v>0</v>
      </c>
      <c r="I507" s="460">
        <v>0</v>
      </c>
      <c r="J507" s="460">
        <v>0</v>
      </c>
      <c r="K507" s="460">
        <v>0</v>
      </c>
      <c r="L507" s="460">
        <v>0</v>
      </c>
      <c r="M507" s="460">
        <v>0</v>
      </c>
      <c r="N507" s="460">
        <v>0</v>
      </c>
      <c r="O507" s="460">
        <v>0</v>
      </c>
      <c r="P507" s="460">
        <v>0</v>
      </c>
      <c r="Q507" s="460">
        <v>0</v>
      </c>
      <c r="R507" s="460">
        <v>0</v>
      </c>
      <c r="S507" s="460">
        <v>0</v>
      </c>
      <c r="T507" s="460">
        <v>0</v>
      </c>
      <c r="U507" s="460">
        <v>0</v>
      </c>
      <c r="V507" s="460">
        <v>0</v>
      </c>
      <c r="W507" s="460">
        <v>0</v>
      </c>
      <c r="X507" s="460">
        <v>0</v>
      </c>
    </row>
    <row r="508" spans="1:24" outlineLevel="2">
      <c r="A508" s="447"/>
      <c r="B508" s="447"/>
      <c r="C508" s="448"/>
      <c r="D508" s="449"/>
      <c r="E508" s="460" t="s">
        <v>4428</v>
      </c>
      <c r="F508" s="460">
        <v>0</v>
      </c>
      <c r="G508" s="460" t="s">
        <v>64</v>
      </c>
      <c r="H508" s="460">
        <v>0</v>
      </c>
      <c r="I508" s="460">
        <v>0</v>
      </c>
      <c r="J508" s="460">
        <v>0</v>
      </c>
      <c r="K508" s="460">
        <v>0</v>
      </c>
      <c r="L508" s="460">
        <v>0</v>
      </c>
      <c r="M508" s="460">
        <v>0</v>
      </c>
      <c r="N508" s="460">
        <v>0</v>
      </c>
      <c r="O508" s="460">
        <v>0</v>
      </c>
      <c r="P508" s="460">
        <v>0</v>
      </c>
      <c r="Q508" s="460">
        <v>0</v>
      </c>
      <c r="R508" s="460">
        <v>0</v>
      </c>
      <c r="S508" s="460">
        <v>0</v>
      </c>
      <c r="T508" s="460">
        <v>0</v>
      </c>
      <c r="U508" s="460">
        <v>0</v>
      </c>
      <c r="V508" s="460">
        <v>0</v>
      </c>
      <c r="W508" s="460">
        <v>0</v>
      </c>
      <c r="X508" s="460">
        <v>0</v>
      </c>
    </row>
    <row r="509" spans="1:24" outlineLevel="2">
      <c r="A509" s="447"/>
      <c r="B509" s="447"/>
      <c r="C509" s="448"/>
      <c r="D509" s="449"/>
      <c r="E509" s="460" t="s">
        <v>4429</v>
      </c>
      <c r="F509" s="460">
        <v>0</v>
      </c>
      <c r="G509" s="460" t="s">
        <v>64</v>
      </c>
      <c r="H509" s="460">
        <v>0</v>
      </c>
      <c r="I509" s="460">
        <v>0</v>
      </c>
      <c r="J509" s="460">
        <v>0</v>
      </c>
      <c r="K509" s="460">
        <v>0</v>
      </c>
      <c r="L509" s="460">
        <v>0</v>
      </c>
      <c r="M509" s="460">
        <v>0</v>
      </c>
      <c r="N509" s="460">
        <v>0</v>
      </c>
      <c r="O509" s="460">
        <v>0</v>
      </c>
      <c r="P509" s="460">
        <v>0</v>
      </c>
      <c r="Q509" s="460">
        <v>0</v>
      </c>
      <c r="R509" s="460">
        <v>0</v>
      </c>
      <c r="S509" s="460">
        <v>0</v>
      </c>
      <c r="T509" s="460">
        <v>0</v>
      </c>
      <c r="U509" s="460">
        <v>0</v>
      </c>
      <c r="V509" s="460">
        <v>0</v>
      </c>
      <c r="W509" s="460">
        <v>0</v>
      </c>
      <c r="X509" s="460">
        <v>0</v>
      </c>
    </row>
    <row r="510" spans="1:24" outlineLevel="2">
      <c r="A510" s="447"/>
      <c r="B510" s="447"/>
      <c r="C510" s="448"/>
      <c r="D510" s="449"/>
      <c r="E510" s="460" t="s">
        <v>4430</v>
      </c>
      <c r="F510" s="460">
        <v>0</v>
      </c>
      <c r="G510" s="460" t="s">
        <v>64</v>
      </c>
      <c r="H510" s="460">
        <v>0</v>
      </c>
      <c r="I510" s="460">
        <v>0</v>
      </c>
      <c r="J510" s="460">
        <v>0</v>
      </c>
      <c r="K510" s="460">
        <v>0</v>
      </c>
      <c r="L510" s="460">
        <v>0</v>
      </c>
      <c r="M510" s="460">
        <v>0</v>
      </c>
      <c r="N510" s="460">
        <v>0</v>
      </c>
      <c r="O510" s="460">
        <v>0</v>
      </c>
      <c r="P510" s="460">
        <v>0</v>
      </c>
      <c r="Q510" s="460">
        <v>0</v>
      </c>
      <c r="R510" s="460">
        <v>0</v>
      </c>
      <c r="S510" s="460">
        <v>0</v>
      </c>
      <c r="T510" s="460">
        <v>0</v>
      </c>
      <c r="U510" s="460">
        <v>0</v>
      </c>
      <c r="V510" s="460">
        <v>0</v>
      </c>
      <c r="W510" s="460">
        <v>0</v>
      </c>
      <c r="X510" s="460">
        <v>0</v>
      </c>
    </row>
    <row r="511" spans="1:24" outlineLevel="2">
      <c r="A511" s="447"/>
      <c r="B511" s="447"/>
      <c r="C511" s="448"/>
      <c r="D511" s="449"/>
      <c r="E511" s="460" t="s">
        <v>4431</v>
      </c>
      <c r="F511" s="460">
        <v>0</v>
      </c>
      <c r="G511" s="460" t="s">
        <v>64</v>
      </c>
      <c r="H511" s="460">
        <v>0</v>
      </c>
      <c r="I511" s="460">
        <v>0</v>
      </c>
      <c r="J511" s="460">
        <v>0</v>
      </c>
      <c r="K511" s="460">
        <v>0</v>
      </c>
      <c r="L511" s="460">
        <v>0</v>
      </c>
      <c r="M511" s="460">
        <v>0</v>
      </c>
      <c r="N511" s="460">
        <v>0</v>
      </c>
      <c r="O511" s="460">
        <v>0</v>
      </c>
      <c r="P511" s="460">
        <v>0</v>
      </c>
      <c r="Q511" s="460">
        <v>0</v>
      </c>
      <c r="R511" s="460">
        <v>0</v>
      </c>
      <c r="S511" s="460">
        <v>0</v>
      </c>
      <c r="T511" s="460">
        <v>0</v>
      </c>
      <c r="U511" s="460">
        <v>0</v>
      </c>
      <c r="V511" s="460">
        <v>0</v>
      </c>
      <c r="W511" s="460">
        <v>0</v>
      </c>
      <c r="X511" s="460">
        <v>0</v>
      </c>
    </row>
    <row r="512" spans="1:24" outlineLevel="2">
      <c r="A512" s="447"/>
      <c r="B512" s="447"/>
      <c r="C512" s="448"/>
      <c r="D512" s="449"/>
      <c r="E512" s="460" t="s">
        <v>4432</v>
      </c>
      <c r="F512" s="460">
        <v>0</v>
      </c>
      <c r="G512" s="460" t="s">
        <v>64</v>
      </c>
      <c r="H512" s="460">
        <v>0</v>
      </c>
      <c r="I512" s="460">
        <v>0</v>
      </c>
      <c r="J512" s="460">
        <v>0</v>
      </c>
      <c r="K512" s="460">
        <v>0</v>
      </c>
      <c r="L512" s="460">
        <v>0</v>
      </c>
      <c r="M512" s="460">
        <v>0</v>
      </c>
      <c r="N512" s="460">
        <v>0</v>
      </c>
      <c r="O512" s="460">
        <v>0</v>
      </c>
      <c r="P512" s="460">
        <v>0</v>
      </c>
      <c r="Q512" s="460">
        <v>0</v>
      </c>
      <c r="R512" s="460">
        <v>0</v>
      </c>
      <c r="S512" s="460">
        <v>0</v>
      </c>
      <c r="T512" s="460">
        <v>0</v>
      </c>
      <c r="U512" s="460">
        <v>0</v>
      </c>
      <c r="V512" s="460">
        <v>0</v>
      </c>
      <c r="W512" s="460">
        <v>0</v>
      </c>
      <c r="X512" s="460">
        <v>0</v>
      </c>
    </row>
    <row r="513" spans="1:24" outlineLevel="2">
      <c r="E513" s="70" t="s">
        <v>4433</v>
      </c>
      <c r="G513" s="70" t="s">
        <v>64</v>
      </c>
      <c r="J513" s="462">
        <f t="shared" ref="J513:X518" si="35" xml:space="preserve">  SUM( J501,J507 )</f>
        <v>0</v>
      </c>
      <c r="K513" s="462">
        <f t="shared" si="35"/>
        <v>0</v>
      </c>
      <c r="L513" s="462">
        <f t="shared" si="35"/>
        <v>0</v>
      </c>
      <c r="M513" s="462">
        <f t="shared" si="35"/>
        <v>0</v>
      </c>
      <c r="N513" s="462">
        <f t="shared" si="35"/>
        <v>0</v>
      </c>
      <c r="O513" s="462">
        <f t="shared" si="35"/>
        <v>0</v>
      </c>
      <c r="P513" s="462">
        <f t="shared" si="35"/>
        <v>0</v>
      </c>
      <c r="Q513" s="462">
        <f t="shared" si="35"/>
        <v>0</v>
      </c>
      <c r="R513" s="462">
        <f t="shared" si="35"/>
        <v>0</v>
      </c>
      <c r="S513" s="462">
        <f t="shared" si="35"/>
        <v>0</v>
      </c>
      <c r="T513" s="462">
        <f t="shared" si="35"/>
        <v>0</v>
      </c>
      <c r="U513" s="462">
        <f t="shared" si="35"/>
        <v>0</v>
      </c>
      <c r="V513" s="462">
        <f t="shared" si="35"/>
        <v>0</v>
      </c>
      <c r="W513" s="462">
        <f t="shared" si="35"/>
        <v>0</v>
      </c>
      <c r="X513" s="462">
        <f t="shared" si="35"/>
        <v>0</v>
      </c>
    </row>
    <row r="514" spans="1:24" outlineLevel="2">
      <c r="E514" s="70" t="s">
        <v>4434</v>
      </c>
      <c r="G514" s="70" t="s">
        <v>64</v>
      </c>
      <c r="J514" s="462">
        <f t="shared" si="35"/>
        <v>0</v>
      </c>
      <c r="K514" s="462">
        <f t="shared" si="35"/>
        <v>0</v>
      </c>
      <c r="L514" s="462">
        <f t="shared" si="35"/>
        <v>0</v>
      </c>
      <c r="M514" s="462">
        <f t="shared" si="35"/>
        <v>0</v>
      </c>
      <c r="N514" s="462">
        <f t="shared" si="35"/>
        <v>0</v>
      </c>
      <c r="O514" s="462">
        <f t="shared" si="35"/>
        <v>0</v>
      </c>
      <c r="P514" s="462">
        <f t="shared" si="35"/>
        <v>0</v>
      </c>
      <c r="Q514" s="462">
        <f t="shared" si="35"/>
        <v>0</v>
      </c>
      <c r="R514" s="462">
        <f t="shared" si="35"/>
        <v>0</v>
      </c>
      <c r="S514" s="462">
        <f t="shared" si="35"/>
        <v>0</v>
      </c>
      <c r="T514" s="462">
        <f t="shared" si="35"/>
        <v>0</v>
      </c>
      <c r="U514" s="462">
        <f t="shared" si="35"/>
        <v>0</v>
      </c>
      <c r="V514" s="462">
        <f t="shared" si="35"/>
        <v>0</v>
      </c>
      <c r="W514" s="462">
        <f t="shared" si="35"/>
        <v>0</v>
      </c>
      <c r="X514" s="462">
        <f t="shared" si="35"/>
        <v>0</v>
      </c>
    </row>
    <row r="515" spans="1:24" outlineLevel="2">
      <c r="E515" s="70" t="s">
        <v>4435</v>
      </c>
      <c r="G515" s="70" t="s">
        <v>64</v>
      </c>
      <c r="J515" s="462">
        <f t="shared" si="35"/>
        <v>0</v>
      </c>
      <c r="K515" s="462">
        <f t="shared" si="35"/>
        <v>0</v>
      </c>
      <c r="L515" s="462">
        <f t="shared" si="35"/>
        <v>0</v>
      </c>
      <c r="M515" s="462">
        <f t="shared" si="35"/>
        <v>0</v>
      </c>
      <c r="N515" s="462">
        <f t="shared" si="35"/>
        <v>0</v>
      </c>
      <c r="O515" s="462">
        <f t="shared" si="35"/>
        <v>0</v>
      </c>
      <c r="P515" s="462">
        <f t="shared" si="35"/>
        <v>0</v>
      </c>
      <c r="Q515" s="462">
        <f t="shared" si="35"/>
        <v>0</v>
      </c>
      <c r="R515" s="462">
        <f t="shared" si="35"/>
        <v>0</v>
      </c>
      <c r="S515" s="462">
        <f t="shared" si="35"/>
        <v>0</v>
      </c>
      <c r="T515" s="462">
        <f t="shared" si="35"/>
        <v>0</v>
      </c>
      <c r="U515" s="462">
        <f t="shared" si="35"/>
        <v>0</v>
      </c>
      <c r="V515" s="462">
        <f t="shared" si="35"/>
        <v>0</v>
      </c>
      <c r="W515" s="462">
        <f t="shared" si="35"/>
        <v>0</v>
      </c>
      <c r="X515" s="462">
        <f t="shared" si="35"/>
        <v>0</v>
      </c>
    </row>
    <row r="516" spans="1:24" outlineLevel="2">
      <c r="E516" s="70" t="s">
        <v>4436</v>
      </c>
      <c r="G516" s="70" t="s">
        <v>64</v>
      </c>
      <c r="J516" s="462">
        <f t="shared" si="35"/>
        <v>0</v>
      </c>
      <c r="K516" s="462">
        <f t="shared" si="35"/>
        <v>0</v>
      </c>
      <c r="L516" s="462">
        <f t="shared" si="35"/>
        <v>0</v>
      </c>
      <c r="M516" s="462">
        <f t="shared" si="35"/>
        <v>0</v>
      </c>
      <c r="N516" s="462">
        <f t="shared" si="35"/>
        <v>0</v>
      </c>
      <c r="O516" s="462">
        <f t="shared" si="35"/>
        <v>0</v>
      </c>
      <c r="P516" s="462">
        <f t="shared" si="35"/>
        <v>0</v>
      </c>
      <c r="Q516" s="462">
        <f t="shared" si="35"/>
        <v>0</v>
      </c>
      <c r="R516" s="462">
        <f t="shared" si="35"/>
        <v>0</v>
      </c>
      <c r="S516" s="462">
        <f t="shared" si="35"/>
        <v>0</v>
      </c>
      <c r="T516" s="462">
        <f t="shared" si="35"/>
        <v>0</v>
      </c>
      <c r="U516" s="462">
        <f t="shared" si="35"/>
        <v>0</v>
      </c>
      <c r="V516" s="462">
        <f t="shared" si="35"/>
        <v>0</v>
      </c>
      <c r="W516" s="462">
        <f t="shared" si="35"/>
        <v>0</v>
      </c>
      <c r="X516" s="462">
        <f t="shared" si="35"/>
        <v>0</v>
      </c>
    </row>
    <row r="517" spans="1:24" outlineLevel="2">
      <c r="E517" s="70" t="s">
        <v>4437</v>
      </c>
      <c r="G517" s="70" t="s">
        <v>64</v>
      </c>
      <c r="J517" s="462">
        <f t="shared" si="35"/>
        <v>0</v>
      </c>
      <c r="K517" s="462">
        <f t="shared" si="35"/>
        <v>0</v>
      </c>
      <c r="L517" s="462">
        <f t="shared" si="35"/>
        <v>0</v>
      </c>
      <c r="M517" s="462">
        <f t="shared" si="35"/>
        <v>0</v>
      </c>
      <c r="N517" s="462">
        <f t="shared" si="35"/>
        <v>0</v>
      </c>
      <c r="O517" s="462">
        <f t="shared" si="35"/>
        <v>0</v>
      </c>
      <c r="P517" s="462">
        <f t="shared" si="35"/>
        <v>0</v>
      </c>
      <c r="Q517" s="462">
        <f t="shared" si="35"/>
        <v>0</v>
      </c>
      <c r="R517" s="462">
        <f t="shared" si="35"/>
        <v>0</v>
      </c>
      <c r="S517" s="462">
        <f t="shared" si="35"/>
        <v>0</v>
      </c>
      <c r="T517" s="462">
        <f t="shared" si="35"/>
        <v>0</v>
      </c>
      <c r="U517" s="462">
        <f t="shared" si="35"/>
        <v>0</v>
      </c>
      <c r="V517" s="462">
        <f t="shared" si="35"/>
        <v>0</v>
      </c>
      <c r="W517" s="462">
        <f t="shared" si="35"/>
        <v>0</v>
      </c>
      <c r="X517" s="462">
        <f t="shared" si="35"/>
        <v>0</v>
      </c>
    </row>
    <row r="518" spans="1:24" outlineLevel="2">
      <c r="E518" s="70" t="s">
        <v>4438</v>
      </c>
      <c r="G518" s="70" t="s">
        <v>64</v>
      </c>
      <c r="J518" s="462">
        <f t="shared" si="35"/>
        <v>0</v>
      </c>
      <c r="K518" s="462">
        <f t="shared" si="35"/>
        <v>0</v>
      </c>
      <c r="L518" s="462">
        <f t="shared" si="35"/>
        <v>0</v>
      </c>
      <c r="M518" s="462">
        <f t="shared" si="35"/>
        <v>0</v>
      </c>
      <c r="N518" s="462">
        <f t="shared" si="35"/>
        <v>0</v>
      </c>
      <c r="O518" s="462">
        <f t="shared" si="35"/>
        <v>0</v>
      </c>
      <c r="P518" s="462">
        <f t="shared" si="35"/>
        <v>0</v>
      </c>
      <c r="Q518" s="462">
        <f t="shared" si="35"/>
        <v>0</v>
      </c>
      <c r="R518" s="462">
        <f t="shared" si="35"/>
        <v>0</v>
      </c>
      <c r="S518" s="462">
        <f t="shared" si="35"/>
        <v>0</v>
      </c>
      <c r="T518" s="462">
        <f t="shared" si="35"/>
        <v>0</v>
      </c>
      <c r="U518" s="462">
        <f t="shared" si="35"/>
        <v>0</v>
      </c>
      <c r="V518" s="462">
        <f t="shared" si="35"/>
        <v>0</v>
      </c>
      <c r="W518" s="462">
        <f t="shared" si="35"/>
        <v>0</v>
      </c>
      <c r="X518" s="462">
        <f t="shared" si="35"/>
        <v>0</v>
      </c>
    </row>
    <row r="519" spans="1:24" outlineLevel="2"/>
    <row r="520" spans="1:24" outlineLevel="2"/>
    <row r="521" spans="1:24" outlineLevel="2">
      <c r="B521" s="69" t="s">
        <v>4439</v>
      </c>
    </row>
    <row r="522" spans="1:24" outlineLevel="2">
      <c r="A522" s="447"/>
      <c r="B522" s="447"/>
      <c r="C522" s="448"/>
      <c r="D522" s="449"/>
      <c r="E522" s="460" t="s">
        <v>4440</v>
      </c>
      <c r="F522" s="460">
        <v>0</v>
      </c>
      <c r="G522" s="460" t="s">
        <v>64</v>
      </c>
      <c r="H522" s="460">
        <v>0</v>
      </c>
      <c r="I522" s="460">
        <v>0</v>
      </c>
      <c r="J522" s="460">
        <v>0</v>
      </c>
      <c r="K522" s="460">
        <v>0</v>
      </c>
      <c r="L522" s="460">
        <v>0</v>
      </c>
      <c r="M522" s="460">
        <v>0</v>
      </c>
      <c r="N522" s="460">
        <v>0.39717319753594355</v>
      </c>
      <c r="O522" s="460">
        <v>0.41545541250426987</v>
      </c>
      <c r="P522" s="460">
        <v>0.36679955147141396</v>
      </c>
      <c r="Q522" s="460">
        <v>0.40376080950924503</v>
      </c>
      <c r="R522" s="460">
        <v>0.30961429288072312</v>
      </c>
      <c r="S522" s="460">
        <v>0</v>
      </c>
      <c r="T522" s="460">
        <v>0</v>
      </c>
      <c r="U522" s="460">
        <v>0</v>
      </c>
      <c r="V522" s="460">
        <v>0</v>
      </c>
      <c r="W522" s="460">
        <v>0</v>
      </c>
      <c r="X522" s="460">
        <v>0</v>
      </c>
    </row>
    <row r="523" spans="1:24" outlineLevel="2">
      <c r="A523" s="447"/>
      <c r="B523" s="447"/>
      <c r="C523" s="448"/>
      <c r="D523" s="449"/>
      <c r="E523" s="460" t="s">
        <v>4441</v>
      </c>
      <c r="F523" s="460">
        <v>0</v>
      </c>
      <c r="G523" s="460" t="s">
        <v>64</v>
      </c>
      <c r="H523" s="460">
        <v>0</v>
      </c>
      <c r="I523" s="460">
        <v>0</v>
      </c>
      <c r="J523" s="460">
        <v>0</v>
      </c>
      <c r="K523" s="460">
        <v>0</v>
      </c>
      <c r="L523" s="460">
        <v>0</v>
      </c>
      <c r="M523" s="460">
        <v>0</v>
      </c>
      <c r="N523" s="460">
        <v>0.35517827598921231</v>
      </c>
      <c r="O523" s="460">
        <v>0.3827105761106202</v>
      </c>
      <c r="P523" s="460">
        <v>0.36496180913810988</v>
      </c>
      <c r="Q523" s="460">
        <v>0.38479941049666572</v>
      </c>
      <c r="R523" s="460">
        <v>0.37888641043677129</v>
      </c>
      <c r="S523" s="460">
        <v>0</v>
      </c>
      <c r="T523" s="460">
        <v>0</v>
      </c>
      <c r="U523" s="460">
        <v>0</v>
      </c>
      <c r="V523" s="460">
        <v>0</v>
      </c>
      <c r="W523" s="460">
        <v>0</v>
      </c>
      <c r="X523" s="460">
        <v>0</v>
      </c>
    </row>
    <row r="524" spans="1:24" outlineLevel="2">
      <c r="A524" s="447"/>
      <c r="B524" s="447"/>
      <c r="C524" s="448"/>
      <c r="D524" s="449"/>
      <c r="E524" s="460" t="s">
        <v>4442</v>
      </c>
      <c r="F524" s="460">
        <v>0</v>
      </c>
      <c r="G524" s="460" t="s">
        <v>64</v>
      </c>
      <c r="H524" s="460">
        <v>0</v>
      </c>
      <c r="I524" s="460">
        <v>0</v>
      </c>
      <c r="J524" s="460">
        <v>0</v>
      </c>
      <c r="K524" s="460">
        <v>0</v>
      </c>
      <c r="L524" s="460">
        <v>0</v>
      </c>
      <c r="M524" s="460">
        <v>0</v>
      </c>
      <c r="N524" s="460">
        <v>0.26210600275045193</v>
      </c>
      <c r="O524" s="460">
        <v>0.24883662418505823</v>
      </c>
      <c r="P524" s="460">
        <v>0.28071922838458763</v>
      </c>
      <c r="Q524" s="460">
        <v>0.25127479936474667</v>
      </c>
      <c r="R524" s="460">
        <v>0.24415449623694596</v>
      </c>
      <c r="S524" s="460">
        <v>0</v>
      </c>
      <c r="T524" s="460">
        <v>0</v>
      </c>
      <c r="U524" s="460">
        <v>0</v>
      </c>
      <c r="V524" s="460">
        <v>0</v>
      </c>
      <c r="W524" s="460">
        <v>0</v>
      </c>
      <c r="X524" s="460">
        <v>0</v>
      </c>
    </row>
    <row r="525" spans="1:24" outlineLevel="2">
      <c r="A525" s="447"/>
      <c r="B525" s="447"/>
      <c r="C525" s="448"/>
      <c r="D525" s="449"/>
      <c r="E525" s="460" t="s">
        <v>4443</v>
      </c>
      <c r="F525" s="460">
        <v>0</v>
      </c>
      <c r="G525" s="460" t="s">
        <v>64</v>
      </c>
      <c r="H525" s="460">
        <v>0</v>
      </c>
      <c r="I525" s="460">
        <v>0</v>
      </c>
      <c r="J525" s="460">
        <v>0</v>
      </c>
      <c r="K525" s="460">
        <v>0</v>
      </c>
      <c r="L525" s="460">
        <v>0</v>
      </c>
      <c r="M525" s="460">
        <v>0</v>
      </c>
      <c r="N525" s="460">
        <v>0.48134915373368781</v>
      </c>
      <c r="O525" s="460">
        <v>0.46155316017208314</v>
      </c>
      <c r="P525" s="460">
        <v>0.51187743616873782</v>
      </c>
      <c r="Q525" s="460">
        <v>0.44913467155632886</v>
      </c>
      <c r="R525" s="460">
        <v>0.45064203308673068</v>
      </c>
      <c r="S525" s="460">
        <v>0</v>
      </c>
      <c r="T525" s="460">
        <v>0</v>
      </c>
      <c r="U525" s="460">
        <v>0</v>
      </c>
      <c r="V525" s="460">
        <v>0</v>
      </c>
      <c r="W525" s="460">
        <v>0</v>
      </c>
      <c r="X525" s="460">
        <v>0</v>
      </c>
    </row>
    <row r="526" spans="1:24" outlineLevel="2">
      <c r="A526" s="447"/>
      <c r="B526" s="447"/>
      <c r="C526" s="448"/>
      <c r="D526" s="449"/>
      <c r="E526" s="460" t="s">
        <v>4444</v>
      </c>
      <c r="F526" s="460">
        <v>0</v>
      </c>
      <c r="G526" s="460" t="s">
        <v>64</v>
      </c>
      <c r="H526" s="460">
        <v>0</v>
      </c>
      <c r="I526" s="460">
        <v>0</v>
      </c>
      <c r="J526" s="460">
        <v>0</v>
      </c>
      <c r="K526" s="460">
        <v>0</v>
      </c>
      <c r="L526" s="460">
        <v>0</v>
      </c>
      <c r="M526" s="460">
        <v>0</v>
      </c>
      <c r="N526" s="460">
        <v>-0.5713480537622716</v>
      </c>
      <c r="O526" s="460">
        <v>0.5354391177899479</v>
      </c>
      <c r="P526" s="460">
        <v>0.60866499373596727</v>
      </c>
      <c r="Q526" s="460">
        <v>0.86980381186209421</v>
      </c>
      <c r="R526" s="460">
        <v>0.73037818623492967</v>
      </c>
      <c r="S526" s="460">
        <v>0</v>
      </c>
      <c r="T526" s="460">
        <v>0</v>
      </c>
      <c r="U526" s="460">
        <v>0</v>
      </c>
      <c r="V526" s="460">
        <v>0</v>
      </c>
      <c r="W526" s="460">
        <v>0</v>
      </c>
      <c r="X526" s="460">
        <v>0</v>
      </c>
    </row>
    <row r="527" spans="1:24" outlineLevel="2">
      <c r="A527" s="447"/>
      <c r="B527" s="447"/>
      <c r="C527" s="448"/>
      <c r="D527" s="449"/>
      <c r="E527" s="460" t="s">
        <v>4445</v>
      </c>
      <c r="F527" s="460">
        <v>0</v>
      </c>
      <c r="G527" s="460" t="s">
        <v>64</v>
      </c>
      <c r="H527" s="460">
        <v>0</v>
      </c>
      <c r="I527" s="460">
        <v>0</v>
      </c>
      <c r="J527" s="460">
        <v>0</v>
      </c>
      <c r="K527" s="460">
        <v>0</v>
      </c>
      <c r="L527" s="460">
        <v>0</v>
      </c>
      <c r="M527" s="460">
        <v>0</v>
      </c>
      <c r="N527" s="460">
        <v>0</v>
      </c>
      <c r="O527" s="460">
        <v>0</v>
      </c>
      <c r="P527" s="460">
        <v>0</v>
      </c>
      <c r="Q527" s="460">
        <v>0</v>
      </c>
      <c r="R527" s="460">
        <v>0</v>
      </c>
      <c r="S527" s="460">
        <v>0</v>
      </c>
      <c r="T527" s="460">
        <v>0</v>
      </c>
      <c r="U527" s="460">
        <v>0</v>
      </c>
      <c r="V527" s="460">
        <v>0</v>
      </c>
      <c r="W527" s="460">
        <v>0</v>
      </c>
      <c r="X527" s="460">
        <v>0</v>
      </c>
    </row>
    <row r="528" spans="1:24" outlineLevel="2">
      <c r="A528" s="447"/>
      <c r="B528" s="447"/>
      <c r="C528" s="448"/>
      <c r="D528" s="449"/>
      <c r="E528" s="460" t="s">
        <v>4446</v>
      </c>
      <c r="F528" s="460">
        <v>0</v>
      </c>
      <c r="G528" s="460" t="s">
        <v>64</v>
      </c>
      <c r="H528" s="460">
        <v>0</v>
      </c>
      <c r="I528" s="460">
        <v>0</v>
      </c>
      <c r="J528" s="460">
        <v>0</v>
      </c>
      <c r="K528" s="460">
        <v>0</v>
      </c>
      <c r="L528" s="460">
        <v>0</v>
      </c>
      <c r="M528" s="460">
        <v>0</v>
      </c>
      <c r="N528" s="460">
        <v>0</v>
      </c>
      <c r="O528" s="460">
        <v>0</v>
      </c>
      <c r="P528" s="460">
        <v>0</v>
      </c>
      <c r="Q528" s="460">
        <v>0</v>
      </c>
      <c r="R528" s="460">
        <v>0</v>
      </c>
      <c r="S528" s="460">
        <v>0</v>
      </c>
      <c r="T528" s="460">
        <v>0</v>
      </c>
      <c r="U528" s="460">
        <v>0</v>
      </c>
      <c r="V528" s="460">
        <v>0</v>
      </c>
      <c r="W528" s="460">
        <v>0</v>
      </c>
      <c r="X528" s="460">
        <v>0</v>
      </c>
    </row>
    <row r="529" spans="1:24" outlineLevel="2">
      <c r="A529" s="447"/>
      <c r="B529" s="447"/>
      <c r="C529" s="448"/>
      <c r="D529" s="449"/>
      <c r="E529" s="460" t="s">
        <v>4447</v>
      </c>
      <c r="F529" s="460">
        <v>0</v>
      </c>
      <c r="G529" s="460" t="s">
        <v>64</v>
      </c>
      <c r="H529" s="460">
        <v>0</v>
      </c>
      <c r="I529" s="460">
        <v>0</v>
      </c>
      <c r="J529" s="460">
        <v>0</v>
      </c>
      <c r="K529" s="460">
        <v>0</v>
      </c>
      <c r="L529" s="460">
        <v>0</v>
      </c>
      <c r="M529" s="460">
        <v>0</v>
      </c>
      <c r="N529" s="460">
        <v>0</v>
      </c>
      <c r="O529" s="460">
        <v>0</v>
      </c>
      <c r="P529" s="460">
        <v>0</v>
      </c>
      <c r="Q529" s="460">
        <v>0</v>
      </c>
      <c r="R529" s="460">
        <v>0</v>
      </c>
      <c r="S529" s="460">
        <v>0</v>
      </c>
      <c r="T529" s="460">
        <v>0</v>
      </c>
      <c r="U529" s="460">
        <v>0</v>
      </c>
      <c r="V529" s="460">
        <v>0</v>
      </c>
      <c r="W529" s="460">
        <v>0</v>
      </c>
      <c r="X529" s="460">
        <v>0</v>
      </c>
    </row>
    <row r="530" spans="1:24" outlineLevel="2">
      <c r="A530" s="447"/>
      <c r="B530" s="447"/>
      <c r="C530" s="448"/>
      <c r="D530" s="449"/>
      <c r="E530" s="460" t="s">
        <v>4448</v>
      </c>
      <c r="F530" s="460">
        <v>0</v>
      </c>
      <c r="G530" s="460" t="s">
        <v>64</v>
      </c>
      <c r="H530" s="460">
        <v>0</v>
      </c>
      <c r="I530" s="460">
        <v>0</v>
      </c>
      <c r="J530" s="460">
        <v>0</v>
      </c>
      <c r="K530" s="460">
        <v>0</v>
      </c>
      <c r="L530" s="460">
        <v>0</v>
      </c>
      <c r="M530" s="460">
        <v>0</v>
      </c>
      <c r="N530" s="460">
        <v>0</v>
      </c>
      <c r="O530" s="460">
        <v>0</v>
      </c>
      <c r="P530" s="460">
        <v>0</v>
      </c>
      <c r="Q530" s="460">
        <v>0</v>
      </c>
      <c r="R530" s="460">
        <v>0</v>
      </c>
      <c r="S530" s="460">
        <v>0</v>
      </c>
      <c r="T530" s="460">
        <v>0</v>
      </c>
      <c r="U530" s="460">
        <v>0</v>
      </c>
      <c r="V530" s="460">
        <v>0</v>
      </c>
      <c r="W530" s="460">
        <v>0</v>
      </c>
      <c r="X530" s="460">
        <v>0</v>
      </c>
    </row>
    <row r="531" spans="1:24" outlineLevel="2">
      <c r="A531" s="447"/>
      <c r="B531" s="447"/>
      <c r="C531" s="448"/>
      <c r="D531" s="449"/>
      <c r="E531" s="460" t="s">
        <v>4449</v>
      </c>
      <c r="F531" s="460">
        <v>0</v>
      </c>
      <c r="G531" s="460" t="s">
        <v>64</v>
      </c>
      <c r="H531" s="460">
        <v>0</v>
      </c>
      <c r="I531" s="460">
        <v>0</v>
      </c>
      <c r="J531" s="460">
        <v>0</v>
      </c>
      <c r="K531" s="460">
        <v>0</v>
      </c>
      <c r="L531" s="460">
        <v>0</v>
      </c>
      <c r="M531" s="460">
        <v>0</v>
      </c>
      <c r="N531" s="460">
        <v>0</v>
      </c>
      <c r="O531" s="460">
        <v>0</v>
      </c>
      <c r="P531" s="460">
        <v>0</v>
      </c>
      <c r="Q531" s="460">
        <v>0</v>
      </c>
      <c r="R531" s="460">
        <v>0</v>
      </c>
      <c r="S531" s="460">
        <v>0</v>
      </c>
      <c r="T531" s="460">
        <v>0</v>
      </c>
      <c r="U531" s="460">
        <v>0</v>
      </c>
      <c r="V531" s="460">
        <v>0</v>
      </c>
      <c r="W531" s="460">
        <v>0</v>
      </c>
      <c r="X531" s="460">
        <v>0</v>
      </c>
    </row>
    <row r="532" spans="1:24" outlineLevel="2">
      <c r="A532" s="447"/>
      <c r="B532" s="447"/>
      <c r="C532" s="448"/>
      <c r="D532" s="449"/>
      <c r="E532" s="460" t="s">
        <v>4450</v>
      </c>
      <c r="F532" s="460">
        <v>0</v>
      </c>
      <c r="G532" s="460" t="s">
        <v>64</v>
      </c>
      <c r="H532" s="460">
        <v>0</v>
      </c>
      <c r="I532" s="460">
        <v>0</v>
      </c>
      <c r="J532" s="460">
        <v>0</v>
      </c>
      <c r="K532" s="460">
        <v>0</v>
      </c>
      <c r="L532" s="460">
        <v>0</v>
      </c>
      <c r="M532" s="460">
        <v>0</v>
      </c>
      <c r="N532" s="460">
        <v>0</v>
      </c>
      <c r="O532" s="460">
        <v>0</v>
      </c>
      <c r="P532" s="460">
        <v>0</v>
      </c>
      <c r="Q532" s="460">
        <v>0</v>
      </c>
      <c r="R532" s="460">
        <v>0</v>
      </c>
      <c r="S532" s="460">
        <v>0</v>
      </c>
      <c r="T532" s="460">
        <v>0</v>
      </c>
      <c r="U532" s="460">
        <v>0</v>
      </c>
      <c r="V532" s="460">
        <v>0</v>
      </c>
      <c r="W532" s="460">
        <v>0</v>
      </c>
      <c r="X532" s="460">
        <v>0</v>
      </c>
    </row>
    <row r="533" spans="1:24" outlineLevel="2">
      <c r="A533" s="447"/>
      <c r="B533" s="447"/>
      <c r="C533" s="448"/>
      <c r="D533" s="449"/>
      <c r="E533" s="460" t="s">
        <v>4451</v>
      </c>
      <c r="F533" s="460">
        <v>0</v>
      </c>
      <c r="G533" s="460" t="s">
        <v>64</v>
      </c>
      <c r="H533" s="460">
        <v>0</v>
      </c>
      <c r="I533" s="460">
        <v>0</v>
      </c>
      <c r="J533" s="460">
        <v>0</v>
      </c>
      <c r="K533" s="460">
        <v>0</v>
      </c>
      <c r="L533" s="460">
        <v>0</v>
      </c>
      <c r="M533" s="460">
        <v>0</v>
      </c>
      <c r="N533" s="460">
        <v>0</v>
      </c>
      <c r="O533" s="460">
        <v>0</v>
      </c>
      <c r="P533" s="460">
        <v>0</v>
      </c>
      <c r="Q533" s="460">
        <v>0</v>
      </c>
      <c r="R533" s="460">
        <v>0</v>
      </c>
      <c r="S533" s="460">
        <v>0</v>
      </c>
      <c r="T533" s="460">
        <v>0</v>
      </c>
      <c r="U533" s="460">
        <v>0</v>
      </c>
      <c r="V533" s="460">
        <v>0</v>
      </c>
      <c r="W533" s="460">
        <v>0</v>
      </c>
      <c r="X533" s="460">
        <v>0</v>
      </c>
    </row>
    <row r="534" spans="1:24" outlineLevel="2">
      <c r="A534" s="447"/>
      <c r="B534" s="447"/>
      <c r="C534" s="448"/>
      <c r="D534" s="449"/>
      <c r="E534" s="460" t="s">
        <v>4452</v>
      </c>
      <c r="F534" s="460">
        <v>0</v>
      </c>
      <c r="G534" s="460" t="s">
        <v>64</v>
      </c>
      <c r="H534" s="460">
        <v>0</v>
      </c>
      <c r="I534" s="460">
        <v>0</v>
      </c>
      <c r="J534" s="460">
        <v>0</v>
      </c>
      <c r="K534" s="460">
        <v>0</v>
      </c>
      <c r="L534" s="460">
        <v>0</v>
      </c>
      <c r="M534" s="460">
        <v>0</v>
      </c>
      <c r="N534" s="460">
        <v>0</v>
      </c>
      <c r="O534" s="460">
        <v>0</v>
      </c>
      <c r="P534" s="460">
        <v>0</v>
      </c>
      <c r="Q534" s="460">
        <v>0</v>
      </c>
      <c r="R534" s="460">
        <v>0</v>
      </c>
      <c r="S534" s="460">
        <v>0</v>
      </c>
      <c r="T534" s="460">
        <v>0</v>
      </c>
      <c r="U534" s="460">
        <v>0</v>
      </c>
      <c r="V534" s="460">
        <v>0</v>
      </c>
      <c r="W534" s="460">
        <v>0</v>
      </c>
      <c r="X534" s="460">
        <v>0</v>
      </c>
    </row>
    <row r="535" spans="1:24" outlineLevel="2">
      <c r="A535" s="447"/>
      <c r="B535" s="447"/>
      <c r="C535" s="448"/>
      <c r="D535" s="449"/>
      <c r="E535" s="460" t="s">
        <v>4453</v>
      </c>
      <c r="F535" s="460">
        <v>0</v>
      </c>
      <c r="G535" s="460" t="s">
        <v>64</v>
      </c>
      <c r="H535" s="460">
        <v>0</v>
      </c>
      <c r="I535" s="460">
        <v>0</v>
      </c>
      <c r="J535" s="460">
        <v>0</v>
      </c>
      <c r="K535" s="460">
        <v>0</v>
      </c>
      <c r="L535" s="460">
        <v>0</v>
      </c>
      <c r="M535" s="460">
        <v>0</v>
      </c>
      <c r="N535" s="460">
        <v>0</v>
      </c>
      <c r="O535" s="460">
        <v>0</v>
      </c>
      <c r="P535" s="460">
        <v>0</v>
      </c>
      <c r="Q535" s="460">
        <v>0</v>
      </c>
      <c r="R535" s="460">
        <v>0</v>
      </c>
      <c r="S535" s="460">
        <v>0</v>
      </c>
      <c r="T535" s="460">
        <v>0</v>
      </c>
      <c r="U535" s="460">
        <v>0</v>
      </c>
      <c r="V535" s="460">
        <v>0</v>
      </c>
      <c r="W535" s="460">
        <v>0</v>
      </c>
      <c r="X535" s="460">
        <v>0</v>
      </c>
    </row>
    <row r="536" spans="1:24" outlineLevel="2">
      <c r="A536" s="447"/>
      <c r="B536" s="447"/>
      <c r="C536" s="448"/>
      <c r="D536" s="449"/>
      <c r="E536" s="460" t="s">
        <v>4454</v>
      </c>
      <c r="F536" s="460">
        <v>0</v>
      </c>
      <c r="G536" s="460" t="s">
        <v>64</v>
      </c>
      <c r="H536" s="460">
        <v>0</v>
      </c>
      <c r="I536" s="460">
        <v>0</v>
      </c>
      <c r="J536" s="460">
        <v>0</v>
      </c>
      <c r="K536" s="460">
        <v>0</v>
      </c>
      <c r="L536" s="460">
        <v>0</v>
      </c>
      <c r="M536" s="460">
        <v>0</v>
      </c>
      <c r="N536" s="460">
        <v>0</v>
      </c>
      <c r="O536" s="460">
        <v>0</v>
      </c>
      <c r="P536" s="460">
        <v>0</v>
      </c>
      <c r="Q536" s="460">
        <v>0</v>
      </c>
      <c r="R536" s="460">
        <v>0</v>
      </c>
      <c r="S536" s="460">
        <v>0</v>
      </c>
      <c r="T536" s="460">
        <v>0</v>
      </c>
      <c r="U536" s="460">
        <v>0</v>
      </c>
      <c r="V536" s="460">
        <v>0</v>
      </c>
      <c r="W536" s="460">
        <v>0</v>
      </c>
      <c r="X536" s="460">
        <v>0</v>
      </c>
    </row>
    <row r="537" spans="1:24" outlineLevel="2">
      <c r="A537" s="447"/>
      <c r="B537" s="447"/>
      <c r="C537" s="448"/>
      <c r="D537" s="449"/>
      <c r="E537" s="460" t="s">
        <v>4455</v>
      </c>
      <c r="F537" s="460">
        <v>0</v>
      </c>
      <c r="G537" s="460" t="s">
        <v>64</v>
      </c>
      <c r="H537" s="460">
        <v>0</v>
      </c>
      <c r="I537" s="460">
        <v>0</v>
      </c>
      <c r="J537" s="460">
        <v>0</v>
      </c>
      <c r="K537" s="460">
        <v>0</v>
      </c>
      <c r="L537" s="460">
        <v>0</v>
      </c>
      <c r="M537" s="460">
        <v>0</v>
      </c>
      <c r="N537" s="460">
        <v>0</v>
      </c>
      <c r="O537" s="460">
        <v>0</v>
      </c>
      <c r="P537" s="460">
        <v>0</v>
      </c>
      <c r="Q537" s="460">
        <v>0</v>
      </c>
      <c r="R537" s="460">
        <v>0</v>
      </c>
      <c r="S537" s="460">
        <v>0</v>
      </c>
      <c r="T537" s="460">
        <v>0</v>
      </c>
      <c r="U537" s="460">
        <v>0</v>
      </c>
      <c r="V537" s="460">
        <v>0</v>
      </c>
      <c r="W537" s="460">
        <v>0</v>
      </c>
      <c r="X537" s="460">
        <v>0</v>
      </c>
    </row>
    <row r="538" spans="1:24" outlineLevel="2">
      <c r="A538" s="447"/>
      <c r="B538" s="447"/>
      <c r="C538" s="448"/>
      <c r="D538" s="449"/>
      <c r="E538" s="460" t="s">
        <v>4456</v>
      </c>
      <c r="F538" s="460">
        <v>0</v>
      </c>
      <c r="G538" s="460" t="s">
        <v>64</v>
      </c>
      <c r="H538" s="460">
        <v>0</v>
      </c>
      <c r="I538" s="460">
        <v>0</v>
      </c>
      <c r="J538" s="460">
        <v>0</v>
      </c>
      <c r="K538" s="460">
        <v>0</v>
      </c>
      <c r="L538" s="460">
        <v>0</v>
      </c>
      <c r="M538" s="460">
        <v>0</v>
      </c>
      <c r="N538" s="460">
        <v>0</v>
      </c>
      <c r="O538" s="460">
        <v>0</v>
      </c>
      <c r="P538" s="460">
        <v>0</v>
      </c>
      <c r="Q538" s="460">
        <v>0</v>
      </c>
      <c r="R538" s="460">
        <v>0</v>
      </c>
      <c r="S538" s="460">
        <v>0</v>
      </c>
      <c r="T538" s="460">
        <v>0</v>
      </c>
      <c r="U538" s="460">
        <v>0</v>
      </c>
      <c r="V538" s="460">
        <v>0</v>
      </c>
      <c r="W538" s="460">
        <v>0</v>
      </c>
      <c r="X538" s="460">
        <v>0</v>
      </c>
    </row>
    <row r="539" spans="1:24" outlineLevel="2">
      <c r="A539" s="447"/>
      <c r="B539" s="447"/>
      <c r="C539" s="448"/>
      <c r="D539" s="449"/>
      <c r="E539" s="460" t="s">
        <v>4457</v>
      </c>
      <c r="F539" s="460">
        <v>0</v>
      </c>
      <c r="G539" s="460" t="s">
        <v>64</v>
      </c>
      <c r="H539" s="460">
        <v>0</v>
      </c>
      <c r="I539" s="460">
        <v>0</v>
      </c>
      <c r="J539" s="460">
        <v>0</v>
      </c>
      <c r="K539" s="460">
        <v>0</v>
      </c>
      <c r="L539" s="460">
        <v>0</v>
      </c>
      <c r="M539" s="460">
        <v>0</v>
      </c>
      <c r="N539" s="460">
        <v>0</v>
      </c>
      <c r="O539" s="460">
        <v>0</v>
      </c>
      <c r="P539" s="460">
        <v>0</v>
      </c>
      <c r="Q539" s="460">
        <v>0</v>
      </c>
      <c r="R539" s="460">
        <v>0</v>
      </c>
      <c r="S539" s="460">
        <v>0</v>
      </c>
      <c r="T539" s="460">
        <v>0</v>
      </c>
      <c r="U539" s="460">
        <v>0</v>
      </c>
      <c r="V539" s="460">
        <v>0</v>
      </c>
      <c r="W539" s="460">
        <v>0</v>
      </c>
      <c r="X539" s="460">
        <v>0</v>
      </c>
    </row>
    <row r="540" spans="1:24" outlineLevel="2">
      <c r="E540" s="70" t="s">
        <v>4458</v>
      </c>
      <c r="G540" s="70" t="s">
        <v>64</v>
      </c>
      <c r="J540" s="462">
        <f t="shared" ref="J540:X545" si="36" xml:space="preserve">  SUM( J522,J528,J534 )</f>
        <v>0</v>
      </c>
      <c r="K540" s="462">
        <f t="shared" si="36"/>
        <v>0</v>
      </c>
      <c r="L540" s="462">
        <f t="shared" si="36"/>
        <v>0</v>
      </c>
      <c r="M540" s="462">
        <f t="shared" si="36"/>
        <v>0</v>
      </c>
      <c r="N540" s="462">
        <f t="shared" si="36"/>
        <v>0.39717319753594355</v>
      </c>
      <c r="O540" s="462">
        <f t="shared" si="36"/>
        <v>0.41545541250426987</v>
      </c>
      <c r="P540" s="462">
        <f t="shared" si="36"/>
        <v>0.36679955147141396</v>
      </c>
      <c r="Q540" s="462">
        <f t="shared" si="36"/>
        <v>0.40376080950924503</v>
      </c>
      <c r="R540" s="462">
        <f t="shared" si="36"/>
        <v>0.30961429288072312</v>
      </c>
      <c r="S540" s="462">
        <f t="shared" si="36"/>
        <v>0</v>
      </c>
      <c r="T540" s="462">
        <f t="shared" si="36"/>
        <v>0</v>
      </c>
      <c r="U540" s="462">
        <f t="shared" si="36"/>
        <v>0</v>
      </c>
      <c r="V540" s="462">
        <f t="shared" si="36"/>
        <v>0</v>
      </c>
      <c r="W540" s="462">
        <f t="shared" si="36"/>
        <v>0</v>
      </c>
      <c r="X540" s="462">
        <f t="shared" si="36"/>
        <v>0</v>
      </c>
    </row>
    <row r="541" spans="1:24" outlineLevel="2">
      <c r="E541" s="70" t="s">
        <v>4459</v>
      </c>
      <c r="G541" s="70" t="s">
        <v>64</v>
      </c>
      <c r="J541" s="462">
        <f t="shared" si="36"/>
        <v>0</v>
      </c>
      <c r="K541" s="462">
        <f t="shared" si="36"/>
        <v>0</v>
      </c>
      <c r="L541" s="462">
        <f t="shared" si="36"/>
        <v>0</v>
      </c>
      <c r="M541" s="462">
        <f t="shared" si="36"/>
        <v>0</v>
      </c>
      <c r="N541" s="462">
        <f t="shared" si="36"/>
        <v>0.35517827598921231</v>
      </c>
      <c r="O541" s="462">
        <f t="shared" si="36"/>
        <v>0.3827105761106202</v>
      </c>
      <c r="P541" s="462">
        <f t="shared" si="36"/>
        <v>0.36496180913810988</v>
      </c>
      <c r="Q541" s="462">
        <f t="shared" si="36"/>
        <v>0.38479941049666572</v>
      </c>
      <c r="R541" s="462">
        <f t="shared" si="36"/>
        <v>0.37888641043677129</v>
      </c>
      <c r="S541" s="462">
        <f t="shared" si="36"/>
        <v>0</v>
      </c>
      <c r="T541" s="462">
        <f t="shared" si="36"/>
        <v>0</v>
      </c>
      <c r="U541" s="462">
        <f t="shared" si="36"/>
        <v>0</v>
      </c>
      <c r="V541" s="462">
        <f t="shared" si="36"/>
        <v>0</v>
      </c>
      <c r="W541" s="462">
        <f t="shared" si="36"/>
        <v>0</v>
      </c>
      <c r="X541" s="462">
        <f t="shared" si="36"/>
        <v>0</v>
      </c>
    </row>
    <row r="542" spans="1:24" outlineLevel="2">
      <c r="E542" s="70" t="s">
        <v>4460</v>
      </c>
      <c r="G542" s="70" t="s">
        <v>64</v>
      </c>
      <c r="J542" s="462">
        <f t="shared" si="36"/>
        <v>0</v>
      </c>
      <c r="K542" s="462">
        <f t="shared" si="36"/>
        <v>0</v>
      </c>
      <c r="L542" s="462">
        <f t="shared" si="36"/>
        <v>0</v>
      </c>
      <c r="M542" s="462">
        <f t="shared" si="36"/>
        <v>0</v>
      </c>
      <c r="N542" s="462">
        <f t="shared" si="36"/>
        <v>0.26210600275045193</v>
      </c>
      <c r="O542" s="462">
        <f t="shared" si="36"/>
        <v>0.24883662418505823</v>
      </c>
      <c r="P542" s="462">
        <f t="shared" si="36"/>
        <v>0.28071922838458763</v>
      </c>
      <c r="Q542" s="462">
        <f t="shared" si="36"/>
        <v>0.25127479936474667</v>
      </c>
      <c r="R542" s="462">
        <f t="shared" si="36"/>
        <v>0.24415449623694596</v>
      </c>
      <c r="S542" s="462">
        <f t="shared" si="36"/>
        <v>0</v>
      </c>
      <c r="T542" s="462">
        <f t="shared" si="36"/>
        <v>0</v>
      </c>
      <c r="U542" s="462">
        <f t="shared" si="36"/>
        <v>0</v>
      </c>
      <c r="V542" s="462">
        <f t="shared" si="36"/>
        <v>0</v>
      </c>
      <c r="W542" s="462">
        <f t="shared" si="36"/>
        <v>0</v>
      </c>
      <c r="X542" s="462">
        <f t="shared" si="36"/>
        <v>0</v>
      </c>
    </row>
    <row r="543" spans="1:24" outlineLevel="2">
      <c r="E543" s="70" t="s">
        <v>4461</v>
      </c>
      <c r="G543" s="70" t="s">
        <v>64</v>
      </c>
      <c r="J543" s="462">
        <f t="shared" si="36"/>
        <v>0</v>
      </c>
      <c r="K543" s="462">
        <f t="shared" si="36"/>
        <v>0</v>
      </c>
      <c r="L543" s="462">
        <f t="shared" si="36"/>
        <v>0</v>
      </c>
      <c r="M543" s="462">
        <f t="shared" si="36"/>
        <v>0</v>
      </c>
      <c r="N543" s="462">
        <f t="shared" si="36"/>
        <v>0.48134915373368781</v>
      </c>
      <c r="O543" s="462">
        <f t="shared" si="36"/>
        <v>0.46155316017208314</v>
      </c>
      <c r="P543" s="462">
        <f t="shared" si="36"/>
        <v>0.51187743616873782</v>
      </c>
      <c r="Q543" s="462">
        <f t="shared" si="36"/>
        <v>0.44913467155632886</v>
      </c>
      <c r="R543" s="462">
        <f t="shared" si="36"/>
        <v>0.45064203308673068</v>
      </c>
      <c r="S543" s="462">
        <f t="shared" si="36"/>
        <v>0</v>
      </c>
      <c r="T543" s="462">
        <f t="shared" si="36"/>
        <v>0</v>
      </c>
      <c r="U543" s="462">
        <f t="shared" si="36"/>
        <v>0</v>
      </c>
      <c r="V543" s="462">
        <f t="shared" si="36"/>
        <v>0</v>
      </c>
      <c r="W543" s="462">
        <f t="shared" si="36"/>
        <v>0</v>
      </c>
      <c r="X543" s="462">
        <f t="shared" si="36"/>
        <v>0</v>
      </c>
    </row>
    <row r="544" spans="1:24" outlineLevel="2">
      <c r="E544" s="70" t="s">
        <v>4462</v>
      </c>
      <c r="G544" s="70" t="s">
        <v>64</v>
      </c>
      <c r="J544" s="462">
        <f t="shared" si="36"/>
        <v>0</v>
      </c>
      <c r="K544" s="462">
        <f t="shared" si="36"/>
        <v>0</v>
      </c>
      <c r="L544" s="462">
        <f t="shared" si="36"/>
        <v>0</v>
      </c>
      <c r="M544" s="462">
        <f t="shared" si="36"/>
        <v>0</v>
      </c>
      <c r="N544" s="462">
        <f t="shared" si="36"/>
        <v>-0.5713480537622716</v>
      </c>
      <c r="O544" s="462">
        <f t="shared" si="36"/>
        <v>0.5354391177899479</v>
      </c>
      <c r="P544" s="462">
        <f t="shared" si="36"/>
        <v>0.60866499373596727</v>
      </c>
      <c r="Q544" s="462">
        <f t="shared" si="36"/>
        <v>0.86980381186209421</v>
      </c>
      <c r="R544" s="462">
        <f t="shared" si="36"/>
        <v>0.73037818623492967</v>
      </c>
      <c r="S544" s="462">
        <f t="shared" si="36"/>
        <v>0</v>
      </c>
      <c r="T544" s="462">
        <f t="shared" si="36"/>
        <v>0</v>
      </c>
      <c r="U544" s="462">
        <f t="shared" si="36"/>
        <v>0</v>
      </c>
      <c r="V544" s="462">
        <f t="shared" si="36"/>
        <v>0</v>
      </c>
      <c r="W544" s="462">
        <f t="shared" si="36"/>
        <v>0</v>
      </c>
      <c r="X544" s="462">
        <f t="shared" si="36"/>
        <v>0</v>
      </c>
    </row>
    <row r="545" spans="1:24" outlineLevel="2">
      <c r="E545" s="70" t="s">
        <v>4463</v>
      </c>
      <c r="G545" s="70" t="s">
        <v>64</v>
      </c>
      <c r="J545" s="462">
        <f t="shared" si="36"/>
        <v>0</v>
      </c>
      <c r="K545" s="462">
        <f t="shared" si="36"/>
        <v>0</v>
      </c>
      <c r="L545" s="462">
        <f t="shared" si="36"/>
        <v>0</v>
      </c>
      <c r="M545" s="462">
        <f t="shared" si="36"/>
        <v>0</v>
      </c>
      <c r="N545" s="462">
        <f t="shared" si="36"/>
        <v>0</v>
      </c>
      <c r="O545" s="462">
        <f t="shared" si="36"/>
        <v>0</v>
      </c>
      <c r="P545" s="462">
        <f t="shared" si="36"/>
        <v>0</v>
      </c>
      <c r="Q545" s="462">
        <f t="shared" si="36"/>
        <v>0</v>
      </c>
      <c r="R545" s="462">
        <f t="shared" si="36"/>
        <v>0</v>
      </c>
      <c r="S545" s="462">
        <f t="shared" si="36"/>
        <v>0</v>
      </c>
      <c r="T545" s="462">
        <f t="shared" si="36"/>
        <v>0</v>
      </c>
      <c r="U545" s="462">
        <f t="shared" si="36"/>
        <v>0</v>
      </c>
      <c r="V545" s="462">
        <f t="shared" si="36"/>
        <v>0</v>
      </c>
      <c r="W545" s="462">
        <f t="shared" si="36"/>
        <v>0</v>
      </c>
      <c r="X545" s="462">
        <f t="shared" si="36"/>
        <v>0</v>
      </c>
    </row>
    <row r="546" spans="1:24" outlineLevel="2"/>
    <row r="547" spans="1:24" outlineLevel="2"/>
    <row r="548" spans="1:24" outlineLevel="2">
      <c r="B548" s="69" t="s">
        <v>4464</v>
      </c>
    </row>
    <row r="549" spans="1:24" outlineLevel="2">
      <c r="A549" s="447"/>
      <c r="B549" s="447"/>
      <c r="C549" s="448"/>
      <c r="D549" s="449"/>
      <c r="E549" s="450" t="s">
        <v>4465</v>
      </c>
      <c r="F549" s="450">
        <v>1</v>
      </c>
      <c r="G549" s="450" t="s">
        <v>4001</v>
      </c>
      <c r="M549" s="451"/>
    </row>
    <row r="550" spans="1:24" outlineLevel="2">
      <c r="E550" s="462" t="str">
        <f t="shared" ref="E550:X550" si="37" xml:space="preserve">  E$492</f>
        <v xml:space="preserve">Company - PAYG Rate - Total PAYG rate (WR) </v>
      </c>
      <c r="F550" s="462">
        <f t="shared" si="37"/>
        <v>0</v>
      </c>
      <c r="G550" s="462" t="str">
        <f t="shared" si="37"/>
        <v>%</v>
      </c>
      <c r="H550" s="462">
        <f t="shared" si="37"/>
        <v>0</v>
      </c>
      <c r="I550" s="462">
        <f t="shared" si="37"/>
        <v>0</v>
      </c>
      <c r="J550" s="462">
        <f t="shared" si="37"/>
        <v>0</v>
      </c>
      <c r="K550" s="462">
        <f t="shared" si="37"/>
        <v>0</v>
      </c>
      <c r="L550" s="462">
        <f t="shared" si="37"/>
        <v>0</v>
      </c>
      <c r="M550" s="462">
        <f t="shared" si="37"/>
        <v>0</v>
      </c>
      <c r="N550" s="462">
        <f t="shared" si="37"/>
        <v>0.39717319753594355</v>
      </c>
      <c r="O550" s="462">
        <f t="shared" si="37"/>
        <v>0.41545541250426987</v>
      </c>
      <c r="P550" s="462">
        <f t="shared" si="37"/>
        <v>0.36679955147141396</v>
      </c>
      <c r="Q550" s="462">
        <f t="shared" si="37"/>
        <v>0.40376080950924503</v>
      </c>
      <c r="R550" s="462">
        <f t="shared" si="37"/>
        <v>0.30961429288072312</v>
      </c>
      <c r="S550" s="462">
        <f t="shared" si="37"/>
        <v>0.53144606170622943</v>
      </c>
      <c r="T550" s="462">
        <f t="shared" si="37"/>
        <v>0.53434884148101502</v>
      </c>
      <c r="U550" s="462">
        <f t="shared" si="37"/>
        <v>0.53723539002163001</v>
      </c>
      <c r="V550" s="462">
        <f t="shared" si="37"/>
        <v>0.54010791482574771</v>
      </c>
      <c r="W550" s="462">
        <f t="shared" si="37"/>
        <v>0.54296847641302204</v>
      </c>
      <c r="X550" s="462">
        <f t="shared" si="37"/>
        <v>0</v>
      </c>
    </row>
    <row r="551" spans="1:24" outlineLevel="2">
      <c r="E551" s="462" t="str">
        <f t="shared" ref="E551:X551" si="38" xml:space="preserve">  E$493</f>
        <v xml:space="preserve">Company - PAYG Rate - Total PAYG rate (WN) </v>
      </c>
      <c r="F551" s="462">
        <f t="shared" si="38"/>
        <v>0</v>
      </c>
      <c r="G551" s="462" t="str">
        <f t="shared" si="38"/>
        <v>%</v>
      </c>
      <c r="H551" s="462">
        <f t="shared" si="38"/>
        <v>0</v>
      </c>
      <c r="I551" s="462">
        <f t="shared" si="38"/>
        <v>0</v>
      </c>
      <c r="J551" s="462">
        <f t="shared" si="38"/>
        <v>0</v>
      </c>
      <c r="K551" s="462">
        <f t="shared" si="38"/>
        <v>0</v>
      </c>
      <c r="L551" s="462">
        <f t="shared" si="38"/>
        <v>0</v>
      </c>
      <c r="M551" s="462">
        <f t="shared" si="38"/>
        <v>0</v>
      </c>
      <c r="N551" s="462">
        <f t="shared" si="38"/>
        <v>0.35517827598921231</v>
      </c>
      <c r="O551" s="462">
        <f t="shared" si="38"/>
        <v>0.3827105761106202</v>
      </c>
      <c r="P551" s="462">
        <f t="shared" si="38"/>
        <v>0.36496180913810988</v>
      </c>
      <c r="Q551" s="462">
        <f t="shared" si="38"/>
        <v>0.38479941049666572</v>
      </c>
      <c r="R551" s="462">
        <f t="shared" si="38"/>
        <v>0.37888641043677124</v>
      </c>
      <c r="S551" s="462">
        <f t="shared" si="38"/>
        <v>0.39342513313993771</v>
      </c>
      <c r="T551" s="462">
        <f t="shared" si="38"/>
        <v>0.39972599624192467</v>
      </c>
      <c r="U551" s="462">
        <f t="shared" si="38"/>
        <v>0.40174910042722589</v>
      </c>
      <c r="V551" s="462">
        <f t="shared" si="38"/>
        <v>0.40282637126238102</v>
      </c>
      <c r="W551" s="462">
        <f t="shared" si="38"/>
        <v>0.40006935584465331</v>
      </c>
      <c r="X551" s="462">
        <f t="shared" si="38"/>
        <v>0</v>
      </c>
    </row>
    <row r="552" spans="1:24" outlineLevel="2">
      <c r="E552" s="462" t="str">
        <f t="shared" ref="E552:X552" si="39" xml:space="preserve">  E$494</f>
        <v xml:space="preserve">Company - PAYG Rate - Total PAYG rate (WWN) </v>
      </c>
      <c r="F552" s="462">
        <f t="shared" si="39"/>
        <v>0</v>
      </c>
      <c r="G552" s="462" t="str">
        <f t="shared" si="39"/>
        <v>%</v>
      </c>
      <c r="H552" s="462">
        <f t="shared" si="39"/>
        <v>0</v>
      </c>
      <c r="I552" s="462">
        <f t="shared" si="39"/>
        <v>0</v>
      </c>
      <c r="J552" s="462">
        <f t="shared" si="39"/>
        <v>0</v>
      </c>
      <c r="K552" s="462">
        <f t="shared" si="39"/>
        <v>0</v>
      </c>
      <c r="L552" s="462">
        <f t="shared" si="39"/>
        <v>0</v>
      </c>
      <c r="M552" s="462">
        <f t="shared" si="39"/>
        <v>0</v>
      </c>
      <c r="N552" s="462">
        <f t="shared" si="39"/>
        <v>0.26210600275045193</v>
      </c>
      <c r="O552" s="462">
        <f t="shared" si="39"/>
        <v>0.24883662418505823</v>
      </c>
      <c r="P552" s="462">
        <f t="shared" si="39"/>
        <v>0.28071922838458763</v>
      </c>
      <c r="Q552" s="462">
        <f t="shared" si="39"/>
        <v>0.25127479936474661</v>
      </c>
      <c r="R552" s="462">
        <f t="shared" si="39"/>
        <v>0.24415449623694596</v>
      </c>
      <c r="S552" s="462">
        <f t="shared" si="39"/>
        <v>0.35747369057177147</v>
      </c>
      <c r="T552" s="462">
        <f t="shared" si="39"/>
        <v>0.3300745746835923</v>
      </c>
      <c r="U552" s="462">
        <f t="shared" si="39"/>
        <v>0.26020205836101906</v>
      </c>
      <c r="V552" s="462">
        <f t="shared" si="39"/>
        <v>0.22582063007137954</v>
      </c>
      <c r="W552" s="462">
        <f t="shared" si="39"/>
        <v>0.1937431538938672</v>
      </c>
      <c r="X552" s="462">
        <f t="shared" si="39"/>
        <v>0</v>
      </c>
    </row>
    <row r="553" spans="1:24" outlineLevel="2">
      <c r="E553" s="462" t="str">
        <f t="shared" ref="E553:X553" si="40" xml:space="preserve">  E$495</f>
        <v xml:space="preserve">Company - PAYG Rate - Total PAYG rate (BR) </v>
      </c>
      <c r="F553" s="462">
        <f t="shared" si="40"/>
        <v>0</v>
      </c>
      <c r="G553" s="462" t="str">
        <f t="shared" si="40"/>
        <v>%</v>
      </c>
      <c r="H553" s="462">
        <f t="shared" si="40"/>
        <v>0</v>
      </c>
      <c r="I553" s="462">
        <f t="shared" si="40"/>
        <v>0</v>
      </c>
      <c r="J553" s="462">
        <f t="shared" si="40"/>
        <v>0</v>
      </c>
      <c r="K553" s="462">
        <f t="shared" si="40"/>
        <v>0</v>
      </c>
      <c r="L553" s="462">
        <f t="shared" si="40"/>
        <v>0</v>
      </c>
      <c r="M553" s="462">
        <f t="shared" si="40"/>
        <v>0</v>
      </c>
      <c r="N553" s="462">
        <f t="shared" si="40"/>
        <v>0.48134915373368781</v>
      </c>
      <c r="O553" s="462">
        <f t="shared" si="40"/>
        <v>0.46155316017208314</v>
      </c>
      <c r="P553" s="462">
        <f t="shared" si="40"/>
        <v>0.51187743616873782</v>
      </c>
      <c r="Q553" s="462">
        <f t="shared" si="40"/>
        <v>0.44913467155632886</v>
      </c>
      <c r="R553" s="462">
        <f t="shared" si="40"/>
        <v>0.45064203308673068</v>
      </c>
      <c r="S553" s="462">
        <f t="shared" si="40"/>
        <v>0.37898326898326895</v>
      </c>
      <c r="T553" s="462">
        <f t="shared" si="40"/>
        <v>0.38018021072618313</v>
      </c>
      <c r="U553" s="462">
        <f t="shared" si="40"/>
        <v>0.38136629318863147</v>
      </c>
      <c r="V553" s="462">
        <f t="shared" si="40"/>
        <v>0.38254222986946379</v>
      </c>
      <c r="W553" s="462">
        <f t="shared" si="40"/>
        <v>0.38370677256978486</v>
      </c>
      <c r="X553" s="462">
        <f t="shared" si="40"/>
        <v>0</v>
      </c>
    </row>
    <row r="554" spans="1:24" outlineLevel="2">
      <c r="E554" s="462" t="str">
        <f t="shared" ref="E554:X554" si="41" xml:space="preserve">  E$496</f>
        <v xml:space="preserve">Company - PAYG Rate - Total PAYG rate (ADDN1) </v>
      </c>
      <c r="F554" s="462">
        <f t="shared" si="41"/>
        <v>0</v>
      </c>
      <c r="G554" s="462" t="str">
        <f t="shared" si="41"/>
        <v>%</v>
      </c>
      <c r="H554" s="462">
        <f t="shared" si="41"/>
        <v>0</v>
      </c>
      <c r="I554" s="462">
        <f t="shared" si="41"/>
        <v>0</v>
      </c>
      <c r="J554" s="462">
        <f t="shared" si="41"/>
        <v>0</v>
      </c>
      <c r="K554" s="462">
        <f t="shared" si="41"/>
        <v>0</v>
      </c>
      <c r="L554" s="462">
        <f t="shared" si="41"/>
        <v>0</v>
      </c>
      <c r="M554" s="462">
        <f t="shared" si="41"/>
        <v>0</v>
      </c>
      <c r="N554" s="462">
        <f t="shared" si="41"/>
        <v>-0.5713480537622716</v>
      </c>
      <c r="O554" s="462">
        <f t="shared" si="41"/>
        <v>0.5354391177899479</v>
      </c>
      <c r="P554" s="462">
        <f t="shared" si="41"/>
        <v>0.60866499373596727</v>
      </c>
      <c r="Q554" s="462">
        <f t="shared" si="41"/>
        <v>0.86980381186209421</v>
      </c>
      <c r="R554" s="462">
        <f t="shared" si="41"/>
        <v>0.73037818623492967</v>
      </c>
      <c r="S554" s="462">
        <f t="shared" si="41"/>
        <v>0</v>
      </c>
      <c r="T554" s="462">
        <f t="shared" si="41"/>
        <v>0</v>
      </c>
      <c r="U554" s="462">
        <f t="shared" si="41"/>
        <v>0</v>
      </c>
      <c r="V554" s="462">
        <f t="shared" si="41"/>
        <v>0</v>
      </c>
      <c r="W554" s="462">
        <f t="shared" si="41"/>
        <v>0</v>
      </c>
      <c r="X554" s="462">
        <f t="shared" si="41"/>
        <v>0</v>
      </c>
    </row>
    <row r="555" spans="1:24" outlineLevel="2">
      <c r="E555" s="462" t="str">
        <f t="shared" ref="E555:X555" si="42" xml:space="preserve">  E$497</f>
        <v xml:space="preserve">Company - PAYG Rate - Total PAYG rate (ADDN2) </v>
      </c>
      <c r="F555" s="462">
        <f t="shared" si="42"/>
        <v>0</v>
      </c>
      <c r="G555" s="462" t="str">
        <f t="shared" si="42"/>
        <v>%</v>
      </c>
      <c r="H555" s="462">
        <f t="shared" si="42"/>
        <v>0</v>
      </c>
      <c r="I555" s="462">
        <f t="shared" si="42"/>
        <v>0</v>
      </c>
      <c r="J555" s="462">
        <f t="shared" si="42"/>
        <v>0</v>
      </c>
      <c r="K555" s="462">
        <f t="shared" si="42"/>
        <v>0</v>
      </c>
      <c r="L555" s="462">
        <f t="shared" si="42"/>
        <v>0</v>
      </c>
      <c r="M555" s="462">
        <f t="shared" si="42"/>
        <v>0</v>
      </c>
      <c r="N555" s="462">
        <f t="shared" si="42"/>
        <v>0</v>
      </c>
      <c r="O555" s="462">
        <f t="shared" si="42"/>
        <v>0</v>
      </c>
      <c r="P555" s="462">
        <f t="shared" si="42"/>
        <v>0</v>
      </c>
      <c r="Q555" s="462">
        <f t="shared" si="42"/>
        <v>0</v>
      </c>
      <c r="R555" s="462">
        <f t="shared" si="42"/>
        <v>0</v>
      </c>
      <c r="S555" s="462">
        <f t="shared" si="42"/>
        <v>0</v>
      </c>
      <c r="T555" s="462">
        <f t="shared" si="42"/>
        <v>0</v>
      </c>
      <c r="U555" s="462">
        <f t="shared" si="42"/>
        <v>0</v>
      </c>
      <c r="V555" s="462">
        <f t="shared" si="42"/>
        <v>0</v>
      </c>
      <c r="W555" s="462">
        <f t="shared" si="42"/>
        <v>0</v>
      </c>
      <c r="X555" s="462">
        <f t="shared" si="42"/>
        <v>0</v>
      </c>
    </row>
    <row r="556" spans="1:24" outlineLevel="2">
      <c r="E556" s="462" t="str">
        <f t="shared" ref="E556:X556" si="43" xml:space="preserve">  E$540</f>
        <v xml:space="preserve">Ofwat - Calculated total PAYG rate (WR) </v>
      </c>
      <c r="F556" s="462">
        <f t="shared" si="43"/>
        <v>0</v>
      </c>
      <c r="G556" s="462" t="str">
        <f t="shared" si="43"/>
        <v>%</v>
      </c>
      <c r="H556" s="462">
        <f t="shared" si="43"/>
        <v>0</v>
      </c>
      <c r="I556" s="462">
        <f t="shared" si="43"/>
        <v>0</v>
      </c>
      <c r="J556" s="462">
        <f t="shared" si="43"/>
        <v>0</v>
      </c>
      <c r="K556" s="462">
        <f t="shared" si="43"/>
        <v>0</v>
      </c>
      <c r="L556" s="462">
        <f t="shared" si="43"/>
        <v>0</v>
      </c>
      <c r="M556" s="462">
        <f t="shared" si="43"/>
        <v>0</v>
      </c>
      <c r="N556" s="462">
        <f t="shared" si="43"/>
        <v>0.39717319753594355</v>
      </c>
      <c r="O556" s="462">
        <f t="shared" si="43"/>
        <v>0.41545541250426987</v>
      </c>
      <c r="P556" s="462">
        <f t="shared" si="43"/>
        <v>0.36679955147141396</v>
      </c>
      <c r="Q556" s="462">
        <f t="shared" si="43"/>
        <v>0.40376080950924503</v>
      </c>
      <c r="R556" s="462">
        <f t="shared" si="43"/>
        <v>0.30961429288072312</v>
      </c>
      <c r="S556" s="462">
        <f t="shared" si="43"/>
        <v>0</v>
      </c>
      <c r="T556" s="462">
        <f t="shared" si="43"/>
        <v>0</v>
      </c>
      <c r="U556" s="462">
        <f t="shared" si="43"/>
        <v>0</v>
      </c>
      <c r="V556" s="462">
        <f t="shared" si="43"/>
        <v>0</v>
      </c>
      <c r="W556" s="462">
        <f t="shared" si="43"/>
        <v>0</v>
      </c>
      <c r="X556" s="462">
        <f t="shared" si="43"/>
        <v>0</v>
      </c>
    </row>
    <row r="557" spans="1:24" outlineLevel="2">
      <c r="E557" s="462" t="str">
        <f t="shared" ref="E557:X557" si="44" xml:space="preserve">  E$541</f>
        <v xml:space="preserve">Ofwat - Calculated total PAYG rate (WN) </v>
      </c>
      <c r="F557" s="462">
        <f t="shared" si="44"/>
        <v>0</v>
      </c>
      <c r="G557" s="462" t="str">
        <f t="shared" si="44"/>
        <v>%</v>
      </c>
      <c r="H557" s="462">
        <f t="shared" si="44"/>
        <v>0</v>
      </c>
      <c r="I557" s="462">
        <f t="shared" si="44"/>
        <v>0</v>
      </c>
      <c r="J557" s="462">
        <f t="shared" si="44"/>
        <v>0</v>
      </c>
      <c r="K557" s="462">
        <f t="shared" si="44"/>
        <v>0</v>
      </c>
      <c r="L557" s="462">
        <f t="shared" si="44"/>
        <v>0</v>
      </c>
      <c r="M557" s="462">
        <f t="shared" si="44"/>
        <v>0</v>
      </c>
      <c r="N557" s="462">
        <f t="shared" si="44"/>
        <v>0.35517827598921231</v>
      </c>
      <c r="O557" s="462">
        <f t="shared" si="44"/>
        <v>0.3827105761106202</v>
      </c>
      <c r="P557" s="462">
        <f t="shared" si="44"/>
        <v>0.36496180913810988</v>
      </c>
      <c r="Q557" s="462">
        <f t="shared" si="44"/>
        <v>0.38479941049666572</v>
      </c>
      <c r="R557" s="462">
        <f t="shared" si="44"/>
        <v>0.37888641043677129</v>
      </c>
      <c r="S557" s="462">
        <f t="shared" si="44"/>
        <v>0</v>
      </c>
      <c r="T557" s="462">
        <f t="shared" si="44"/>
        <v>0</v>
      </c>
      <c r="U557" s="462">
        <f t="shared" si="44"/>
        <v>0</v>
      </c>
      <c r="V557" s="462">
        <f t="shared" si="44"/>
        <v>0</v>
      </c>
      <c r="W557" s="462">
        <f t="shared" si="44"/>
        <v>0</v>
      </c>
      <c r="X557" s="462">
        <f t="shared" si="44"/>
        <v>0</v>
      </c>
    </row>
    <row r="558" spans="1:24" outlineLevel="2">
      <c r="E558" s="462" t="str">
        <f t="shared" ref="E558:X558" si="45" xml:space="preserve">  E$542</f>
        <v xml:space="preserve">Ofwat - Calculated total PAYG rate (WWN) </v>
      </c>
      <c r="F558" s="462">
        <f t="shared" si="45"/>
        <v>0</v>
      </c>
      <c r="G558" s="462" t="str">
        <f t="shared" si="45"/>
        <v>%</v>
      </c>
      <c r="H558" s="462">
        <f t="shared" si="45"/>
        <v>0</v>
      </c>
      <c r="I558" s="462">
        <f t="shared" si="45"/>
        <v>0</v>
      </c>
      <c r="J558" s="462">
        <f t="shared" si="45"/>
        <v>0</v>
      </c>
      <c r="K558" s="462">
        <f t="shared" si="45"/>
        <v>0</v>
      </c>
      <c r="L558" s="462">
        <f t="shared" si="45"/>
        <v>0</v>
      </c>
      <c r="M558" s="462">
        <f t="shared" si="45"/>
        <v>0</v>
      </c>
      <c r="N558" s="462">
        <f t="shared" si="45"/>
        <v>0.26210600275045193</v>
      </c>
      <c r="O558" s="462">
        <f t="shared" si="45"/>
        <v>0.24883662418505823</v>
      </c>
      <c r="P558" s="462">
        <f t="shared" si="45"/>
        <v>0.28071922838458763</v>
      </c>
      <c r="Q558" s="462">
        <f t="shared" si="45"/>
        <v>0.25127479936474667</v>
      </c>
      <c r="R558" s="462">
        <f t="shared" si="45"/>
        <v>0.24415449623694596</v>
      </c>
      <c r="S558" s="462">
        <f t="shared" si="45"/>
        <v>0</v>
      </c>
      <c r="T558" s="462">
        <f t="shared" si="45"/>
        <v>0</v>
      </c>
      <c r="U558" s="462">
        <f t="shared" si="45"/>
        <v>0</v>
      </c>
      <c r="V558" s="462">
        <f t="shared" si="45"/>
        <v>0</v>
      </c>
      <c r="W558" s="462">
        <f t="shared" si="45"/>
        <v>0</v>
      </c>
      <c r="X558" s="462">
        <f t="shared" si="45"/>
        <v>0</v>
      </c>
    </row>
    <row r="559" spans="1:24" outlineLevel="2">
      <c r="E559" s="462" t="str">
        <f t="shared" ref="E559:X559" si="46" xml:space="preserve">  E$543</f>
        <v xml:space="preserve">Ofwat - Calculated total PAYG rate (BR) </v>
      </c>
      <c r="F559" s="462">
        <f t="shared" si="46"/>
        <v>0</v>
      </c>
      <c r="G559" s="462" t="str">
        <f t="shared" si="46"/>
        <v>%</v>
      </c>
      <c r="H559" s="462">
        <f t="shared" si="46"/>
        <v>0</v>
      </c>
      <c r="I559" s="462">
        <f t="shared" si="46"/>
        <v>0</v>
      </c>
      <c r="J559" s="462">
        <f t="shared" si="46"/>
        <v>0</v>
      </c>
      <c r="K559" s="462">
        <f t="shared" si="46"/>
        <v>0</v>
      </c>
      <c r="L559" s="462">
        <f t="shared" si="46"/>
        <v>0</v>
      </c>
      <c r="M559" s="462">
        <f t="shared" si="46"/>
        <v>0</v>
      </c>
      <c r="N559" s="462">
        <f t="shared" si="46"/>
        <v>0.48134915373368781</v>
      </c>
      <c r="O559" s="462">
        <f t="shared" si="46"/>
        <v>0.46155316017208314</v>
      </c>
      <c r="P559" s="462">
        <f t="shared" si="46"/>
        <v>0.51187743616873782</v>
      </c>
      <c r="Q559" s="462">
        <f t="shared" si="46"/>
        <v>0.44913467155632886</v>
      </c>
      <c r="R559" s="462">
        <f t="shared" si="46"/>
        <v>0.45064203308673068</v>
      </c>
      <c r="S559" s="462">
        <f t="shared" si="46"/>
        <v>0</v>
      </c>
      <c r="T559" s="462">
        <f t="shared" si="46"/>
        <v>0</v>
      </c>
      <c r="U559" s="462">
        <f t="shared" si="46"/>
        <v>0</v>
      </c>
      <c r="V559" s="462">
        <f t="shared" si="46"/>
        <v>0</v>
      </c>
      <c r="W559" s="462">
        <f t="shared" si="46"/>
        <v>0</v>
      </c>
      <c r="X559" s="462">
        <f t="shared" si="46"/>
        <v>0</v>
      </c>
    </row>
    <row r="560" spans="1:24" outlineLevel="2">
      <c r="E560" s="462" t="str">
        <f t="shared" ref="E560:X560" si="47" xml:space="preserve">  E$544</f>
        <v xml:space="preserve">Ofwat - Calculated total PAYG rate (ADDN1) </v>
      </c>
      <c r="F560" s="462">
        <f t="shared" si="47"/>
        <v>0</v>
      </c>
      <c r="G560" s="462" t="str">
        <f t="shared" si="47"/>
        <v>%</v>
      </c>
      <c r="H560" s="462">
        <f t="shared" si="47"/>
        <v>0</v>
      </c>
      <c r="I560" s="462">
        <f t="shared" si="47"/>
        <v>0</v>
      </c>
      <c r="J560" s="462">
        <f t="shared" si="47"/>
        <v>0</v>
      </c>
      <c r="K560" s="462">
        <f t="shared" si="47"/>
        <v>0</v>
      </c>
      <c r="L560" s="462">
        <f t="shared" si="47"/>
        <v>0</v>
      </c>
      <c r="M560" s="462">
        <f t="shared" si="47"/>
        <v>0</v>
      </c>
      <c r="N560" s="462">
        <f t="shared" si="47"/>
        <v>-0.5713480537622716</v>
      </c>
      <c r="O560" s="462">
        <f t="shared" si="47"/>
        <v>0.5354391177899479</v>
      </c>
      <c r="P560" s="462">
        <f t="shared" si="47"/>
        <v>0.60866499373596727</v>
      </c>
      <c r="Q560" s="462">
        <f t="shared" si="47"/>
        <v>0.86980381186209421</v>
      </c>
      <c r="R560" s="462">
        <f t="shared" si="47"/>
        <v>0.73037818623492967</v>
      </c>
      <c r="S560" s="462">
        <f t="shared" si="47"/>
        <v>0</v>
      </c>
      <c r="T560" s="462">
        <f t="shared" si="47"/>
        <v>0</v>
      </c>
      <c r="U560" s="462">
        <f t="shared" si="47"/>
        <v>0</v>
      </c>
      <c r="V560" s="462">
        <f t="shared" si="47"/>
        <v>0</v>
      </c>
      <c r="W560" s="462">
        <f t="shared" si="47"/>
        <v>0</v>
      </c>
      <c r="X560" s="462">
        <f t="shared" si="47"/>
        <v>0</v>
      </c>
    </row>
    <row r="561" spans="1:24" outlineLevel="2">
      <c r="E561" s="462" t="str">
        <f t="shared" ref="E561:X561" si="48" xml:space="preserve">  E$545</f>
        <v xml:space="preserve">Ofwat - Calculated total PAYG rate (ADDN2) </v>
      </c>
      <c r="F561" s="462">
        <f t="shared" si="48"/>
        <v>0</v>
      </c>
      <c r="G561" s="462" t="str">
        <f t="shared" si="48"/>
        <v>%</v>
      </c>
      <c r="H561" s="462">
        <f t="shared" si="48"/>
        <v>0</v>
      </c>
      <c r="I561" s="462">
        <f t="shared" si="48"/>
        <v>0</v>
      </c>
      <c r="J561" s="462">
        <f t="shared" si="48"/>
        <v>0</v>
      </c>
      <c r="K561" s="462">
        <f t="shared" si="48"/>
        <v>0</v>
      </c>
      <c r="L561" s="462">
        <f t="shared" si="48"/>
        <v>0</v>
      </c>
      <c r="M561" s="462">
        <f t="shared" si="48"/>
        <v>0</v>
      </c>
      <c r="N561" s="462">
        <f t="shared" si="48"/>
        <v>0</v>
      </c>
      <c r="O561" s="462">
        <f t="shared" si="48"/>
        <v>0</v>
      </c>
      <c r="P561" s="462">
        <f t="shared" si="48"/>
        <v>0</v>
      </c>
      <c r="Q561" s="462">
        <f t="shared" si="48"/>
        <v>0</v>
      </c>
      <c r="R561" s="462">
        <f t="shared" si="48"/>
        <v>0</v>
      </c>
      <c r="S561" s="462">
        <f t="shared" si="48"/>
        <v>0</v>
      </c>
      <c r="T561" s="462">
        <f t="shared" si="48"/>
        <v>0</v>
      </c>
      <c r="U561" s="462">
        <f t="shared" si="48"/>
        <v>0</v>
      </c>
      <c r="V561" s="462">
        <f t="shared" si="48"/>
        <v>0</v>
      </c>
      <c r="W561" s="462">
        <f t="shared" si="48"/>
        <v>0</v>
      </c>
      <c r="X561" s="462">
        <f t="shared" si="48"/>
        <v>0</v>
      </c>
    </row>
    <row r="562" spans="1:24" outlineLevel="2">
      <c r="E562" s="462" t="str">
        <f t="shared" ref="E562:X562" si="49" xml:space="preserve">  E$513</f>
        <v xml:space="preserve">Override - PAYG Rate - Total PAYG rate (WR) </v>
      </c>
      <c r="F562" s="462">
        <f t="shared" si="49"/>
        <v>0</v>
      </c>
      <c r="G562" s="462" t="str">
        <f t="shared" si="49"/>
        <v>%</v>
      </c>
      <c r="H562" s="462">
        <f t="shared" si="49"/>
        <v>0</v>
      </c>
      <c r="I562" s="462">
        <f t="shared" si="49"/>
        <v>0</v>
      </c>
      <c r="J562" s="462">
        <f t="shared" si="49"/>
        <v>0</v>
      </c>
      <c r="K562" s="462">
        <f t="shared" si="49"/>
        <v>0</v>
      </c>
      <c r="L562" s="462">
        <f t="shared" si="49"/>
        <v>0</v>
      </c>
      <c r="M562" s="462">
        <f t="shared" si="49"/>
        <v>0</v>
      </c>
      <c r="N562" s="462">
        <f t="shared" si="49"/>
        <v>0</v>
      </c>
      <c r="O562" s="462">
        <f t="shared" si="49"/>
        <v>0</v>
      </c>
      <c r="P562" s="462">
        <f t="shared" si="49"/>
        <v>0</v>
      </c>
      <c r="Q562" s="462">
        <f t="shared" si="49"/>
        <v>0</v>
      </c>
      <c r="R562" s="462">
        <f t="shared" si="49"/>
        <v>0</v>
      </c>
      <c r="S562" s="462">
        <f t="shared" si="49"/>
        <v>0</v>
      </c>
      <c r="T562" s="462">
        <f t="shared" si="49"/>
        <v>0</v>
      </c>
      <c r="U562" s="462">
        <f t="shared" si="49"/>
        <v>0</v>
      </c>
      <c r="V562" s="462">
        <f t="shared" si="49"/>
        <v>0</v>
      </c>
      <c r="W562" s="462">
        <f t="shared" si="49"/>
        <v>0</v>
      </c>
      <c r="X562" s="462">
        <f t="shared" si="49"/>
        <v>0</v>
      </c>
    </row>
    <row r="563" spans="1:24" outlineLevel="2">
      <c r="E563" s="462" t="str">
        <f t="shared" ref="E563:X563" si="50" xml:space="preserve">  E$514</f>
        <v xml:space="preserve">Override - PAYG Rate - Total PAYG rate (WN) </v>
      </c>
      <c r="F563" s="462">
        <f t="shared" si="50"/>
        <v>0</v>
      </c>
      <c r="G563" s="462" t="str">
        <f t="shared" si="50"/>
        <v>%</v>
      </c>
      <c r="H563" s="462">
        <f t="shared" si="50"/>
        <v>0</v>
      </c>
      <c r="I563" s="462">
        <f t="shared" si="50"/>
        <v>0</v>
      </c>
      <c r="J563" s="462">
        <f t="shared" si="50"/>
        <v>0</v>
      </c>
      <c r="K563" s="462">
        <f t="shared" si="50"/>
        <v>0</v>
      </c>
      <c r="L563" s="462">
        <f t="shared" si="50"/>
        <v>0</v>
      </c>
      <c r="M563" s="462">
        <f t="shared" si="50"/>
        <v>0</v>
      </c>
      <c r="N563" s="462">
        <f t="shared" si="50"/>
        <v>0</v>
      </c>
      <c r="O563" s="462">
        <f t="shared" si="50"/>
        <v>0</v>
      </c>
      <c r="P563" s="462">
        <f t="shared" si="50"/>
        <v>0</v>
      </c>
      <c r="Q563" s="462">
        <f t="shared" si="50"/>
        <v>0</v>
      </c>
      <c r="R563" s="462">
        <f t="shared" si="50"/>
        <v>0</v>
      </c>
      <c r="S563" s="462">
        <f t="shared" si="50"/>
        <v>0</v>
      </c>
      <c r="T563" s="462">
        <f t="shared" si="50"/>
        <v>0</v>
      </c>
      <c r="U563" s="462">
        <f t="shared" si="50"/>
        <v>0</v>
      </c>
      <c r="V563" s="462">
        <f t="shared" si="50"/>
        <v>0</v>
      </c>
      <c r="W563" s="462">
        <f t="shared" si="50"/>
        <v>0</v>
      </c>
      <c r="X563" s="462">
        <f t="shared" si="50"/>
        <v>0</v>
      </c>
    </row>
    <row r="564" spans="1:24" outlineLevel="2">
      <c r="E564" s="462" t="str">
        <f t="shared" ref="E564:X564" si="51" xml:space="preserve">  E$515</f>
        <v xml:space="preserve">Override - PAYG Rate - Total PAYG rate (WWN) </v>
      </c>
      <c r="F564" s="462">
        <f t="shared" si="51"/>
        <v>0</v>
      </c>
      <c r="G564" s="462" t="str">
        <f t="shared" si="51"/>
        <v>%</v>
      </c>
      <c r="H564" s="462">
        <f t="shared" si="51"/>
        <v>0</v>
      </c>
      <c r="I564" s="462">
        <f t="shared" si="51"/>
        <v>0</v>
      </c>
      <c r="J564" s="462">
        <f t="shared" si="51"/>
        <v>0</v>
      </c>
      <c r="K564" s="462">
        <f t="shared" si="51"/>
        <v>0</v>
      </c>
      <c r="L564" s="462">
        <f t="shared" si="51"/>
        <v>0</v>
      </c>
      <c r="M564" s="462">
        <f t="shared" si="51"/>
        <v>0</v>
      </c>
      <c r="N564" s="462">
        <f t="shared" si="51"/>
        <v>0</v>
      </c>
      <c r="O564" s="462">
        <f t="shared" si="51"/>
        <v>0</v>
      </c>
      <c r="P564" s="462">
        <f t="shared" si="51"/>
        <v>0</v>
      </c>
      <c r="Q564" s="462">
        <f t="shared" si="51"/>
        <v>0</v>
      </c>
      <c r="R564" s="462">
        <f t="shared" si="51"/>
        <v>0</v>
      </c>
      <c r="S564" s="462">
        <f t="shared" si="51"/>
        <v>0</v>
      </c>
      <c r="T564" s="462">
        <f t="shared" si="51"/>
        <v>0</v>
      </c>
      <c r="U564" s="462">
        <f t="shared" si="51"/>
        <v>0</v>
      </c>
      <c r="V564" s="462">
        <f t="shared" si="51"/>
        <v>0</v>
      </c>
      <c r="W564" s="462">
        <f t="shared" si="51"/>
        <v>0</v>
      </c>
      <c r="X564" s="462">
        <f t="shared" si="51"/>
        <v>0</v>
      </c>
    </row>
    <row r="565" spans="1:24" outlineLevel="2">
      <c r="E565" s="462" t="str">
        <f t="shared" ref="E565:X565" si="52" xml:space="preserve">  E$516</f>
        <v xml:space="preserve">Override - PAYG Rate - Total PAYG rate (BR) </v>
      </c>
      <c r="F565" s="462">
        <f t="shared" si="52"/>
        <v>0</v>
      </c>
      <c r="G565" s="462" t="str">
        <f t="shared" si="52"/>
        <v>%</v>
      </c>
      <c r="H565" s="462">
        <f t="shared" si="52"/>
        <v>0</v>
      </c>
      <c r="I565" s="462">
        <f t="shared" si="52"/>
        <v>0</v>
      </c>
      <c r="J565" s="462">
        <f t="shared" si="52"/>
        <v>0</v>
      </c>
      <c r="K565" s="462">
        <f t="shared" si="52"/>
        <v>0</v>
      </c>
      <c r="L565" s="462">
        <f t="shared" si="52"/>
        <v>0</v>
      </c>
      <c r="M565" s="462">
        <f t="shared" si="52"/>
        <v>0</v>
      </c>
      <c r="N565" s="462">
        <f t="shared" si="52"/>
        <v>0</v>
      </c>
      <c r="O565" s="462">
        <f t="shared" si="52"/>
        <v>0</v>
      </c>
      <c r="P565" s="462">
        <f t="shared" si="52"/>
        <v>0</v>
      </c>
      <c r="Q565" s="462">
        <f t="shared" si="52"/>
        <v>0</v>
      </c>
      <c r="R565" s="462">
        <f t="shared" si="52"/>
        <v>0</v>
      </c>
      <c r="S565" s="462">
        <f t="shared" si="52"/>
        <v>0</v>
      </c>
      <c r="T565" s="462">
        <f t="shared" si="52"/>
        <v>0</v>
      </c>
      <c r="U565" s="462">
        <f t="shared" si="52"/>
        <v>0</v>
      </c>
      <c r="V565" s="462">
        <f t="shared" si="52"/>
        <v>0</v>
      </c>
      <c r="W565" s="462">
        <f t="shared" si="52"/>
        <v>0</v>
      </c>
      <c r="X565" s="462">
        <f t="shared" si="52"/>
        <v>0</v>
      </c>
    </row>
    <row r="566" spans="1:24" outlineLevel="2">
      <c r="E566" s="462" t="str">
        <f t="shared" ref="E566:X566" si="53" xml:space="preserve">  E$517</f>
        <v xml:space="preserve">Override - PAYG Rate - Total PAYG rate (ADDN1) </v>
      </c>
      <c r="F566" s="462">
        <f t="shared" si="53"/>
        <v>0</v>
      </c>
      <c r="G566" s="462" t="str">
        <f t="shared" si="53"/>
        <v>%</v>
      </c>
      <c r="H566" s="462">
        <f t="shared" si="53"/>
        <v>0</v>
      </c>
      <c r="I566" s="462">
        <f t="shared" si="53"/>
        <v>0</v>
      </c>
      <c r="J566" s="462">
        <f t="shared" si="53"/>
        <v>0</v>
      </c>
      <c r="K566" s="462">
        <f t="shared" si="53"/>
        <v>0</v>
      </c>
      <c r="L566" s="462">
        <f t="shared" si="53"/>
        <v>0</v>
      </c>
      <c r="M566" s="462">
        <f t="shared" si="53"/>
        <v>0</v>
      </c>
      <c r="N566" s="462">
        <f t="shared" si="53"/>
        <v>0</v>
      </c>
      <c r="O566" s="462">
        <f t="shared" si="53"/>
        <v>0</v>
      </c>
      <c r="P566" s="462">
        <f t="shared" si="53"/>
        <v>0</v>
      </c>
      <c r="Q566" s="462">
        <f t="shared" si="53"/>
        <v>0</v>
      </c>
      <c r="R566" s="462">
        <f t="shared" si="53"/>
        <v>0</v>
      </c>
      <c r="S566" s="462">
        <f t="shared" si="53"/>
        <v>0</v>
      </c>
      <c r="T566" s="462">
        <f t="shared" si="53"/>
        <v>0</v>
      </c>
      <c r="U566" s="462">
        <f t="shared" si="53"/>
        <v>0</v>
      </c>
      <c r="V566" s="462">
        <f t="shared" si="53"/>
        <v>0</v>
      </c>
      <c r="W566" s="462">
        <f t="shared" si="53"/>
        <v>0</v>
      </c>
      <c r="X566" s="462">
        <f t="shared" si="53"/>
        <v>0</v>
      </c>
    </row>
    <row r="567" spans="1:24" outlineLevel="2">
      <c r="E567" s="462" t="str">
        <f t="shared" ref="E567:X567" si="54" xml:space="preserve">  E$518</f>
        <v xml:space="preserve">Override - PAYG Rate - Total PAYG rate (ADDN2) </v>
      </c>
      <c r="F567" s="462">
        <f t="shared" si="54"/>
        <v>0</v>
      </c>
      <c r="G567" s="462" t="str">
        <f t="shared" si="54"/>
        <v>%</v>
      </c>
      <c r="H567" s="462">
        <f t="shared" si="54"/>
        <v>0</v>
      </c>
      <c r="I567" s="462">
        <f t="shared" si="54"/>
        <v>0</v>
      </c>
      <c r="J567" s="462">
        <f t="shared" si="54"/>
        <v>0</v>
      </c>
      <c r="K567" s="462">
        <f t="shared" si="54"/>
        <v>0</v>
      </c>
      <c r="L567" s="462">
        <f t="shared" si="54"/>
        <v>0</v>
      </c>
      <c r="M567" s="462">
        <f t="shared" si="54"/>
        <v>0</v>
      </c>
      <c r="N567" s="462">
        <f t="shared" si="54"/>
        <v>0</v>
      </c>
      <c r="O567" s="462">
        <f t="shared" si="54"/>
        <v>0</v>
      </c>
      <c r="P567" s="462">
        <f t="shared" si="54"/>
        <v>0</v>
      </c>
      <c r="Q567" s="462">
        <f t="shared" si="54"/>
        <v>0</v>
      </c>
      <c r="R567" s="462">
        <f t="shared" si="54"/>
        <v>0</v>
      </c>
      <c r="S567" s="462">
        <f t="shared" si="54"/>
        <v>0</v>
      </c>
      <c r="T567" s="462">
        <f t="shared" si="54"/>
        <v>0</v>
      </c>
      <c r="U567" s="462">
        <f t="shared" si="54"/>
        <v>0</v>
      </c>
      <c r="V567" s="462">
        <f t="shared" si="54"/>
        <v>0</v>
      </c>
      <c r="W567" s="462">
        <f t="shared" si="54"/>
        <v>0</v>
      </c>
      <c r="X567" s="462">
        <f t="shared" si="54"/>
        <v>0</v>
      </c>
    </row>
    <row r="568" spans="1:24" outlineLevel="2">
      <c r="A568" s="453"/>
      <c r="B568" s="453"/>
      <c r="C568" s="454"/>
      <c r="D568" s="455"/>
      <c r="E568" s="456" t="s">
        <v>4466</v>
      </c>
      <c r="F568" s="456"/>
      <c r="G568" s="456" t="s">
        <v>64</v>
      </c>
      <c r="H568" s="456"/>
      <c r="I568" s="456"/>
      <c r="J568" s="461">
        <f t="shared" ref="J568:X573" si="55" xml:space="preserve">  CHOOSE( $F$549, J550, J556, J562 )</f>
        <v>0</v>
      </c>
      <c r="K568" s="461">
        <f t="shared" si="55"/>
        <v>0</v>
      </c>
      <c r="L568" s="461">
        <f t="shared" si="55"/>
        <v>0</v>
      </c>
      <c r="M568" s="461">
        <f t="shared" si="55"/>
        <v>0</v>
      </c>
      <c r="N568" s="461">
        <f t="shared" si="55"/>
        <v>0.39717319753594355</v>
      </c>
      <c r="O568" s="461">
        <f t="shared" si="55"/>
        <v>0.41545541250426987</v>
      </c>
      <c r="P568" s="461">
        <f t="shared" si="55"/>
        <v>0.36679955147141396</v>
      </c>
      <c r="Q568" s="461">
        <f t="shared" si="55"/>
        <v>0.40376080950924503</v>
      </c>
      <c r="R568" s="461">
        <f t="shared" si="55"/>
        <v>0.30961429288072312</v>
      </c>
      <c r="S568" s="461">
        <f t="shared" si="55"/>
        <v>0.53144606170622943</v>
      </c>
      <c r="T568" s="461">
        <f t="shared" si="55"/>
        <v>0.53434884148101502</v>
      </c>
      <c r="U568" s="461">
        <f t="shared" si="55"/>
        <v>0.53723539002163001</v>
      </c>
      <c r="V568" s="461">
        <f t="shared" si="55"/>
        <v>0.54010791482574771</v>
      </c>
      <c r="W568" s="461">
        <f t="shared" si="55"/>
        <v>0.54296847641302204</v>
      </c>
      <c r="X568" s="461">
        <f t="shared" si="55"/>
        <v>0</v>
      </c>
    </row>
    <row r="569" spans="1:24" outlineLevel="2">
      <c r="A569" s="453"/>
      <c r="B569" s="453"/>
      <c r="C569" s="454"/>
      <c r="D569" s="455"/>
      <c r="E569" s="456" t="s">
        <v>4467</v>
      </c>
      <c r="F569" s="456"/>
      <c r="G569" s="456" t="s">
        <v>64</v>
      </c>
      <c r="H569" s="456"/>
      <c r="I569" s="456"/>
      <c r="J569" s="461">
        <f t="shared" si="55"/>
        <v>0</v>
      </c>
      <c r="K569" s="461">
        <f t="shared" si="55"/>
        <v>0</v>
      </c>
      <c r="L569" s="461">
        <f t="shared" si="55"/>
        <v>0</v>
      </c>
      <c r="M569" s="461">
        <f t="shared" si="55"/>
        <v>0</v>
      </c>
      <c r="N569" s="461">
        <f t="shared" si="55"/>
        <v>0.35517827598921231</v>
      </c>
      <c r="O569" s="461">
        <f t="shared" si="55"/>
        <v>0.3827105761106202</v>
      </c>
      <c r="P569" s="461">
        <f t="shared" si="55"/>
        <v>0.36496180913810988</v>
      </c>
      <c r="Q569" s="461">
        <f t="shared" si="55"/>
        <v>0.38479941049666572</v>
      </c>
      <c r="R569" s="461">
        <f t="shared" si="55"/>
        <v>0.37888641043677124</v>
      </c>
      <c r="S569" s="461">
        <f t="shared" si="55"/>
        <v>0.39342513313993771</v>
      </c>
      <c r="T569" s="461">
        <f t="shared" si="55"/>
        <v>0.39972599624192467</v>
      </c>
      <c r="U569" s="461">
        <f t="shared" si="55"/>
        <v>0.40174910042722589</v>
      </c>
      <c r="V569" s="461">
        <f t="shared" si="55"/>
        <v>0.40282637126238102</v>
      </c>
      <c r="W569" s="461">
        <f t="shared" si="55"/>
        <v>0.40006935584465331</v>
      </c>
      <c r="X569" s="461">
        <f t="shared" si="55"/>
        <v>0</v>
      </c>
    </row>
    <row r="570" spans="1:24" outlineLevel="2">
      <c r="A570" s="453"/>
      <c r="B570" s="453"/>
      <c r="C570" s="454"/>
      <c r="D570" s="455"/>
      <c r="E570" s="456" t="s">
        <v>4468</v>
      </c>
      <c r="F570" s="456"/>
      <c r="G570" s="456" t="s">
        <v>64</v>
      </c>
      <c r="H570" s="456"/>
      <c r="I570" s="456"/>
      <c r="J570" s="461">
        <f t="shared" si="55"/>
        <v>0</v>
      </c>
      <c r="K570" s="461">
        <f t="shared" si="55"/>
        <v>0</v>
      </c>
      <c r="L570" s="461">
        <f t="shared" si="55"/>
        <v>0</v>
      </c>
      <c r="M570" s="461">
        <f t="shared" si="55"/>
        <v>0</v>
      </c>
      <c r="N570" s="461">
        <f t="shared" si="55"/>
        <v>0.26210600275045193</v>
      </c>
      <c r="O570" s="461">
        <f t="shared" si="55"/>
        <v>0.24883662418505823</v>
      </c>
      <c r="P570" s="461">
        <f t="shared" si="55"/>
        <v>0.28071922838458763</v>
      </c>
      <c r="Q570" s="461">
        <f t="shared" si="55"/>
        <v>0.25127479936474661</v>
      </c>
      <c r="R570" s="461">
        <f t="shared" si="55"/>
        <v>0.24415449623694596</v>
      </c>
      <c r="S570" s="461">
        <f t="shared" si="55"/>
        <v>0.35747369057177147</v>
      </c>
      <c r="T570" s="461">
        <f t="shared" si="55"/>
        <v>0.3300745746835923</v>
      </c>
      <c r="U570" s="461">
        <f t="shared" si="55"/>
        <v>0.26020205836101906</v>
      </c>
      <c r="V570" s="461">
        <f t="shared" si="55"/>
        <v>0.22582063007137954</v>
      </c>
      <c r="W570" s="461">
        <f t="shared" si="55"/>
        <v>0.1937431538938672</v>
      </c>
      <c r="X570" s="461">
        <f t="shared" si="55"/>
        <v>0</v>
      </c>
    </row>
    <row r="571" spans="1:24" outlineLevel="2">
      <c r="A571" s="453"/>
      <c r="B571" s="453"/>
      <c r="C571" s="454"/>
      <c r="D571" s="455"/>
      <c r="E571" s="456" t="s">
        <v>4469</v>
      </c>
      <c r="F571" s="456"/>
      <c r="G571" s="456" t="s">
        <v>64</v>
      </c>
      <c r="H571" s="456"/>
      <c r="I571" s="456"/>
      <c r="J571" s="461">
        <f t="shared" si="55"/>
        <v>0</v>
      </c>
      <c r="K571" s="461">
        <f t="shared" si="55"/>
        <v>0</v>
      </c>
      <c r="L571" s="461">
        <f t="shared" si="55"/>
        <v>0</v>
      </c>
      <c r="M571" s="461">
        <f t="shared" si="55"/>
        <v>0</v>
      </c>
      <c r="N571" s="461">
        <f t="shared" si="55"/>
        <v>0.48134915373368781</v>
      </c>
      <c r="O571" s="461">
        <f t="shared" si="55"/>
        <v>0.46155316017208314</v>
      </c>
      <c r="P571" s="461">
        <f t="shared" si="55"/>
        <v>0.51187743616873782</v>
      </c>
      <c r="Q571" s="461">
        <f t="shared" si="55"/>
        <v>0.44913467155632886</v>
      </c>
      <c r="R571" s="461">
        <f t="shared" si="55"/>
        <v>0.45064203308673068</v>
      </c>
      <c r="S571" s="461">
        <f t="shared" si="55"/>
        <v>0.37898326898326895</v>
      </c>
      <c r="T571" s="461">
        <f t="shared" si="55"/>
        <v>0.38018021072618313</v>
      </c>
      <c r="U571" s="461">
        <f t="shared" si="55"/>
        <v>0.38136629318863147</v>
      </c>
      <c r="V571" s="461">
        <f t="shared" si="55"/>
        <v>0.38254222986946379</v>
      </c>
      <c r="W571" s="461">
        <f t="shared" si="55"/>
        <v>0.38370677256978486</v>
      </c>
      <c r="X571" s="461">
        <f t="shared" si="55"/>
        <v>0</v>
      </c>
    </row>
    <row r="572" spans="1:24" outlineLevel="2">
      <c r="A572" s="453"/>
      <c r="B572" s="453"/>
      <c r="C572" s="454"/>
      <c r="D572" s="455"/>
      <c r="E572" s="456" t="s">
        <v>4470</v>
      </c>
      <c r="F572" s="456"/>
      <c r="G572" s="456" t="s">
        <v>64</v>
      </c>
      <c r="H572" s="456"/>
      <c r="I572" s="456"/>
      <c r="J572" s="461">
        <f t="shared" si="55"/>
        <v>0</v>
      </c>
      <c r="K572" s="461">
        <f t="shared" si="55"/>
        <v>0</v>
      </c>
      <c r="L572" s="461">
        <f t="shared" si="55"/>
        <v>0</v>
      </c>
      <c r="M572" s="461">
        <f t="shared" si="55"/>
        <v>0</v>
      </c>
      <c r="N572" s="461">
        <f t="shared" si="55"/>
        <v>-0.5713480537622716</v>
      </c>
      <c r="O572" s="461">
        <f t="shared" si="55"/>
        <v>0.5354391177899479</v>
      </c>
      <c r="P572" s="461">
        <f t="shared" si="55"/>
        <v>0.60866499373596727</v>
      </c>
      <c r="Q572" s="461">
        <f t="shared" si="55"/>
        <v>0.86980381186209421</v>
      </c>
      <c r="R572" s="461">
        <f t="shared" si="55"/>
        <v>0.73037818623492967</v>
      </c>
      <c r="S572" s="461">
        <f t="shared" si="55"/>
        <v>0</v>
      </c>
      <c r="T572" s="461">
        <f t="shared" si="55"/>
        <v>0</v>
      </c>
      <c r="U572" s="461">
        <f t="shared" si="55"/>
        <v>0</v>
      </c>
      <c r="V572" s="461">
        <f t="shared" si="55"/>
        <v>0</v>
      </c>
      <c r="W572" s="461">
        <f t="shared" si="55"/>
        <v>0</v>
      </c>
      <c r="X572" s="461">
        <f t="shared" si="55"/>
        <v>0</v>
      </c>
    </row>
    <row r="573" spans="1:24" outlineLevel="2">
      <c r="A573" s="453"/>
      <c r="B573" s="453"/>
      <c r="C573" s="454"/>
      <c r="D573" s="455"/>
      <c r="E573" s="456" t="s">
        <v>4471</v>
      </c>
      <c r="F573" s="456"/>
      <c r="G573" s="456" t="s">
        <v>64</v>
      </c>
      <c r="H573" s="456"/>
      <c r="I573" s="456"/>
      <c r="J573" s="461">
        <f t="shared" si="55"/>
        <v>0</v>
      </c>
      <c r="K573" s="461">
        <f t="shared" si="55"/>
        <v>0</v>
      </c>
      <c r="L573" s="461">
        <f t="shared" si="55"/>
        <v>0</v>
      </c>
      <c r="M573" s="461">
        <f t="shared" si="55"/>
        <v>0</v>
      </c>
      <c r="N573" s="461">
        <f t="shared" si="55"/>
        <v>0</v>
      </c>
      <c r="O573" s="461">
        <f t="shared" si="55"/>
        <v>0</v>
      </c>
      <c r="P573" s="461">
        <f t="shared" si="55"/>
        <v>0</v>
      </c>
      <c r="Q573" s="461">
        <f t="shared" si="55"/>
        <v>0</v>
      </c>
      <c r="R573" s="461">
        <f t="shared" si="55"/>
        <v>0</v>
      </c>
      <c r="S573" s="461">
        <f t="shared" si="55"/>
        <v>0</v>
      </c>
      <c r="T573" s="461">
        <f t="shared" si="55"/>
        <v>0</v>
      </c>
      <c r="U573" s="461">
        <f t="shared" si="55"/>
        <v>0</v>
      </c>
      <c r="V573" s="461">
        <f t="shared" si="55"/>
        <v>0</v>
      </c>
      <c r="W573" s="461">
        <f t="shared" si="55"/>
        <v>0</v>
      </c>
      <c r="X573" s="461">
        <f t="shared" si="55"/>
        <v>0</v>
      </c>
    </row>
    <row r="574" spans="1:24" outlineLevel="2"/>
    <row r="575" spans="1:24" outlineLevel="1"/>
    <row r="576" spans="1:24" outlineLevel="1"/>
    <row r="577" spans="1:24" outlineLevel="1">
      <c r="A577" s="69" t="s">
        <v>4472</v>
      </c>
    </row>
    <row r="578" spans="1:24" outlineLevel="2">
      <c r="B578" s="69" t="s">
        <v>4473</v>
      </c>
    </row>
    <row r="579" spans="1:24" outlineLevel="2">
      <c r="A579" s="447"/>
      <c r="B579" s="447"/>
      <c r="C579" s="448"/>
      <c r="D579" s="449"/>
      <c r="E579" s="450" t="s">
        <v>4474</v>
      </c>
      <c r="F579" s="450">
        <v>1</v>
      </c>
      <c r="G579" s="450" t="s">
        <v>4001</v>
      </c>
      <c r="M579" s="451"/>
    </row>
    <row r="580" spans="1:24" outlineLevel="2">
      <c r="A580" s="447"/>
      <c r="B580" s="447"/>
      <c r="C580" s="448"/>
      <c r="D580" s="449"/>
      <c r="E580" s="460" t="s">
        <v>4475</v>
      </c>
      <c r="F580" s="460">
        <v>0</v>
      </c>
      <c r="G580" s="460" t="s">
        <v>64</v>
      </c>
      <c r="H580" s="460">
        <v>0</v>
      </c>
      <c r="I580" s="460">
        <v>0</v>
      </c>
      <c r="J580" s="460">
        <v>0</v>
      </c>
      <c r="K580" s="460">
        <v>0</v>
      </c>
      <c r="L580" s="460">
        <v>0</v>
      </c>
      <c r="M580" s="460">
        <v>0</v>
      </c>
      <c r="N580" s="460">
        <v>3.3399999999999999E-2</v>
      </c>
      <c r="O580" s="460">
        <v>3.3399999999999999E-2</v>
      </c>
      <c r="P580" s="460">
        <v>3.3399999999999999E-2</v>
      </c>
      <c r="Q580" s="460">
        <v>3.3399999999999999E-2</v>
      </c>
      <c r="R580" s="460">
        <v>3.3399999999999999E-2</v>
      </c>
      <c r="S580" s="460">
        <v>3.3399999999999999E-2</v>
      </c>
      <c r="T580" s="460">
        <v>3.3399999999999999E-2</v>
      </c>
      <c r="U580" s="460">
        <v>3.3399999999999999E-2</v>
      </c>
      <c r="V580" s="460">
        <v>3.3399999999999999E-2</v>
      </c>
      <c r="W580" s="460">
        <v>3.3399999999999999E-2</v>
      </c>
      <c r="X580" s="460">
        <v>0</v>
      </c>
    </row>
    <row r="581" spans="1:24" outlineLevel="2">
      <c r="A581" s="447"/>
      <c r="B581" s="447"/>
      <c r="C581" s="448"/>
      <c r="D581" s="449"/>
      <c r="E581" s="460" t="s">
        <v>4476</v>
      </c>
      <c r="F581" s="460">
        <v>0</v>
      </c>
      <c r="G581" s="460" t="s">
        <v>64</v>
      </c>
      <c r="H581" s="460">
        <v>0</v>
      </c>
      <c r="I581" s="460">
        <v>0</v>
      </c>
      <c r="J581" s="460">
        <v>0</v>
      </c>
      <c r="K581" s="460">
        <v>0</v>
      </c>
      <c r="L581" s="460">
        <v>0</v>
      </c>
      <c r="M581" s="460">
        <v>0</v>
      </c>
      <c r="N581" s="460">
        <v>4.0599999999999997E-2</v>
      </c>
      <c r="O581" s="460">
        <v>4.0599999999999997E-2</v>
      </c>
      <c r="P581" s="460">
        <v>4.0599999999999997E-2</v>
      </c>
      <c r="Q581" s="460">
        <v>4.0599999999999997E-2</v>
      </c>
      <c r="R581" s="460">
        <v>4.0599999999999997E-2</v>
      </c>
      <c r="S581" s="460">
        <v>4.0599999999999997E-2</v>
      </c>
      <c r="T581" s="460">
        <v>4.0599999999999997E-2</v>
      </c>
      <c r="U581" s="460">
        <v>4.0599999999999997E-2</v>
      </c>
      <c r="V581" s="460">
        <v>4.0599999999999997E-2</v>
      </c>
      <c r="W581" s="460">
        <v>4.0599999999999997E-2</v>
      </c>
      <c r="X581" s="460">
        <v>0</v>
      </c>
    </row>
    <row r="582" spans="1:24" outlineLevel="2">
      <c r="A582" s="447"/>
      <c r="B582" s="447"/>
      <c r="C582" s="448"/>
      <c r="D582" s="449"/>
      <c r="E582" s="460" t="s">
        <v>4477</v>
      </c>
      <c r="F582" s="460">
        <v>0</v>
      </c>
      <c r="G582" s="460" t="s">
        <v>64</v>
      </c>
      <c r="H582" s="460">
        <v>0</v>
      </c>
      <c r="I582" s="460">
        <v>0</v>
      </c>
      <c r="J582" s="460">
        <v>0</v>
      </c>
      <c r="K582" s="460">
        <v>0</v>
      </c>
      <c r="L582" s="460">
        <v>0</v>
      </c>
      <c r="M582" s="460">
        <v>0</v>
      </c>
      <c r="N582" s="460">
        <v>4.4999999999999998E-2</v>
      </c>
      <c r="O582" s="460">
        <v>4.4999999999999998E-2</v>
      </c>
      <c r="P582" s="460">
        <v>4.4999999999999998E-2</v>
      </c>
      <c r="Q582" s="460">
        <v>4.4999999999999998E-2</v>
      </c>
      <c r="R582" s="460">
        <v>4.4999999999999998E-2</v>
      </c>
      <c r="S582" s="460">
        <v>4.4999999999999998E-2</v>
      </c>
      <c r="T582" s="460">
        <v>4.4999999999999998E-2</v>
      </c>
      <c r="U582" s="460">
        <v>4.4999999999999998E-2</v>
      </c>
      <c r="V582" s="460">
        <v>4.4999999999999998E-2</v>
      </c>
      <c r="W582" s="460">
        <v>4.4999999999999998E-2</v>
      </c>
      <c r="X582" s="460">
        <v>0</v>
      </c>
    </row>
    <row r="583" spans="1:24" outlineLevel="2">
      <c r="A583" s="447"/>
      <c r="B583" s="447"/>
      <c r="C583" s="448"/>
      <c r="D583" s="449"/>
      <c r="E583" s="460" t="s">
        <v>4478</v>
      </c>
      <c r="F583" s="460">
        <v>0</v>
      </c>
      <c r="G583" s="460" t="s">
        <v>64</v>
      </c>
      <c r="H583" s="460">
        <v>0</v>
      </c>
      <c r="I583" s="460">
        <v>0</v>
      </c>
      <c r="J583" s="460">
        <v>0</v>
      </c>
      <c r="K583" s="460">
        <v>0</v>
      </c>
      <c r="L583" s="460">
        <v>0</v>
      </c>
      <c r="M583" s="460">
        <v>0</v>
      </c>
      <c r="N583" s="460">
        <v>4.8599999999999997E-2</v>
      </c>
      <c r="O583" s="460">
        <v>4.8599999999999997E-2</v>
      </c>
      <c r="P583" s="460">
        <v>4.8599999999999997E-2</v>
      </c>
      <c r="Q583" s="460">
        <v>4.8599999999999997E-2</v>
      </c>
      <c r="R583" s="460">
        <v>4.8599999999999997E-2</v>
      </c>
      <c r="S583" s="460">
        <v>4.8599999999999997E-2</v>
      </c>
      <c r="T583" s="460">
        <v>4.8599999999999997E-2</v>
      </c>
      <c r="U583" s="460">
        <v>4.8599999999999997E-2</v>
      </c>
      <c r="V583" s="460">
        <v>4.8599999999999997E-2</v>
      </c>
      <c r="W583" s="460">
        <v>4.8599999999999997E-2</v>
      </c>
      <c r="X583" s="460">
        <v>0</v>
      </c>
    </row>
    <row r="584" spans="1:24" outlineLevel="2">
      <c r="A584" s="447"/>
      <c r="B584" s="447"/>
      <c r="C584" s="448"/>
      <c r="D584" s="449"/>
      <c r="E584" s="460" t="s">
        <v>4479</v>
      </c>
      <c r="F584" s="460">
        <v>0</v>
      </c>
      <c r="G584" s="460" t="s">
        <v>64</v>
      </c>
      <c r="H584" s="460">
        <v>0</v>
      </c>
      <c r="I584" s="460">
        <v>0</v>
      </c>
      <c r="J584" s="460">
        <v>0</v>
      </c>
      <c r="K584" s="460">
        <v>0</v>
      </c>
      <c r="L584" s="460">
        <v>0</v>
      </c>
      <c r="M584" s="460">
        <v>0</v>
      </c>
      <c r="N584" s="460">
        <v>2.5000000000000001E-3</v>
      </c>
      <c r="O584" s="460">
        <v>2.5000000000000001E-3</v>
      </c>
      <c r="P584" s="460">
        <v>2.5000000000000001E-3</v>
      </c>
      <c r="Q584" s="460">
        <v>2.5000000000000001E-3</v>
      </c>
      <c r="R584" s="460">
        <v>2.5000000000000001E-3</v>
      </c>
      <c r="S584" s="460">
        <v>2.5000000000000001E-3</v>
      </c>
      <c r="T584" s="460">
        <v>2.5000000000000001E-3</v>
      </c>
      <c r="U584" s="460">
        <v>2.5000000000000001E-3</v>
      </c>
      <c r="V584" s="460">
        <v>2.5000000000000001E-3</v>
      </c>
      <c r="W584" s="460">
        <v>2.5000000000000001E-3</v>
      </c>
      <c r="X584" s="460">
        <v>0</v>
      </c>
    </row>
    <row r="585" spans="1:24" outlineLevel="2">
      <c r="A585" s="447"/>
      <c r="B585" s="447"/>
      <c r="C585" s="448"/>
      <c r="D585" s="449"/>
      <c r="E585" s="460" t="s">
        <v>4480</v>
      </c>
      <c r="F585" s="460">
        <v>0</v>
      </c>
      <c r="G585" s="460" t="s">
        <v>64</v>
      </c>
      <c r="H585" s="460">
        <v>0</v>
      </c>
      <c r="I585" s="460">
        <v>0</v>
      </c>
      <c r="J585" s="460">
        <v>0</v>
      </c>
      <c r="K585" s="460">
        <v>0</v>
      </c>
      <c r="L585" s="460">
        <v>0</v>
      </c>
      <c r="M585" s="460">
        <v>0</v>
      </c>
      <c r="N585" s="460">
        <v>0</v>
      </c>
      <c r="O585" s="460">
        <v>0</v>
      </c>
      <c r="P585" s="460">
        <v>0</v>
      </c>
      <c r="Q585" s="460">
        <v>0</v>
      </c>
      <c r="R585" s="460">
        <v>0</v>
      </c>
      <c r="S585" s="460">
        <v>0</v>
      </c>
      <c r="T585" s="460">
        <v>0</v>
      </c>
      <c r="U585" s="460">
        <v>0</v>
      </c>
      <c r="V585" s="460">
        <v>0</v>
      </c>
      <c r="W585" s="460">
        <v>0</v>
      </c>
      <c r="X585" s="460">
        <v>0</v>
      </c>
    </row>
    <row r="586" spans="1:24" outlineLevel="2">
      <c r="A586" s="447"/>
      <c r="B586" s="447"/>
      <c r="C586" s="448"/>
      <c r="D586" s="449"/>
      <c r="E586" s="460" t="s">
        <v>4481</v>
      </c>
      <c r="F586" s="460">
        <v>0</v>
      </c>
      <c r="G586" s="460" t="s">
        <v>64</v>
      </c>
      <c r="H586" s="460">
        <v>0</v>
      </c>
      <c r="I586" s="460">
        <v>0</v>
      </c>
      <c r="J586" s="460">
        <v>0</v>
      </c>
      <c r="K586" s="460">
        <v>0</v>
      </c>
      <c r="L586" s="460">
        <v>0</v>
      </c>
      <c r="M586" s="460">
        <v>0</v>
      </c>
      <c r="N586" s="460">
        <v>0</v>
      </c>
      <c r="O586" s="460">
        <v>0</v>
      </c>
      <c r="P586" s="460">
        <v>0</v>
      </c>
      <c r="Q586" s="460">
        <v>0</v>
      </c>
      <c r="R586" s="460">
        <v>0</v>
      </c>
      <c r="S586" s="460">
        <v>0</v>
      </c>
      <c r="T586" s="460">
        <v>0</v>
      </c>
      <c r="U586" s="460">
        <v>0</v>
      </c>
      <c r="V586" s="460">
        <v>0</v>
      </c>
      <c r="W586" s="460">
        <v>0</v>
      </c>
      <c r="X586" s="460">
        <v>0</v>
      </c>
    </row>
    <row r="587" spans="1:24" outlineLevel="2">
      <c r="A587" s="447"/>
      <c r="B587" s="447"/>
      <c r="C587" s="448"/>
      <c r="D587" s="449"/>
      <c r="E587" s="460" t="s">
        <v>4482</v>
      </c>
      <c r="F587" s="460">
        <v>0</v>
      </c>
      <c r="G587" s="460" t="s">
        <v>64</v>
      </c>
      <c r="H587" s="460">
        <v>0</v>
      </c>
      <c r="I587" s="460">
        <v>0</v>
      </c>
      <c r="J587" s="460">
        <v>0</v>
      </c>
      <c r="K587" s="460">
        <v>0</v>
      </c>
      <c r="L587" s="460">
        <v>0</v>
      </c>
      <c r="M587" s="460">
        <v>0</v>
      </c>
      <c r="N587" s="460">
        <v>0</v>
      </c>
      <c r="O587" s="460">
        <v>0</v>
      </c>
      <c r="P587" s="460">
        <v>0</v>
      </c>
      <c r="Q587" s="460">
        <v>0</v>
      </c>
      <c r="R587" s="460">
        <v>0</v>
      </c>
      <c r="S587" s="460">
        <v>0</v>
      </c>
      <c r="T587" s="460">
        <v>0</v>
      </c>
      <c r="U587" s="460">
        <v>0</v>
      </c>
      <c r="V587" s="460">
        <v>0</v>
      </c>
      <c r="W587" s="460">
        <v>0</v>
      </c>
      <c r="X587" s="460">
        <v>0</v>
      </c>
    </row>
    <row r="588" spans="1:24" outlineLevel="2">
      <c r="A588" s="447"/>
      <c r="B588" s="447"/>
      <c r="C588" s="448"/>
      <c r="D588" s="449"/>
      <c r="E588" s="460" t="s">
        <v>4483</v>
      </c>
      <c r="F588" s="460">
        <v>0</v>
      </c>
      <c r="G588" s="460" t="s">
        <v>64</v>
      </c>
      <c r="H588" s="460">
        <v>0</v>
      </c>
      <c r="I588" s="460">
        <v>0</v>
      </c>
      <c r="J588" s="460">
        <v>0</v>
      </c>
      <c r="K588" s="460">
        <v>0</v>
      </c>
      <c r="L588" s="460">
        <v>0</v>
      </c>
      <c r="M588" s="460">
        <v>0</v>
      </c>
      <c r="N588" s="460">
        <v>0</v>
      </c>
      <c r="O588" s="460">
        <v>0</v>
      </c>
      <c r="P588" s="460">
        <v>0</v>
      </c>
      <c r="Q588" s="460">
        <v>0</v>
      </c>
      <c r="R588" s="460">
        <v>0</v>
      </c>
      <c r="S588" s="460">
        <v>0</v>
      </c>
      <c r="T588" s="460">
        <v>0</v>
      </c>
      <c r="U588" s="460">
        <v>0</v>
      </c>
      <c r="V588" s="460">
        <v>0</v>
      </c>
      <c r="W588" s="460">
        <v>0</v>
      </c>
      <c r="X588" s="460">
        <v>0</v>
      </c>
    </row>
    <row r="589" spans="1:24" outlineLevel="2">
      <c r="A589" s="447"/>
      <c r="B589" s="447"/>
      <c r="C589" s="448"/>
      <c r="D589" s="449"/>
      <c r="E589" s="460" t="s">
        <v>4484</v>
      </c>
      <c r="F589" s="460">
        <v>0</v>
      </c>
      <c r="G589" s="460" t="s">
        <v>64</v>
      </c>
      <c r="H589" s="460">
        <v>0</v>
      </c>
      <c r="I589" s="460">
        <v>0</v>
      </c>
      <c r="J589" s="460">
        <v>0</v>
      </c>
      <c r="K589" s="460">
        <v>0</v>
      </c>
      <c r="L589" s="460">
        <v>0</v>
      </c>
      <c r="M589" s="460">
        <v>0</v>
      </c>
      <c r="N589" s="460">
        <v>0</v>
      </c>
      <c r="O589" s="460">
        <v>0</v>
      </c>
      <c r="P589" s="460">
        <v>0</v>
      </c>
      <c r="Q589" s="460">
        <v>0</v>
      </c>
      <c r="R589" s="460">
        <v>0</v>
      </c>
      <c r="S589" s="460">
        <v>0</v>
      </c>
      <c r="T589" s="460">
        <v>0</v>
      </c>
      <c r="U589" s="460">
        <v>0</v>
      </c>
      <c r="V589" s="460">
        <v>0</v>
      </c>
      <c r="W589" s="460">
        <v>0</v>
      </c>
      <c r="X589" s="460">
        <v>0</v>
      </c>
    </row>
    <row r="590" spans="1:24" outlineLevel="2">
      <c r="A590" s="447"/>
      <c r="B590" s="447"/>
      <c r="C590" s="448"/>
      <c r="D590" s="449"/>
      <c r="E590" s="460" t="s">
        <v>4485</v>
      </c>
      <c r="F590" s="460">
        <v>0</v>
      </c>
      <c r="G590" s="460" t="s">
        <v>64</v>
      </c>
      <c r="H590" s="460">
        <v>0</v>
      </c>
      <c r="I590" s="460">
        <v>0</v>
      </c>
      <c r="J590" s="460">
        <v>0</v>
      </c>
      <c r="K590" s="460">
        <v>0</v>
      </c>
      <c r="L590" s="460">
        <v>0</v>
      </c>
      <c r="M590" s="460">
        <v>0</v>
      </c>
      <c r="N590" s="460">
        <v>0</v>
      </c>
      <c r="O590" s="460">
        <v>0</v>
      </c>
      <c r="P590" s="460">
        <v>0</v>
      </c>
      <c r="Q590" s="460">
        <v>0</v>
      </c>
      <c r="R590" s="460">
        <v>0</v>
      </c>
      <c r="S590" s="460">
        <v>0</v>
      </c>
      <c r="T590" s="460">
        <v>0</v>
      </c>
      <c r="U590" s="460">
        <v>0</v>
      </c>
      <c r="V590" s="460">
        <v>0</v>
      </c>
      <c r="W590" s="460">
        <v>0</v>
      </c>
      <c r="X590" s="460">
        <v>0</v>
      </c>
    </row>
    <row r="591" spans="1:24" outlineLevel="2">
      <c r="A591" s="447"/>
      <c r="B591" s="447"/>
      <c r="C591" s="448"/>
      <c r="D591" s="449"/>
      <c r="E591" s="460" t="s">
        <v>4486</v>
      </c>
      <c r="F591" s="460">
        <v>0</v>
      </c>
      <c r="G591" s="460" t="s">
        <v>64</v>
      </c>
      <c r="H591" s="460">
        <v>0</v>
      </c>
      <c r="I591" s="460">
        <v>0</v>
      </c>
      <c r="J591" s="460">
        <v>0</v>
      </c>
      <c r="K591" s="460">
        <v>0</v>
      </c>
      <c r="L591" s="460">
        <v>0</v>
      </c>
      <c r="M591" s="460">
        <v>0</v>
      </c>
      <c r="N591" s="460">
        <v>0</v>
      </c>
      <c r="O591" s="460">
        <v>0</v>
      </c>
      <c r="P591" s="460">
        <v>0</v>
      </c>
      <c r="Q591" s="460">
        <v>0</v>
      </c>
      <c r="R591" s="460">
        <v>0</v>
      </c>
      <c r="S591" s="460">
        <v>0</v>
      </c>
      <c r="T591" s="460">
        <v>0</v>
      </c>
      <c r="U591" s="460">
        <v>0</v>
      </c>
      <c r="V591" s="460">
        <v>0</v>
      </c>
      <c r="W591" s="460">
        <v>0</v>
      </c>
      <c r="X591" s="460">
        <v>0</v>
      </c>
    </row>
    <row r="592" spans="1:24" outlineLevel="2">
      <c r="A592" s="447"/>
      <c r="B592" s="447"/>
      <c r="C592" s="448"/>
      <c r="D592" s="449"/>
      <c r="E592" s="460" t="s">
        <v>4487</v>
      </c>
      <c r="F592" s="460">
        <v>0</v>
      </c>
      <c r="G592" s="460" t="s">
        <v>64</v>
      </c>
      <c r="H592" s="460">
        <v>0</v>
      </c>
      <c r="I592" s="460">
        <v>0</v>
      </c>
      <c r="J592" s="460">
        <v>0</v>
      </c>
      <c r="K592" s="460">
        <v>0</v>
      </c>
      <c r="L592" s="460">
        <v>0</v>
      </c>
      <c r="M592" s="460">
        <v>0</v>
      </c>
      <c r="N592" s="460">
        <v>0</v>
      </c>
      <c r="O592" s="460">
        <v>0</v>
      </c>
      <c r="P592" s="460">
        <v>0</v>
      </c>
      <c r="Q592" s="460">
        <v>0</v>
      </c>
      <c r="R592" s="460">
        <v>0</v>
      </c>
      <c r="S592" s="460">
        <v>0</v>
      </c>
      <c r="T592" s="460">
        <v>0</v>
      </c>
      <c r="U592" s="460">
        <v>0</v>
      </c>
      <c r="V592" s="460">
        <v>0</v>
      </c>
      <c r="W592" s="460">
        <v>0</v>
      </c>
      <c r="X592" s="460">
        <v>0</v>
      </c>
    </row>
    <row r="593" spans="1:24" outlineLevel="2">
      <c r="A593" s="447"/>
      <c r="B593" s="447"/>
      <c r="C593" s="448"/>
      <c r="D593" s="449"/>
      <c r="E593" s="460" t="s">
        <v>4488</v>
      </c>
      <c r="F593" s="460">
        <v>0</v>
      </c>
      <c r="G593" s="460" t="s">
        <v>64</v>
      </c>
      <c r="H593" s="460">
        <v>0</v>
      </c>
      <c r="I593" s="460">
        <v>0</v>
      </c>
      <c r="J593" s="460">
        <v>0</v>
      </c>
      <c r="K593" s="460">
        <v>0</v>
      </c>
      <c r="L593" s="460">
        <v>0</v>
      </c>
      <c r="M593" s="460">
        <v>0</v>
      </c>
      <c r="N593" s="460">
        <v>0</v>
      </c>
      <c r="O593" s="460">
        <v>0</v>
      </c>
      <c r="P593" s="460">
        <v>0</v>
      </c>
      <c r="Q593" s="460">
        <v>0</v>
      </c>
      <c r="R593" s="460">
        <v>0</v>
      </c>
      <c r="S593" s="460">
        <v>0</v>
      </c>
      <c r="T593" s="460">
        <v>0</v>
      </c>
      <c r="U593" s="460">
        <v>0</v>
      </c>
      <c r="V593" s="460">
        <v>0</v>
      </c>
      <c r="W593" s="460">
        <v>0</v>
      </c>
      <c r="X593" s="460">
        <v>0</v>
      </c>
    </row>
    <row r="594" spans="1:24" outlineLevel="2">
      <c r="A594" s="447"/>
      <c r="B594" s="447"/>
      <c r="C594" s="448"/>
      <c r="D594" s="449"/>
      <c r="E594" s="460" t="s">
        <v>4489</v>
      </c>
      <c r="F594" s="460">
        <v>0</v>
      </c>
      <c r="G594" s="460" t="s">
        <v>64</v>
      </c>
      <c r="H594" s="460">
        <v>0</v>
      </c>
      <c r="I594" s="460">
        <v>0</v>
      </c>
      <c r="J594" s="460">
        <v>0</v>
      </c>
      <c r="K594" s="460">
        <v>0</v>
      </c>
      <c r="L594" s="460">
        <v>0</v>
      </c>
      <c r="M594" s="460">
        <v>0</v>
      </c>
      <c r="N594" s="460">
        <v>0</v>
      </c>
      <c r="O594" s="460">
        <v>0</v>
      </c>
      <c r="P594" s="460">
        <v>0</v>
      </c>
      <c r="Q594" s="460">
        <v>0</v>
      </c>
      <c r="R594" s="460">
        <v>0</v>
      </c>
      <c r="S594" s="460">
        <v>0</v>
      </c>
      <c r="T594" s="460">
        <v>0</v>
      </c>
      <c r="U594" s="460">
        <v>0</v>
      </c>
      <c r="V594" s="460">
        <v>0</v>
      </c>
      <c r="W594" s="460">
        <v>0</v>
      </c>
      <c r="X594" s="460">
        <v>0</v>
      </c>
    </row>
    <row r="595" spans="1:24" outlineLevel="2">
      <c r="A595" s="447"/>
      <c r="B595" s="447"/>
      <c r="C595" s="448"/>
      <c r="D595" s="449"/>
      <c r="E595" s="460" t="s">
        <v>4490</v>
      </c>
      <c r="F595" s="460">
        <v>0</v>
      </c>
      <c r="G595" s="460" t="s">
        <v>64</v>
      </c>
      <c r="H595" s="460">
        <v>0</v>
      </c>
      <c r="I595" s="460">
        <v>0</v>
      </c>
      <c r="J595" s="460">
        <v>0</v>
      </c>
      <c r="K595" s="460">
        <v>0</v>
      </c>
      <c r="L595" s="460">
        <v>0</v>
      </c>
      <c r="M595" s="460">
        <v>0</v>
      </c>
      <c r="N595" s="460">
        <v>0</v>
      </c>
      <c r="O595" s="460">
        <v>0</v>
      </c>
      <c r="P595" s="460">
        <v>0</v>
      </c>
      <c r="Q595" s="460">
        <v>0</v>
      </c>
      <c r="R595" s="460">
        <v>0</v>
      </c>
      <c r="S595" s="460">
        <v>0</v>
      </c>
      <c r="T595" s="460">
        <v>0</v>
      </c>
      <c r="U595" s="460">
        <v>0</v>
      </c>
      <c r="V595" s="460">
        <v>0</v>
      </c>
      <c r="W595" s="460">
        <v>0</v>
      </c>
      <c r="X595" s="460">
        <v>0</v>
      </c>
    </row>
    <row r="596" spans="1:24" outlineLevel="2">
      <c r="A596" s="447"/>
      <c r="B596" s="447"/>
      <c r="C596" s="448"/>
      <c r="D596" s="449"/>
      <c r="E596" s="460" t="s">
        <v>4491</v>
      </c>
      <c r="F596" s="460">
        <v>0</v>
      </c>
      <c r="G596" s="460" t="s">
        <v>64</v>
      </c>
      <c r="H596" s="460">
        <v>0</v>
      </c>
      <c r="I596" s="460">
        <v>0</v>
      </c>
      <c r="J596" s="460">
        <v>0</v>
      </c>
      <c r="K596" s="460">
        <v>0</v>
      </c>
      <c r="L596" s="460">
        <v>0</v>
      </c>
      <c r="M596" s="460">
        <v>0</v>
      </c>
      <c r="N596" s="460">
        <v>0</v>
      </c>
      <c r="O596" s="460">
        <v>0</v>
      </c>
      <c r="P596" s="460">
        <v>0</v>
      </c>
      <c r="Q596" s="460">
        <v>0</v>
      </c>
      <c r="R596" s="460">
        <v>0</v>
      </c>
      <c r="S596" s="460">
        <v>0</v>
      </c>
      <c r="T596" s="460">
        <v>0</v>
      </c>
      <c r="U596" s="460">
        <v>0</v>
      </c>
      <c r="V596" s="460">
        <v>0</v>
      </c>
      <c r="W596" s="460">
        <v>0</v>
      </c>
      <c r="X596" s="460">
        <v>0</v>
      </c>
    </row>
    <row r="597" spans="1:24" outlineLevel="2">
      <c r="A597" s="447"/>
      <c r="B597" s="447"/>
      <c r="C597" s="448"/>
      <c r="D597" s="449"/>
      <c r="E597" s="460" t="s">
        <v>4492</v>
      </c>
      <c r="F597" s="460">
        <v>0</v>
      </c>
      <c r="G597" s="460" t="s">
        <v>64</v>
      </c>
      <c r="H597" s="460">
        <v>0</v>
      </c>
      <c r="I597" s="460">
        <v>0</v>
      </c>
      <c r="J597" s="460">
        <v>0</v>
      </c>
      <c r="K597" s="460">
        <v>0</v>
      </c>
      <c r="L597" s="460">
        <v>0</v>
      </c>
      <c r="M597" s="460">
        <v>0</v>
      </c>
      <c r="N597" s="460">
        <v>0</v>
      </c>
      <c r="O597" s="460">
        <v>0</v>
      </c>
      <c r="P597" s="460">
        <v>0</v>
      </c>
      <c r="Q597" s="460">
        <v>0</v>
      </c>
      <c r="R597" s="460">
        <v>0</v>
      </c>
      <c r="S597" s="460">
        <v>0</v>
      </c>
      <c r="T597" s="460">
        <v>0</v>
      </c>
      <c r="U597" s="460">
        <v>0</v>
      </c>
      <c r="V597" s="460">
        <v>0</v>
      </c>
      <c r="W597" s="460">
        <v>0</v>
      </c>
      <c r="X597" s="460">
        <v>0</v>
      </c>
    </row>
    <row r="598" spans="1:24" outlineLevel="2">
      <c r="A598" s="453"/>
      <c r="B598" s="453"/>
      <c r="C598" s="454"/>
      <c r="D598" s="455"/>
      <c r="E598" s="456" t="s">
        <v>4493</v>
      </c>
      <c r="F598" s="456"/>
      <c r="G598" s="456" t="s">
        <v>64</v>
      </c>
      <c r="H598" s="456"/>
      <c r="I598" s="456"/>
      <c r="J598" s="461">
        <f t="shared" ref="J598:X603" si="56" xml:space="preserve">  CHOOSE( $F$579, J580, J586, J592 )</f>
        <v>0</v>
      </c>
      <c r="K598" s="461">
        <f t="shared" si="56"/>
        <v>0</v>
      </c>
      <c r="L598" s="461">
        <f t="shared" si="56"/>
        <v>0</v>
      </c>
      <c r="M598" s="461">
        <f t="shared" si="56"/>
        <v>0</v>
      </c>
      <c r="N598" s="461">
        <f t="shared" si="56"/>
        <v>3.3399999999999999E-2</v>
      </c>
      <c r="O598" s="461">
        <f t="shared" si="56"/>
        <v>3.3399999999999999E-2</v>
      </c>
      <c r="P598" s="461">
        <f t="shared" si="56"/>
        <v>3.3399999999999999E-2</v>
      </c>
      <c r="Q598" s="461">
        <f t="shared" si="56"/>
        <v>3.3399999999999999E-2</v>
      </c>
      <c r="R598" s="461">
        <f t="shared" si="56"/>
        <v>3.3399999999999999E-2</v>
      </c>
      <c r="S598" s="461">
        <f t="shared" si="56"/>
        <v>3.3399999999999999E-2</v>
      </c>
      <c r="T598" s="461">
        <f t="shared" si="56"/>
        <v>3.3399999999999999E-2</v>
      </c>
      <c r="U598" s="461">
        <f t="shared" si="56"/>
        <v>3.3399999999999999E-2</v>
      </c>
      <c r="V598" s="461">
        <f t="shared" si="56"/>
        <v>3.3399999999999999E-2</v>
      </c>
      <c r="W598" s="461">
        <f t="shared" si="56"/>
        <v>3.3399999999999999E-2</v>
      </c>
      <c r="X598" s="461">
        <f t="shared" si="56"/>
        <v>0</v>
      </c>
    </row>
    <row r="599" spans="1:24" outlineLevel="2">
      <c r="A599" s="453"/>
      <c r="B599" s="453"/>
      <c r="C599" s="454"/>
      <c r="D599" s="455"/>
      <c r="E599" s="456" t="s">
        <v>4494</v>
      </c>
      <c r="F599" s="456"/>
      <c r="G599" s="456" t="s">
        <v>64</v>
      </c>
      <c r="H599" s="456"/>
      <c r="I599" s="456"/>
      <c r="J599" s="461">
        <f t="shared" si="56"/>
        <v>0</v>
      </c>
      <c r="K599" s="461">
        <f t="shared" si="56"/>
        <v>0</v>
      </c>
      <c r="L599" s="461">
        <f t="shared" si="56"/>
        <v>0</v>
      </c>
      <c r="M599" s="461">
        <f t="shared" si="56"/>
        <v>0</v>
      </c>
      <c r="N599" s="461">
        <f t="shared" si="56"/>
        <v>4.0599999999999997E-2</v>
      </c>
      <c r="O599" s="461">
        <f t="shared" si="56"/>
        <v>4.0599999999999997E-2</v>
      </c>
      <c r="P599" s="461">
        <f t="shared" si="56"/>
        <v>4.0599999999999997E-2</v>
      </c>
      <c r="Q599" s="461">
        <f t="shared" si="56"/>
        <v>4.0599999999999997E-2</v>
      </c>
      <c r="R599" s="461">
        <f t="shared" si="56"/>
        <v>4.0599999999999997E-2</v>
      </c>
      <c r="S599" s="461">
        <f t="shared" si="56"/>
        <v>4.0599999999999997E-2</v>
      </c>
      <c r="T599" s="461">
        <f t="shared" si="56"/>
        <v>4.0599999999999997E-2</v>
      </c>
      <c r="U599" s="461">
        <f t="shared" si="56"/>
        <v>4.0599999999999997E-2</v>
      </c>
      <c r="V599" s="461">
        <f t="shared" si="56"/>
        <v>4.0599999999999997E-2</v>
      </c>
      <c r="W599" s="461">
        <f t="shared" si="56"/>
        <v>4.0599999999999997E-2</v>
      </c>
      <c r="X599" s="461">
        <f t="shared" si="56"/>
        <v>0</v>
      </c>
    </row>
    <row r="600" spans="1:24" outlineLevel="2">
      <c r="A600" s="453"/>
      <c r="B600" s="453"/>
      <c r="C600" s="454"/>
      <c r="D600" s="455"/>
      <c r="E600" s="456" t="s">
        <v>4495</v>
      </c>
      <c r="F600" s="456"/>
      <c r="G600" s="456" t="s">
        <v>64</v>
      </c>
      <c r="H600" s="456"/>
      <c r="I600" s="456"/>
      <c r="J600" s="461">
        <f t="shared" si="56"/>
        <v>0</v>
      </c>
      <c r="K600" s="461">
        <f t="shared" si="56"/>
        <v>0</v>
      </c>
      <c r="L600" s="461">
        <f t="shared" si="56"/>
        <v>0</v>
      </c>
      <c r="M600" s="461">
        <f t="shared" si="56"/>
        <v>0</v>
      </c>
      <c r="N600" s="461">
        <f t="shared" si="56"/>
        <v>4.4999999999999998E-2</v>
      </c>
      <c r="O600" s="461">
        <f t="shared" si="56"/>
        <v>4.4999999999999998E-2</v>
      </c>
      <c r="P600" s="461">
        <f t="shared" si="56"/>
        <v>4.4999999999999998E-2</v>
      </c>
      <c r="Q600" s="461">
        <f t="shared" si="56"/>
        <v>4.4999999999999998E-2</v>
      </c>
      <c r="R600" s="461">
        <f t="shared" si="56"/>
        <v>4.4999999999999998E-2</v>
      </c>
      <c r="S600" s="461">
        <f t="shared" si="56"/>
        <v>4.4999999999999998E-2</v>
      </c>
      <c r="T600" s="461">
        <f t="shared" si="56"/>
        <v>4.4999999999999998E-2</v>
      </c>
      <c r="U600" s="461">
        <f t="shared" si="56"/>
        <v>4.4999999999999998E-2</v>
      </c>
      <c r="V600" s="461">
        <f t="shared" si="56"/>
        <v>4.4999999999999998E-2</v>
      </c>
      <c r="W600" s="461">
        <f t="shared" si="56"/>
        <v>4.4999999999999998E-2</v>
      </c>
      <c r="X600" s="461">
        <f t="shared" si="56"/>
        <v>0</v>
      </c>
    </row>
    <row r="601" spans="1:24" outlineLevel="2">
      <c r="A601" s="453"/>
      <c r="B601" s="453"/>
      <c r="C601" s="454"/>
      <c r="D601" s="455"/>
      <c r="E601" s="456" t="s">
        <v>4496</v>
      </c>
      <c r="F601" s="456"/>
      <c r="G601" s="456" t="s">
        <v>64</v>
      </c>
      <c r="H601" s="456"/>
      <c r="I601" s="456"/>
      <c r="J601" s="461">
        <f t="shared" si="56"/>
        <v>0</v>
      </c>
      <c r="K601" s="461">
        <f t="shared" si="56"/>
        <v>0</v>
      </c>
      <c r="L601" s="461">
        <f t="shared" si="56"/>
        <v>0</v>
      </c>
      <c r="M601" s="461">
        <f t="shared" si="56"/>
        <v>0</v>
      </c>
      <c r="N601" s="461">
        <f t="shared" si="56"/>
        <v>4.8599999999999997E-2</v>
      </c>
      <c r="O601" s="461">
        <f t="shared" si="56"/>
        <v>4.8599999999999997E-2</v>
      </c>
      <c r="P601" s="461">
        <f t="shared" si="56"/>
        <v>4.8599999999999997E-2</v>
      </c>
      <c r="Q601" s="461">
        <f t="shared" si="56"/>
        <v>4.8599999999999997E-2</v>
      </c>
      <c r="R601" s="461">
        <f t="shared" si="56"/>
        <v>4.8599999999999997E-2</v>
      </c>
      <c r="S601" s="461">
        <f t="shared" si="56"/>
        <v>4.8599999999999997E-2</v>
      </c>
      <c r="T601" s="461">
        <f t="shared" si="56"/>
        <v>4.8599999999999997E-2</v>
      </c>
      <c r="U601" s="461">
        <f t="shared" si="56"/>
        <v>4.8599999999999997E-2</v>
      </c>
      <c r="V601" s="461">
        <f t="shared" si="56"/>
        <v>4.8599999999999997E-2</v>
      </c>
      <c r="W601" s="461">
        <f t="shared" si="56"/>
        <v>4.8599999999999997E-2</v>
      </c>
      <c r="X601" s="461">
        <f t="shared" si="56"/>
        <v>0</v>
      </c>
    </row>
    <row r="602" spans="1:24" outlineLevel="2">
      <c r="A602" s="453"/>
      <c r="B602" s="453"/>
      <c r="C602" s="454"/>
      <c r="D602" s="455"/>
      <c r="E602" s="456" t="s">
        <v>4497</v>
      </c>
      <c r="F602" s="456"/>
      <c r="G602" s="456" t="s">
        <v>64</v>
      </c>
      <c r="H602" s="456"/>
      <c r="I602" s="456"/>
      <c r="J602" s="461">
        <f t="shared" si="56"/>
        <v>0</v>
      </c>
      <c r="K602" s="461">
        <f t="shared" si="56"/>
        <v>0</v>
      </c>
      <c r="L602" s="461">
        <f t="shared" si="56"/>
        <v>0</v>
      </c>
      <c r="M602" s="461">
        <f t="shared" si="56"/>
        <v>0</v>
      </c>
      <c r="N602" s="461">
        <f t="shared" si="56"/>
        <v>2.5000000000000001E-3</v>
      </c>
      <c r="O602" s="461">
        <f t="shared" si="56"/>
        <v>2.5000000000000001E-3</v>
      </c>
      <c r="P602" s="461">
        <f t="shared" si="56"/>
        <v>2.5000000000000001E-3</v>
      </c>
      <c r="Q602" s="461">
        <f t="shared" si="56"/>
        <v>2.5000000000000001E-3</v>
      </c>
      <c r="R602" s="461">
        <f t="shared" si="56"/>
        <v>2.5000000000000001E-3</v>
      </c>
      <c r="S602" s="461">
        <f t="shared" si="56"/>
        <v>2.5000000000000001E-3</v>
      </c>
      <c r="T602" s="461">
        <f t="shared" si="56"/>
        <v>2.5000000000000001E-3</v>
      </c>
      <c r="U602" s="461">
        <f t="shared" si="56"/>
        <v>2.5000000000000001E-3</v>
      </c>
      <c r="V602" s="461">
        <f t="shared" si="56"/>
        <v>2.5000000000000001E-3</v>
      </c>
      <c r="W602" s="461">
        <f t="shared" si="56"/>
        <v>2.5000000000000001E-3</v>
      </c>
      <c r="X602" s="461">
        <f t="shared" si="56"/>
        <v>0</v>
      </c>
    </row>
    <row r="603" spans="1:24" outlineLevel="2">
      <c r="A603" s="453"/>
      <c r="B603" s="453"/>
      <c r="C603" s="454"/>
      <c r="D603" s="455"/>
      <c r="E603" s="456" t="s">
        <v>4498</v>
      </c>
      <c r="F603" s="456"/>
      <c r="G603" s="456" t="s">
        <v>64</v>
      </c>
      <c r="H603" s="456"/>
      <c r="I603" s="456"/>
      <c r="J603" s="461">
        <f t="shared" si="56"/>
        <v>0</v>
      </c>
      <c r="K603" s="461">
        <f t="shared" si="56"/>
        <v>0</v>
      </c>
      <c r="L603" s="461">
        <f t="shared" si="56"/>
        <v>0</v>
      </c>
      <c r="M603" s="461">
        <f t="shared" si="56"/>
        <v>0</v>
      </c>
      <c r="N603" s="461">
        <f t="shared" si="56"/>
        <v>0</v>
      </c>
      <c r="O603" s="461">
        <f t="shared" si="56"/>
        <v>0</v>
      </c>
      <c r="P603" s="461">
        <f t="shared" si="56"/>
        <v>0</v>
      </c>
      <c r="Q603" s="461">
        <f t="shared" si="56"/>
        <v>0</v>
      </c>
      <c r="R603" s="461">
        <f t="shared" si="56"/>
        <v>0</v>
      </c>
      <c r="S603" s="461">
        <f t="shared" si="56"/>
        <v>0</v>
      </c>
      <c r="T603" s="461">
        <f t="shared" si="56"/>
        <v>0</v>
      </c>
      <c r="U603" s="461">
        <f t="shared" si="56"/>
        <v>0</v>
      </c>
      <c r="V603" s="461">
        <f t="shared" si="56"/>
        <v>0</v>
      </c>
      <c r="W603" s="461">
        <f t="shared" si="56"/>
        <v>0</v>
      </c>
      <c r="X603" s="461">
        <f t="shared" si="56"/>
        <v>0</v>
      </c>
    </row>
    <row r="604" spans="1:24" outlineLevel="2"/>
    <row r="605" spans="1:24" outlineLevel="2"/>
    <row r="606" spans="1:24" outlineLevel="2">
      <c r="B606" s="69" t="s">
        <v>4499</v>
      </c>
    </row>
    <row r="607" spans="1:24" outlineLevel="2">
      <c r="A607" s="447"/>
      <c r="B607" s="447"/>
      <c r="C607" s="448"/>
      <c r="D607" s="449"/>
      <c r="E607" s="450" t="s">
        <v>4500</v>
      </c>
      <c r="F607" s="450">
        <v>1</v>
      </c>
      <c r="G607" s="450" t="s">
        <v>4001</v>
      </c>
      <c r="M607" s="451"/>
    </row>
    <row r="608" spans="1:24" outlineLevel="2">
      <c r="A608" s="447"/>
      <c r="B608" s="447"/>
      <c r="C608" s="448"/>
      <c r="D608" s="449"/>
      <c r="E608" s="460" t="s">
        <v>4501</v>
      </c>
      <c r="F608" s="460">
        <v>0</v>
      </c>
      <c r="G608" s="460" t="s">
        <v>64</v>
      </c>
      <c r="H608" s="460">
        <v>0</v>
      </c>
      <c r="I608" s="460">
        <v>0</v>
      </c>
      <c r="J608" s="460">
        <v>0</v>
      </c>
      <c r="K608" s="460">
        <v>0</v>
      </c>
      <c r="L608" s="460">
        <v>0</v>
      </c>
      <c r="M608" s="460">
        <v>0</v>
      </c>
      <c r="N608" s="460">
        <v>3.3399999999999999E-2</v>
      </c>
      <c r="O608" s="460">
        <v>3.3399999999999999E-2</v>
      </c>
      <c r="P608" s="460">
        <v>3.3399999999999999E-2</v>
      </c>
      <c r="Q608" s="460">
        <v>3.3399999999999999E-2</v>
      </c>
      <c r="R608" s="460">
        <v>3.3399999999999999E-2</v>
      </c>
      <c r="S608" s="460">
        <v>3.3399999999999999E-2</v>
      </c>
      <c r="T608" s="460">
        <v>3.3399999999999999E-2</v>
      </c>
      <c r="U608" s="460">
        <v>3.3399999999999999E-2</v>
      </c>
      <c r="V608" s="460">
        <v>3.3399999999999999E-2</v>
      </c>
      <c r="W608" s="460">
        <v>3.3399999999999999E-2</v>
      </c>
      <c r="X608" s="460">
        <v>0</v>
      </c>
    </row>
    <row r="609" spans="1:24" outlineLevel="2">
      <c r="A609" s="447"/>
      <c r="B609" s="447"/>
      <c r="C609" s="448"/>
      <c r="D609" s="449"/>
      <c r="E609" s="460" t="s">
        <v>4502</v>
      </c>
      <c r="F609" s="460">
        <v>0</v>
      </c>
      <c r="G609" s="460" t="s">
        <v>64</v>
      </c>
      <c r="H609" s="460">
        <v>0</v>
      </c>
      <c r="I609" s="460">
        <v>0</v>
      </c>
      <c r="J609" s="460">
        <v>0</v>
      </c>
      <c r="K609" s="460">
        <v>0</v>
      </c>
      <c r="L609" s="460">
        <v>0</v>
      </c>
      <c r="M609" s="460">
        <v>0</v>
      </c>
      <c r="N609" s="460">
        <v>4.0599999999999997E-2</v>
      </c>
      <c r="O609" s="460">
        <v>4.0599999999999997E-2</v>
      </c>
      <c r="P609" s="460">
        <v>4.0599999999999997E-2</v>
      </c>
      <c r="Q609" s="460">
        <v>4.0599999999999997E-2</v>
      </c>
      <c r="R609" s="460">
        <v>4.0599999999999997E-2</v>
      </c>
      <c r="S609" s="460">
        <v>4.0599999999999997E-2</v>
      </c>
      <c r="T609" s="460">
        <v>4.0599999999999997E-2</v>
      </c>
      <c r="U609" s="460">
        <v>4.0599999999999997E-2</v>
      </c>
      <c r="V609" s="460">
        <v>4.0599999999999997E-2</v>
      </c>
      <c r="W609" s="460">
        <v>4.0599999999999997E-2</v>
      </c>
      <c r="X609" s="460">
        <v>0</v>
      </c>
    </row>
    <row r="610" spans="1:24" outlineLevel="2">
      <c r="A610" s="447"/>
      <c r="B610" s="447"/>
      <c r="C610" s="448"/>
      <c r="D610" s="449"/>
      <c r="E610" s="460" t="s">
        <v>4503</v>
      </c>
      <c r="F610" s="460">
        <v>0</v>
      </c>
      <c r="G610" s="460" t="s">
        <v>64</v>
      </c>
      <c r="H610" s="460">
        <v>0</v>
      </c>
      <c r="I610" s="460">
        <v>0</v>
      </c>
      <c r="J610" s="460">
        <v>0</v>
      </c>
      <c r="K610" s="460">
        <v>0</v>
      </c>
      <c r="L610" s="460">
        <v>0</v>
      </c>
      <c r="M610" s="460">
        <v>0</v>
      </c>
      <c r="N610" s="460">
        <v>4.4999999999999998E-2</v>
      </c>
      <c r="O610" s="460">
        <v>4.4999999999999998E-2</v>
      </c>
      <c r="P610" s="460">
        <v>4.4999999999999998E-2</v>
      </c>
      <c r="Q610" s="460">
        <v>4.4999999999999998E-2</v>
      </c>
      <c r="R610" s="460">
        <v>4.4999999999999998E-2</v>
      </c>
      <c r="S610" s="460">
        <v>4.4999999999999998E-2</v>
      </c>
      <c r="T610" s="460">
        <v>4.4999999999999998E-2</v>
      </c>
      <c r="U610" s="460">
        <v>4.4999999999999998E-2</v>
      </c>
      <c r="V610" s="460">
        <v>4.4999999999999998E-2</v>
      </c>
      <c r="W610" s="460">
        <v>4.4999999999999998E-2</v>
      </c>
      <c r="X610" s="460">
        <v>0</v>
      </c>
    </row>
    <row r="611" spans="1:24" outlineLevel="2">
      <c r="A611" s="447"/>
      <c r="B611" s="447"/>
      <c r="C611" s="448"/>
      <c r="D611" s="449"/>
      <c r="E611" s="460" t="s">
        <v>4504</v>
      </c>
      <c r="F611" s="460">
        <v>0</v>
      </c>
      <c r="G611" s="460" t="s">
        <v>64</v>
      </c>
      <c r="H611" s="460">
        <v>0</v>
      </c>
      <c r="I611" s="460">
        <v>0</v>
      </c>
      <c r="J611" s="460">
        <v>0</v>
      </c>
      <c r="K611" s="460">
        <v>0</v>
      </c>
      <c r="L611" s="460">
        <v>0</v>
      </c>
      <c r="M611" s="460">
        <v>0</v>
      </c>
      <c r="N611" s="460">
        <v>4.8599999999999997E-2</v>
      </c>
      <c r="O611" s="460">
        <v>4.8599999999999997E-2</v>
      </c>
      <c r="P611" s="460">
        <v>4.8599999999999997E-2</v>
      </c>
      <c r="Q611" s="460">
        <v>4.8599999999999997E-2</v>
      </c>
      <c r="R611" s="460">
        <v>4.8599999999999997E-2</v>
      </c>
      <c r="S611" s="460">
        <v>4.8599999999999997E-2</v>
      </c>
      <c r="T611" s="460">
        <v>4.8599999999999997E-2</v>
      </c>
      <c r="U611" s="460">
        <v>4.8599999999999997E-2</v>
      </c>
      <c r="V611" s="460">
        <v>4.8599999999999997E-2</v>
      </c>
      <c r="W611" s="460">
        <v>4.8599999999999997E-2</v>
      </c>
      <c r="X611" s="460">
        <v>0</v>
      </c>
    </row>
    <row r="612" spans="1:24" outlineLevel="2">
      <c r="A612" s="447"/>
      <c r="B612" s="447"/>
      <c r="C612" s="448"/>
      <c r="D612" s="449"/>
      <c r="E612" s="460" t="s">
        <v>4505</v>
      </c>
      <c r="F612" s="460">
        <v>0</v>
      </c>
      <c r="G612" s="460" t="s">
        <v>64</v>
      </c>
      <c r="H612" s="460">
        <v>0</v>
      </c>
      <c r="I612" s="460">
        <v>0</v>
      </c>
      <c r="J612" s="460">
        <v>0</v>
      </c>
      <c r="K612" s="460">
        <v>0</v>
      </c>
      <c r="L612" s="460">
        <v>0</v>
      </c>
      <c r="M612" s="460">
        <v>0</v>
      </c>
      <c r="N612" s="460">
        <v>2.5000000000000001E-3</v>
      </c>
      <c r="O612" s="460">
        <v>2.5000000000000001E-3</v>
      </c>
      <c r="P612" s="460">
        <v>2.5000000000000001E-3</v>
      </c>
      <c r="Q612" s="460">
        <v>2.5000000000000001E-3</v>
      </c>
      <c r="R612" s="460">
        <v>2.5000000000000001E-3</v>
      </c>
      <c r="S612" s="460">
        <v>2.5000000000000001E-3</v>
      </c>
      <c r="T612" s="460">
        <v>2.5000000000000001E-3</v>
      </c>
      <c r="U612" s="460">
        <v>2.5000000000000001E-3</v>
      </c>
      <c r="V612" s="460">
        <v>2.5000000000000001E-3</v>
      </c>
      <c r="W612" s="460">
        <v>2.5000000000000001E-3</v>
      </c>
      <c r="X612" s="460">
        <v>0</v>
      </c>
    </row>
    <row r="613" spans="1:24" outlineLevel="2">
      <c r="A613" s="447"/>
      <c r="B613" s="447"/>
      <c r="C613" s="448"/>
      <c r="D613" s="449"/>
      <c r="E613" s="460" t="s">
        <v>4506</v>
      </c>
      <c r="F613" s="460">
        <v>0</v>
      </c>
      <c r="G613" s="460" t="s">
        <v>64</v>
      </c>
      <c r="H613" s="460">
        <v>0</v>
      </c>
      <c r="I613" s="460">
        <v>0</v>
      </c>
      <c r="J613" s="460">
        <v>0</v>
      </c>
      <c r="K613" s="460">
        <v>0</v>
      </c>
      <c r="L613" s="460">
        <v>0</v>
      </c>
      <c r="M613" s="460">
        <v>0</v>
      </c>
      <c r="N613" s="460">
        <v>0</v>
      </c>
      <c r="O613" s="460">
        <v>0</v>
      </c>
      <c r="P613" s="460">
        <v>0</v>
      </c>
      <c r="Q613" s="460">
        <v>0</v>
      </c>
      <c r="R613" s="460">
        <v>0</v>
      </c>
      <c r="S613" s="460">
        <v>0</v>
      </c>
      <c r="T613" s="460">
        <v>0</v>
      </c>
      <c r="U613" s="460">
        <v>0</v>
      </c>
      <c r="V613" s="460">
        <v>0</v>
      </c>
      <c r="W613" s="460">
        <v>0</v>
      </c>
      <c r="X613" s="460">
        <v>0</v>
      </c>
    </row>
    <row r="614" spans="1:24" outlineLevel="2">
      <c r="A614" s="447"/>
      <c r="B614" s="447"/>
      <c r="C614" s="448"/>
      <c r="D614" s="449"/>
      <c r="E614" s="460" t="s">
        <v>4507</v>
      </c>
      <c r="F614" s="460">
        <v>0</v>
      </c>
      <c r="G614" s="460" t="s">
        <v>64</v>
      </c>
      <c r="H614" s="460">
        <v>0</v>
      </c>
      <c r="I614" s="460">
        <v>0</v>
      </c>
      <c r="J614" s="460">
        <v>0</v>
      </c>
      <c r="K614" s="460">
        <v>0</v>
      </c>
      <c r="L614" s="460">
        <v>0</v>
      </c>
      <c r="M614" s="460">
        <v>0</v>
      </c>
      <c r="N614" s="460">
        <v>0</v>
      </c>
      <c r="O614" s="460">
        <v>0</v>
      </c>
      <c r="P614" s="460">
        <v>0</v>
      </c>
      <c r="Q614" s="460">
        <v>0</v>
      </c>
      <c r="R614" s="460">
        <v>0</v>
      </c>
      <c r="S614" s="460">
        <v>0</v>
      </c>
      <c r="T614" s="460">
        <v>0</v>
      </c>
      <c r="U614" s="460">
        <v>0</v>
      </c>
      <c r="V614" s="460">
        <v>0</v>
      </c>
      <c r="W614" s="460">
        <v>0</v>
      </c>
      <c r="X614" s="460">
        <v>0</v>
      </c>
    </row>
    <row r="615" spans="1:24" outlineLevel="2">
      <c r="A615" s="447"/>
      <c r="B615" s="447"/>
      <c r="C615" s="448"/>
      <c r="D615" s="449"/>
      <c r="E615" s="460" t="s">
        <v>4508</v>
      </c>
      <c r="F615" s="460">
        <v>0</v>
      </c>
      <c r="G615" s="460" t="s">
        <v>64</v>
      </c>
      <c r="H615" s="460">
        <v>0</v>
      </c>
      <c r="I615" s="460">
        <v>0</v>
      </c>
      <c r="J615" s="460">
        <v>0</v>
      </c>
      <c r="K615" s="460">
        <v>0</v>
      </c>
      <c r="L615" s="460">
        <v>0</v>
      </c>
      <c r="M615" s="460">
        <v>0</v>
      </c>
      <c r="N615" s="460">
        <v>0</v>
      </c>
      <c r="O615" s="460">
        <v>0</v>
      </c>
      <c r="P615" s="460">
        <v>0</v>
      </c>
      <c r="Q615" s="460">
        <v>0</v>
      </c>
      <c r="R615" s="460">
        <v>0</v>
      </c>
      <c r="S615" s="460">
        <v>0</v>
      </c>
      <c r="T615" s="460">
        <v>0</v>
      </c>
      <c r="U615" s="460">
        <v>0</v>
      </c>
      <c r="V615" s="460">
        <v>0</v>
      </c>
      <c r="W615" s="460">
        <v>0</v>
      </c>
      <c r="X615" s="460">
        <v>0</v>
      </c>
    </row>
    <row r="616" spans="1:24" outlineLevel="2">
      <c r="A616" s="447"/>
      <c r="B616" s="447"/>
      <c r="C616" s="448"/>
      <c r="D616" s="449"/>
      <c r="E616" s="460" t="s">
        <v>4509</v>
      </c>
      <c r="F616" s="460">
        <v>0</v>
      </c>
      <c r="G616" s="460" t="s">
        <v>64</v>
      </c>
      <c r="H616" s="460">
        <v>0</v>
      </c>
      <c r="I616" s="460">
        <v>0</v>
      </c>
      <c r="J616" s="460">
        <v>0</v>
      </c>
      <c r="K616" s="460">
        <v>0</v>
      </c>
      <c r="L616" s="460">
        <v>0</v>
      </c>
      <c r="M616" s="460">
        <v>0</v>
      </c>
      <c r="N616" s="460">
        <v>0</v>
      </c>
      <c r="O616" s="460">
        <v>0</v>
      </c>
      <c r="P616" s="460">
        <v>0</v>
      </c>
      <c r="Q616" s="460">
        <v>0</v>
      </c>
      <c r="R616" s="460">
        <v>0</v>
      </c>
      <c r="S616" s="460">
        <v>0</v>
      </c>
      <c r="T616" s="460">
        <v>0</v>
      </c>
      <c r="U616" s="460">
        <v>0</v>
      </c>
      <c r="V616" s="460">
        <v>0</v>
      </c>
      <c r="W616" s="460">
        <v>0</v>
      </c>
      <c r="X616" s="460">
        <v>0</v>
      </c>
    </row>
    <row r="617" spans="1:24" outlineLevel="2">
      <c r="A617" s="447"/>
      <c r="B617" s="447"/>
      <c r="C617" s="448"/>
      <c r="D617" s="449"/>
      <c r="E617" s="460" t="s">
        <v>4510</v>
      </c>
      <c r="F617" s="460">
        <v>0</v>
      </c>
      <c r="G617" s="460" t="s">
        <v>64</v>
      </c>
      <c r="H617" s="460">
        <v>0</v>
      </c>
      <c r="I617" s="460">
        <v>0</v>
      </c>
      <c r="J617" s="460">
        <v>0</v>
      </c>
      <c r="K617" s="460">
        <v>0</v>
      </c>
      <c r="L617" s="460">
        <v>0</v>
      </c>
      <c r="M617" s="460">
        <v>0</v>
      </c>
      <c r="N617" s="460">
        <v>0</v>
      </c>
      <c r="O617" s="460">
        <v>0</v>
      </c>
      <c r="P617" s="460">
        <v>0</v>
      </c>
      <c r="Q617" s="460">
        <v>0</v>
      </c>
      <c r="R617" s="460">
        <v>0</v>
      </c>
      <c r="S617" s="460">
        <v>0</v>
      </c>
      <c r="T617" s="460">
        <v>0</v>
      </c>
      <c r="U617" s="460">
        <v>0</v>
      </c>
      <c r="V617" s="460">
        <v>0</v>
      </c>
      <c r="W617" s="460">
        <v>0</v>
      </c>
      <c r="X617" s="460">
        <v>0</v>
      </c>
    </row>
    <row r="618" spans="1:24" outlineLevel="2">
      <c r="A618" s="447"/>
      <c r="B618" s="447"/>
      <c r="C618" s="448"/>
      <c r="D618" s="449"/>
      <c r="E618" s="460" t="s">
        <v>4511</v>
      </c>
      <c r="F618" s="460">
        <v>0</v>
      </c>
      <c r="G618" s="460" t="s">
        <v>64</v>
      </c>
      <c r="H618" s="460">
        <v>0</v>
      </c>
      <c r="I618" s="460">
        <v>0</v>
      </c>
      <c r="J618" s="460">
        <v>0</v>
      </c>
      <c r="K618" s="460">
        <v>0</v>
      </c>
      <c r="L618" s="460">
        <v>0</v>
      </c>
      <c r="M618" s="460">
        <v>0</v>
      </c>
      <c r="N618" s="460">
        <v>0</v>
      </c>
      <c r="O618" s="460">
        <v>0</v>
      </c>
      <c r="P618" s="460">
        <v>0</v>
      </c>
      <c r="Q618" s="460">
        <v>0</v>
      </c>
      <c r="R618" s="460">
        <v>0</v>
      </c>
      <c r="S618" s="460">
        <v>0</v>
      </c>
      <c r="T618" s="460">
        <v>0</v>
      </c>
      <c r="U618" s="460">
        <v>0</v>
      </c>
      <c r="V618" s="460">
        <v>0</v>
      </c>
      <c r="W618" s="460">
        <v>0</v>
      </c>
      <c r="X618" s="460">
        <v>0</v>
      </c>
    </row>
    <row r="619" spans="1:24" outlineLevel="2">
      <c r="A619" s="447"/>
      <c r="B619" s="447"/>
      <c r="C619" s="448"/>
      <c r="D619" s="449"/>
      <c r="E619" s="460" t="s">
        <v>4512</v>
      </c>
      <c r="F619" s="460">
        <v>0</v>
      </c>
      <c r="G619" s="460" t="s">
        <v>64</v>
      </c>
      <c r="H619" s="460">
        <v>0</v>
      </c>
      <c r="I619" s="460">
        <v>0</v>
      </c>
      <c r="J619" s="460">
        <v>0</v>
      </c>
      <c r="K619" s="460">
        <v>0</v>
      </c>
      <c r="L619" s="460">
        <v>0</v>
      </c>
      <c r="M619" s="460">
        <v>0</v>
      </c>
      <c r="N619" s="460">
        <v>0</v>
      </c>
      <c r="O619" s="460">
        <v>0</v>
      </c>
      <c r="P619" s="460">
        <v>0</v>
      </c>
      <c r="Q619" s="460">
        <v>0</v>
      </c>
      <c r="R619" s="460">
        <v>0</v>
      </c>
      <c r="S619" s="460">
        <v>0</v>
      </c>
      <c r="T619" s="460">
        <v>0</v>
      </c>
      <c r="U619" s="460">
        <v>0</v>
      </c>
      <c r="V619" s="460">
        <v>0</v>
      </c>
      <c r="W619" s="460">
        <v>0</v>
      </c>
      <c r="X619" s="460">
        <v>0</v>
      </c>
    </row>
    <row r="620" spans="1:24" outlineLevel="2">
      <c r="A620" s="447"/>
      <c r="B620" s="447"/>
      <c r="C620" s="448"/>
      <c r="D620" s="449"/>
      <c r="E620" s="460" t="s">
        <v>4513</v>
      </c>
      <c r="F620" s="460">
        <v>0</v>
      </c>
      <c r="G620" s="460" t="s">
        <v>64</v>
      </c>
      <c r="H620" s="460">
        <v>0</v>
      </c>
      <c r="I620" s="460">
        <v>0</v>
      </c>
      <c r="J620" s="460">
        <v>0</v>
      </c>
      <c r="K620" s="460">
        <v>0</v>
      </c>
      <c r="L620" s="460">
        <v>0</v>
      </c>
      <c r="M620" s="460">
        <v>0</v>
      </c>
      <c r="N620" s="460">
        <v>0</v>
      </c>
      <c r="O620" s="460">
        <v>0</v>
      </c>
      <c r="P620" s="460">
        <v>0</v>
      </c>
      <c r="Q620" s="460">
        <v>0</v>
      </c>
      <c r="R620" s="460">
        <v>0</v>
      </c>
      <c r="S620" s="460">
        <v>0</v>
      </c>
      <c r="T620" s="460">
        <v>0</v>
      </c>
      <c r="U620" s="460">
        <v>0</v>
      </c>
      <c r="V620" s="460">
        <v>0</v>
      </c>
      <c r="W620" s="460">
        <v>0</v>
      </c>
      <c r="X620" s="460">
        <v>0</v>
      </c>
    </row>
    <row r="621" spans="1:24" outlineLevel="2">
      <c r="A621" s="447"/>
      <c r="B621" s="447"/>
      <c r="C621" s="448"/>
      <c r="D621" s="449"/>
      <c r="E621" s="460" t="s">
        <v>4514</v>
      </c>
      <c r="F621" s="460">
        <v>0</v>
      </c>
      <c r="G621" s="460" t="s">
        <v>64</v>
      </c>
      <c r="H621" s="460">
        <v>0</v>
      </c>
      <c r="I621" s="460">
        <v>0</v>
      </c>
      <c r="J621" s="460">
        <v>0</v>
      </c>
      <c r="K621" s="460">
        <v>0</v>
      </c>
      <c r="L621" s="460">
        <v>0</v>
      </c>
      <c r="M621" s="460">
        <v>0</v>
      </c>
      <c r="N621" s="460">
        <v>0</v>
      </c>
      <c r="O621" s="460">
        <v>0</v>
      </c>
      <c r="P621" s="460">
        <v>0</v>
      </c>
      <c r="Q621" s="460">
        <v>0</v>
      </c>
      <c r="R621" s="460">
        <v>0</v>
      </c>
      <c r="S621" s="460">
        <v>0</v>
      </c>
      <c r="T621" s="460">
        <v>0</v>
      </c>
      <c r="U621" s="460">
        <v>0</v>
      </c>
      <c r="V621" s="460">
        <v>0</v>
      </c>
      <c r="W621" s="460">
        <v>0</v>
      </c>
      <c r="X621" s="460">
        <v>0</v>
      </c>
    </row>
    <row r="622" spans="1:24" outlineLevel="2">
      <c r="A622" s="447"/>
      <c r="B622" s="447"/>
      <c r="C622" s="448"/>
      <c r="D622" s="449"/>
      <c r="E622" s="460" t="s">
        <v>4515</v>
      </c>
      <c r="F622" s="460">
        <v>0</v>
      </c>
      <c r="G622" s="460" t="s">
        <v>64</v>
      </c>
      <c r="H622" s="460">
        <v>0</v>
      </c>
      <c r="I622" s="460">
        <v>0</v>
      </c>
      <c r="J622" s="460">
        <v>0</v>
      </c>
      <c r="K622" s="460">
        <v>0</v>
      </c>
      <c r="L622" s="460">
        <v>0</v>
      </c>
      <c r="M622" s="460">
        <v>0</v>
      </c>
      <c r="N622" s="460">
        <v>0</v>
      </c>
      <c r="O622" s="460">
        <v>0</v>
      </c>
      <c r="P622" s="460">
        <v>0</v>
      </c>
      <c r="Q622" s="460">
        <v>0</v>
      </c>
      <c r="R622" s="460">
        <v>0</v>
      </c>
      <c r="S622" s="460">
        <v>0</v>
      </c>
      <c r="T622" s="460">
        <v>0</v>
      </c>
      <c r="U622" s="460">
        <v>0</v>
      </c>
      <c r="V622" s="460">
        <v>0</v>
      </c>
      <c r="W622" s="460">
        <v>0</v>
      </c>
      <c r="X622" s="460">
        <v>0</v>
      </c>
    </row>
    <row r="623" spans="1:24" outlineLevel="2">
      <c r="A623" s="447"/>
      <c r="B623" s="447"/>
      <c r="C623" s="448"/>
      <c r="D623" s="449"/>
      <c r="E623" s="460" t="s">
        <v>4516</v>
      </c>
      <c r="F623" s="460">
        <v>0</v>
      </c>
      <c r="G623" s="460" t="s">
        <v>64</v>
      </c>
      <c r="H623" s="460">
        <v>0</v>
      </c>
      <c r="I623" s="460">
        <v>0</v>
      </c>
      <c r="J623" s="460">
        <v>0</v>
      </c>
      <c r="K623" s="460">
        <v>0</v>
      </c>
      <c r="L623" s="460">
        <v>0</v>
      </c>
      <c r="M623" s="460">
        <v>0</v>
      </c>
      <c r="N623" s="460">
        <v>0</v>
      </c>
      <c r="O623" s="460">
        <v>0</v>
      </c>
      <c r="P623" s="460">
        <v>0</v>
      </c>
      <c r="Q623" s="460">
        <v>0</v>
      </c>
      <c r="R623" s="460">
        <v>0</v>
      </c>
      <c r="S623" s="460">
        <v>0</v>
      </c>
      <c r="T623" s="460">
        <v>0</v>
      </c>
      <c r="U623" s="460">
        <v>0</v>
      </c>
      <c r="V623" s="460">
        <v>0</v>
      </c>
      <c r="W623" s="460">
        <v>0</v>
      </c>
      <c r="X623" s="460">
        <v>0</v>
      </c>
    </row>
    <row r="624" spans="1:24" outlineLevel="2">
      <c r="A624" s="447"/>
      <c r="B624" s="447"/>
      <c r="C624" s="448"/>
      <c r="D624" s="449"/>
      <c r="E624" s="460" t="s">
        <v>4517</v>
      </c>
      <c r="F624" s="460">
        <v>0</v>
      </c>
      <c r="G624" s="460" t="s">
        <v>64</v>
      </c>
      <c r="H624" s="460">
        <v>0</v>
      </c>
      <c r="I624" s="460">
        <v>0</v>
      </c>
      <c r="J624" s="460">
        <v>0</v>
      </c>
      <c r="K624" s="460">
        <v>0</v>
      </c>
      <c r="L624" s="460">
        <v>0</v>
      </c>
      <c r="M624" s="460">
        <v>0</v>
      </c>
      <c r="N624" s="460">
        <v>0</v>
      </c>
      <c r="O624" s="460">
        <v>0</v>
      </c>
      <c r="P624" s="460">
        <v>0</v>
      </c>
      <c r="Q624" s="460">
        <v>0</v>
      </c>
      <c r="R624" s="460">
        <v>0</v>
      </c>
      <c r="S624" s="460">
        <v>0</v>
      </c>
      <c r="T624" s="460">
        <v>0</v>
      </c>
      <c r="U624" s="460">
        <v>0</v>
      </c>
      <c r="V624" s="460">
        <v>0</v>
      </c>
      <c r="W624" s="460">
        <v>0</v>
      </c>
      <c r="X624" s="460">
        <v>0</v>
      </c>
    </row>
    <row r="625" spans="1:24" outlineLevel="2">
      <c r="A625" s="447"/>
      <c r="B625" s="447"/>
      <c r="C625" s="448"/>
      <c r="D625" s="449"/>
      <c r="E625" s="460" t="s">
        <v>4518</v>
      </c>
      <c r="F625" s="460">
        <v>0</v>
      </c>
      <c r="G625" s="460" t="s">
        <v>64</v>
      </c>
      <c r="H625" s="460">
        <v>0</v>
      </c>
      <c r="I625" s="460">
        <v>0</v>
      </c>
      <c r="J625" s="460">
        <v>0</v>
      </c>
      <c r="K625" s="460">
        <v>0</v>
      </c>
      <c r="L625" s="460">
        <v>0</v>
      </c>
      <c r="M625" s="460">
        <v>0</v>
      </c>
      <c r="N625" s="460">
        <v>0</v>
      </c>
      <c r="O625" s="460">
        <v>0</v>
      </c>
      <c r="P625" s="460">
        <v>0</v>
      </c>
      <c r="Q625" s="460">
        <v>0</v>
      </c>
      <c r="R625" s="460">
        <v>0</v>
      </c>
      <c r="S625" s="460">
        <v>0</v>
      </c>
      <c r="T625" s="460">
        <v>0</v>
      </c>
      <c r="U625" s="460">
        <v>0</v>
      </c>
      <c r="V625" s="460">
        <v>0</v>
      </c>
      <c r="W625" s="460">
        <v>0</v>
      </c>
      <c r="X625" s="460">
        <v>0</v>
      </c>
    </row>
    <row r="626" spans="1:24" outlineLevel="2">
      <c r="A626" s="453"/>
      <c r="B626" s="453"/>
      <c r="C626" s="454"/>
      <c r="D626" s="455"/>
      <c r="E626" s="456" t="s">
        <v>4519</v>
      </c>
      <c r="F626" s="456"/>
      <c r="G626" s="456" t="s">
        <v>64</v>
      </c>
      <c r="H626" s="456"/>
      <c r="I626" s="456"/>
      <c r="J626" s="461">
        <f t="shared" ref="J626:X631" si="57" xml:space="preserve">  CHOOSE( $F$607, J608, J614, J620 )</f>
        <v>0</v>
      </c>
      <c r="K626" s="461">
        <f t="shared" si="57"/>
        <v>0</v>
      </c>
      <c r="L626" s="461">
        <f t="shared" si="57"/>
        <v>0</v>
      </c>
      <c r="M626" s="461">
        <f t="shared" si="57"/>
        <v>0</v>
      </c>
      <c r="N626" s="461">
        <f t="shared" si="57"/>
        <v>3.3399999999999999E-2</v>
      </c>
      <c r="O626" s="461">
        <f t="shared" si="57"/>
        <v>3.3399999999999999E-2</v>
      </c>
      <c r="P626" s="461">
        <f t="shared" si="57"/>
        <v>3.3399999999999999E-2</v>
      </c>
      <c r="Q626" s="461">
        <f t="shared" si="57"/>
        <v>3.3399999999999999E-2</v>
      </c>
      <c r="R626" s="461">
        <f t="shared" si="57"/>
        <v>3.3399999999999999E-2</v>
      </c>
      <c r="S626" s="461">
        <f t="shared" si="57"/>
        <v>3.3399999999999999E-2</v>
      </c>
      <c r="T626" s="461">
        <f t="shared" si="57"/>
        <v>3.3399999999999999E-2</v>
      </c>
      <c r="U626" s="461">
        <f t="shared" si="57"/>
        <v>3.3399999999999999E-2</v>
      </c>
      <c r="V626" s="461">
        <f t="shared" si="57"/>
        <v>3.3399999999999999E-2</v>
      </c>
      <c r="W626" s="461">
        <f t="shared" si="57"/>
        <v>3.3399999999999999E-2</v>
      </c>
      <c r="X626" s="461">
        <f t="shared" si="57"/>
        <v>0</v>
      </c>
    </row>
    <row r="627" spans="1:24" outlineLevel="2">
      <c r="A627" s="453"/>
      <c r="B627" s="453"/>
      <c r="C627" s="454"/>
      <c r="D627" s="455"/>
      <c r="E627" s="456" t="s">
        <v>4520</v>
      </c>
      <c r="F627" s="456"/>
      <c r="G627" s="456" t="s">
        <v>64</v>
      </c>
      <c r="H627" s="456"/>
      <c r="I627" s="456"/>
      <c r="J627" s="461">
        <f t="shared" si="57"/>
        <v>0</v>
      </c>
      <c r="K627" s="461">
        <f t="shared" si="57"/>
        <v>0</v>
      </c>
      <c r="L627" s="461">
        <f t="shared" si="57"/>
        <v>0</v>
      </c>
      <c r="M627" s="461">
        <f t="shared" si="57"/>
        <v>0</v>
      </c>
      <c r="N627" s="461">
        <f t="shared" si="57"/>
        <v>4.0599999999999997E-2</v>
      </c>
      <c r="O627" s="461">
        <f t="shared" si="57"/>
        <v>4.0599999999999997E-2</v>
      </c>
      <c r="P627" s="461">
        <f t="shared" si="57"/>
        <v>4.0599999999999997E-2</v>
      </c>
      <c r="Q627" s="461">
        <f t="shared" si="57"/>
        <v>4.0599999999999997E-2</v>
      </c>
      <c r="R627" s="461">
        <f t="shared" si="57"/>
        <v>4.0599999999999997E-2</v>
      </c>
      <c r="S627" s="461">
        <f t="shared" si="57"/>
        <v>4.0599999999999997E-2</v>
      </c>
      <c r="T627" s="461">
        <f t="shared" si="57"/>
        <v>4.0599999999999997E-2</v>
      </c>
      <c r="U627" s="461">
        <f t="shared" si="57"/>
        <v>4.0599999999999997E-2</v>
      </c>
      <c r="V627" s="461">
        <f t="shared" si="57"/>
        <v>4.0599999999999997E-2</v>
      </c>
      <c r="W627" s="461">
        <f t="shared" si="57"/>
        <v>4.0599999999999997E-2</v>
      </c>
      <c r="X627" s="461">
        <f t="shared" si="57"/>
        <v>0</v>
      </c>
    </row>
    <row r="628" spans="1:24" outlineLevel="2">
      <c r="A628" s="453"/>
      <c r="B628" s="453"/>
      <c r="C628" s="454"/>
      <c r="D628" s="455"/>
      <c r="E628" s="456" t="s">
        <v>4521</v>
      </c>
      <c r="F628" s="456"/>
      <c r="G628" s="456" t="s">
        <v>64</v>
      </c>
      <c r="H628" s="456"/>
      <c r="I628" s="456"/>
      <c r="J628" s="461">
        <f t="shared" si="57"/>
        <v>0</v>
      </c>
      <c r="K628" s="461">
        <f t="shared" si="57"/>
        <v>0</v>
      </c>
      <c r="L628" s="461">
        <f t="shared" si="57"/>
        <v>0</v>
      </c>
      <c r="M628" s="461">
        <f t="shared" si="57"/>
        <v>0</v>
      </c>
      <c r="N628" s="461">
        <f t="shared" si="57"/>
        <v>4.4999999999999998E-2</v>
      </c>
      <c r="O628" s="461">
        <f t="shared" si="57"/>
        <v>4.4999999999999998E-2</v>
      </c>
      <c r="P628" s="461">
        <f t="shared" si="57"/>
        <v>4.4999999999999998E-2</v>
      </c>
      <c r="Q628" s="461">
        <f t="shared" si="57"/>
        <v>4.4999999999999998E-2</v>
      </c>
      <c r="R628" s="461">
        <f t="shared" si="57"/>
        <v>4.4999999999999998E-2</v>
      </c>
      <c r="S628" s="461">
        <f t="shared" si="57"/>
        <v>4.4999999999999998E-2</v>
      </c>
      <c r="T628" s="461">
        <f t="shared" si="57"/>
        <v>4.4999999999999998E-2</v>
      </c>
      <c r="U628" s="461">
        <f t="shared" si="57"/>
        <v>4.4999999999999998E-2</v>
      </c>
      <c r="V628" s="461">
        <f t="shared" si="57"/>
        <v>4.4999999999999998E-2</v>
      </c>
      <c r="W628" s="461">
        <f t="shared" si="57"/>
        <v>4.4999999999999998E-2</v>
      </c>
      <c r="X628" s="461">
        <f t="shared" si="57"/>
        <v>0</v>
      </c>
    </row>
    <row r="629" spans="1:24" outlineLevel="2">
      <c r="A629" s="453"/>
      <c r="B629" s="453"/>
      <c r="C629" s="454"/>
      <c r="D629" s="455"/>
      <c r="E629" s="456" t="s">
        <v>4522</v>
      </c>
      <c r="F629" s="456"/>
      <c r="G629" s="456" t="s">
        <v>64</v>
      </c>
      <c r="H629" s="456"/>
      <c r="I629" s="456"/>
      <c r="J629" s="461">
        <f t="shared" si="57"/>
        <v>0</v>
      </c>
      <c r="K629" s="461">
        <f t="shared" si="57"/>
        <v>0</v>
      </c>
      <c r="L629" s="461">
        <f t="shared" si="57"/>
        <v>0</v>
      </c>
      <c r="M629" s="461">
        <f t="shared" si="57"/>
        <v>0</v>
      </c>
      <c r="N629" s="461">
        <f t="shared" si="57"/>
        <v>4.8599999999999997E-2</v>
      </c>
      <c r="O629" s="461">
        <f t="shared" si="57"/>
        <v>4.8599999999999997E-2</v>
      </c>
      <c r="P629" s="461">
        <f t="shared" si="57"/>
        <v>4.8599999999999997E-2</v>
      </c>
      <c r="Q629" s="461">
        <f t="shared" si="57"/>
        <v>4.8599999999999997E-2</v>
      </c>
      <c r="R629" s="461">
        <f t="shared" si="57"/>
        <v>4.8599999999999997E-2</v>
      </c>
      <c r="S629" s="461">
        <f t="shared" si="57"/>
        <v>4.8599999999999997E-2</v>
      </c>
      <c r="T629" s="461">
        <f t="shared" si="57"/>
        <v>4.8599999999999997E-2</v>
      </c>
      <c r="U629" s="461">
        <f t="shared" si="57"/>
        <v>4.8599999999999997E-2</v>
      </c>
      <c r="V629" s="461">
        <f t="shared" si="57"/>
        <v>4.8599999999999997E-2</v>
      </c>
      <c r="W629" s="461">
        <f t="shared" si="57"/>
        <v>4.8599999999999997E-2</v>
      </c>
      <c r="X629" s="461">
        <f t="shared" si="57"/>
        <v>0</v>
      </c>
    </row>
    <row r="630" spans="1:24" outlineLevel="2">
      <c r="A630" s="453"/>
      <c r="B630" s="453"/>
      <c r="C630" s="454"/>
      <c r="D630" s="455"/>
      <c r="E630" s="456" t="s">
        <v>4523</v>
      </c>
      <c r="F630" s="456"/>
      <c r="G630" s="456" t="s">
        <v>64</v>
      </c>
      <c r="H630" s="456"/>
      <c r="I630" s="456"/>
      <c r="J630" s="461">
        <f t="shared" si="57"/>
        <v>0</v>
      </c>
      <c r="K630" s="461">
        <f t="shared" si="57"/>
        <v>0</v>
      </c>
      <c r="L630" s="461">
        <f t="shared" si="57"/>
        <v>0</v>
      </c>
      <c r="M630" s="461">
        <f t="shared" si="57"/>
        <v>0</v>
      </c>
      <c r="N630" s="461">
        <f t="shared" si="57"/>
        <v>2.5000000000000001E-3</v>
      </c>
      <c r="O630" s="461">
        <f t="shared" si="57"/>
        <v>2.5000000000000001E-3</v>
      </c>
      <c r="P630" s="461">
        <f t="shared" si="57"/>
        <v>2.5000000000000001E-3</v>
      </c>
      <c r="Q630" s="461">
        <f t="shared" si="57"/>
        <v>2.5000000000000001E-3</v>
      </c>
      <c r="R630" s="461">
        <f t="shared" si="57"/>
        <v>2.5000000000000001E-3</v>
      </c>
      <c r="S630" s="461">
        <f t="shared" si="57"/>
        <v>2.5000000000000001E-3</v>
      </c>
      <c r="T630" s="461">
        <f t="shared" si="57"/>
        <v>2.5000000000000001E-3</v>
      </c>
      <c r="U630" s="461">
        <f t="shared" si="57"/>
        <v>2.5000000000000001E-3</v>
      </c>
      <c r="V630" s="461">
        <f t="shared" si="57"/>
        <v>2.5000000000000001E-3</v>
      </c>
      <c r="W630" s="461">
        <f t="shared" si="57"/>
        <v>2.5000000000000001E-3</v>
      </c>
      <c r="X630" s="461">
        <f t="shared" si="57"/>
        <v>0</v>
      </c>
    </row>
    <row r="631" spans="1:24" outlineLevel="2">
      <c r="A631" s="453"/>
      <c r="B631" s="453"/>
      <c r="C631" s="454"/>
      <c r="D631" s="455"/>
      <c r="E631" s="456" t="s">
        <v>4524</v>
      </c>
      <c r="F631" s="456"/>
      <c r="G631" s="456" t="s">
        <v>64</v>
      </c>
      <c r="H631" s="456"/>
      <c r="I631" s="456"/>
      <c r="J631" s="461">
        <f t="shared" si="57"/>
        <v>0</v>
      </c>
      <c r="K631" s="461">
        <f t="shared" si="57"/>
        <v>0</v>
      </c>
      <c r="L631" s="461">
        <f t="shared" si="57"/>
        <v>0</v>
      </c>
      <c r="M631" s="461">
        <f t="shared" si="57"/>
        <v>0</v>
      </c>
      <c r="N631" s="461">
        <f t="shared" si="57"/>
        <v>0</v>
      </c>
      <c r="O631" s="461">
        <f t="shared" si="57"/>
        <v>0</v>
      </c>
      <c r="P631" s="461">
        <f t="shared" si="57"/>
        <v>0</v>
      </c>
      <c r="Q631" s="461">
        <f t="shared" si="57"/>
        <v>0</v>
      </c>
      <c r="R631" s="461">
        <f t="shared" si="57"/>
        <v>0</v>
      </c>
      <c r="S631" s="461">
        <f t="shared" si="57"/>
        <v>0</v>
      </c>
      <c r="T631" s="461">
        <f t="shared" si="57"/>
        <v>0</v>
      </c>
      <c r="U631" s="461">
        <f t="shared" si="57"/>
        <v>0</v>
      </c>
      <c r="V631" s="461">
        <f t="shared" si="57"/>
        <v>0</v>
      </c>
      <c r="W631" s="461">
        <f t="shared" si="57"/>
        <v>0</v>
      </c>
      <c r="X631" s="461">
        <f t="shared" si="57"/>
        <v>0</v>
      </c>
    </row>
    <row r="632" spans="1:24" outlineLevel="2"/>
    <row r="635" spans="1:24" s="446" customFormat="1">
      <c r="A635" s="443" t="s">
        <v>258</v>
      </c>
      <c r="B635" s="443"/>
      <c r="C635" s="444"/>
      <c r="D635" s="445"/>
    </row>
    <row r="636" spans="1:24" outlineLevel="1">
      <c r="B636" s="69" t="s">
        <v>4525</v>
      </c>
    </row>
    <row r="637" spans="1:24" outlineLevel="1">
      <c r="A637" s="447"/>
      <c r="B637" s="447"/>
      <c r="C637" s="448"/>
      <c r="D637" s="449"/>
      <c r="E637" s="450" t="s">
        <v>4526</v>
      </c>
      <c r="F637" s="450">
        <v>1</v>
      </c>
      <c r="G637" s="450" t="s">
        <v>4001</v>
      </c>
      <c r="M637" s="451"/>
    </row>
    <row r="638" spans="1:24" outlineLevel="1">
      <c r="A638" s="447"/>
      <c r="B638" s="447"/>
      <c r="C638" s="448"/>
      <c r="D638" s="449"/>
      <c r="E638" s="452" t="s">
        <v>4527</v>
      </c>
      <c r="F638" s="452">
        <v>0</v>
      </c>
      <c r="G638" s="452" t="s">
        <v>29</v>
      </c>
      <c r="H638" s="452">
        <v>50</v>
      </c>
      <c r="I638" s="452">
        <v>0</v>
      </c>
      <c r="J638" s="452">
        <v>0</v>
      </c>
      <c r="K638" s="452">
        <v>0</v>
      </c>
      <c r="L638" s="452">
        <v>0</v>
      </c>
      <c r="M638" s="452">
        <v>0</v>
      </c>
      <c r="N638" s="452">
        <v>5</v>
      </c>
      <c r="O638" s="452">
        <v>5</v>
      </c>
      <c r="P638" s="452">
        <v>5</v>
      </c>
      <c r="Q638" s="452">
        <v>5</v>
      </c>
      <c r="R638" s="452">
        <v>5</v>
      </c>
      <c r="S638" s="452">
        <v>5</v>
      </c>
      <c r="T638" s="452">
        <v>5</v>
      </c>
      <c r="U638" s="452">
        <v>5</v>
      </c>
      <c r="V638" s="452">
        <v>5</v>
      </c>
      <c r="W638" s="452">
        <v>5</v>
      </c>
      <c r="X638" s="452">
        <v>0</v>
      </c>
    </row>
    <row r="639" spans="1:24" outlineLevel="1">
      <c r="A639" s="447"/>
      <c r="B639" s="447"/>
      <c r="C639" s="448"/>
      <c r="D639" s="449"/>
      <c r="E639" s="452" t="s">
        <v>4528</v>
      </c>
      <c r="F639" s="452">
        <v>0</v>
      </c>
      <c r="G639" s="452" t="s">
        <v>29</v>
      </c>
      <c r="H639" s="452">
        <v>0</v>
      </c>
      <c r="I639" s="452">
        <v>0</v>
      </c>
      <c r="J639" s="452">
        <v>0</v>
      </c>
      <c r="K639" s="452">
        <v>0</v>
      </c>
      <c r="L639" s="452">
        <v>0</v>
      </c>
      <c r="M639" s="452">
        <v>0</v>
      </c>
      <c r="N639" s="452">
        <v>0</v>
      </c>
      <c r="O639" s="452">
        <v>0</v>
      </c>
      <c r="P639" s="452">
        <v>0</v>
      </c>
      <c r="Q639" s="452">
        <v>0</v>
      </c>
      <c r="R639" s="452">
        <v>0</v>
      </c>
      <c r="S639" s="452">
        <v>0</v>
      </c>
      <c r="T639" s="452">
        <v>0</v>
      </c>
      <c r="U639" s="452">
        <v>0</v>
      </c>
      <c r="V639" s="452">
        <v>0</v>
      </c>
      <c r="W639" s="452">
        <v>0</v>
      </c>
      <c r="X639" s="452">
        <v>0</v>
      </c>
    </row>
    <row r="640" spans="1:24" outlineLevel="1">
      <c r="A640" s="447"/>
      <c r="B640" s="447"/>
      <c r="C640" s="448"/>
      <c r="D640" s="449"/>
      <c r="E640" s="452" t="s">
        <v>4529</v>
      </c>
      <c r="F640" s="452">
        <v>0</v>
      </c>
      <c r="G640" s="452" t="s">
        <v>29</v>
      </c>
      <c r="H640" s="452">
        <v>0</v>
      </c>
      <c r="I640" s="452">
        <v>0</v>
      </c>
      <c r="J640" s="452">
        <v>0</v>
      </c>
      <c r="K640" s="452">
        <v>0</v>
      </c>
      <c r="L640" s="452">
        <v>0</v>
      </c>
      <c r="M640" s="452">
        <v>0</v>
      </c>
      <c r="N640" s="452">
        <v>0</v>
      </c>
      <c r="O640" s="452">
        <v>0</v>
      </c>
      <c r="P640" s="452">
        <v>0</v>
      </c>
      <c r="Q640" s="452">
        <v>0</v>
      </c>
      <c r="R640" s="452">
        <v>0</v>
      </c>
      <c r="S640" s="452">
        <v>0</v>
      </c>
      <c r="T640" s="452">
        <v>0</v>
      </c>
      <c r="U640" s="452">
        <v>0</v>
      </c>
      <c r="V640" s="452">
        <v>0</v>
      </c>
      <c r="W640" s="452">
        <v>0</v>
      </c>
      <c r="X640" s="452">
        <v>0</v>
      </c>
    </row>
    <row r="641" spans="1:24" outlineLevel="1">
      <c r="A641" s="453"/>
      <c r="B641" s="453"/>
      <c r="C641" s="454"/>
      <c r="D641" s="455"/>
      <c r="E641" s="456" t="s">
        <v>4525</v>
      </c>
      <c r="F641" s="456"/>
      <c r="G641" s="456" t="s">
        <v>29</v>
      </c>
      <c r="H641" s="457">
        <f xml:space="preserve"> SUM( J641:X641 )</f>
        <v>50</v>
      </c>
      <c r="I641" s="456"/>
      <c r="J641" s="457">
        <f t="shared" ref="J641:X641" si="58" xml:space="preserve">  CHOOSE( $F637, J638, J639, J640 )</f>
        <v>0</v>
      </c>
      <c r="K641" s="457">
        <f t="shared" si="58"/>
        <v>0</v>
      </c>
      <c r="L641" s="457">
        <f t="shared" si="58"/>
        <v>0</v>
      </c>
      <c r="M641" s="457">
        <f t="shared" si="58"/>
        <v>0</v>
      </c>
      <c r="N641" s="457">
        <f t="shared" si="58"/>
        <v>5</v>
      </c>
      <c r="O641" s="457">
        <f t="shared" si="58"/>
        <v>5</v>
      </c>
      <c r="P641" s="457">
        <f t="shared" si="58"/>
        <v>5</v>
      </c>
      <c r="Q641" s="457">
        <f t="shared" si="58"/>
        <v>5</v>
      </c>
      <c r="R641" s="457">
        <f t="shared" si="58"/>
        <v>5</v>
      </c>
      <c r="S641" s="457">
        <f t="shared" si="58"/>
        <v>5</v>
      </c>
      <c r="T641" s="457">
        <f t="shared" si="58"/>
        <v>5</v>
      </c>
      <c r="U641" s="457">
        <f t="shared" si="58"/>
        <v>5</v>
      </c>
      <c r="V641" s="457">
        <f t="shared" si="58"/>
        <v>5</v>
      </c>
      <c r="W641" s="457">
        <f t="shared" si="58"/>
        <v>5</v>
      </c>
      <c r="X641" s="457">
        <f t="shared" si="58"/>
        <v>0</v>
      </c>
    </row>
    <row r="642" spans="1:24" outlineLevel="1"/>
    <row r="643" spans="1:24" outlineLevel="1"/>
    <row r="644" spans="1:24" outlineLevel="1">
      <c r="B644" s="69" t="s">
        <v>4530</v>
      </c>
    </row>
    <row r="645" spans="1:24" outlineLevel="1">
      <c r="A645" s="447"/>
      <c r="B645" s="447"/>
      <c r="C645" s="448"/>
      <c r="D645" s="449"/>
      <c r="E645" s="450" t="s">
        <v>4531</v>
      </c>
      <c r="F645" s="450">
        <v>1</v>
      </c>
      <c r="G645" s="450" t="s">
        <v>4001</v>
      </c>
      <c r="M645" s="451"/>
    </row>
    <row r="646" spans="1:24" outlineLevel="1">
      <c r="A646" s="447"/>
      <c r="B646" s="447"/>
      <c r="C646" s="448"/>
      <c r="D646" s="449"/>
      <c r="E646" s="452" t="s">
        <v>4532</v>
      </c>
      <c r="F646" s="452">
        <v>0</v>
      </c>
      <c r="G646" s="452" t="s">
        <v>29</v>
      </c>
      <c r="H646" s="452">
        <v>0</v>
      </c>
      <c r="I646" s="452">
        <v>0</v>
      </c>
      <c r="J646" s="452">
        <v>0</v>
      </c>
      <c r="K646" s="452">
        <v>0</v>
      </c>
      <c r="L646" s="452">
        <v>0</v>
      </c>
      <c r="M646" s="452">
        <v>0</v>
      </c>
      <c r="N646" s="452">
        <v>0</v>
      </c>
      <c r="O646" s="452">
        <v>0</v>
      </c>
      <c r="P646" s="452">
        <v>0</v>
      </c>
      <c r="Q646" s="452">
        <v>0</v>
      </c>
      <c r="R646" s="452">
        <v>0</v>
      </c>
      <c r="S646" s="452">
        <v>0</v>
      </c>
      <c r="T646" s="452">
        <v>0</v>
      </c>
      <c r="U646" s="452">
        <v>0</v>
      </c>
      <c r="V646" s="452">
        <v>0</v>
      </c>
      <c r="W646" s="452">
        <v>0</v>
      </c>
      <c r="X646" s="452">
        <v>0</v>
      </c>
    </row>
    <row r="647" spans="1:24" outlineLevel="1">
      <c r="A647" s="447"/>
      <c r="B647" s="447"/>
      <c r="C647" s="448"/>
      <c r="D647" s="449"/>
      <c r="E647" s="452" t="s">
        <v>4533</v>
      </c>
      <c r="F647" s="452">
        <v>0</v>
      </c>
      <c r="G647" s="452" t="s">
        <v>29</v>
      </c>
      <c r="H647" s="452">
        <v>8.4540000000000006</v>
      </c>
      <c r="I647" s="452">
        <v>0</v>
      </c>
      <c r="J647" s="452">
        <v>0</v>
      </c>
      <c r="K647" s="452">
        <v>0</v>
      </c>
      <c r="L647" s="452">
        <v>0</v>
      </c>
      <c r="M647" s="452">
        <v>0</v>
      </c>
      <c r="N647" s="452">
        <v>0.76900000000000002</v>
      </c>
      <c r="O647" s="452">
        <v>0.78700000000000003</v>
      </c>
      <c r="P647" s="452">
        <v>0.80400000000000005</v>
      </c>
      <c r="Q647" s="452">
        <v>0.82</v>
      </c>
      <c r="R647" s="452">
        <v>0.83599999999999997</v>
      </c>
      <c r="S647" s="452">
        <v>0.85299999999999998</v>
      </c>
      <c r="T647" s="452">
        <v>0.87</v>
      </c>
      <c r="U647" s="452">
        <v>0.88700000000000001</v>
      </c>
      <c r="V647" s="452">
        <v>0.90500000000000003</v>
      </c>
      <c r="W647" s="452">
        <v>0.92300000000000004</v>
      </c>
      <c r="X647" s="452">
        <v>0</v>
      </c>
    </row>
    <row r="648" spans="1:24" outlineLevel="1">
      <c r="A648" s="447"/>
      <c r="B648" s="447"/>
      <c r="C648" s="448"/>
      <c r="D648" s="449"/>
      <c r="E648" s="452" t="s">
        <v>4534</v>
      </c>
      <c r="F648" s="452">
        <v>0</v>
      </c>
      <c r="G648" s="452" t="s">
        <v>29</v>
      </c>
      <c r="H648" s="452">
        <v>6.8449999999999998</v>
      </c>
      <c r="I648" s="452">
        <v>0</v>
      </c>
      <c r="J648" s="452">
        <v>0</v>
      </c>
      <c r="K648" s="452">
        <v>0</v>
      </c>
      <c r="L648" s="452">
        <v>0</v>
      </c>
      <c r="M648" s="452">
        <v>0</v>
      </c>
      <c r="N648" s="452">
        <v>0.623</v>
      </c>
      <c r="O648" s="452">
        <v>0.63700000000000001</v>
      </c>
      <c r="P648" s="452">
        <v>0.65100000000000002</v>
      </c>
      <c r="Q648" s="452">
        <v>0.66400000000000003</v>
      </c>
      <c r="R648" s="452">
        <v>0.67700000000000005</v>
      </c>
      <c r="S648" s="452">
        <v>0.69099999999999995</v>
      </c>
      <c r="T648" s="452">
        <v>0.70399999999999996</v>
      </c>
      <c r="U648" s="452">
        <v>0.71799999999999997</v>
      </c>
      <c r="V648" s="452">
        <v>0.73299999999999998</v>
      </c>
      <c r="W648" s="452">
        <v>0.747</v>
      </c>
      <c r="X648" s="452">
        <v>0</v>
      </c>
    </row>
    <row r="649" spans="1:24" outlineLevel="1">
      <c r="A649" s="447"/>
      <c r="B649" s="447"/>
      <c r="C649" s="448"/>
      <c r="D649" s="449"/>
      <c r="E649" s="452" t="s">
        <v>4535</v>
      </c>
      <c r="F649" s="452">
        <v>0</v>
      </c>
      <c r="G649" s="452" t="s">
        <v>29</v>
      </c>
      <c r="H649" s="452">
        <v>0</v>
      </c>
      <c r="I649" s="452">
        <v>0</v>
      </c>
      <c r="J649" s="452">
        <v>0</v>
      </c>
      <c r="K649" s="452">
        <v>0</v>
      </c>
      <c r="L649" s="452">
        <v>0</v>
      </c>
      <c r="M649" s="452">
        <v>0</v>
      </c>
      <c r="N649" s="452">
        <v>0</v>
      </c>
      <c r="O649" s="452">
        <v>0</v>
      </c>
      <c r="P649" s="452">
        <v>0</v>
      </c>
      <c r="Q649" s="452">
        <v>0</v>
      </c>
      <c r="R649" s="452">
        <v>0</v>
      </c>
      <c r="S649" s="452">
        <v>0</v>
      </c>
      <c r="T649" s="452">
        <v>0</v>
      </c>
      <c r="U649" s="452">
        <v>0</v>
      </c>
      <c r="V649" s="452">
        <v>0</v>
      </c>
      <c r="W649" s="452">
        <v>0</v>
      </c>
      <c r="X649" s="452">
        <v>0</v>
      </c>
    </row>
    <row r="650" spans="1:24" outlineLevel="1">
      <c r="A650" s="447"/>
      <c r="B650" s="447"/>
      <c r="C650" s="448"/>
      <c r="D650" s="449"/>
      <c r="E650" s="452" t="s">
        <v>4536</v>
      </c>
      <c r="F650" s="452">
        <v>0</v>
      </c>
      <c r="G650" s="452" t="s">
        <v>29</v>
      </c>
      <c r="H650" s="452">
        <v>0</v>
      </c>
      <c r="I650" s="452">
        <v>0</v>
      </c>
      <c r="J650" s="452">
        <v>0</v>
      </c>
      <c r="K650" s="452">
        <v>0</v>
      </c>
      <c r="L650" s="452">
        <v>0</v>
      </c>
      <c r="M650" s="452">
        <v>0</v>
      </c>
      <c r="N650" s="452">
        <v>0</v>
      </c>
      <c r="O650" s="452">
        <v>0</v>
      </c>
      <c r="P650" s="452">
        <v>0</v>
      </c>
      <c r="Q650" s="452">
        <v>0</v>
      </c>
      <c r="R650" s="452">
        <v>0</v>
      </c>
      <c r="S650" s="452">
        <v>0</v>
      </c>
      <c r="T650" s="452">
        <v>0</v>
      </c>
      <c r="U650" s="452">
        <v>0</v>
      </c>
      <c r="V650" s="452">
        <v>0</v>
      </c>
      <c r="W650" s="452">
        <v>0</v>
      </c>
      <c r="X650" s="452">
        <v>0</v>
      </c>
    </row>
    <row r="651" spans="1:24" outlineLevel="1">
      <c r="A651" s="447"/>
      <c r="B651" s="447"/>
      <c r="C651" s="448"/>
      <c r="D651" s="449"/>
      <c r="E651" s="452" t="s">
        <v>4537</v>
      </c>
      <c r="F651" s="452">
        <v>0</v>
      </c>
      <c r="G651" s="452" t="s">
        <v>29</v>
      </c>
      <c r="H651" s="452">
        <v>0</v>
      </c>
      <c r="I651" s="452">
        <v>0</v>
      </c>
      <c r="J651" s="452">
        <v>0</v>
      </c>
      <c r="K651" s="452">
        <v>0</v>
      </c>
      <c r="L651" s="452">
        <v>0</v>
      </c>
      <c r="M651" s="452">
        <v>0</v>
      </c>
      <c r="N651" s="452">
        <v>0</v>
      </c>
      <c r="O651" s="452">
        <v>0</v>
      </c>
      <c r="P651" s="452">
        <v>0</v>
      </c>
      <c r="Q651" s="452">
        <v>0</v>
      </c>
      <c r="R651" s="452">
        <v>0</v>
      </c>
      <c r="S651" s="452">
        <v>0</v>
      </c>
      <c r="T651" s="452">
        <v>0</v>
      </c>
      <c r="U651" s="452">
        <v>0</v>
      </c>
      <c r="V651" s="452">
        <v>0</v>
      </c>
      <c r="W651" s="452">
        <v>0</v>
      </c>
      <c r="X651" s="452">
        <v>0</v>
      </c>
    </row>
    <row r="652" spans="1:24" outlineLevel="1">
      <c r="A652" s="447"/>
      <c r="B652" s="447"/>
      <c r="C652" s="448"/>
      <c r="D652" s="449"/>
      <c r="E652" s="452" t="s">
        <v>4538</v>
      </c>
      <c r="F652" s="452">
        <v>0</v>
      </c>
      <c r="G652" s="452" t="s">
        <v>29</v>
      </c>
      <c r="H652" s="452">
        <v>0</v>
      </c>
      <c r="I652" s="452">
        <v>0</v>
      </c>
      <c r="J652" s="452">
        <v>0</v>
      </c>
      <c r="K652" s="452">
        <v>0</v>
      </c>
      <c r="L652" s="452">
        <v>0</v>
      </c>
      <c r="M652" s="452">
        <v>0</v>
      </c>
      <c r="N652" s="452">
        <v>0</v>
      </c>
      <c r="O652" s="452">
        <v>0</v>
      </c>
      <c r="P652" s="452">
        <v>0</v>
      </c>
      <c r="Q652" s="452">
        <v>0</v>
      </c>
      <c r="R652" s="452">
        <v>0</v>
      </c>
      <c r="S652" s="452">
        <v>0</v>
      </c>
      <c r="T652" s="452">
        <v>0</v>
      </c>
      <c r="U652" s="452">
        <v>0</v>
      </c>
      <c r="V652" s="452">
        <v>0</v>
      </c>
      <c r="W652" s="452">
        <v>0</v>
      </c>
      <c r="X652" s="452">
        <v>0</v>
      </c>
    </row>
    <row r="653" spans="1:24" outlineLevel="1">
      <c r="A653" s="447"/>
      <c r="B653" s="447"/>
      <c r="C653" s="448"/>
      <c r="D653" s="449"/>
      <c r="E653" s="452" t="s">
        <v>4539</v>
      </c>
      <c r="F653" s="452">
        <v>0</v>
      </c>
      <c r="G653" s="452" t="s">
        <v>29</v>
      </c>
      <c r="H653" s="452">
        <v>0</v>
      </c>
      <c r="I653" s="452">
        <v>0</v>
      </c>
      <c r="J653" s="452">
        <v>0</v>
      </c>
      <c r="K653" s="452">
        <v>0</v>
      </c>
      <c r="L653" s="452">
        <v>0</v>
      </c>
      <c r="M653" s="452">
        <v>0</v>
      </c>
      <c r="N653" s="452">
        <v>0</v>
      </c>
      <c r="O653" s="452">
        <v>0</v>
      </c>
      <c r="P653" s="452">
        <v>0</v>
      </c>
      <c r="Q653" s="452">
        <v>0</v>
      </c>
      <c r="R653" s="452">
        <v>0</v>
      </c>
      <c r="S653" s="452">
        <v>0</v>
      </c>
      <c r="T653" s="452">
        <v>0</v>
      </c>
      <c r="U653" s="452">
        <v>0</v>
      </c>
      <c r="V653" s="452">
        <v>0</v>
      </c>
      <c r="W653" s="452">
        <v>0</v>
      </c>
      <c r="X653" s="452">
        <v>0</v>
      </c>
    </row>
    <row r="654" spans="1:24" outlineLevel="1">
      <c r="A654" s="447"/>
      <c r="B654" s="447"/>
      <c r="C654" s="448"/>
      <c r="D654" s="449"/>
      <c r="E654" s="452" t="s">
        <v>4540</v>
      </c>
      <c r="F654" s="452">
        <v>0</v>
      </c>
      <c r="G654" s="452" t="s">
        <v>29</v>
      </c>
      <c r="H654" s="452">
        <v>0</v>
      </c>
      <c r="I654" s="452">
        <v>0</v>
      </c>
      <c r="J654" s="452">
        <v>0</v>
      </c>
      <c r="K654" s="452">
        <v>0</v>
      </c>
      <c r="L654" s="452">
        <v>0</v>
      </c>
      <c r="M654" s="452">
        <v>0</v>
      </c>
      <c r="N654" s="452">
        <v>0</v>
      </c>
      <c r="O654" s="452">
        <v>0</v>
      </c>
      <c r="P654" s="452">
        <v>0</v>
      </c>
      <c r="Q654" s="452">
        <v>0</v>
      </c>
      <c r="R654" s="452">
        <v>0</v>
      </c>
      <c r="S654" s="452">
        <v>0</v>
      </c>
      <c r="T654" s="452">
        <v>0</v>
      </c>
      <c r="U654" s="452">
        <v>0</v>
      </c>
      <c r="V654" s="452">
        <v>0</v>
      </c>
      <c r="W654" s="452">
        <v>0</v>
      </c>
      <c r="X654" s="452">
        <v>0</v>
      </c>
    </row>
    <row r="655" spans="1:24" outlineLevel="1">
      <c r="A655" s="447"/>
      <c r="B655" s="447"/>
      <c r="C655" s="448"/>
      <c r="D655" s="449"/>
      <c r="E655" s="452" t="s">
        <v>4541</v>
      </c>
      <c r="F655" s="452">
        <v>0</v>
      </c>
      <c r="G655" s="452" t="s">
        <v>29</v>
      </c>
      <c r="H655" s="452">
        <v>0</v>
      </c>
      <c r="I655" s="452">
        <v>0</v>
      </c>
      <c r="J655" s="452">
        <v>0</v>
      </c>
      <c r="K655" s="452">
        <v>0</v>
      </c>
      <c r="L655" s="452">
        <v>0</v>
      </c>
      <c r="M655" s="452">
        <v>0</v>
      </c>
      <c r="N655" s="452">
        <v>0</v>
      </c>
      <c r="O655" s="452">
        <v>0</v>
      </c>
      <c r="P655" s="452">
        <v>0</v>
      </c>
      <c r="Q655" s="452">
        <v>0</v>
      </c>
      <c r="R655" s="452">
        <v>0</v>
      </c>
      <c r="S655" s="452">
        <v>0</v>
      </c>
      <c r="T655" s="452">
        <v>0</v>
      </c>
      <c r="U655" s="452">
        <v>0</v>
      </c>
      <c r="V655" s="452">
        <v>0</v>
      </c>
      <c r="W655" s="452">
        <v>0</v>
      </c>
      <c r="X655" s="452">
        <v>0</v>
      </c>
    </row>
    <row r="656" spans="1:24" outlineLevel="1">
      <c r="A656" s="447"/>
      <c r="B656" s="447"/>
      <c r="C656" s="448"/>
      <c r="D656" s="449"/>
      <c r="E656" s="452" t="s">
        <v>4542</v>
      </c>
      <c r="F656" s="452">
        <v>0</v>
      </c>
      <c r="G656" s="452" t="s">
        <v>29</v>
      </c>
      <c r="H656" s="452">
        <v>0</v>
      </c>
      <c r="I656" s="452">
        <v>0</v>
      </c>
      <c r="J656" s="452">
        <v>0</v>
      </c>
      <c r="K656" s="452">
        <v>0</v>
      </c>
      <c r="L656" s="452">
        <v>0</v>
      </c>
      <c r="M656" s="452">
        <v>0</v>
      </c>
      <c r="N656" s="452">
        <v>0</v>
      </c>
      <c r="O656" s="452">
        <v>0</v>
      </c>
      <c r="P656" s="452">
        <v>0</v>
      </c>
      <c r="Q656" s="452">
        <v>0</v>
      </c>
      <c r="R656" s="452">
        <v>0</v>
      </c>
      <c r="S656" s="452">
        <v>0</v>
      </c>
      <c r="T656" s="452">
        <v>0</v>
      </c>
      <c r="U656" s="452">
        <v>0</v>
      </c>
      <c r="V656" s="452">
        <v>0</v>
      </c>
      <c r="W656" s="452">
        <v>0</v>
      </c>
      <c r="X656" s="452">
        <v>0</v>
      </c>
    </row>
    <row r="657" spans="1:24" outlineLevel="1">
      <c r="A657" s="447"/>
      <c r="B657" s="447"/>
      <c r="C657" s="448"/>
      <c r="D657" s="449"/>
      <c r="E657" s="452" t="s">
        <v>4543</v>
      </c>
      <c r="F657" s="452">
        <v>0</v>
      </c>
      <c r="G657" s="452" t="s">
        <v>29</v>
      </c>
      <c r="H657" s="452">
        <v>0</v>
      </c>
      <c r="I657" s="452">
        <v>0</v>
      </c>
      <c r="J657" s="452">
        <v>0</v>
      </c>
      <c r="K657" s="452">
        <v>0</v>
      </c>
      <c r="L657" s="452">
        <v>0</v>
      </c>
      <c r="M657" s="452">
        <v>0</v>
      </c>
      <c r="N657" s="452">
        <v>0</v>
      </c>
      <c r="O657" s="452">
        <v>0</v>
      </c>
      <c r="P657" s="452">
        <v>0</v>
      </c>
      <c r="Q657" s="452">
        <v>0</v>
      </c>
      <c r="R657" s="452">
        <v>0</v>
      </c>
      <c r="S657" s="452">
        <v>0</v>
      </c>
      <c r="T657" s="452">
        <v>0</v>
      </c>
      <c r="U657" s="452">
        <v>0</v>
      </c>
      <c r="V657" s="452">
        <v>0</v>
      </c>
      <c r="W657" s="452">
        <v>0</v>
      </c>
      <c r="X657" s="452">
        <v>0</v>
      </c>
    </row>
    <row r="658" spans="1:24" outlineLevel="1">
      <c r="A658" s="447"/>
      <c r="B658" s="447"/>
      <c r="C658" s="448"/>
      <c r="D658" s="449"/>
      <c r="E658" s="452" t="s">
        <v>4544</v>
      </c>
      <c r="F658" s="452">
        <v>0</v>
      </c>
      <c r="G658" s="452" t="s">
        <v>29</v>
      </c>
      <c r="H658" s="452">
        <v>0</v>
      </c>
      <c r="I658" s="452">
        <v>0</v>
      </c>
      <c r="J658" s="452">
        <v>0</v>
      </c>
      <c r="K658" s="452">
        <v>0</v>
      </c>
      <c r="L658" s="452">
        <v>0</v>
      </c>
      <c r="M658" s="452">
        <v>0</v>
      </c>
      <c r="N658" s="452">
        <v>0</v>
      </c>
      <c r="O658" s="452">
        <v>0</v>
      </c>
      <c r="P658" s="452">
        <v>0</v>
      </c>
      <c r="Q658" s="452">
        <v>0</v>
      </c>
      <c r="R658" s="452">
        <v>0</v>
      </c>
      <c r="S658" s="452">
        <v>0</v>
      </c>
      <c r="T658" s="452">
        <v>0</v>
      </c>
      <c r="U658" s="452">
        <v>0</v>
      </c>
      <c r="V658" s="452">
        <v>0</v>
      </c>
      <c r="W658" s="452">
        <v>0</v>
      </c>
      <c r="X658" s="452">
        <v>0</v>
      </c>
    </row>
    <row r="659" spans="1:24" outlineLevel="1">
      <c r="A659" s="447"/>
      <c r="B659" s="447"/>
      <c r="C659" s="448"/>
      <c r="D659" s="449"/>
      <c r="E659" s="452" t="s">
        <v>4545</v>
      </c>
      <c r="F659" s="452">
        <v>0</v>
      </c>
      <c r="G659" s="452" t="s">
        <v>29</v>
      </c>
      <c r="H659" s="452">
        <v>0</v>
      </c>
      <c r="I659" s="452">
        <v>0</v>
      </c>
      <c r="J659" s="452">
        <v>0</v>
      </c>
      <c r="K659" s="452">
        <v>0</v>
      </c>
      <c r="L659" s="452">
        <v>0</v>
      </c>
      <c r="M659" s="452">
        <v>0</v>
      </c>
      <c r="N659" s="452">
        <v>0</v>
      </c>
      <c r="O659" s="452">
        <v>0</v>
      </c>
      <c r="P659" s="452">
        <v>0</v>
      </c>
      <c r="Q659" s="452">
        <v>0</v>
      </c>
      <c r="R659" s="452">
        <v>0</v>
      </c>
      <c r="S659" s="452">
        <v>0</v>
      </c>
      <c r="T659" s="452">
        <v>0</v>
      </c>
      <c r="U659" s="452">
        <v>0</v>
      </c>
      <c r="V659" s="452">
        <v>0</v>
      </c>
      <c r="W659" s="452">
        <v>0</v>
      </c>
      <c r="X659" s="452">
        <v>0</v>
      </c>
    </row>
    <row r="660" spans="1:24" outlineLevel="1">
      <c r="A660" s="447"/>
      <c r="B660" s="447"/>
      <c r="C660" s="448"/>
      <c r="D660" s="449"/>
      <c r="E660" s="452" t="s">
        <v>4546</v>
      </c>
      <c r="F660" s="452">
        <v>0</v>
      </c>
      <c r="G660" s="452" t="s">
        <v>29</v>
      </c>
      <c r="H660" s="452">
        <v>0</v>
      </c>
      <c r="I660" s="452">
        <v>0</v>
      </c>
      <c r="J660" s="452">
        <v>0</v>
      </c>
      <c r="K660" s="452">
        <v>0</v>
      </c>
      <c r="L660" s="452">
        <v>0</v>
      </c>
      <c r="M660" s="452">
        <v>0</v>
      </c>
      <c r="N660" s="452">
        <v>0</v>
      </c>
      <c r="O660" s="452">
        <v>0</v>
      </c>
      <c r="P660" s="452">
        <v>0</v>
      </c>
      <c r="Q660" s="452">
        <v>0</v>
      </c>
      <c r="R660" s="452">
        <v>0</v>
      </c>
      <c r="S660" s="452">
        <v>0</v>
      </c>
      <c r="T660" s="452">
        <v>0</v>
      </c>
      <c r="U660" s="452">
        <v>0</v>
      </c>
      <c r="V660" s="452">
        <v>0</v>
      </c>
      <c r="W660" s="452">
        <v>0</v>
      </c>
      <c r="X660" s="452">
        <v>0</v>
      </c>
    </row>
    <row r="661" spans="1:24" outlineLevel="1">
      <c r="A661" s="447"/>
      <c r="B661" s="447"/>
      <c r="C661" s="448"/>
      <c r="D661" s="449"/>
      <c r="E661" s="452" t="s">
        <v>4547</v>
      </c>
      <c r="F661" s="452">
        <v>0</v>
      </c>
      <c r="G661" s="452" t="s">
        <v>29</v>
      </c>
      <c r="H661" s="452">
        <v>0</v>
      </c>
      <c r="I661" s="452">
        <v>0</v>
      </c>
      <c r="J661" s="452">
        <v>0</v>
      </c>
      <c r="K661" s="452">
        <v>0</v>
      </c>
      <c r="L661" s="452">
        <v>0</v>
      </c>
      <c r="M661" s="452">
        <v>0</v>
      </c>
      <c r="N661" s="452">
        <v>0</v>
      </c>
      <c r="O661" s="452">
        <v>0</v>
      </c>
      <c r="P661" s="452">
        <v>0</v>
      </c>
      <c r="Q661" s="452">
        <v>0</v>
      </c>
      <c r="R661" s="452">
        <v>0</v>
      </c>
      <c r="S661" s="452">
        <v>0</v>
      </c>
      <c r="T661" s="452">
        <v>0</v>
      </c>
      <c r="U661" s="452">
        <v>0</v>
      </c>
      <c r="V661" s="452">
        <v>0</v>
      </c>
      <c r="W661" s="452">
        <v>0</v>
      </c>
      <c r="X661" s="452">
        <v>0</v>
      </c>
    </row>
    <row r="662" spans="1:24" outlineLevel="1">
      <c r="A662" s="447"/>
      <c r="B662" s="447"/>
      <c r="C662" s="448"/>
      <c r="D662" s="449"/>
      <c r="E662" s="452" t="s">
        <v>4548</v>
      </c>
      <c r="F662" s="452">
        <v>0</v>
      </c>
      <c r="G662" s="452" t="s">
        <v>29</v>
      </c>
      <c r="H662" s="452">
        <v>0</v>
      </c>
      <c r="I662" s="452">
        <v>0</v>
      </c>
      <c r="J662" s="452">
        <v>0</v>
      </c>
      <c r="K662" s="452">
        <v>0</v>
      </c>
      <c r="L662" s="452">
        <v>0</v>
      </c>
      <c r="M662" s="452">
        <v>0</v>
      </c>
      <c r="N662" s="452">
        <v>0</v>
      </c>
      <c r="O662" s="452">
        <v>0</v>
      </c>
      <c r="P662" s="452">
        <v>0</v>
      </c>
      <c r="Q662" s="452">
        <v>0</v>
      </c>
      <c r="R662" s="452">
        <v>0</v>
      </c>
      <c r="S662" s="452">
        <v>0</v>
      </c>
      <c r="T662" s="452">
        <v>0</v>
      </c>
      <c r="U662" s="452">
        <v>0</v>
      </c>
      <c r="V662" s="452">
        <v>0</v>
      </c>
      <c r="W662" s="452">
        <v>0</v>
      </c>
      <c r="X662" s="452">
        <v>0</v>
      </c>
    </row>
    <row r="663" spans="1:24" outlineLevel="1">
      <c r="A663" s="447"/>
      <c r="B663" s="447"/>
      <c r="C663" s="448"/>
      <c r="D663" s="449"/>
      <c r="E663" s="452" t="s">
        <v>4549</v>
      </c>
      <c r="F663" s="452">
        <v>0</v>
      </c>
      <c r="G663" s="452" t="s">
        <v>29</v>
      </c>
      <c r="H663" s="452">
        <v>0</v>
      </c>
      <c r="I663" s="452">
        <v>0</v>
      </c>
      <c r="J663" s="452">
        <v>0</v>
      </c>
      <c r="K663" s="452">
        <v>0</v>
      </c>
      <c r="L663" s="452">
        <v>0</v>
      </c>
      <c r="M663" s="452">
        <v>0</v>
      </c>
      <c r="N663" s="452">
        <v>0</v>
      </c>
      <c r="O663" s="452">
        <v>0</v>
      </c>
      <c r="P663" s="452">
        <v>0</v>
      </c>
      <c r="Q663" s="452">
        <v>0</v>
      </c>
      <c r="R663" s="452">
        <v>0</v>
      </c>
      <c r="S663" s="452">
        <v>0</v>
      </c>
      <c r="T663" s="452">
        <v>0</v>
      </c>
      <c r="U663" s="452">
        <v>0</v>
      </c>
      <c r="V663" s="452">
        <v>0</v>
      </c>
      <c r="W663" s="452">
        <v>0</v>
      </c>
      <c r="X663" s="452">
        <v>0</v>
      </c>
    </row>
    <row r="664" spans="1:24" outlineLevel="1">
      <c r="A664" s="453"/>
      <c r="B664" s="453"/>
      <c r="C664" s="454"/>
      <c r="D664" s="455"/>
      <c r="E664" s="456" t="s">
        <v>4550</v>
      </c>
      <c r="F664" s="456"/>
      <c r="G664" s="456" t="s">
        <v>29</v>
      </c>
      <c r="H664" s="457">
        <f t="shared" ref="H664:H669" si="59" xml:space="preserve"> SUM( J664:X664 )</f>
        <v>0</v>
      </c>
      <c r="I664" s="456"/>
      <c r="J664" s="457">
        <f t="shared" ref="J664:X669" si="60" xml:space="preserve">  CHOOSE( $F$645, J646, J652, J658 )</f>
        <v>0</v>
      </c>
      <c r="K664" s="457">
        <f t="shared" si="60"/>
        <v>0</v>
      </c>
      <c r="L664" s="457">
        <f t="shared" si="60"/>
        <v>0</v>
      </c>
      <c r="M664" s="457">
        <f t="shared" si="60"/>
        <v>0</v>
      </c>
      <c r="N664" s="457">
        <f t="shared" si="60"/>
        <v>0</v>
      </c>
      <c r="O664" s="457">
        <f t="shared" si="60"/>
        <v>0</v>
      </c>
      <c r="P664" s="457">
        <f t="shared" si="60"/>
        <v>0</v>
      </c>
      <c r="Q664" s="457">
        <f t="shared" si="60"/>
        <v>0</v>
      </c>
      <c r="R664" s="457">
        <f t="shared" si="60"/>
        <v>0</v>
      </c>
      <c r="S664" s="457">
        <f t="shared" si="60"/>
        <v>0</v>
      </c>
      <c r="T664" s="457">
        <f t="shared" si="60"/>
        <v>0</v>
      </c>
      <c r="U664" s="457">
        <f t="shared" si="60"/>
        <v>0</v>
      </c>
      <c r="V664" s="457">
        <f t="shared" si="60"/>
        <v>0</v>
      </c>
      <c r="W664" s="457">
        <f t="shared" si="60"/>
        <v>0</v>
      </c>
      <c r="X664" s="457">
        <f t="shared" si="60"/>
        <v>0</v>
      </c>
    </row>
    <row r="665" spans="1:24" outlineLevel="1">
      <c r="A665" s="453"/>
      <c r="B665" s="453"/>
      <c r="C665" s="454"/>
      <c r="D665" s="455"/>
      <c r="E665" s="456" t="s">
        <v>4551</v>
      </c>
      <c r="F665" s="456"/>
      <c r="G665" s="456" t="s">
        <v>29</v>
      </c>
      <c r="H665" s="457">
        <f t="shared" si="59"/>
        <v>8.4540000000000006</v>
      </c>
      <c r="I665" s="456"/>
      <c r="J665" s="457">
        <f t="shared" si="60"/>
        <v>0</v>
      </c>
      <c r="K665" s="457">
        <f t="shared" si="60"/>
        <v>0</v>
      </c>
      <c r="L665" s="457">
        <f t="shared" si="60"/>
        <v>0</v>
      </c>
      <c r="M665" s="457">
        <f t="shared" si="60"/>
        <v>0</v>
      </c>
      <c r="N665" s="457">
        <f t="shared" si="60"/>
        <v>0.76900000000000002</v>
      </c>
      <c r="O665" s="457">
        <f t="shared" si="60"/>
        <v>0.78700000000000003</v>
      </c>
      <c r="P665" s="457">
        <f t="shared" si="60"/>
        <v>0.80400000000000005</v>
      </c>
      <c r="Q665" s="457">
        <f t="shared" si="60"/>
        <v>0.82</v>
      </c>
      <c r="R665" s="457">
        <f t="shared" si="60"/>
        <v>0.83599999999999997</v>
      </c>
      <c r="S665" s="457">
        <f t="shared" si="60"/>
        <v>0.85299999999999998</v>
      </c>
      <c r="T665" s="457">
        <f t="shared" si="60"/>
        <v>0.87</v>
      </c>
      <c r="U665" s="457">
        <f t="shared" si="60"/>
        <v>0.88700000000000001</v>
      </c>
      <c r="V665" s="457">
        <f t="shared" si="60"/>
        <v>0.90500000000000003</v>
      </c>
      <c r="W665" s="457">
        <f t="shared" si="60"/>
        <v>0.92300000000000004</v>
      </c>
      <c r="X665" s="457">
        <f t="shared" si="60"/>
        <v>0</v>
      </c>
    </row>
    <row r="666" spans="1:24" outlineLevel="1">
      <c r="A666" s="453"/>
      <c r="B666" s="453"/>
      <c r="C666" s="454"/>
      <c r="D666" s="455"/>
      <c r="E666" s="456" t="s">
        <v>4552</v>
      </c>
      <c r="F666" s="456"/>
      <c r="G666" s="456" t="s">
        <v>29</v>
      </c>
      <c r="H666" s="457">
        <f t="shared" si="59"/>
        <v>6.8449999999999998</v>
      </c>
      <c r="I666" s="456"/>
      <c r="J666" s="457">
        <f t="shared" si="60"/>
        <v>0</v>
      </c>
      <c r="K666" s="457">
        <f t="shared" si="60"/>
        <v>0</v>
      </c>
      <c r="L666" s="457">
        <f t="shared" si="60"/>
        <v>0</v>
      </c>
      <c r="M666" s="457">
        <f t="shared" si="60"/>
        <v>0</v>
      </c>
      <c r="N666" s="457">
        <f t="shared" si="60"/>
        <v>0.623</v>
      </c>
      <c r="O666" s="457">
        <f t="shared" si="60"/>
        <v>0.63700000000000001</v>
      </c>
      <c r="P666" s="457">
        <f t="shared" si="60"/>
        <v>0.65100000000000002</v>
      </c>
      <c r="Q666" s="457">
        <f t="shared" si="60"/>
        <v>0.66400000000000003</v>
      </c>
      <c r="R666" s="457">
        <f t="shared" si="60"/>
        <v>0.67700000000000005</v>
      </c>
      <c r="S666" s="457">
        <f t="shared" si="60"/>
        <v>0.69099999999999995</v>
      </c>
      <c r="T666" s="457">
        <f t="shared" si="60"/>
        <v>0.70399999999999996</v>
      </c>
      <c r="U666" s="457">
        <f t="shared" si="60"/>
        <v>0.71799999999999997</v>
      </c>
      <c r="V666" s="457">
        <f t="shared" si="60"/>
        <v>0.73299999999999998</v>
      </c>
      <c r="W666" s="457">
        <f t="shared" si="60"/>
        <v>0.747</v>
      </c>
      <c r="X666" s="457">
        <f t="shared" si="60"/>
        <v>0</v>
      </c>
    </row>
    <row r="667" spans="1:24" outlineLevel="1">
      <c r="A667" s="453"/>
      <c r="B667" s="453"/>
      <c r="C667" s="454"/>
      <c r="D667" s="455"/>
      <c r="E667" s="456" t="s">
        <v>4553</v>
      </c>
      <c r="F667" s="456"/>
      <c r="G667" s="456" t="s">
        <v>29</v>
      </c>
      <c r="H667" s="457">
        <f t="shared" si="59"/>
        <v>0</v>
      </c>
      <c r="I667" s="456"/>
      <c r="J667" s="457">
        <f t="shared" si="60"/>
        <v>0</v>
      </c>
      <c r="K667" s="457">
        <f t="shared" si="60"/>
        <v>0</v>
      </c>
      <c r="L667" s="457">
        <f t="shared" si="60"/>
        <v>0</v>
      </c>
      <c r="M667" s="457">
        <f t="shared" si="60"/>
        <v>0</v>
      </c>
      <c r="N667" s="457">
        <f t="shared" si="60"/>
        <v>0</v>
      </c>
      <c r="O667" s="457">
        <f t="shared" si="60"/>
        <v>0</v>
      </c>
      <c r="P667" s="457">
        <f t="shared" si="60"/>
        <v>0</v>
      </c>
      <c r="Q667" s="457">
        <f t="shared" si="60"/>
        <v>0</v>
      </c>
      <c r="R667" s="457">
        <f t="shared" si="60"/>
        <v>0</v>
      </c>
      <c r="S667" s="457">
        <f t="shared" si="60"/>
        <v>0</v>
      </c>
      <c r="T667" s="457">
        <f t="shared" si="60"/>
        <v>0</v>
      </c>
      <c r="U667" s="457">
        <f t="shared" si="60"/>
        <v>0</v>
      </c>
      <c r="V667" s="457">
        <f t="shared" si="60"/>
        <v>0</v>
      </c>
      <c r="W667" s="457">
        <f t="shared" si="60"/>
        <v>0</v>
      </c>
      <c r="X667" s="457">
        <f t="shared" si="60"/>
        <v>0</v>
      </c>
    </row>
    <row r="668" spans="1:24" outlineLevel="1">
      <c r="A668" s="453"/>
      <c r="B668" s="453"/>
      <c r="C668" s="454"/>
      <c r="D668" s="455"/>
      <c r="E668" s="456" t="s">
        <v>4554</v>
      </c>
      <c r="F668" s="456"/>
      <c r="G668" s="456" t="s">
        <v>29</v>
      </c>
      <c r="H668" s="457">
        <f t="shared" si="59"/>
        <v>0</v>
      </c>
      <c r="I668" s="456"/>
      <c r="J668" s="457">
        <f t="shared" si="60"/>
        <v>0</v>
      </c>
      <c r="K668" s="457">
        <f t="shared" si="60"/>
        <v>0</v>
      </c>
      <c r="L668" s="457">
        <f t="shared" si="60"/>
        <v>0</v>
      </c>
      <c r="M668" s="457">
        <f t="shared" si="60"/>
        <v>0</v>
      </c>
      <c r="N668" s="457">
        <f t="shared" si="60"/>
        <v>0</v>
      </c>
      <c r="O668" s="457">
        <f t="shared" si="60"/>
        <v>0</v>
      </c>
      <c r="P668" s="457">
        <f t="shared" si="60"/>
        <v>0</v>
      </c>
      <c r="Q668" s="457">
        <f t="shared" si="60"/>
        <v>0</v>
      </c>
      <c r="R668" s="457">
        <f t="shared" si="60"/>
        <v>0</v>
      </c>
      <c r="S668" s="457">
        <f t="shared" si="60"/>
        <v>0</v>
      </c>
      <c r="T668" s="457">
        <f t="shared" si="60"/>
        <v>0</v>
      </c>
      <c r="U668" s="457">
        <f t="shared" si="60"/>
        <v>0</v>
      </c>
      <c r="V668" s="457">
        <f t="shared" si="60"/>
        <v>0</v>
      </c>
      <c r="W668" s="457">
        <f t="shared" si="60"/>
        <v>0</v>
      </c>
      <c r="X668" s="457">
        <f t="shared" si="60"/>
        <v>0</v>
      </c>
    </row>
    <row r="669" spans="1:24" outlineLevel="1">
      <c r="A669" s="453"/>
      <c r="B669" s="453"/>
      <c r="C669" s="454"/>
      <c r="D669" s="455"/>
      <c r="E669" s="456" t="s">
        <v>4555</v>
      </c>
      <c r="F669" s="456"/>
      <c r="G669" s="456" t="s">
        <v>29</v>
      </c>
      <c r="H669" s="457">
        <f t="shared" si="59"/>
        <v>0</v>
      </c>
      <c r="I669" s="456"/>
      <c r="J669" s="457">
        <f t="shared" si="60"/>
        <v>0</v>
      </c>
      <c r="K669" s="457">
        <f t="shared" si="60"/>
        <v>0</v>
      </c>
      <c r="L669" s="457">
        <f t="shared" si="60"/>
        <v>0</v>
      </c>
      <c r="M669" s="457">
        <f t="shared" si="60"/>
        <v>0</v>
      </c>
      <c r="N669" s="457">
        <f t="shared" si="60"/>
        <v>0</v>
      </c>
      <c r="O669" s="457">
        <f t="shared" si="60"/>
        <v>0</v>
      </c>
      <c r="P669" s="457">
        <f t="shared" si="60"/>
        <v>0</v>
      </c>
      <c r="Q669" s="457">
        <f t="shared" si="60"/>
        <v>0</v>
      </c>
      <c r="R669" s="457">
        <f t="shared" si="60"/>
        <v>0</v>
      </c>
      <c r="S669" s="457">
        <f t="shared" si="60"/>
        <v>0</v>
      </c>
      <c r="T669" s="457">
        <f t="shared" si="60"/>
        <v>0</v>
      </c>
      <c r="U669" s="457">
        <f t="shared" si="60"/>
        <v>0</v>
      </c>
      <c r="V669" s="457">
        <f t="shared" si="60"/>
        <v>0</v>
      </c>
      <c r="W669" s="457">
        <f t="shared" si="60"/>
        <v>0</v>
      </c>
      <c r="X669" s="457">
        <f t="shared" si="60"/>
        <v>0</v>
      </c>
    </row>
    <row r="670" spans="1:24" outlineLevel="1"/>
    <row r="671" spans="1:24" outlineLevel="1"/>
    <row r="672" spans="1:24" outlineLevel="1">
      <c r="B672" s="69" t="s">
        <v>4556</v>
      </c>
    </row>
    <row r="673" spans="1:24" outlineLevel="1">
      <c r="A673" s="447"/>
      <c r="B673" s="447"/>
      <c r="C673" s="448"/>
      <c r="D673" s="449"/>
      <c r="E673" s="450" t="s">
        <v>4557</v>
      </c>
      <c r="F673" s="450">
        <v>1</v>
      </c>
      <c r="G673" s="450" t="s">
        <v>4001</v>
      </c>
      <c r="M673" s="451"/>
    </row>
    <row r="674" spans="1:24" outlineLevel="1">
      <c r="A674" s="447"/>
      <c r="B674" s="447"/>
      <c r="C674" s="448"/>
      <c r="D674" s="449"/>
      <c r="E674" s="452" t="s">
        <v>4558</v>
      </c>
      <c r="F674" s="452">
        <v>0</v>
      </c>
      <c r="G674" s="452" t="s">
        <v>29</v>
      </c>
      <c r="H674" s="452">
        <v>-0.69900000000000007</v>
      </c>
      <c r="I674" s="452">
        <v>0</v>
      </c>
      <c r="J674" s="452">
        <v>0</v>
      </c>
      <c r="K674" s="452">
        <v>0</v>
      </c>
      <c r="L674" s="452">
        <v>0</v>
      </c>
      <c r="M674" s="452">
        <v>0</v>
      </c>
      <c r="N674" s="452">
        <v>-0.108</v>
      </c>
      <c r="O674" s="452">
        <v>-0.108</v>
      </c>
      <c r="P674" s="452">
        <v>-0.108</v>
      </c>
      <c r="Q674" s="452">
        <v>-3.6999999999999998E-2</v>
      </c>
      <c r="R674" s="452">
        <v>-3.7999999999999999E-2</v>
      </c>
      <c r="S674" s="452">
        <v>-0.06</v>
      </c>
      <c r="T674" s="452">
        <v>-0.06</v>
      </c>
      <c r="U674" s="452">
        <v>-0.06</v>
      </c>
      <c r="V674" s="452">
        <v>-0.06</v>
      </c>
      <c r="W674" s="452">
        <v>-0.06</v>
      </c>
      <c r="X674" s="452">
        <v>0</v>
      </c>
    </row>
    <row r="675" spans="1:24" outlineLevel="1">
      <c r="A675" s="447"/>
      <c r="B675" s="447"/>
      <c r="C675" s="448"/>
      <c r="D675" s="449"/>
      <c r="E675" s="452" t="s">
        <v>4559</v>
      </c>
      <c r="F675" s="452">
        <v>0</v>
      </c>
      <c r="G675" s="452" t="s">
        <v>29</v>
      </c>
      <c r="H675" s="452">
        <v>-11.324999999999999</v>
      </c>
      <c r="I675" s="452">
        <v>0</v>
      </c>
      <c r="J675" s="452">
        <v>0</v>
      </c>
      <c r="K675" s="452">
        <v>0</v>
      </c>
      <c r="L675" s="452">
        <v>0</v>
      </c>
      <c r="M675" s="452">
        <v>0</v>
      </c>
      <c r="N675" s="452">
        <v>-1.7490000000000001</v>
      </c>
      <c r="O675" s="452">
        <v>-1.7490000000000001</v>
      </c>
      <c r="P675" s="452">
        <v>-1.7370000000000001</v>
      </c>
      <c r="Q675" s="452">
        <v>-0.59599999999999997</v>
      </c>
      <c r="R675" s="452">
        <v>-0.61399999999999999</v>
      </c>
      <c r="S675" s="452">
        <v>-0.97599999999999998</v>
      </c>
      <c r="T675" s="452">
        <v>-0.97599999999999998</v>
      </c>
      <c r="U675" s="452">
        <v>-0.97599999999999998</v>
      </c>
      <c r="V675" s="452">
        <v>-0.97599999999999998</v>
      </c>
      <c r="W675" s="452">
        <v>-0.97599999999999998</v>
      </c>
      <c r="X675" s="452">
        <v>0</v>
      </c>
    </row>
    <row r="676" spans="1:24" outlineLevel="1">
      <c r="A676" s="447"/>
      <c r="B676" s="447"/>
      <c r="C676" s="448"/>
      <c r="D676" s="449"/>
      <c r="E676" s="452" t="s">
        <v>4560</v>
      </c>
      <c r="F676" s="452">
        <v>0</v>
      </c>
      <c r="G676" s="452" t="s">
        <v>29</v>
      </c>
      <c r="H676" s="452">
        <v>-9.1740000000000013</v>
      </c>
      <c r="I676" s="452">
        <v>0</v>
      </c>
      <c r="J676" s="452">
        <v>0</v>
      </c>
      <c r="K676" s="452">
        <v>0</v>
      </c>
      <c r="L676" s="452">
        <v>0</v>
      </c>
      <c r="M676" s="452">
        <v>0</v>
      </c>
      <c r="N676" s="452">
        <v>-1.4159999999999999</v>
      </c>
      <c r="O676" s="452">
        <v>-1.4159999999999999</v>
      </c>
      <c r="P676" s="452">
        <v>-1.407</v>
      </c>
      <c r="Q676" s="452">
        <v>-0.48299999999999998</v>
      </c>
      <c r="R676" s="452">
        <v>-0.497</v>
      </c>
      <c r="S676" s="452">
        <v>-0.79100000000000004</v>
      </c>
      <c r="T676" s="452">
        <v>-0.79100000000000004</v>
      </c>
      <c r="U676" s="452">
        <v>-0.79100000000000004</v>
      </c>
      <c r="V676" s="452">
        <v>-0.79100000000000004</v>
      </c>
      <c r="W676" s="452">
        <v>-0.79100000000000004</v>
      </c>
      <c r="X676" s="452">
        <v>0</v>
      </c>
    </row>
    <row r="677" spans="1:24" outlineLevel="1">
      <c r="A677" s="447"/>
      <c r="B677" s="447"/>
      <c r="C677" s="448"/>
      <c r="D677" s="449"/>
      <c r="E677" s="452" t="s">
        <v>4561</v>
      </c>
      <c r="F677" s="452">
        <v>0</v>
      </c>
      <c r="G677" s="452" t="s">
        <v>29</v>
      </c>
      <c r="H677" s="452">
        <v>-2.6140000000000003</v>
      </c>
      <c r="I677" s="452">
        <v>0</v>
      </c>
      <c r="J677" s="452">
        <v>0</v>
      </c>
      <c r="K677" s="452">
        <v>0</v>
      </c>
      <c r="L677" s="452">
        <v>0</v>
      </c>
      <c r="M677" s="452">
        <v>0</v>
      </c>
      <c r="N677" s="452">
        <v>-0.40400000000000003</v>
      </c>
      <c r="O677" s="452">
        <v>-0.40400000000000003</v>
      </c>
      <c r="P677" s="452">
        <v>-0.40100000000000002</v>
      </c>
      <c r="Q677" s="452">
        <v>-0.13800000000000001</v>
      </c>
      <c r="R677" s="452">
        <v>-0.14199999999999999</v>
      </c>
      <c r="S677" s="452">
        <v>-0.22500000000000001</v>
      </c>
      <c r="T677" s="452">
        <v>-0.22500000000000001</v>
      </c>
      <c r="U677" s="452">
        <v>-0.22500000000000001</v>
      </c>
      <c r="V677" s="452">
        <v>-0.22500000000000001</v>
      </c>
      <c r="W677" s="452">
        <v>-0.22500000000000001</v>
      </c>
      <c r="X677" s="452">
        <v>0</v>
      </c>
    </row>
    <row r="678" spans="1:24" outlineLevel="1">
      <c r="A678" s="447"/>
      <c r="B678" s="447"/>
      <c r="C678" s="448"/>
      <c r="D678" s="449"/>
      <c r="E678" s="452" t="s">
        <v>4562</v>
      </c>
      <c r="F678" s="452">
        <v>0</v>
      </c>
      <c r="G678" s="452" t="s">
        <v>29</v>
      </c>
      <c r="H678" s="452">
        <v>-465.04999999999995</v>
      </c>
      <c r="I678" s="452">
        <v>0</v>
      </c>
      <c r="J678" s="452">
        <v>0</v>
      </c>
      <c r="K678" s="452">
        <v>0</v>
      </c>
      <c r="L678" s="452">
        <v>0</v>
      </c>
      <c r="M678" s="452">
        <v>0</v>
      </c>
      <c r="N678" s="452">
        <v>114.583</v>
      </c>
      <c r="O678" s="452">
        <v>-156.20400000000001</v>
      </c>
      <c r="P678" s="452">
        <v>-135.46600000000001</v>
      </c>
      <c r="Q678" s="452">
        <v>-97.444000000000003</v>
      </c>
      <c r="R678" s="452">
        <v>-76.793999999999997</v>
      </c>
      <c r="S678" s="452">
        <v>-57.421999999999997</v>
      </c>
      <c r="T678" s="452">
        <v>-39.133000000000003</v>
      </c>
      <c r="U678" s="452">
        <v>-21.855</v>
      </c>
      <c r="V678" s="452">
        <v>-5.4640000000000004</v>
      </c>
      <c r="W678" s="452">
        <v>10.148999999999999</v>
      </c>
      <c r="X678" s="452">
        <v>0</v>
      </c>
    </row>
    <row r="679" spans="1:24" outlineLevel="1">
      <c r="A679" s="447"/>
      <c r="B679" s="447"/>
      <c r="C679" s="448"/>
      <c r="D679" s="449"/>
      <c r="E679" s="452" t="s">
        <v>4563</v>
      </c>
      <c r="F679" s="452">
        <v>0</v>
      </c>
      <c r="G679" s="452" t="s">
        <v>29</v>
      </c>
      <c r="H679" s="452">
        <v>0</v>
      </c>
      <c r="I679" s="452">
        <v>0</v>
      </c>
      <c r="J679" s="452">
        <v>0</v>
      </c>
      <c r="K679" s="452">
        <v>0</v>
      </c>
      <c r="L679" s="452">
        <v>0</v>
      </c>
      <c r="M679" s="452">
        <v>0</v>
      </c>
      <c r="N679" s="452">
        <v>0</v>
      </c>
      <c r="O679" s="452">
        <v>0</v>
      </c>
      <c r="P679" s="452">
        <v>0</v>
      </c>
      <c r="Q679" s="452">
        <v>0</v>
      </c>
      <c r="R679" s="452">
        <v>0</v>
      </c>
      <c r="S679" s="452">
        <v>0</v>
      </c>
      <c r="T679" s="452">
        <v>0</v>
      </c>
      <c r="U679" s="452">
        <v>0</v>
      </c>
      <c r="V679" s="452">
        <v>0</v>
      </c>
      <c r="W679" s="452">
        <v>0</v>
      </c>
      <c r="X679" s="452">
        <v>0</v>
      </c>
    </row>
    <row r="680" spans="1:24" outlineLevel="1">
      <c r="A680" s="447"/>
      <c r="B680" s="447"/>
      <c r="C680" s="448"/>
      <c r="D680" s="449"/>
      <c r="E680" s="452" t="s">
        <v>4564</v>
      </c>
      <c r="F680" s="452">
        <v>0</v>
      </c>
      <c r="G680" s="452" t="s">
        <v>29</v>
      </c>
      <c r="H680" s="452">
        <v>0</v>
      </c>
      <c r="I680" s="452">
        <v>0</v>
      </c>
      <c r="J680" s="452">
        <v>0</v>
      </c>
      <c r="K680" s="452">
        <v>0</v>
      </c>
      <c r="L680" s="452">
        <v>0</v>
      </c>
      <c r="M680" s="452">
        <v>0</v>
      </c>
      <c r="N680" s="452">
        <v>0</v>
      </c>
      <c r="O680" s="452">
        <v>0</v>
      </c>
      <c r="P680" s="452">
        <v>0</v>
      </c>
      <c r="Q680" s="452">
        <v>0</v>
      </c>
      <c r="R680" s="452">
        <v>0</v>
      </c>
      <c r="S680" s="452">
        <v>0</v>
      </c>
      <c r="T680" s="452">
        <v>0</v>
      </c>
      <c r="U680" s="452">
        <v>0</v>
      </c>
      <c r="V680" s="452">
        <v>0</v>
      </c>
      <c r="W680" s="452">
        <v>0</v>
      </c>
      <c r="X680" s="452">
        <v>0</v>
      </c>
    </row>
    <row r="681" spans="1:24" outlineLevel="1">
      <c r="A681" s="447"/>
      <c r="B681" s="447"/>
      <c r="C681" s="448"/>
      <c r="D681" s="449"/>
      <c r="E681" s="452" t="s">
        <v>4565</v>
      </c>
      <c r="F681" s="452">
        <v>0</v>
      </c>
      <c r="G681" s="452" t="s">
        <v>29</v>
      </c>
      <c r="H681" s="452">
        <v>0</v>
      </c>
      <c r="I681" s="452">
        <v>0</v>
      </c>
      <c r="J681" s="452">
        <v>0</v>
      </c>
      <c r="K681" s="452">
        <v>0</v>
      </c>
      <c r="L681" s="452">
        <v>0</v>
      </c>
      <c r="M681" s="452">
        <v>0</v>
      </c>
      <c r="N681" s="452">
        <v>0</v>
      </c>
      <c r="O681" s="452">
        <v>0</v>
      </c>
      <c r="P681" s="452">
        <v>0</v>
      </c>
      <c r="Q681" s="452">
        <v>0</v>
      </c>
      <c r="R681" s="452">
        <v>0</v>
      </c>
      <c r="S681" s="452">
        <v>0</v>
      </c>
      <c r="T681" s="452">
        <v>0</v>
      </c>
      <c r="U681" s="452">
        <v>0</v>
      </c>
      <c r="V681" s="452">
        <v>0</v>
      </c>
      <c r="W681" s="452">
        <v>0</v>
      </c>
      <c r="X681" s="452">
        <v>0</v>
      </c>
    </row>
    <row r="682" spans="1:24" outlineLevel="1">
      <c r="A682" s="447"/>
      <c r="B682" s="447"/>
      <c r="C682" s="448"/>
      <c r="D682" s="449"/>
      <c r="E682" s="452" t="s">
        <v>4566</v>
      </c>
      <c r="F682" s="452">
        <v>0</v>
      </c>
      <c r="G682" s="452" t="s">
        <v>29</v>
      </c>
      <c r="H682" s="452">
        <v>0</v>
      </c>
      <c r="I682" s="452">
        <v>0</v>
      </c>
      <c r="J682" s="452">
        <v>0</v>
      </c>
      <c r="K682" s="452">
        <v>0</v>
      </c>
      <c r="L682" s="452">
        <v>0</v>
      </c>
      <c r="M682" s="452">
        <v>0</v>
      </c>
      <c r="N682" s="452">
        <v>0</v>
      </c>
      <c r="O682" s="452">
        <v>0</v>
      </c>
      <c r="P682" s="452">
        <v>0</v>
      </c>
      <c r="Q682" s="452">
        <v>0</v>
      </c>
      <c r="R682" s="452">
        <v>0</v>
      </c>
      <c r="S682" s="452">
        <v>0</v>
      </c>
      <c r="T682" s="452">
        <v>0</v>
      </c>
      <c r="U682" s="452">
        <v>0</v>
      </c>
      <c r="V682" s="452">
        <v>0</v>
      </c>
      <c r="W682" s="452">
        <v>0</v>
      </c>
      <c r="X682" s="452">
        <v>0</v>
      </c>
    </row>
    <row r="683" spans="1:24" outlineLevel="1">
      <c r="A683" s="447"/>
      <c r="B683" s="447"/>
      <c r="C683" s="448"/>
      <c r="D683" s="449"/>
      <c r="E683" s="452" t="s">
        <v>4567</v>
      </c>
      <c r="F683" s="452">
        <v>0</v>
      </c>
      <c r="G683" s="452" t="s">
        <v>29</v>
      </c>
      <c r="H683" s="452">
        <v>0</v>
      </c>
      <c r="I683" s="452">
        <v>0</v>
      </c>
      <c r="J683" s="452">
        <v>0</v>
      </c>
      <c r="K683" s="452">
        <v>0</v>
      </c>
      <c r="L683" s="452">
        <v>0</v>
      </c>
      <c r="M683" s="452">
        <v>0</v>
      </c>
      <c r="N683" s="452">
        <v>0</v>
      </c>
      <c r="O683" s="452">
        <v>0</v>
      </c>
      <c r="P683" s="452">
        <v>0</v>
      </c>
      <c r="Q683" s="452">
        <v>0</v>
      </c>
      <c r="R683" s="452">
        <v>0</v>
      </c>
      <c r="S683" s="452">
        <v>0</v>
      </c>
      <c r="T683" s="452">
        <v>0</v>
      </c>
      <c r="U683" s="452">
        <v>0</v>
      </c>
      <c r="V683" s="452">
        <v>0</v>
      </c>
      <c r="W683" s="452">
        <v>0</v>
      </c>
      <c r="X683" s="452">
        <v>0</v>
      </c>
    </row>
    <row r="684" spans="1:24" outlineLevel="1">
      <c r="A684" s="447"/>
      <c r="B684" s="447"/>
      <c r="C684" s="448"/>
      <c r="D684" s="449"/>
      <c r="E684" s="452" t="s">
        <v>4568</v>
      </c>
      <c r="F684" s="452">
        <v>0</v>
      </c>
      <c r="G684" s="452" t="s">
        <v>29</v>
      </c>
      <c r="H684" s="452">
        <v>0</v>
      </c>
      <c r="I684" s="452">
        <v>0</v>
      </c>
      <c r="J684" s="452">
        <v>0</v>
      </c>
      <c r="K684" s="452">
        <v>0</v>
      </c>
      <c r="L684" s="452">
        <v>0</v>
      </c>
      <c r="M684" s="452">
        <v>0</v>
      </c>
      <c r="N684" s="452">
        <v>0</v>
      </c>
      <c r="O684" s="452">
        <v>0</v>
      </c>
      <c r="P684" s="452">
        <v>0</v>
      </c>
      <c r="Q684" s="452">
        <v>0</v>
      </c>
      <c r="R684" s="452">
        <v>0</v>
      </c>
      <c r="S684" s="452">
        <v>0</v>
      </c>
      <c r="T684" s="452">
        <v>0</v>
      </c>
      <c r="U684" s="452">
        <v>0</v>
      </c>
      <c r="V684" s="452">
        <v>0</v>
      </c>
      <c r="W684" s="452">
        <v>0</v>
      </c>
      <c r="X684" s="452">
        <v>0</v>
      </c>
    </row>
    <row r="685" spans="1:24" outlineLevel="1">
      <c r="A685" s="447"/>
      <c r="B685" s="447"/>
      <c r="C685" s="448"/>
      <c r="D685" s="449"/>
      <c r="E685" s="452" t="s">
        <v>4569</v>
      </c>
      <c r="F685" s="452">
        <v>0</v>
      </c>
      <c r="G685" s="452" t="s">
        <v>29</v>
      </c>
      <c r="H685" s="452">
        <v>0</v>
      </c>
      <c r="I685" s="452">
        <v>0</v>
      </c>
      <c r="J685" s="452">
        <v>0</v>
      </c>
      <c r="K685" s="452">
        <v>0</v>
      </c>
      <c r="L685" s="452">
        <v>0</v>
      </c>
      <c r="M685" s="452">
        <v>0</v>
      </c>
      <c r="N685" s="452">
        <v>0</v>
      </c>
      <c r="O685" s="452">
        <v>0</v>
      </c>
      <c r="P685" s="452">
        <v>0</v>
      </c>
      <c r="Q685" s="452">
        <v>0</v>
      </c>
      <c r="R685" s="452">
        <v>0</v>
      </c>
      <c r="S685" s="452">
        <v>0</v>
      </c>
      <c r="T685" s="452">
        <v>0</v>
      </c>
      <c r="U685" s="452">
        <v>0</v>
      </c>
      <c r="V685" s="452">
        <v>0</v>
      </c>
      <c r="W685" s="452">
        <v>0</v>
      </c>
      <c r="X685" s="452">
        <v>0</v>
      </c>
    </row>
    <row r="686" spans="1:24" outlineLevel="1">
      <c r="A686" s="447"/>
      <c r="B686" s="447"/>
      <c r="C686" s="448"/>
      <c r="D686" s="449"/>
      <c r="E686" s="452" t="s">
        <v>4570</v>
      </c>
      <c r="F686" s="452">
        <v>0</v>
      </c>
      <c r="G686" s="452" t="s">
        <v>29</v>
      </c>
      <c r="H686" s="452">
        <v>0</v>
      </c>
      <c r="I686" s="452">
        <v>0</v>
      </c>
      <c r="J686" s="452">
        <v>0</v>
      </c>
      <c r="K686" s="452">
        <v>0</v>
      </c>
      <c r="L686" s="452">
        <v>0</v>
      </c>
      <c r="M686" s="452">
        <v>0</v>
      </c>
      <c r="N686" s="452">
        <v>0</v>
      </c>
      <c r="O686" s="452">
        <v>0</v>
      </c>
      <c r="P686" s="452">
        <v>0</v>
      </c>
      <c r="Q686" s="452">
        <v>0</v>
      </c>
      <c r="R686" s="452">
        <v>0</v>
      </c>
      <c r="S686" s="452">
        <v>0</v>
      </c>
      <c r="T686" s="452">
        <v>0</v>
      </c>
      <c r="U686" s="452">
        <v>0</v>
      </c>
      <c r="V686" s="452">
        <v>0</v>
      </c>
      <c r="W686" s="452">
        <v>0</v>
      </c>
      <c r="X686" s="452">
        <v>0</v>
      </c>
    </row>
    <row r="687" spans="1:24" outlineLevel="1">
      <c r="A687" s="447"/>
      <c r="B687" s="447"/>
      <c r="C687" s="448"/>
      <c r="D687" s="449"/>
      <c r="E687" s="452" t="s">
        <v>4571</v>
      </c>
      <c r="F687" s="452">
        <v>0</v>
      </c>
      <c r="G687" s="452" t="s">
        <v>29</v>
      </c>
      <c r="H687" s="452">
        <v>0</v>
      </c>
      <c r="I687" s="452">
        <v>0</v>
      </c>
      <c r="J687" s="452">
        <v>0</v>
      </c>
      <c r="K687" s="452">
        <v>0</v>
      </c>
      <c r="L687" s="452">
        <v>0</v>
      </c>
      <c r="M687" s="452">
        <v>0</v>
      </c>
      <c r="N687" s="452">
        <v>0</v>
      </c>
      <c r="O687" s="452">
        <v>0</v>
      </c>
      <c r="P687" s="452">
        <v>0</v>
      </c>
      <c r="Q687" s="452">
        <v>0</v>
      </c>
      <c r="R687" s="452">
        <v>0</v>
      </c>
      <c r="S687" s="452">
        <v>0</v>
      </c>
      <c r="T687" s="452">
        <v>0</v>
      </c>
      <c r="U687" s="452">
        <v>0</v>
      </c>
      <c r="V687" s="452">
        <v>0</v>
      </c>
      <c r="W687" s="452">
        <v>0</v>
      </c>
      <c r="X687" s="452">
        <v>0</v>
      </c>
    </row>
    <row r="688" spans="1:24" outlineLevel="1">
      <c r="A688" s="447"/>
      <c r="B688" s="447"/>
      <c r="C688" s="448"/>
      <c r="D688" s="449"/>
      <c r="E688" s="452" t="s">
        <v>4572</v>
      </c>
      <c r="F688" s="452">
        <v>0</v>
      </c>
      <c r="G688" s="452" t="s">
        <v>29</v>
      </c>
      <c r="H688" s="452">
        <v>0</v>
      </c>
      <c r="I688" s="452">
        <v>0</v>
      </c>
      <c r="J688" s="452">
        <v>0</v>
      </c>
      <c r="K688" s="452">
        <v>0</v>
      </c>
      <c r="L688" s="452">
        <v>0</v>
      </c>
      <c r="M688" s="452">
        <v>0</v>
      </c>
      <c r="N688" s="452">
        <v>0</v>
      </c>
      <c r="O688" s="452">
        <v>0</v>
      </c>
      <c r="P688" s="452">
        <v>0</v>
      </c>
      <c r="Q688" s="452">
        <v>0</v>
      </c>
      <c r="R688" s="452">
        <v>0</v>
      </c>
      <c r="S688" s="452">
        <v>0</v>
      </c>
      <c r="T688" s="452">
        <v>0</v>
      </c>
      <c r="U688" s="452">
        <v>0</v>
      </c>
      <c r="V688" s="452">
        <v>0</v>
      </c>
      <c r="W688" s="452">
        <v>0</v>
      </c>
      <c r="X688" s="452">
        <v>0</v>
      </c>
    </row>
    <row r="689" spans="1:24" outlineLevel="1">
      <c r="A689" s="447"/>
      <c r="B689" s="447"/>
      <c r="C689" s="448"/>
      <c r="D689" s="449"/>
      <c r="E689" s="452" t="s">
        <v>4573</v>
      </c>
      <c r="F689" s="452">
        <v>0</v>
      </c>
      <c r="G689" s="452" t="s">
        <v>29</v>
      </c>
      <c r="H689" s="452">
        <v>0</v>
      </c>
      <c r="I689" s="452">
        <v>0</v>
      </c>
      <c r="J689" s="452">
        <v>0</v>
      </c>
      <c r="K689" s="452">
        <v>0</v>
      </c>
      <c r="L689" s="452">
        <v>0</v>
      </c>
      <c r="M689" s="452">
        <v>0</v>
      </c>
      <c r="N689" s="452">
        <v>0</v>
      </c>
      <c r="O689" s="452">
        <v>0</v>
      </c>
      <c r="P689" s="452">
        <v>0</v>
      </c>
      <c r="Q689" s="452">
        <v>0</v>
      </c>
      <c r="R689" s="452">
        <v>0</v>
      </c>
      <c r="S689" s="452">
        <v>0</v>
      </c>
      <c r="T689" s="452">
        <v>0</v>
      </c>
      <c r="U689" s="452">
        <v>0</v>
      </c>
      <c r="V689" s="452">
        <v>0</v>
      </c>
      <c r="W689" s="452">
        <v>0</v>
      </c>
      <c r="X689" s="452">
        <v>0</v>
      </c>
    </row>
    <row r="690" spans="1:24" outlineLevel="1">
      <c r="A690" s="447"/>
      <c r="B690" s="447"/>
      <c r="C690" s="448"/>
      <c r="D690" s="449"/>
      <c r="E690" s="452" t="s">
        <v>4574</v>
      </c>
      <c r="F690" s="452">
        <v>0</v>
      </c>
      <c r="G690" s="452" t="s">
        <v>29</v>
      </c>
      <c r="H690" s="452">
        <v>0</v>
      </c>
      <c r="I690" s="452">
        <v>0</v>
      </c>
      <c r="J690" s="452">
        <v>0</v>
      </c>
      <c r="K690" s="452">
        <v>0</v>
      </c>
      <c r="L690" s="452">
        <v>0</v>
      </c>
      <c r="M690" s="452">
        <v>0</v>
      </c>
      <c r="N690" s="452">
        <v>0</v>
      </c>
      <c r="O690" s="452">
        <v>0</v>
      </c>
      <c r="P690" s="452">
        <v>0</v>
      </c>
      <c r="Q690" s="452">
        <v>0</v>
      </c>
      <c r="R690" s="452">
        <v>0</v>
      </c>
      <c r="S690" s="452">
        <v>0</v>
      </c>
      <c r="T690" s="452">
        <v>0</v>
      </c>
      <c r="U690" s="452">
        <v>0</v>
      </c>
      <c r="V690" s="452">
        <v>0</v>
      </c>
      <c r="W690" s="452">
        <v>0</v>
      </c>
      <c r="X690" s="452">
        <v>0</v>
      </c>
    </row>
    <row r="691" spans="1:24" outlineLevel="1">
      <c r="A691" s="447"/>
      <c r="B691" s="447"/>
      <c r="C691" s="448"/>
      <c r="D691" s="449"/>
      <c r="E691" s="452" t="s">
        <v>4575</v>
      </c>
      <c r="F691" s="452">
        <v>0</v>
      </c>
      <c r="G691" s="452" t="s">
        <v>29</v>
      </c>
      <c r="H691" s="452">
        <v>0</v>
      </c>
      <c r="I691" s="452">
        <v>0</v>
      </c>
      <c r="J691" s="452">
        <v>0</v>
      </c>
      <c r="K691" s="452">
        <v>0</v>
      </c>
      <c r="L691" s="452">
        <v>0</v>
      </c>
      <c r="M691" s="452">
        <v>0</v>
      </c>
      <c r="N691" s="452">
        <v>0</v>
      </c>
      <c r="O691" s="452">
        <v>0</v>
      </c>
      <c r="P691" s="452">
        <v>0</v>
      </c>
      <c r="Q691" s="452">
        <v>0</v>
      </c>
      <c r="R691" s="452">
        <v>0</v>
      </c>
      <c r="S691" s="452">
        <v>0</v>
      </c>
      <c r="T691" s="452">
        <v>0</v>
      </c>
      <c r="U691" s="452">
        <v>0</v>
      </c>
      <c r="V691" s="452">
        <v>0</v>
      </c>
      <c r="W691" s="452">
        <v>0</v>
      </c>
      <c r="X691" s="452">
        <v>0</v>
      </c>
    </row>
    <row r="692" spans="1:24" outlineLevel="1">
      <c r="A692" s="453"/>
      <c r="B692" s="453"/>
      <c r="C692" s="454"/>
      <c r="D692" s="455"/>
      <c r="E692" s="456" t="s">
        <v>4576</v>
      </c>
      <c r="F692" s="456"/>
      <c r="G692" s="456" t="s">
        <v>29</v>
      </c>
      <c r="H692" s="457">
        <f t="shared" ref="H692:H697" si="61" xml:space="preserve"> SUM( J692:X692 )</f>
        <v>-0.69900000000000007</v>
      </c>
      <c r="I692" s="456"/>
      <c r="J692" s="457">
        <f t="shared" ref="J692:X697" si="62" xml:space="preserve">  CHOOSE( $F$673, J674, J680, J686 )</f>
        <v>0</v>
      </c>
      <c r="K692" s="457">
        <f t="shared" si="62"/>
        <v>0</v>
      </c>
      <c r="L692" s="457">
        <f t="shared" si="62"/>
        <v>0</v>
      </c>
      <c r="M692" s="457">
        <f t="shared" si="62"/>
        <v>0</v>
      </c>
      <c r="N692" s="457">
        <f t="shared" si="62"/>
        <v>-0.108</v>
      </c>
      <c r="O692" s="457">
        <f t="shared" si="62"/>
        <v>-0.108</v>
      </c>
      <c r="P692" s="457">
        <f t="shared" si="62"/>
        <v>-0.108</v>
      </c>
      <c r="Q692" s="457">
        <f t="shared" si="62"/>
        <v>-3.6999999999999998E-2</v>
      </c>
      <c r="R692" s="457">
        <f t="shared" si="62"/>
        <v>-3.7999999999999999E-2</v>
      </c>
      <c r="S692" s="457">
        <f t="shared" si="62"/>
        <v>-0.06</v>
      </c>
      <c r="T692" s="457">
        <f t="shared" si="62"/>
        <v>-0.06</v>
      </c>
      <c r="U692" s="457">
        <f t="shared" si="62"/>
        <v>-0.06</v>
      </c>
      <c r="V692" s="457">
        <f t="shared" si="62"/>
        <v>-0.06</v>
      </c>
      <c r="W692" s="457">
        <f t="shared" si="62"/>
        <v>-0.06</v>
      </c>
      <c r="X692" s="457">
        <f t="shared" si="62"/>
        <v>0</v>
      </c>
    </row>
    <row r="693" spans="1:24" outlineLevel="1">
      <c r="A693" s="453"/>
      <c r="B693" s="453"/>
      <c r="C693" s="454"/>
      <c r="D693" s="455"/>
      <c r="E693" s="456" t="s">
        <v>4577</v>
      </c>
      <c r="F693" s="456"/>
      <c r="G693" s="456" t="s">
        <v>29</v>
      </c>
      <c r="H693" s="457">
        <f t="shared" si="61"/>
        <v>-11.324999999999999</v>
      </c>
      <c r="I693" s="456"/>
      <c r="J693" s="457">
        <f t="shared" si="62"/>
        <v>0</v>
      </c>
      <c r="K693" s="457">
        <f t="shared" si="62"/>
        <v>0</v>
      </c>
      <c r="L693" s="457">
        <f t="shared" si="62"/>
        <v>0</v>
      </c>
      <c r="M693" s="457">
        <f t="shared" si="62"/>
        <v>0</v>
      </c>
      <c r="N693" s="457">
        <f t="shared" si="62"/>
        <v>-1.7490000000000001</v>
      </c>
      <c r="O693" s="457">
        <f t="shared" si="62"/>
        <v>-1.7490000000000001</v>
      </c>
      <c r="P693" s="457">
        <f t="shared" si="62"/>
        <v>-1.7370000000000001</v>
      </c>
      <c r="Q693" s="457">
        <f t="shared" si="62"/>
        <v>-0.59599999999999997</v>
      </c>
      <c r="R693" s="457">
        <f t="shared" si="62"/>
        <v>-0.61399999999999999</v>
      </c>
      <c r="S693" s="457">
        <f t="shared" si="62"/>
        <v>-0.97599999999999998</v>
      </c>
      <c r="T693" s="457">
        <f t="shared" si="62"/>
        <v>-0.97599999999999998</v>
      </c>
      <c r="U693" s="457">
        <f t="shared" si="62"/>
        <v>-0.97599999999999998</v>
      </c>
      <c r="V693" s="457">
        <f t="shared" si="62"/>
        <v>-0.97599999999999998</v>
      </c>
      <c r="W693" s="457">
        <f t="shared" si="62"/>
        <v>-0.97599999999999998</v>
      </c>
      <c r="X693" s="457">
        <f t="shared" si="62"/>
        <v>0</v>
      </c>
    </row>
    <row r="694" spans="1:24" outlineLevel="1">
      <c r="A694" s="453"/>
      <c r="B694" s="453"/>
      <c r="C694" s="454"/>
      <c r="D694" s="455"/>
      <c r="E694" s="456" t="s">
        <v>4578</v>
      </c>
      <c r="F694" s="456"/>
      <c r="G694" s="456" t="s">
        <v>29</v>
      </c>
      <c r="H694" s="457">
        <f t="shared" si="61"/>
        <v>-9.1740000000000013</v>
      </c>
      <c r="I694" s="456"/>
      <c r="J694" s="457">
        <f t="shared" si="62"/>
        <v>0</v>
      </c>
      <c r="K694" s="457">
        <f t="shared" si="62"/>
        <v>0</v>
      </c>
      <c r="L694" s="457">
        <f t="shared" si="62"/>
        <v>0</v>
      </c>
      <c r="M694" s="457">
        <f t="shared" si="62"/>
        <v>0</v>
      </c>
      <c r="N694" s="457">
        <f t="shared" si="62"/>
        <v>-1.4159999999999999</v>
      </c>
      <c r="O694" s="457">
        <f t="shared" si="62"/>
        <v>-1.4159999999999999</v>
      </c>
      <c r="P694" s="457">
        <f t="shared" si="62"/>
        <v>-1.407</v>
      </c>
      <c r="Q694" s="457">
        <f t="shared" si="62"/>
        <v>-0.48299999999999998</v>
      </c>
      <c r="R694" s="457">
        <f t="shared" si="62"/>
        <v>-0.497</v>
      </c>
      <c r="S694" s="457">
        <f t="shared" si="62"/>
        <v>-0.79100000000000004</v>
      </c>
      <c r="T694" s="457">
        <f t="shared" si="62"/>
        <v>-0.79100000000000004</v>
      </c>
      <c r="U694" s="457">
        <f t="shared" si="62"/>
        <v>-0.79100000000000004</v>
      </c>
      <c r="V694" s="457">
        <f t="shared" si="62"/>
        <v>-0.79100000000000004</v>
      </c>
      <c r="W694" s="457">
        <f t="shared" si="62"/>
        <v>-0.79100000000000004</v>
      </c>
      <c r="X694" s="457">
        <f t="shared" si="62"/>
        <v>0</v>
      </c>
    </row>
    <row r="695" spans="1:24" outlineLevel="1">
      <c r="A695" s="453"/>
      <c r="B695" s="453"/>
      <c r="C695" s="454"/>
      <c r="D695" s="455"/>
      <c r="E695" s="456" t="s">
        <v>4579</v>
      </c>
      <c r="F695" s="456"/>
      <c r="G695" s="456" t="s">
        <v>29</v>
      </c>
      <c r="H695" s="457">
        <f t="shared" si="61"/>
        <v>-2.6140000000000003</v>
      </c>
      <c r="I695" s="456"/>
      <c r="J695" s="457">
        <f t="shared" si="62"/>
        <v>0</v>
      </c>
      <c r="K695" s="457">
        <f t="shared" si="62"/>
        <v>0</v>
      </c>
      <c r="L695" s="457">
        <f t="shared" si="62"/>
        <v>0</v>
      </c>
      <c r="M695" s="457">
        <f t="shared" si="62"/>
        <v>0</v>
      </c>
      <c r="N695" s="457">
        <f t="shared" si="62"/>
        <v>-0.40400000000000003</v>
      </c>
      <c r="O695" s="457">
        <f t="shared" si="62"/>
        <v>-0.40400000000000003</v>
      </c>
      <c r="P695" s="457">
        <f t="shared" si="62"/>
        <v>-0.40100000000000002</v>
      </c>
      <c r="Q695" s="457">
        <f t="shared" si="62"/>
        <v>-0.13800000000000001</v>
      </c>
      <c r="R695" s="457">
        <f t="shared" si="62"/>
        <v>-0.14199999999999999</v>
      </c>
      <c r="S695" s="457">
        <f t="shared" si="62"/>
        <v>-0.22500000000000001</v>
      </c>
      <c r="T695" s="457">
        <f t="shared" si="62"/>
        <v>-0.22500000000000001</v>
      </c>
      <c r="U695" s="457">
        <f t="shared" si="62"/>
        <v>-0.22500000000000001</v>
      </c>
      <c r="V695" s="457">
        <f t="shared" si="62"/>
        <v>-0.22500000000000001</v>
      </c>
      <c r="W695" s="457">
        <f t="shared" si="62"/>
        <v>-0.22500000000000001</v>
      </c>
      <c r="X695" s="457">
        <f t="shared" si="62"/>
        <v>0</v>
      </c>
    </row>
    <row r="696" spans="1:24" outlineLevel="1">
      <c r="A696" s="453"/>
      <c r="B696" s="453"/>
      <c r="C696" s="454"/>
      <c r="D696" s="455"/>
      <c r="E696" s="456" t="s">
        <v>4580</v>
      </c>
      <c r="F696" s="456"/>
      <c r="G696" s="456" t="s">
        <v>29</v>
      </c>
      <c r="H696" s="457">
        <f t="shared" si="61"/>
        <v>-465.04999999999995</v>
      </c>
      <c r="I696" s="456"/>
      <c r="J696" s="457">
        <f t="shared" si="62"/>
        <v>0</v>
      </c>
      <c r="K696" s="457">
        <f t="shared" si="62"/>
        <v>0</v>
      </c>
      <c r="L696" s="457">
        <f t="shared" si="62"/>
        <v>0</v>
      </c>
      <c r="M696" s="457">
        <f t="shared" si="62"/>
        <v>0</v>
      </c>
      <c r="N696" s="457">
        <f t="shared" si="62"/>
        <v>114.583</v>
      </c>
      <c r="O696" s="457">
        <f t="shared" si="62"/>
        <v>-156.20400000000001</v>
      </c>
      <c r="P696" s="457">
        <f t="shared" si="62"/>
        <v>-135.46600000000001</v>
      </c>
      <c r="Q696" s="457">
        <f t="shared" si="62"/>
        <v>-97.444000000000003</v>
      </c>
      <c r="R696" s="457">
        <f t="shared" si="62"/>
        <v>-76.793999999999997</v>
      </c>
      <c r="S696" s="457">
        <f t="shared" si="62"/>
        <v>-57.421999999999997</v>
      </c>
      <c r="T696" s="457">
        <f t="shared" si="62"/>
        <v>-39.133000000000003</v>
      </c>
      <c r="U696" s="457">
        <f t="shared" si="62"/>
        <v>-21.855</v>
      </c>
      <c r="V696" s="457">
        <f t="shared" si="62"/>
        <v>-5.4640000000000004</v>
      </c>
      <c r="W696" s="457">
        <f t="shared" si="62"/>
        <v>10.148999999999999</v>
      </c>
      <c r="X696" s="457">
        <f t="shared" si="62"/>
        <v>0</v>
      </c>
    </row>
    <row r="697" spans="1:24" outlineLevel="1">
      <c r="A697" s="453"/>
      <c r="B697" s="453"/>
      <c r="C697" s="454"/>
      <c r="D697" s="455"/>
      <c r="E697" s="456" t="s">
        <v>4581</v>
      </c>
      <c r="F697" s="456"/>
      <c r="G697" s="456" t="s">
        <v>29</v>
      </c>
      <c r="H697" s="457">
        <f t="shared" si="61"/>
        <v>0</v>
      </c>
      <c r="I697" s="456"/>
      <c r="J697" s="457">
        <f t="shared" si="62"/>
        <v>0</v>
      </c>
      <c r="K697" s="457">
        <f t="shared" si="62"/>
        <v>0</v>
      </c>
      <c r="L697" s="457">
        <f t="shared" si="62"/>
        <v>0</v>
      </c>
      <c r="M697" s="457">
        <f t="shared" si="62"/>
        <v>0</v>
      </c>
      <c r="N697" s="457">
        <f t="shared" si="62"/>
        <v>0</v>
      </c>
      <c r="O697" s="457">
        <f t="shared" si="62"/>
        <v>0</v>
      </c>
      <c r="P697" s="457">
        <f t="shared" si="62"/>
        <v>0</v>
      </c>
      <c r="Q697" s="457">
        <f t="shared" si="62"/>
        <v>0</v>
      </c>
      <c r="R697" s="457">
        <f t="shared" si="62"/>
        <v>0</v>
      </c>
      <c r="S697" s="457">
        <f t="shared" si="62"/>
        <v>0</v>
      </c>
      <c r="T697" s="457">
        <f t="shared" si="62"/>
        <v>0</v>
      </c>
      <c r="U697" s="457">
        <f t="shared" si="62"/>
        <v>0</v>
      </c>
      <c r="V697" s="457">
        <f t="shared" si="62"/>
        <v>0</v>
      </c>
      <c r="W697" s="457">
        <f t="shared" si="62"/>
        <v>0</v>
      </c>
      <c r="X697" s="457">
        <f t="shared" si="62"/>
        <v>0</v>
      </c>
    </row>
    <row r="698" spans="1:24" outlineLevel="1"/>
    <row r="699" spans="1:24" outlineLevel="1"/>
    <row r="700" spans="1:24" outlineLevel="1">
      <c r="B700" s="69" t="s">
        <v>4582</v>
      </c>
    </row>
    <row r="701" spans="1:24" outlineLevel="1">
      <c r="A701" s="447"/>
      <c r="B701" s="447"/>
      <c r="C701" s="448"/>
      <c r="D701" s="449"/>
      <c r="E701" s="450" t="s">
        <v>4583</v>
      </c>
      <c r="F701" s="450">
        <v>1</v>
      </c>
      <c r="G701" s="450" t="s">
        <v>4001</v>
      </c>
      <c r="M701" s="451"/>
    </row>
    <row r="702" spans="1:24" outlineLevel="1">
      <c r="A702" s="447"/>
      <c r="B702" s="447"/>
      <c r="C702" s="448"/>
      <c r="D702" s="449"/>
      <c r="E702" s="452" t="s">
        <v>4584</v>
      </c>
      <c r="F702" s="452">
        <v>0</v>
      </c>
      <c r="G702" s="452" t="s">
        <v>29</v>
      </c>
      <c r="H702" s="452">
        <v>0</v>
      </c>
      <c r="I702" s="452">
        <v>0</v>
      </c>
      <c r="J702" s="452">
        <v>0</v>
      </c>
      <c r="K702" s="452">
        <v>0</v>
      </c>
      <c r="L702" s="452">
        <v>0</v>
      </c>
      <c r="M702" s="452">
        <v>0</v>
      </c>
      <c r="N702" s="452">
        <v>0</v>
      </c>
      <c r="O702" s="452">
        <v>0</v>
      </c>
      <c r="P702" s="452">
        <v>0</v>
      </c>
      <c r="Q702" s="452">
        <v>0</v>
      </c>
      <c r="R702" s="452">
        <v>0</v>
      </c>
      <c r="S702" s="452">
        <v>0</v>
      </c>
      <c r="T702" s="452">
        <v>0</v>
      </c>
      <c r="U702" s="452">
        <v>0</v>
      </c>
      <c r="V702" s="452">
        <v>0</v>
      </c>
      <c r="W702" s="452">
        <v>0</v>
      </c>
      <c r="X702" s="452">
        <v>0</v>
      </c>
    </row>
    <row r="703" spans="1:24" outlineLevel="1">
      <c r="A703" s="447"/>
      <c r="B703" s="447"/>
      <c r="C703" s="448"/>
      <c r="D703" s="449"/>
      <c r="E703" s="452" t="s">
        <v>4585</v>
      </c>
      <c r="F703" s="452">
        <v>0</v>
      </c>
      <c r="G703" s="452" t="s">
        <v>29</v>
      </c>
      <c r="H703" s="452">
        <v>0</v>
      </c>
      <c r="I703" s="452">
        <v>0</v>
      </c>
      <c r="J703" s="452">
        <v>0</v>
      </c>
      <c r="K703" s="452">
        <v>0</v>
      </c>
      <c r="L703" s="452">
        <v>0</v>
      </c>
      <c r="M703" s="452">
        <v>0</v>
      </c>
      <c r="N703" s="452">
        <v>0</v>
      </c>
      <c r="O703" s="452">
        <v>0</v>
      </c>
      <c r="P703" s="452">
        <v>0</v>
      </c>
      <c r="Q703" s="452">
        <v>0</v>
      </c>
      <c r="R703" s="452">
        <v>0</v>
      </c>
      <c r="S703" s="452">
        <v>0</v>
      </c>
      <c r="T703" s="452">
        <v>0</v>
      </c>
      <c r="U703" s="452">
        <v>0</v>
      </c>
      <c r="V703" s="452">
        <v>0</v>
      </c>
      <c r="W703" s="452">
        <v>0</v>
      </c>
      <c r="X703" s="452">
        <v>0</v>
      </c>
    </row>
    <row r="704" spans="1:24" outlineLevel="1">
      <c r="A704" s="447"/>
      <c r="B704" s="447"/>
      <c r="C704" s="448"/>
      <c r="D704" s="449"/>
      <c r="E704" s="452" t="s">
        <v>4586</v>
      </c>
      <c r="F704" s="452">
        <v>0</v>
      </c>
      <c r="G704" s="452" t="s">
        <v>29</v>
      </c>
      <c r="H704" s="452">
        <v>0</v>
      </c>
      <c r="I704" s="452">
        <v>0</v>
      </c>
      <c r="J704" s="452">
        <v>0</v>
      </c>
      <c r="K704" s="452">
        <v>0</v>
      </c>
      <c r="L704" s="452">
        <v>0</v>
      </c>
      <c r="M704" s="452">
        <v>0</v>
      </c>
      <c r="N704" s="452">
        <v>0</v>
      </c>
      <c r="O704" s="452">
        <v>0</v>
      </c>
      <c r="P704" s="452">
        <v>0</v>
      </c>
      <c r="Q704" s="452">
        <v>0</v>
      </c>
      <c r="R704" s="452">
        <v>0</v>
      </c>
      <c r="S704" s="452">
        <v>0</v>
      </c>
      <c r="T704" s="452">
        <v>0</v>
      </c>
      <c r="U704" s="452">
        <v>0</v>
      </c>
      <c r="V704" s="452">
        <v>0</v>
      </c>
      <c r="W704" s="452">
        <v>0</v>
      </c>
      <c r="X704" s="452">
        <v>0</v>
      </c>
    </row>
    <row r="705" spans="1:24" outlineLevel="1">
      <c r="A705" s="447"/>
      <c r="B705" s="447"/>
      <c r="C705" s="448"/>
      <c r="D705" s="449"/>
      <c r="E705" s="452" t="s">
        <v>4587</v>
      </c>
      <c r="F705" s="452">
        <v>0</v>
      </c>
      <c r="G705" s="452" t="s">
        <v>29</v>
      </c>
      <c r="H705" s="452">
        <v>0</v>
      </c>
      <c r="I705" s="452">
        <v>0</v>
      </c>
      <c r="J705" s="452">
        <v>0</v>
      </c>
      <c r="K705" s="452">
        <v>0</v>
      </c>
      <c r="L705" s="452">
        <v>0</v>
      </c>
      <c r="M705" s="452">
        <v>0</v>
      </c>
      <c r="N705" s="452">
        <v>0</v>
      </c>
      <c r="O705" s="452">
        <v>0</v>
      </c>
      <c r="P705" s="452">
        <v>0</v>
      </c>
      <c r="Q705" s="452">
        <v>0</v>
      </c>
      <c r="R705" s="452">
        <v>0</v>
      </c>
      <c r="S705" s="452">
        <v>0</v>
      </c>
      <c r="T705" s="452">
        <v>0</v>
      </c>
      <c r="U705" s="452">
        <v>0</v>
      </c>
      <c r="V705" s="452">
        <v>0</v>
      </c>
      <c r="W705" s="452">
        <v>0</v>
      </c>
      <c r="X705" s="452">
        <v>0</v>
      </c>
    </row>
    <row r="706" spans="1:24" outlineLevel="1">
      <c r="A706" s="447"/>
      <c r="B706" s="447"/>
      <c r="C706" s="448"/>
      <c r="D706" s="449"/>
      <c r="E706" s="452" t="s">
        <v>4588</v>
      </c>
      <c r="F706" s="452">
        <v>0</v>
      </c>
      <c r="G706" s="452" t="s">
        <v>29</v>
      </c>
      <c r="H706" s="452">
        <v>0</v>
      </c>
      <c r="I706" s="452">
        <v>0</v>
      </c>
      <c r="J706" s="452">
        <v>0</v>
      </c>
      <c r="K706" s="452">
        <v>0</v>
      </c>
      <c r="L706" s="452">
        <v>0</v>
      </c>
      <c r="M706" s="452">
        <v>0</v>
      </c>
      <c r="N706" s="452">
        <v>0</v>
      </c>
      <c r="O706" s="452">
        <v>0</v>
      </c>
      <c r="P706" s="452">
        <v>0</v>
      </c>
      <c r="Q706" s="452">
        <v>0</v>
      </c>
      <c r="R706" s="452">
        <v>0</v>
      </c>
      <c r="S706" s="452">
        <v>0</v>
      </c>
      <c r="T706" s="452">
        <v>0</v>
      </c>
      <c r="U706" s="452">
        <v>0</v>
      </c>
      <c r="V706" s="452">
        <v>0</v>
      </c>
      <c r="W706" s="452">
        <v>0</v>
      </c>
      <c r="X706" s="452">
        <v>0</v>
      </c>
    </row>
    <row r="707" spans="1:24" outlineLevel="1">
      <c r="A707" s="447"/>
      <c r="B707" s="447"/>
      <c r="C707" s="448"/>
      <c r="D707" s="449"/>
      <c r="E707" s="452" t="s">
        <v>4589</v>
      </c>
      <c r="F707" s="452">
        <v>0</v>
      </c>
      <c r="G707" s="452" t="s">
        <v>29</v>
      </c>
      <c r="H707" s="452">
        <v>0</v>
      </c>
      <c r="I707" s="452">
        <v>0</v>
      </c>
      <c r="J707" s="452">
        <v>0</v>
      </c>
      <c r="K707" s="452">
        <v>0</v>
      </c>
      <c r="L707" s="452">
        <v>0</v>
      </c>
      <c r="M707" s="452">
        <v>0</v>
      </c>
      <c r="N707" s="452">
        <v>0</v>
      </c>
      <c r="O707" s="452">
        <v>0</v>
      </c>
      <c r="P707" s="452">
        <v>0</v>
      </c>
      <c r="Q707" s="452">
        <v>0</v>
      </c>
      <c r="R707" s="452">
        <v>0</v>
      </c>
      <c r="S707" s="452">
        <v>0</v>
      </c>
      <c r="T707" s="452">
        <v>0</v>
      </c>
      <c r="U707" s="452">
        <v>0</v>
      </c>
      <c r="V707" s="452">
        <v>0</v>
      </c>
      <c r="W707" s="452">
        <v>0</v>
      </c>
      <c r="X707" s="452">
        <v>0</v>
      </c>
    </row>
    <row r="708" spans="1:24" outlineLevel="1">
      <c r="A708" s="447"/>
      <c r="B708" s="447"/>
      <c r="C708" s="448"/>
      <c r="D708" s="449"/>
      <c r="E708" s="452" t="s">
        <v>4590</v>
      </c>
      <c r="F708" s="452">
        <v>0</v>
      </c>
      <c r="G708" s="452" t="s">
        <v>29</v>
      </c>
      <c r="H708" s="452">
        <v>0</v>
      </c>
      <c r="I708" s="452">
        <v>0</v>
      </c>
      <c r="J708" s="452">
        <v>0</v>
      </c>
      <c r="K708" s="452">
        <v>0</v>
      </c>
      <c r="L708" s="452">
        <v>0</v>
      </c>
      <c r="M708" s="452">
        <v>0</v>
      </c>
      <c r="N708" s="452">
        <v>0</v>
      </c>
      <c r="O708" s="452">
        <v>0</v>
      </c>
      <c r="P708" s="452">
        <v>0</v>
      </c>
      <c r="Q708" s="452">
        <v>0</v>
      </c>
      <c r="R708" s="452">
        <v>0</v>
      </c>
      <c r="S708" s="452">
        <v>0</v>
      </c>
      <c r="T708" s="452">
        <v>0</v>
      </c>
      <c r="U708" s="452">
        <v>0</v>
      </c>
      <c r="V708" s="452">
        <v>0</v>
      </c>
      <c r="W708" s="452">
        <v>0</v>
      </c>
      <c r="X708" s="452">
        <v>0</v>
      </c>
    </row>
    <row r="709" spans="1:24" outlineLevel="1">
      <c r="A709" s="447"/>
      <c r="B709" s="447"/>
      <c r="C709" s="448"/>
      <c r="D709" s="449"/>
      <c r="E709" s="452" t="s">
        <v>4591</v>
      </c>
      <c r="F709" s="452">
        <v>0</v>
      </c>
      <c r="G709" s="452" t="s">
        <v>29</v>
      </c>
      <c r="H709" s="452">
        <v>0</v>
      </c>
      <c r="I709" s="452">
        <v>0</v>
      </c>
      <c r="J709" s="452">
        <v>0</v>
      </c>
      <c r="K709" s="452">
        <v>0</v>
      </c>
      <c r="L709" s="452">
        <v>0</v>
      </c>
      <c r="M709" s="452">
        <v>0</v>
      </c>
      <c r="N709" s="452">
        <v>0</v>
      </c>
      <c r="O709" s="452">
        <v>0</v>
      </c>
      <c r="P709" s="452">
        <v>0</v>
      </c>
      <c r="Q709" s="452">
        <v>0</v>
      </c>
      <c r="R709" s="452">
        <v>0</v>
      </c>
      <c r="S709" s="452">
        <v>0</v>
      </c>
      <c r="T709" s="452">
        <v>0</v>
      </c>
      <c r="U709" s="452">
        <v>0</v>
      </c>
      <c r="V709" s="452">
        <v>0</v>
      </c>
      <c r="W709" s="452">
        <v>0</v>
      </c>
      <c r="X709" s="452">
        <v>0</v>
      </c>
    </row>
    <row r="710" spans="1:24" outlineLevel="1">
      <c r="A710" s="447"/>
      <c r="B710" s="447"/>
      <c r="C710" s="448"/>
      <c r="D710" s="449"/>
      <c r="E710" s="452" t="s">
        <v>4592</v>
      </c>
      <c r="F710" s="452">
        <v>0</v>
      </c>
      <c r="G710" s="452" t="s">
        <v>29</v>
      </c>
      <c r="H710" s="452">
        <v>0</v>
      </c>
      <c r="I710" s="452">
        <v>0</v>
      </c>
      <c r="J710" s="452">
        <v>0</v>
      </c>
      <c r="K710" s="452">
        <v>0</v>
      </c>
      <c r="L710" s="452">
        <v>0</v>
      </c>
      <c r="M710" s="452">
        <v>0</v>
      </c>
      <c r="N710" s="452">
        <v>0</v>
      </c>
      <c r="O710" s="452">
        <v>0</v>
      </c>
      <c r="P710" s="452">
        <v>0</v>
      </c>
      <c r="Q710" s="452">
        <v>0</v>
      </c>
      <c r="R710" s="452">
        <v>0</v>
      </c>
      <c r="S710" s="452">
        <v>0</v>
      </c>
      <c r="T710" s="452">
        <v>0</v>
      </c>
      <c r="U710" s="452">
        <v>0</v>
      </c>
      <c r="V710" s="452">
        <v>0</v>
      </c>
      <c r="W710" s="452">
        <v>0</v>
      </c>
      <c r="X710" s="452">
        <v>0</v>
      </c>
    </row>
    <row r="711" spans="1:24" outlineLevel="1">
      <c r="A711" s="447"/>
      <c r="B711" s="447"/>
      <c r="C711" s="448"/>
      <c r="D711" s="449"/>
      <c r="E711" s="452" t="s">
        <v>4593</v>
      </c>
      <c r="F711" s="452">
        <v>0</v>
      </c>
      <c r="G711" s="452" t="s">
        <v>29</v>
      </c>
      <c r="H711" s="452">
        <v>0</v>
      </c>
      <c r="I711" s="452">
        <v>0</v>
      </c>
      <c r="J711" s="452">
        <v>0</v>
      </c>
      <c r="K711" s="452">
        <v>0</v>
      </c>
      <c r="L711" s="452">
        <v>0</v>
      </c>
      <c r="M711" s="452">
        <v>0</v>
      </c>
      <c r="N711" s="452">
        <v>0</v>
      </c>
      <c r="O711" s="452">
        <v>0</v>
      </c>
      <c r="P711" s="452">
        <v>0</v>
      </c>
      <c r="Q711" s="452">
        <v>0</v>
      </c>
      <c r="R711" s="452">
        <v>0</v>
      </c>
      <c r="S711" s="452">
        <v>0</v>
      </c>
      <c r="T711" s="452">
        <v>0</v>
      </c>
      <c r="U711" s="452">
        <v>0</v>
      </c>
      <c r="V711" s="452">
        <v>0</v>
      </c>
      <c r="W711" s="452">
        <v>0</v>
      </c>
      <c r="X711" s="452">
        <v>0</v>
      </c>
    </row>
    <row r="712" spans="1:24" outlineLevel="1">
      <c r="A712" s="447"/>
      <c r="B712" s="447"/>
      <c r="C712" s="448"/>
      <c r="D712" s="449"/>
      <c r="E712" s="452" t="s">
        <v>4594</v>
      </c>
      <c r="F712" s="452">
        <v>0</v>
      </c>
      <c r="G712" s="452" t="s">
        <v>29</v>
      </c>
      <c r="H712" s="452">
        <v>0</v>
      </c>
      <c r="I712" s="452">
        <v>0</v>
      </c>
      <c r="J712" s="452">
        <v>0</v>
      </c>
      <c r="K712" s="452">
        <v>0</v>
      </c>
      <c r="L712" s="452">
        <v>0</v>
      </c>
      <c r="M712" s="452">
        <v>0</v>
      </c>
      <c r="N712" s="452">
        <v>0</v>
      </c>
      <c r="O712" s="452">
        <v>0</v>
      </c>
      <c r="P712" s="452">
        <v>0</v>
      </c>
      <c r="Q712" s="452">
        <v>0</v>
      </c>
      <c r="R712" s="452">
        <v>0</v>
      </c>
      <c r="S712" s="452">
        <v>0</v>
      </c>
      <c r="T712" s="452">
        <v>0</v>
      </c>
      <c r="U712" s="452">
        <v>0</v>
      </c>
      <c r="V712" s="452">
        <v>0</v>
      </c>
      <c r="W712" s="452">
        <v>0</v>
      </c>
      <c r="X712" s="452">
        <v>0</v>
      </c>
    </row>
    <row r="713" spans="1:24" outlineLevel="1">
      <c r="A713" s="447"/>
      <c r="B713" s="447"/>
      <c r="C713" s="448"/>
      <c r="D713" s="449"/>
      <c r="E713" s="452" t="s">
        <v>4595</v>
      </c>
      <c r="F713" s="452">
        <v>0</v>
      </c>
      <c r="G713" s="452" t="s">
        <v>29</v>
      </c>
      <c r="H713" s="452">
        <v>0</v>
      </c>
      <c r="I713" s="452">
        <v>0</v>
      </c>
      <c r="J713" s="452">
        <v>0</v>
      </c>
      <c r="K713" s="452">
        <v>0</v>
      </c>
      <c r="L713" s="452">
        <v>0</v>
      </c>
      <c r="M713" s="452">
        <v>0</v>
      </c>
      <c r="N713" s="452">
        <v>0</v>
      </c>
      <c r="O713" s="452">
        <v>0</v>
      </c>
      <c r="P713" s="452">
        <v>0</v>
      </c>
      <c r="Q713" s="452">
        <v>0</v>
      </c>
      <c r="R713" s="452">
        <v>0</v>
      </c>
      <c r="S713" s="452">
        <v>0</v>
      </c>
      <c r="T713" s="452">
        <v>0</v>
      </c>
      <c r="U713" s="452">
        <v>0</v>
      </c>
      <c r="V713" s="452">
        <v>0</v>
      </c>
      <c r="W713" s="452">
        <v>0</v>
      </c>
      <c r="X713" s="452">
        <v>0</v>
      </c>
    </row>
    <row r="714" spans="1:24" outlineLevel="1">
      <c r="A714" s="447"/>
      <c r="B714" s="447"/>
      <c r="C714" s="448"/>
      <c r="D714" s="449"/>
      <c r="E714" s="452" t="s">
        <v>4596</v>
      </c>
      <c r="F714" s="452">
        <v>0</v>
      </c>
      <c r="G714" s="452" t="s">
        <v>29</v>
      </c>
      <c r="H714" s="452">
        <v>0</v>
      </c>
      <c r="I714" s="452">
        <v>0</v>
      </c>
      <c r="J714" s="452">
        <v>0</v>
      </c>
      <c r="K714" s="452">
        <v>0</v>
      </c>
      <c r="L714" s="452">
        <v>0</v>
      </c>
      <c r="M714" s="452">
        <v>0</v>
      </c>
      <c r="N714" s="452">
        <v>0</v>
      </c>
      <c r="O714" s="452">
        <v>0</v>
      </c>
      <c r="P714" s="452">
        <v>0</v>
      </c>
      <c r="Q714" s="452">
        <v>0</v>
      </c>
      <c r="R714" s="452">
        <v>0</v>
      </c>
      <c r="S714" s="452">
        <v>0</v>
      </c>
      <c r="T714" s="452">
        <v>0</v>
      </c>
      <c r="U714" s="452">
        <v>0</v>
      </c>
      <c r="V714" s="452">
        <v>0</v>
      </c>
      <c r="W714" s="452">
        <v>0</v>
      </c>
      <c r="X714" s="452">
        <v>0</v>
      </c>
    </row>
    <row r="715" spans="1:24" outlineLevel="1">
      <c r="A715" s="447"/>
      <c r="B715" s="447"/>
      <c r="C715" s="448"/>
      <c r="D715" s="449"/>
      <c r="E715" s="452" t="s">
        <v>4597</v>
      </c>
      <c r="F715" s="452">
        <v>0</v>
      </c>
      <c r="G715" s="452" t="s">
        <v>29</v>
      </c>
      <c r="H715" s="452">
        <v>0</v>
      </c>
      <c r="I715" s="452">
        <v>0</v>
      </c>
      <c r="J715" s="452">
        <v>0</v>
      </c>
      <c r="K715" s="452">
        <v>0</v>
      </c>
      <c r="L715" s="452">
        <v>0</v>
      </c>
      <c r="M715" s="452">
        <v>0</v>
      </c>
      <c r="N715" s="452">
        <v>0</v>
      </c>
      <c r="O715" s="452">
        <v>0</v>
      </c>
      <c r="P715" s="452">
        <v>0</v>
      </c>
      <c r="Q715" s="452">
        <v>0</v>
      </c>
      <c r="R715" s="452">
        <v>0</v>
      </c>
      <c r="S715" s="452">
        <v>0</v>
      </c>
      <c r="T715" s="452">
        <v>0</v>
      </c>
      <c r="U715" s="452">
        <v>0</v>
      </c>
      <c r="V715" s="452">
        <v>0</v>
      </c>
      <c r="W715" s="452">
        <v>0</v>
      </c>
      <c r="X715" s="452">
        <v>0</v>
      </c>
    </row>
    <row r="716" spans="1:24" outlineLevel="1">
      <c r="A716" s="447"/>
      <c r="B716" s="447"/>
      <c r="C716" s="448"/>
      <c r="D716" s="449"/>
      <c r="E716" s="452" t="s">
        <v>4598</v>
      </c>
      <c r="F716" s="452">
        <v>0</v>
      </c>
      <c r="G716" s="452" t="s">
        <v>29</v>
      </c>
      <c r="H716" s="452">
        <v>0</v>
      </c>
      <c r="I716" s="452">
        <v>0</v>
      </c>
      <c r="J716" s="452">
        <v>0</v>
      </c>
      <c r="K716" s="452">
        <v>0</v>
      </c>
      <c r="L716" s="452">
        <v>0</v>
      </c>
      <c r="M716" s="452">
        <v>0</v>
      </c>
      <c r="N716" s="452">
        <v>0</v>
      </c>
      <c r="O716" s="452">
        <v>0</v>
      </c>
      <c r="P716" s="452">
        <v>0</v>
      </c>
      <c r="Q716" s="452">
        <v>0</v>
      </c>
      <c r="R716" s="452">
        <v>0</v>
      </c>
      <c r="S716" s="452">
        <v>0</v>
      </c>
      <c r="T716" s="452">
        <v>0</v>
      </c>
      <c r="U716" s="452">
        <v>0</v>
      </c>
      <c r="V716" s="452">
        <v>0</v>
      </c>
      <c r="W716" s="452">
        <v>0</v>
      </c>
      <c r="X716" s="452">
        <v>0</v>
      </c>
    </row>
    <row r="717" spans="1:24" outlineLevel="1">
      <c r="A717" s="447"/>
      <c r="B717" s="447"/>
      <c r="C717" s="448"/>
      <c r="D717" s="449"/>
      <c r="E717" s="452" t="s">
        <v>4599</v>
      </c>
      <c r="F717" s="452">
        <v>0</v>
      </c>
      <c r="G717" s="452" t="s">
        <v>29</v>
      </c>
      <c r="H717" s="452">
        <v>0</v>
      </c>
      <c r="I717" s="452">
        <v>0</v>
      </c>
      <c r="J717" s="452">
        <v>0</v>
      </c>
      <c r="K717" s="452">
        <v>0</v>
      </c>
      <c r="L717" s="452">
        <v>0</v>
      </c>
      <c r="M717" s="452">
        <v>0</v>
      </c>
      <c r="N717" s="452">
        <v>0</v>
      </c>
      <c r="O717" s="452">
        <v>0</v>
      </c>
      <c r="P717" s="452">
        <v>0</v>
      </c>
      <c r="Q717" s="452">
        <v>0</v>
      </c>
      <c r="R717" s="452">
        <v>0</v>
      </c>
      <c r="S717" s="452">
        <v>0</v>
      </c>
      <c r="T717" s="452">
        <v>0</v>
      </c>
      <c r="U717" s="452">
        <v>0</v>
      </c>
      <c r="V717" s="452">
        <v>0</v>
      </c>
      <c r="W717" s="452">
        <v>0</v>
      </c>
      <c r="X717" s="452">
        <v>0</v>
      </c>
    </row>
    <row r="718" spans="1:24" outlineLevel="1">
      <c r="A718" s="447"/>
      <c r="B718" s="447"/>
      <c r="C718" s="448"/>
      <c r="D718" s="449"/>
      <c r="E718" s="452" t="s">
        <v>4600</v>
      </c>
      <c r="F718" s="452">
        <v>0</v>
      </c>
      <c r="G718" s="452" t="s">
        <v>29</v>
      </c>
      <c r="H718" s="452">
        <v>0</v>
      </c>
      <c r="I718" s="452">
        <v>0</v>
      </c>
      <c r="J718" s="452">
        <v>0</v>
      </c>
      <c r="K718" s="452">
        <v>0</v>
      </c>
      <c r="L718" s="452">
        <v>0</v>
      </c>
      <c r="M718" s="452">
        <v>0</v>
      </c>
      <c r="N718" s="452">
        <v>0</v>
      </c>
      <c r="O718" s="452">
        <v>0</v>
      </c>
      <c r="P718" s="452">
        <v>0</v>
      </c>
      <c r="Q718" s="452">
        <v>0</v>
      </c>
      <c r="R718" s="452">
        <v>0</v>
      </c>
      <c r="S718" s="452">
        <v>0</v>
      </c>
      <c r="T718" s="452">
        <v>0</v>
      </c>
      <c r="U718" s="452">
        <v>0</v>
      </c>
      <c r="V718" s="452">
        <v>0</v>
      </c>
      <c r="W718" s="452">
        <v>0</v>
      </c>
      <c r="X718" s="452">
        <v>0</v>
      </c>
    </row>
    <row r="719" spans="1:24" outlineLevel="1">
      <c r="A719" s="447"/>
      <c r="B719" s="447"/>
      <c r="C719" s="448"/>
      <c r="D719" s="449"/>
      <c r="E719" s="452" t="s">
        <v>4601</v>
      </c>
      <c r="F719" s="452">
        <v>0</v>
      </c>
      <c r="G719" s="452" t="s">
        <v>29</v>
      </c>
      <c r="H719" s="452">
        <v>0</v>
      </c>
      <c r="I719" s="452">
        <v>0</v>
      </c>
      <c r="J719" s="452">
        <v>0</v>
      </c>
      <c r="K719" s="452">
        <v>0</v>
      </c>
      <c r="L719" s="452">
        <v>0</v>
      </c>
      <c r="M719" s="452">
        <v>0</v>
      </c>
      <c r="N719" s="452">
        <v>0</v>
      </c>
      <c r="O719" s="452">
        <v>0</v>
      </c>
      <c r="P719" s="452">
        <v>0</v>
      </c>
      <c r="Q719" s="452">
        <v>0</v>
      </c>
      <c r="R719" s="452">
        <v>0</v>
      </c>
      <c r="S719" s="452">
        <v>0</v>
      </c>
      <c r="T719" s="452">
        <v>0</v>
      </c>
      <c r="U719" s="452">
        <v>0</v>
      </c>
      <c r="V719" s="452">
        <v>0</v>
      </c>
      <c r="W719" s="452">
        <v>0</v>
      </c>
      <c r="X719" s="452">
        <v>0</v>
      </c>
    </row>
    <row r="720" spans="1:24" outlineLevel="1">
      <c r="A720" s="453"/>
      <c r="B720" s="453"/>
      <c r="C720" s="454"/>
      <c r="D720" s="455"/>
      <c r="E720" s="456" t="s">
        <v>4602</v>
      </c>
      <c r="F720" s="456"/>
      <c r="G720" s="456" t="s">
        <v>29</v>
      </c>
      <c r="H720" s="457">
        <f t="shared" ref="H720:H725" si="63" xml:space="preserve"> SUM( J720:X720 )</f>
        <v>0</v>
      </c>
      <c r="I720" s="456"/>
      <c r="J720" s="457">
        <f t="shared" ref="J720:X725" si="64" xml:space="preserve">  CHOOSE( $F$701, J702, J708, J714 )</f>
        <v>0</v>
      </c>
      <c r="K720" s="457">
        <f t="shared" si="64"/>
        <v>0</v>
      </c>
      <c r="L720" s="457">
        <f t="shared" si="64"/>
        <v>0</v>
      </c>
      <c r="M720" s="457">
        <f t="shared" si="64"/>
        <v>0</v>
      </c>
      <c r="N720" s="457">
        <f t="shared" si="64"/>
        <v>0</v>
      </c>
      <c r="O720" s="457">
        <f t="shared" si="64"/>
        <v>0</v>
      </c>
      <c r="P720" s="457">
        <f t="shared" si="64"/>
        <v>0</v>
      </c>
      <c r="Q720" s="457">
        <f t="shared" si="64"/>
        <v>0</v>
      </c>
      <c r="R720" s="457">
        <f t="shared" si="64"/>
        <v>0</v>
      </c>
      <c r="S720" s="457">
        <f t="shared" si="64"/>
        <v>0</v>
      </c>
      <c r="T720" s="457">
        <f t="shared" si="64"/>
        <v>0</v>
      </c>
      <c r="U720" s="457">
        <f t="shared" si="64"/>
        <v>0</v>
      </c>
      <c r="V720" s="457">
        <f t="shared" si="64"/>
        <v>0</v>
      </c>
      <c r="W720" s="457">
        <f t="shared" si="64"/>
        <v>0</v>
      </c>
      <c r="X720" s="457">
        <f t="shared" si="64"/>
        <v>0</v>
      </c>
    </row>
    <row r="721" spans="1:24" outlineLevel="1">
      <c r="A721" s="453"/>
      <c r="B721" s="453"/>
      <c r="C721" s="454"/>
      <c r="D721" s="455"/>
      <c r="E721" s="456" t="s">
        <v>4603</v>
      </c>
      <c r="F721" s="456"/>
      <c r="G721" s="456" t="s">
        <v>29</v>
      </c>
      <c r="H721" s="457">
        <f t="shared" si="63"/>
        <v>0</v>
      </c>
      <c r="I721" s="456"/>
      <c r="J721" s="457">
        <f t="shared" si="64"/>
        <v>0</v>
      </c>
      <c r="K721" s="457">
        <f t="shared" si="64"/>
        <v>0</v>
      </c>
      <c r="L721" s="457">
        <f t="shared" si="64"/>
        <v>0</v>
      </c>
      <c r="M721" s="457">
        <f t="shared" si="64"/>
        <v>0</v>
      </c>
      <c r="N721" s="457">
        <f t="shared" si="64"/>
        <v>0</v>
      </c>
      <c r="O721" s="457">
        <f t="shared" si="64"/>
        <v>0</v>
      </c>
      <c r="P721" s="457">
        <f t="shared" si="64"/>
        <v>0</v>
      </c>
      <c r="Q721" s="457">
        <f t="shared" si="64"/>
        <v>0</v>
      </c>
      <c r="R721" s="457">
        <f t="shared" si="64"/>
        <v>0</v>
      </c>
      <c r="S721" s="457">
        <f t="shared" si="64"/>
        <v>0</v>
      </c>
      <c r="T721" s="457">
        <f t="shared" si="64"/>
        <v>0</v>
      </c>
      <c r="U721" s="457">
        <f t="shared" si="64"/>
        <v>0</v>
      </c>
      <c r="V721" s="457">
        <f t="shared" si="64"/>
        <v>0</v>
      </c>
      <c r="W721" s="457">
        <f t="shared" si="64"/>
        <v>0</v>
      </c>
      <c r="X721" s="457">
        <f t="shared" si="64"/>
        <v>0</v>
      </c>
    </row>
    <row r="722" spans="1:24" outlineLevel="1">
      <c r="A722" s="453"/>
      <c r="B722" s="453"/>
      <c r="C722" s="454"/>
      <c r="D722" s="455"/>
      <c r="E722" s="456" t="s">
        <v>4604</v>
      </c>
      <c r="F722" s="456"/>
      <c r="G722" s="456" t="s">
        <v>29</v>
      </c>
      <c r="H722" s="457">
        <f t="shared" si="63"/>
        <v>0</v>
      </c>
      <c r="I722" s="456"/>
      <c r="J722" s="457">
        <f t="shared" si="64"/>
        <v>0</v>
      </c>
      <c r="K722" s="457">
        <f t="shared" si="64"/>
        <v>0</v>
      </c>
      <c r="L722" s="457">
        <f t="shared" si="64"/>
        <v>0</v>
      </c>
      <c r="M722" s="457">
        <f t="shared" si="64"/>
        <v>0</v>
      </c>
      <c r="N722" s="457">
        <f t="shared" si="64"/>
        <v>0</v>
      </c>
      <c r="O722" s="457">
        <f t="shared" si="64"/>
        <v>0</v>
      </c>
      <c r="P722" s="457">
        <f t="shared" si="64"/>
        <v>0</v>
      </c>
      <c r="Q722" s="457">
        <f t="shared" si="64"/>
        <v>0</v>
      </c>
      <c r="R722" s="457">
        <f t="shared" si="64"/>
        <v>0</v>
      </c>
      <c r="S722" s="457">
        <f t="shared" si="64"/>
        <v>0</v>
      </c>
      <c r="T722" s="457">
        <f t="shared" si="64"/>
        <v>0</v>
      </c>
      <c r="U722" s="457">
        <f t="shared" si="64"/>
        <v>0</v>
      </c>
      <c r="V722" s="457">
        <f t="shared" si="64"/>
        <v>0</v>
      </c>
      <c r="W722" s="457">
        <f t="shared" si="64"/>
        <v>0</v>
      </c>
      <c r="X722" s="457">
        <f t="shared" si="64"/>
        <v>0</v>
      </c>
    </row>
    <row r="723" spans="1:24" outlineLevel="1">
      <c r="A723" s="453"/>
      <c r="B723" s="453"/>
      <c r="C723" s="454"/>
      <c r="D723" s="455"/>
      <c r="E723" s="456" t="s">
        <v>4605</v>
      </c>
      <c r="F723" s="456"/>
      <c r="G723" s="456" t="s">
        <v>29</v>
      </c>
      <c r="H723" s="457">
        <f t="shared" si="63"/>
        <v>0</v>
      </c>
      <c r="I723" s="456"/>
      <c r="J723" s="457">
        <f t="shared" si="64"/>
        <v>0</v>
      </c>
      <c r="K723" s="457">
        <f t="shared" si="64"/>
        <v>0</v>
      </c>
      <c r="L723" s="457">
        <f t="shared" si="64"/>
        <v>0</v>
      </c>
      <c r="M723" s="457">
        <f t="shared" si="64"/>
        <v>0</v>
      </c>
      <c r="N723" s="457">
        <f t="shared" si="64"/>
        <v>0</v>
      </c>
      <c r="O723" s="457">
        <f t="shared" si="64"/>
        <v>0</v>
      </c>
      <c r="P723" s="457">
        <f t="shared" si="64"/>
        <v>0</v>
      </c>
      <c r="Q723" s="457">
        <f t="shared" si="64"/>
        <v>0</v>
      </c>
      <c r="R723" s="457">
        <f t="shared" si="64"/>
        <v>0</v>
      </c>
      <c r="S723" s="457">
        <f t="shared" si="64"/>
        <v>0</v>
      </c>
      <c r="T723" s="457">
        <f t="shared" si="64"/>
        <v>0</v>
      </c>
      <c r="U723" s="457">
        <f t="shared" si="64"/>
        <v>0</v>
      </c>
      <c r="V723" s="457">
        <f t="shared" si="64"/>
        <v>0</v>
      </c>
      <c r="W723" s="457">
        <f t="shared" si="64"/>
        <v>0</v>
      </c>
      <c r="X723" s="457">
        <f t="shared" si="64"/>
        <v>0</v>
      </c>
    </row>
    <row r="724" spans="1:24" outlineLevel="1">
      <c r="A724" s="453"/>
      <c r="B724" s="453"/>
      <c r="C724" s="454"/>
      <c r="D724" s="455"/>
      <c r="E724" s="456" t="s">
        <v>4606</v>
      </c>
      <c r="F724" s="456"/>
      <c r="G724" s="456" t="s">
        <v>29</v>
      </c>
      <c r="H724" s="457">
        <f t="shared" si="63"/>
        <v>0</v>
      </c>
      <c r="I724" s="456"/>
      <c r="J724" s="457">
        <f t="shared" si="64"/>
        <v>0</v>
      </c>
      <c r="K724" s="457">
        <f t="shared" si="64"/>
        <v>0</v>
      </c>
      <c r="L724" s="457">
        <f t="shared" si="64"/>
        <v>0</v>
      </c>
      <c r="M724" s="457">
        <f t="shared" si="64"/>
        <v>0</v>
      </c>
      <c r="N724" s="457">
        <f t="shared" si="64"/>
        <v>0</v>
      </c>
      <c r="O724" s="457">
        <f t="shared" si="64"/>
        <v>0</v>
      </c>
      <c r="P724" s="457">
        <f t="shared" si="64"/>
        <v>0</v>
      </c>
      <c r="Q724" s="457">
        <f t="shared" si="64"/>
        <v>0</v>
      </c>
      <c r="R724" s="457">
        <f t="shared" si="64"/>
        <v>0</v>
      </c>
      <c r="S724" s="457">
        <f t="shared" si="64"/>
        <v>0</v>
      </c>
      <c r="T724" s="457">
        <f t="shared" si="64"/>
        <v>0</v>
      </c>
      <c r="U724" s="457">
        <f t="shared" si="64"/>
        <v>0</v>
      </c>
      <c r="V724" s="457">
        <f t="shared" si="64"/>
        <v>0</v>
      </c>
      <c r="W724" s="457">
        <f t="shared" si="64"/>
        <v>0</v>
      </c>
      <c r="X724" s="457">
        <f t="shared" si="64"/>
        <v>0</v>
      </c>
    </row>
    <row r="725" spans="1:24" outlineLevel="1">
      <c r="A725" s="453"/>
      <c r="B725" s="453"/>
      <c r="C725" s="454"/>
      <c r="D725" s="455"/>
      <c r="E725" s="456" t="s">
        <v>4607</v>
      </c>
      <c r="F725" s="456"/>
      <c r="G725" s="456" t="s">
        <v>29</v>
      </c>
      <c r="H725" s="457">
        <f t="shared" si="63"/>
        <v>0</v>
      </c>
      <c r="I725" s="456"/>
      <c r="J725" s="457">
        <f t="shared" si="64"/>
        <v>0</v>
      </c>
      <c r="K725" s="457">
        <f t="shared" si="64"/>
        <v>0</v>
      </c>
      <c r="L725" s="457">
        <f t="shared" si="64"/>
        <v>0</v>
      </c>
      <c r="M725" s="457">
        <f t="shared" si="64"/>
        <v>0</v>
      </c>
      <c r="N725" s="457">
        <f t="shared" si="64"/>
        <v>0</v>
      </c>
      <c r="O725" s="457">
        <f t="shared" si="64"/>
        <v>0</v>
      </c>
      <c r="P725" s="457">
        <f t="shared" si="64"/>
        <v>0</v>
      </c>
      <c r="Q725" s="457">
        <f t="shared" si="64"/>
        <v>0</v>
      </c>
      <c r="R725" s="457">
        <f t="shared" si="64"/>
        <v>0</v>
      </c>
      <c r="S725" s="457">
        <f t="shared" si="64"/>
        <v>0</v>
      </c>
      <c r="T725" s="457">
        <f t="shared" si="64"/>
        <v>0</v>
      </c>
      <c r="U725" s="457">
        <f t="shared" si="64"/>
        <v>0</v>
      </c>
      <c r="V725" s="457">
        <f t="shared" si="64"/>
        <v>0</v>
      </c>
      <c r="W725" s="457">
        <f t="shared" si="64"/>
        <v>0</v>
      </c>
      <c r="X725" s="457">
        <f t="shared" si="64"/>
        <v>0</v>
      </c>
    </row>
    <row r="726" spans="1:24" outlineLevel="1"/>
    <row r="727" spans="1:24" outlineLevel="1"/>
    <row r="728" spans="1:24" outlineLevel="1">
      <c r="B728" s="69" t="s">
        <v>4608</v>
      </c>
    </row>
    <row r="729" spans="1:24" outlineLevel="1">
      <c r="A729" s="447"/>
      <c r="B729" s="447"/>
      <c r="C729" s="448"/>
      <c r="D729" s="449"/>
      <c r="E729" s="450" t="s">
        <v>4609</v>
      </c>
      <c r="F729" s="450">
        <v>1</v>
      </c>
      <c r="G729" s="450" t="s">
        <v>4001</v>
      </c>
      <c r="M729" s="451"/>
    </row>
    <row r="730" spans="1:24" outlineLevel="1">
      <c r="A730" s="447"/>
      <c r="B730" s="447"/>
      <c r="C730" s="448"/>
      <c r="D730" s="449"/>
      <c r="E730" s="452" t="s">
        <v>4610</v>
      </c>
      <c r="F730" s="452">
        <v>0</v>
      </c>
      <c r="G730" s="452" t="s">
        <v>29</v>
      </c>
      <c r="H730" s="452">
        <v>0</v>
      </c>
      <c r="I730" s="452">
        <v>0</v>
      </c>
      <c r="J730" s="452">
        <v>0</v>
      </c>
      <c r="K730" s="452">
        <v>0</v>
      </c>
      <c r="L730" s="452">
        <v>0</v>
      </c>
      <c r="M730" s="452">
        <v>0</v>
      </c>
      <c r="N730" s="452">
        <v>0</v>
      </c>
      <c r="O730" s="452">
        <v>0</v>
      </c>
      <c r="P730" s="452">
        <v>0</v>
      </c>
      <c r="Q730" s="452">
        <v>0</v>
      </c>
      <c r="R730" s="452">
        <v>0</v>
      </c>
      <c r="S730" s="452">
        <v>0</v>
      </c>
      <c r="T730" s="452">
        <v>0</v>
      </c>
      <c r="U730" s="452">
        <v>0</v>
      </c>
      <c r="V730" s="452">
        <v>0</v>
      </c>
      <c r="W730" s="452">
        <v>0</v>
      </c>
      <c r="X730" s="452">
        <v>0</v>
      </c>
    </row>
    <row r="731" spans="1:24" outlineLevel="1">
      <c r="A731" s="447"/>
      <c r="B731" s="447"/>
      <c r="C731" s="448"/>
      <c r="D731" s="449"/>
      <c r="E731" s="452" t="s">
        <v>4611</v>
      </c>
      <c r="F731" s="452">
        <v>0</v>
      </c>
      <c r="G731" s="452" t="s">
        <v>29</v>
      </c>
      <c r="H731" s="452">
        <v>0</v>
      </c>
      <c r="I731" s="452">
        <v>0</v>
      </c>
      <c r="J731" s="452">
        <v>0</v>
      </c>
      <c r="K731" s="452">
        <v>0</v>
      </c>
      <c r="L731" s="452">
        <v>0</v>
      </c>
      <c r="M731" s="452">
        <v>0</v>
      </c>
      <c r="N731" s="452">
        <v>0</v>
      </c>
      <c r="O731" s="452">
        <v>0</v>
      </c>
      <c r="P731" s="452">
        <v>0</v>
      </c>
      <c r="Q731" s="452">
        <v>0</v>
      </c>
      <c r="R731" s="452">
        <v>0</v>
      </c>
      <c r="S731" s="452">
        <v>0</v>
      </c>
      <c r="T731" s="452">
        <v>0</v>
      </c>
      <c r="U731" s="452">
        <v>0</v>
      </c>
      <c r="V731" s="452">
        <v>0</v>
      </c>
      <c r="W731" s="452">
        <v>0</v>
      </c>
      <c r="X731" s="452">
        <v>0</v>
      </c>
    </row>
    <row r="732" spans="1:24" outlineLevel="1">
      <c r="A732" s="447"/>
      <c r="B732" s="447"/>
      <c r="C732" s="448"/>
      <c r="D732" s="449"/>
      <c r="E732" s="452" t="s">
        <v>4612</v>
      </c>
      <c r="F732" s="452">
        <v>0</v>
      </c>
      <c r="G732" s="452" t="s">
        <v>29</v>
      </c>
      <c r="H732" s="452">
        <v>0</v>
      </c>
      <c r="I732" s="452">
        <v>0</v>
      </c>
      <c r="J732" s="452">
        <v>0</v>
      </c>
      <c r="K732" s="452">
        <v>0</v>
      </c>
      <c r="L732" s="452">
        <v>0</v>
      </c>
      <c r="M732" s="452">
        <v>0</v>
      </c>
      <c r="N732" s="452">
        <v>0</v>
      </c>
      <c r="O732" s="452">
        <v>0</v>
      </c>
      <c r="P732" s="452">
        <v>0</v>
      </c>
      <c r="Q732" s="452">
        <v>0</v>
      </c>
      <c r="R732" s="452">
        <v>0</v>
      </c>
      <c r="S732" s="452">
        <v>0</v>
      </c>
      <c r="T732" s="452">
        <v>0</v>
      </c>
      <c r="U732" s="452">
        <v>0</v>
      </c>
      <c r="V732" s="452">
        <v>0</v>
      </c>
      <c r="W732" s="452">
        <v>0</v>
      </c>
      <c r="X732" s="452">
        <v>0</v>
      </c>
    </row>
    <row r="733" spans="1:24" outlineLevel="1">
      <c r="A733" s="447"/>
      <c r="B733" s="447"/>
      <c r="C733" s="448"/>
      <c r="D733" s="449"/>
      <c r="E733" s="452" t="s">
        <v>4613</v>
      </c>
      <c r="F733" s="452">
        <v>0</v>
      </c>
      <c r="G733" s="452" t="s">
        <v>29</v>
      </c>
      <c r="H733" s="452">
        <v>0</v>
      </c>
      <c r="I733" s="452">
        <v>0</v>
      </c>
      <c r="J733" s="452">
        <v>0</v>
      </c>
      <c r="K733" s="452">
        <v>0</v>
      </c>
      <c r="L733" s="452">
        <v>0</v>
      </c>
      <c r="M733" s="452">
        <v>0</v>
      </c>
      <c r="N733" s="452">
        <v>0</v>
      </c>
      <c r="O733" s="452">
        <v>0</v>
      </c>
      <c r="P733" s="452">
        <v>0</v>
      </c>
      <c r="Q733" s="452">
        <v>0</v>
      </c>
      <c r="R733" s="452">
        <v>0</v>
      </c>
      <c r="S733" s="452">
        <v>0</v>
      </c>
      <c r="T733" s="452">
        <v>0</v>
      </c>
      <c r="U733" s="452">
        <v>0</v>
      </c>
      <c r="V733" s="452">
        <v>0</v>
      </c>
      <c r="W733" s="452">
        <v>0</v>
      </c>
      <c r="X733" s="452">
        <v>0</v>
      </c>
    </row>
    <row r="734" spans="1:24" outlineLevel="1">
      <c r="A734" s="447"/>
      <c r="B734" s="447"/>
      <c r="C734" s="448"/>
      <c r="D734" s="449"/>
      <c r="E734" s="452" t="s">
        <v>4614</v>
      </c>
      <c r="F734" s="452">
        <v>0</v>
      </c>
      <c r="G734" s="452" t="s">
        <v>29</v>
      </c>
      <c r="H734" s="452">
        <v>0</v>
      </c>
      <c r="I734" s="452">
        <v>0</v>
      </c>
      <c r="J734" s="452">
        <v>0</v>
      </c>
      <c r="K734" s="452">
        <v>0</v>
      </c>
      <c r="L734" s="452">
        <v>0</v>
      </c>
      <c r="M734" s="452">
        <v>0</v>
      </c>
      <c r="N734" s="452">
        <v>0</v>
      </c>
      <c r="O734" s="452">
        <v>0</v>
      </c>
      <c r="P734" s="452">
        <v>0</v>
      </c>
      <c r="Q734" s="452">
        <v>0</v>
      </c>
      <c r="R734" s="452">
        <v>0</v>
      </c>
      <c r="S734" s="452">
        <v>0</v>
      </c>
      <c r="T734" s="452">
        <v>0</v>
      </c>
      <c r="U734" s="452">
        <v>0</v>
      </c>
      <c r="V734" s="452">
        <v>0</v>
      </c>
      <c r="W734" s="452">
        <v>0</v>
      </c>
      <c r="X734" s="452">
        <v>0</v>
      </c>
    </row>
    <row r="735" spans="1:24" outlineLevel="1">
      <c r="A735" s="447"/>
      <c r="B735" s="447"/>
      <c r="C735" s="448"/>
      <c r="D735" s="449"/>
      <c r="E735" s="452" t="s">
        <v>4615</v>
      </c>
      <c r="F735" s="452">
        <v>0</v>
      </c>
      <c r="G735" s="452" t="s">
        <v>29</v>
      </c>
      <c r="H735" s="452">
        <v>0</v>
      </c>
      <c r="I735" s="452">
        <v>0</v>
      </c>
      <c r="J735" s="452">
        <v>0</v>
      </c>
      <c r="K735" s="452">
        <v>0</v>
      </c>
      <c r="L735" s="452">
        <v>0</v>
      </c>
      <c r="M735" s="452">
        <v>0</v>
      </c>
      <c r="N735" s="452">
        <v>0</v>
      </c>
      <c r="O735" s="452">
        <v>0</v>
      </c>
      <c r="P735" s="452">
        <v>0</v>
      </c>
      <c r="Q735" s="452">
        <v>0</v>
      </c>
      <c r="R735" s="452">
        <v>0</v>
      </c>
      <c r="S735" s="452">
        <v>0</v>
      </c>
      <c r="T735" s="452">
        <v>0</v>
      </c>
      <c r="U735" s="452">
        <v>0</v>
      </c>
      <c r="V735" s="452">
        <v>0</v>
      </c>
      <c r="W735" s="452">
        <v>0</v>
      </c>
      <c r="X735" s="452">
        <v>0</v>
      </c>
    </row>
    <row r="736" spans="1:24" outlineLevel="1">
      <c r="A736" s="447"/>
      <c r="B736" s="447"/>
      <c r="C736" s="448"/>
      <c r="D736" s="449"/>
      <c r="E736" s="452" t="s">
        <v>4616</v>
      </c>
      <c r="F736" s="452">
        <v>0</v>
      </c>
      <c r="G736" s="452" t="s">
        <v>29</v>
      </c>
      <c r="H736" s="452">
        <v>0</v>
      </c>
      <c r="I736" s="452">
        <v>0</v>
      </c>
      <c r="J736" s="452">
        <v>0</v>
      </c>
      <c r="K736" s="452">
        <v>0</v>
      </c>
      <c r="L736" s="452">
        <v>0</v>
      </c>
      <c r="M736" s="452">
        <v>0</v>
      </c>
      <c r="N736" s="452">
        <v>0</v>
      </c>
      <c r="O736" s="452">
        <v>0</v>
      </c>
      <c r="P736" s="452">
        <v>0</v>
      </c>
      <c r="Q736" s="452">
        <v>0</v>
      </c>
      <c r="R736" s="452">
        <v>0</v>
      </c>
      <c r="S736" s="452">
        <v>0</v>
      </c>
      <c r="T736" s="452">
        <v>0</v>
      </c>
      <c r="U736" s="452">
        <v>0</v>
      </c>
      <c r="V736" s="452">
        <v>0</v>
      </c>
      <c r="W736" s="452">
        <v>0</v>
      </c>
      <c r="X736" s="452">
        <v>0</v>
      </c>
    </row>
    <row r="737" spans="1:24" outlineLevel="1">
      <c r="A737" s="447"/>
      <c r="B737" s="447"/>
      <c r="C737" s="448"/>
      <c r="D737" s="449"/>
      <c r="E737" s="452" t="s">
        <v>4617</v>
      </c>
      <c r="F737" s="452">
        <v>0</v>
      </c>
      <c r="G737" s="452" t="s">
        <v>29</v>
      </c>
      <c r="H737" s="452">
        <v>0</v>
      </c>
      <c r="I737" s="452">
        <v>0</v>
      </c>
      <c r="J737" s="452">
        <v>0</v>
      </c>
      <c r="K737" s="452">
        <v>0</v>
      </c>
      <c r="L737" s="452">
        <v>0</v>
      </c>
      <c r="M737" s="452">
        <v>0</v>
      </c>
      <c r="N737" s="452">
        <v>0</v>
      </c>
      <c r="O737" s="452">
        <v>0</v>
      </c>
      <c r="P737" s="452">
        <v>0</v>
      </c>
      <c r="Q737" s="452">
        <v>0</v>
      </c>
      <c r="R737" s="452">
        <v>0</v>
      </c>
      <c r="S737" s="452">
        <v>0</v>
      </c>
      <c r="T737" s="452">
        <v>0</v>
      </c>
      <c r="U737" s="452">
        <v>0</v>
      </c>
      <c r="V737" s="452">
        <v>0</v>
      </c>
      <c r="W737" s="452">
        <v>0</v>
      </c>
      <c r="X737" s="452">
        <v>0</v>
      </c>
    </row>
    <row r="738" spans="1:24" outlineLevel="1">
      <c r="A738" s="447"/>
      <c r="B738" s="447"/>
      <c r="C738" s="448"/>
      <c r="D738" s="449"/>
      <c r="E738" s="452" t="s">
        <v>4618</v>
      </c>
      <c r="F738" s="452">
        <v>0</v>
      </c>
      <c r="G738" s="452" t="s">
        <v>29</v>
      </c>
      <c r="H738" s="452">
        <v>0</v>
      </c>
      <c r="I738" s="452">
        <v>0</v>
      </c>
      <c r="J738" s="452">
        <v>0</v>
      </c>
      <c r="K738" s="452">
        <v>0</v>
      </c>
      <c r="L738" s="452">
        <v>0</v>
      </c>
      <c r="M738" s="452">
        <v>0</v>
      </c>
      <c r="N738" s="452">
        <v>0</v>
      </c>
      <c r="O738" s="452">
        <v>0</v>
      </c>
      <c r="P738" s="452">
        <v>0</v>
      </c>
      <c r="Q738" s="452">
        <v>0</v>
      </c>
      <c r="R738" s="452">
        <v>0</v>
      </c>
      <c r="S738" s="452">
        <v>0</v>
      </c>
      <c r="T738" s="452">
        <v>0</v>
      </c>
      <c r="U738" s="452">
        <v>0</v>
      </c>
      <c r="V738" s="452">
        <v>0</v>
      </c>
      <c r="W738" s="452">
        <v>0</v>
      </c>
      <c r="X738" s="452">
        <v>0</v>
      </c>
    </row>
    <row r="739" spans="1:24" outlineLevel="1">
      <c r="A739" s="447"/>
      <c r="B739" s="447"/>
      <c r="C739" s="448"/>
      <c r="D739" s="449"/>
      <c r="E739" s="452" t="s">
        <v>4619</v>
      </c>
      <c r="F739" s="452">
        <v>0</v>
      </c>
      <c r="G739" s="452" t="s">
        <v>29</v>
      </c>
      <c r="H739" s="452">
        <v>0</v>
      </c>
      <c r="I739" s="452">
        <v>0</v>
      </c>
      <c r="J739" s="452">
        <v>0</v>
      </c>
      <c r="K739" s="452">
        <v>0</v>
      </c>
      <c r="L739" s="452">
        <v>0</v>
      </c>
      <c r="M739" s="452">
        <v>0</v>
      </c>
      <c r="N739" s="452">
        <v>0</v>
      </c>
      <c r="O739" s="452">
        <v>0</v>
      </c>
      <c r="P739" s="452">
        <v>0</v>
      </c>
      <c r="Q739" s="452">
        <v>0</v>
      </c>
      <c r="R739" s="452">
        <v>0</v>
      </c>
      <c r="S739" s="452">
        <v>0</v>
      </c>
      <c r="T739" s="452">
        <v>0</v>
      </c>
      <c r="U739" s="452">
        <v>0</v>
      </c>
      <c r="V739" s="452">
        <v>0</v>
      </c>
      <c r="W739" s="452">
        <v>0</v>
      </c>
      <c r="X739" s="452">
        <v>0</v>
      </c>
    </row>
    <row r="740" spans="1:24" outlineLevel="1">
      <c r="A740" s="447"/>
      <c r="B740" s="447"/>
      <c r="C740" s="448"/>
      <c r="D740" s="449"/>
      <c r="E740" s="452" t="s">
        <v>4620</v>
      </c>
      <c r="F740" s="452">
        <v>0</v>
      </c>
      <c r="G740" s="452" t="s">
        <v>29</v>
      </c>
      <c r="H740" s="452">
        <v>0</v>
      </c>
      <c r="I740" s="452">
        <v>0</v>
      </c>
      <c r="J740" s="452">
        <v>0</v>
      </c>
      <c r="K740" s="452">
        <v>0</v>
      </c>
      <c r="L740" s="452">
        <v>0</v>
      </c>
      <c r="M740" s="452">
        <v>0</v>
      </c>
      <c r="N740" s="452">
        <v>0</v>
      </c>
      <c r="O740" s="452">
        <v>0</v>
      </c>
      <c r="P740" s="452">
        <v>0</v>
      </c>
      <c r="Q740" s="452">
        <v>0</v>
      </c>
      <c r="R740" s="452">
        <v>0</v>
      </c>
      <c r="S740" s="452">
        <v>0</v>
      </c>
      <c r="T740" s="452">
        <v>0</v>
      </c>
      <c r="U740" s="452">
        <v>0</v>
      </c>
      <c r="V740" s="452">
        <v>0</v>
      </c>
      <c r="W740" s="452">
        <v>0</v>
      </c>
      <c r="X740" s="452">
        <v>0</v>
      </c>
    </row>
    <row r="741" spans="1:24" outlineLevel="1">
      <c r="A741" s="447"/>
      <c r="B741" s="447"/>
      <c r="C741" s="448"/>
      <c r="D741" s="449"/>
      <c r="E741" s="452" t="s">
        <v>4621</v>
      </c>
      <c r="F741" s="452">
        <v>0</v>
      </c>
      <c r="G741" s="452" t="s">
        <v>29</v>
      </c>
      <c r="H741" s="452">
        <v>0</v>
      </c>
      <c r="I741" s="452">
        <v>0</v>
      </c>
      <c r="J741" s="452">
        <v>0</v>
      </c>
      <c r="K741" s="452">
        <v>0</v>
      </c>
      <c r="L741" s="452">
        <v>0</v>
      </c>
      <c r="M741" s="452">
        <v>0</v>
      </c>
      <c r="N741" s="452">
        <v>0</v>
      </c>
      <c r="O741" s="452">
        <v>0</v>
      </c>
      <c r="P741" s="452">
        <v>0</v>
      </c>
      <c r="Q741" s="452">
        <v>0</v>
      </c>
      <c r="R741" s="452">
        <v>0</v>
      </c>
      <c r="S741" s="452">
        <v>0</v>
      </c>
      <c r="T741" s="452">
        <v>0</v>
      </c>
      <c r="U741" s="452">
        <v>0</v>
      </c>
      <c r="V741" s="452">
        <v>0</v>
      </c>
      <c r="W741" s="452">
        <v>0</v>
      </c>
      <c r="X741" s="452">
        <v>0</v>
      </c>
    </row>
    <row r="742" spans="1:24" outlineLevel="1">
      <c r="A742" s="447"/>
      <c r="B742" s="447"/>
      <c r="C742" s="448"/>
      <c r="D742" s="449"/>
      <c r="E742" s="452" t="s">
        <v>4622</v>
      </c>
      <c r="F742" s="452">
        <v>0</v>
      </c>
      <c r="G742" s="452" t="s">
        <v>29</v>
      </c>
      <c r="H742" s="452">
        <v>0</v>
      </c>
      <c r="I742" s="452">
        <v>0</v>
      </c>
      <c r="J742" s="452">
        <v>0</v>
      </c>
      <c r="K742" s="452">
        <v>0</v>
      </c>
      <c r="L742" s="452">
        <v>0</v>
      </c>
      <c r="M742" s="452">
        <v>0</v>
      </c>
      <c r="N742" s="452">
        <v>0</v>
      </c>
      <c r="O742" s="452">
        <v>0</v>
      </c>
      <c r="P742" s="452">
        <v>0</v>
      </c>
      <c r="Q742" s="452">
        <v>0</v>
      </c>
      <c r="R742" s="452">
        <v>0</v>
      </c>
      <c r="S742" s="452">
        <v>0</v>
      </c>
      <c r="T742" s="452">
        <v>0</v>
      </c>
      <c r="U742" s="452">
        <v>0</v>
      </c>
      <c r="V742" s="452">
        <v>0</v>
      </c>
      <c r="W742" s="452">
        <v>0</v>
      </c>
      <c r="X742" s="452">
        <v>0</v>
      </c>
    </row>
    <row r="743" spans="1:24" outlineLevel="1">
      <c r="A743" s="447"/>
      <c r="B743" s="447"/>
      <c r="C743" s="448"/>
      <c r="D743" s="449"/>
      <c r="E743" s="452" t="s">
        <v>4623</v>
      </c>
      <c r="F743" s="452">
        <v>0</v>
      </c>
      <c r="G743" s="452" t="s">
        <v>29</v>
      </c>
      <c r="H743" s="452">
        <v>0</v>
      </c>
      <c r="I743" s="452">
        <v>0</v>
      </c>
      <c r="J743" s="452">
        <v>0</v>
      </c>
      <c r="K743" s="452">
        <v>0</v>
      </c>
      <c r="L743" s="452">
        <v>0</v>
      </c>
      <c r="M743" s="452">
        <v>0</v>
      </c>
      <c r="N743" s="452">
        <v>0</v>
      </c>
      <c r="O743" s="452">
        <v>0</v>
      </c>
      <c r="P743" s="452">
        <v>0</v>
      </c>
      <c r="Q743" s="452">
        <v>0</v>
      </c>
      <c r="R743" s="452">
        <v>0</v>
      </c>
      <c r="S743" s="452">
        <v>0</v>
      </c>
      <c r="T743" s="452">
        <v>0</v>
      </c>
      <c r="U743" s="452">
        <v>0</v>
      </c>
      <c r="V743" s="452">
        <v>0</v>
      </c>
      <c r="W743" s="452">
        <v>0</v>
      </c>
      <c r="X743" s="452">
        <v>0</v>
      </c>
    </row>
    <row r="744" spans="1:24" outlineLevel="1">
      <c r="A744" s="447"/>
      <c r="B744" s="447"/>
      <c r="C744" s="448"/>
      <c r="D744" s="449"/>
      <c r="E744" s="452" t="s">
        <v>4624</v>
      </c>
      <c r="F744" s="452">
        <v>0</v>
      </c>
      <c r="G744" s="452" t="s">
        <v>29</v>
      </c>
      <c r="H744" s="452">
        <v>0</v>
      </c>
      <c r="I744" s="452">
        <v>0</v>
      </c>
      <c r="J744" s="452">
        <v>0</v>
      </c>
      <c r="K744" s="452">
        <v>0</v>
      </c>
      <c r="L744" s="452">
        <v>0</v>
      </c>
      <c r="M744" s="452">
        <v>0</v>
      </c>
      <c r="N744" s="452">
        <v>0</v>
      </c>
      <c r="O744" s="452">
        <v>0</v>
      </c>
      <c r="P744" s="452">
        <v>0</v>
      </c>
      <c r="Q744" s="452">
        <v>0</v>
      </c>
      <c r="R744" s="452">
        <v>0</v>
      </c>
      <c r="S744" s="452">
        <v>0</v>
      </c>
      <c r="T744" s="452">
        <v>0</v>
      </c>
      <c r="U744" s="452">
        <v>0</v>
      </c>
      <c r="V744" s="452">
        <v>0</v>
      </c>
      <c r="W744" s="452">
        <v>0</v>
      </c>
      <c r="X744" s="452">
        <v>0</v>
      </c>
    </row>
    <row r="745" spans="1:24" outlineLevel="1">
      <c r="A745" s="447"/>
      <c r="B745" s="447"/>
      <c r="C745" s="448"/>
      <c r="D745" s="449"/>
      <c r="E745" s="452" t="s">
        <v>4625</v>
      </c>
      <c r="F745" s="452">
        <v>0</v>
      </c>
      <c r="G745" s="452" t="s">
        <v>29</v>
      </c>
      <c r="H745" s="452">
        <v>0</v>
      </c>
      <c r="I745" s="452">
        <v>0</v>
      </c>
      <c r="J745" s="452">
        <v>0</v>
      </c>
      <c r="K745" s="452">
        <v>0</v>
      </c>
      <c r="L745" s="452">
        <v>0</v>
      </c>
      <c r="M745" s="452">
        <v>0</v>
      </c>
      <c r="N745" s="452">
        <v>0</v>
      </c>
      <c r="O745" s="452">
        <v>0</v>
      </c>
      <c r="P745" s="452">
        <v>0</v>
      </c>
      <c r="Q745" s="452">
        <v>0</v>
      </c>
      <c r="R745" s="452">
        <v>0</v>
      </c>
      <c r="S745" s="452">
        <v>0</v>
      </c>
      <c r="T745" s="452">
        <v>0</v>
      </c>
      <c r="U745" s="452">
        <v>0</v>
      </c>
      <c r="V745" s="452">
        <v>0</v>
      </c>
      <c r="W745" s="452">
        <v>0</v>
      </c>
      <c r="X745" s="452">
        <v>0</v>
      </c>
    </row>
    <row r="746" spans="1:24" outlineLevel="1">
      <c r="A746" s="447"/>
      <c r="B746" s="447"/>
      <c r="C746" s="448"/>
      <c r="D746" s="449"/>
      <c r="E746" s="452" t="s">
        <v>4626</v>
      </c>
      <c r="F746" s="452">
        <v>0</v>
      </c>
      <c r="G746" s="452" t="s">
        <v>29</v>
      </c>
      <c r="H746" s="452">
        <v>0</v>
      </c>
      <c r="I746" s="452">
        <v>0</v>
      </c>
      <c r="J746" s="452">
        <v>0</v>
      </c>
      <c r="K746" s="452">
        <v>0</v>
      </c>
      <c r="L746" s="452">
        <v>0</v>
      </c>
      <c r="M746" s="452">
        <v>0</v>
      </c>
      <c r="N746" s="452">
        <v>0</v>
      </c>
      <c r="O746" s="452">
        <v>0</v>
      </c>
      <c r="P746" s="452">
        <v>0</v>
      </c>
      <c r="Q746" s="452">
        <v>0</v>
      </c>
      <c r="R746" s="452">
        <v>0</v>
      </c>
      <c r="S746" s="452">
        <v>0</v>
      </c>
      <c r="T746" s="452">
        <v>0</v>
      </c>
      <c r="U746" s="452">
        <v>0</v>
      </c>
      <c r="V746" s="452">
        <v>0</v>
      </c>
      <c r="W746" s="452">
        <v>0</v>
      </c>
      <c r="X746" s="452">
        <v>0</v>
      </c>
    </row>
    <row r="747" spans="1:24" outlineLevel="1">
      <c r="A747" s="447"/>
      <c r="B747" s="447"/>
      <c r="C747" s="448"/>
      <c r="D747" s="449"/>
      <c r="E747" s="452" t="s">
        <v>4627</v>
      </c>
      <c r="F747" s="452">
        <v>0</v>
      </c>
      <c r="G747" s="452" t="s">
        <v>29</v>
      </c>
      <c r="H747" s="452">
        <v>0</v>
      </c>
      <c r="I747" s="452">
        <v>0</v>
      </c>
      <c r="J747" s="452">
        <v>0</v>
      </c>
      <c r="K747" s="452">
        <v>0</v>
      </c>
      <c r="L747" s="452">
        <v>0</v>
      </c>
      <c r="M747" s="452">
        <v>0</v>
      </c>
      <c r="N747" s="452">
        <v>0</v>
      </c>
      <c r="O747" s="452">
        <v>0</v>
      </c>
      <c r="P747" s="452">
        <v>0</v>
      </c>
      <c r="Q747" s="452">
        <v>0</v>
      </c>
      <c r="R747" s="452">
        <v>0</v>
      </c>
      <c r="S747" s="452">
        <v>0</v>
      </c>
      <c r="T747" s="452">
        <v>0</v>
      </c>
      <c r="U747" s="452">
        <v>0</v>
      </c>
      <c r="V747" s="452">
        <v>0</v>
      </c>
      <c r="W747" s="452">
        <v>0</v>
      </c>
      <c r="X747" s="452">
        <v>0</v>
      </c>
    </row>
    <row r="748" spans="1:24" outlineLevel="1">
      <c r="A748" s="453"/>
      <c r="B748" s="453"/>
      <c r="C748" s="454"/>
      <c r="D748" s="455"/>
      <c r="E748" s="456" t="s">
        <v>4628</v>
      </c>
      <c r="F748" s="456"/>
      <c r="G748" s="456" t="s">
        <v>29</v>
      </c>
      <c r="H748" s="457">
        <f t="shared" ref="H748:H753" si="65" xml:space="preserve"> SUM( J748:X748 )</f>
        <v>0</v>
      </c>
      <c r="I748" s="456"/>
      <c r="J748" s="457">
        <f t="shared" ref="J748:X753" si="66" xml:space="preserve">  CHOOSE( $F$729, J730, J736, J742 )</f>
        <v>0</v>
      </c>
      <c r="K748" s="457">
        <f t="shared" si="66"/>
        <v>0</v>
      </c>
      <c r="L748" s="457">
        <f t="shared" si="66"/>
        <v>0</v>
      </c>
      <c r="M748" s="457">
        <f t="shared" si="66"/>
        <v>0</v>
      </c>
      <c r="N748" s="457">
        <f t="shared" si="66"/>
        <v>0</v>
      </c>
      <c r="O748" s="457">
        <f t="shared" si="66"/>
        <v>0</v>
      </c>
      <c r="P748" s="457">
        <f t="shared" si="66"/>
        <v>0</v>
      </c>
      <c r="Q748" s="457">
        <f t="shared" si="66"/>
        <v>0</v>
      </c>
      <c r="R748" s="457">
        <f t="shared" si="66"/>
        <v>0</v>
      </c>
      <c r="S748" s="457">
        <f t="shared" si="66"/>
        <v>0</v>
      </c>
      <c r="T748" s="457">
        <f t="shared" si="66"/>
        <v>0</v>
      </c>
      <c r="U748" s="457">
        <f t="shared" si="66"/>
        <v>0</v>
      </c>
      <c r="V748" s="457">
        <f t="shared" si="66"/>
        <v>0</v>
      </c>
      <c r="W748" s="457">
        <f t="shared" si="66"/>
        <v>0</v>
      </c>
      <c r="X748" s="457">
        <f t="shared" si="66"/>
        <v>0</v>
      </c>
    </row>
    <row r="749" spans="1:24" outlineLevel="1">
      <c r="A749" s="453"/>
      <c r="B749" s="453"/>
      <c r="C749" s="454"/>
      <c r="D749" s="455"/>
      <c r="E749" s="456" t="s">
        <v>4629</v>
      </c>
      <c r="F749" s="456"/>
      <c r="G749" s="456" t="s">
        <v>29</v>
      </c>
      <c r="H749" s="457">
        <f t="shared" si="65"/>
        <v>0</v>
      </c>
      <c r="I749" s="456"/>
      <c r="J749" s="457">
        <f t="shared" si="66"/>
        <v>0</v>
      </c>
      <c r="K749" s="457">
        <f t="shared" si="66"/>
        <v>0</v>
      </c>
      <c r="L749" s="457">
        <f t="shared" si="66"/>
        <v>0</v>
      </c>
      <c r="M749" s="457">
        <f t="shared" si="66"/>
        <v>0</v>
      </c>
      <c r="N749" s="457">
        <f t="shared" si="66"/>
        <v>0</v>
      </c>
      <c r="O749" s="457">
        <f t="shared" si="66"/>
        <v>0</v>
      </c>
      <c r="P749" s="457">
        <f t="shared" si="66"/>
        <v>0</v>
      </c>
      <c r="Q749" s="457">
        <f t="shared" si="66"/>
        <v>0</v>
      </c>
      <c r="R749" s="457">
        <f t="shared" si="66"/>
        <v>0</v>
      </c>
      <c r="S749" s="457">
        <f t="shared" si="66"/>
        <v>0</v>
      </c>
      <c r="T749" s="457">
        <f t="shared" si="66"/>
        <v>0</v>
      </c>
      <c r="U749" s="457">
        <f t="shared" si="66"/>
        <v>0</v>
      </c>
      <c r="V749" s="457">
        <f t="shared" si="66"/>
        <v>0</v>
      </c>
      <c r="W749" s="457">
        <f t="shared" si="66"/>
        <v>0</v>
      </c>
      <c r="X749" s="457">
        <f t="shared" si="66"/>
        <v>0</v>
      </c>
    </row>
    <row r="750" spans="1:24" outlineLevel="1">
      <c r="A750" s="453"/>
      <c r="B750" s="453"/>
      <c r="C750" s="454"/>
      <c r="D750" s="455"/>
      <c r="E750" s="456" t="s">
        <v>4630</v>
      </c>
      <c r="F750" s="456"/>
      <c r="G750" s="456" t="s">
        <v>29</v>
      </c>
      <c r="H750" s="457">
        <f t="shared" si="65"/>
        <v>0</v>
      </c>
      <c r="I750" s="456"/>
      <c r="J750" s="457">
        <f t="shared" si="66"/>
        <v>0</v>
      </c>
      <c r="K750" s="457">
        <f t="shared" si="66"/>
        <v>0</v>
      </c>
      <c r="L750" s="457">
        <f t="shared" si="66"/>
        <v>0</v>
      </c>
      <c r="M750" s="457">
        <f t="shared" si="66"/>
        <v>0</v>
      </c>
      <c r="N750" s="457">
        <f t="shared" si="66"/>
        <v>0</v>
      </c>
      <c r="O750" s="457">
        <f t="shared" si="66"/>
        <v>0</v>
      </c>
      <c r="P750" s="457">
        <f t="shared" si="66"/>
        <v>0</v>
      </c>
      <c r="Q750" s="457">
        <f t="shared" si="66"/>
        <v>0</v>
      </c>
      <c r="R750" s="457">
        <f t="shared" si="66"/>
        <v>0</v>
      </c>
      <c r="S750" s="457">
        <f t="shared" si="66"/>
        <v>0</v>
      </c>
      <c r="T750" s="457">
        <f t="shared" si="66"/>
        <v>0</v>
      </c>
      <c r="U750" s="457">
        <f t="shared" si="66"/>
        <v>0</v>
      </c>
      <c r="V750" s="457">
        <f t="shared" si="66"/>
        <v>0</v>
      </c>
      <c r="W750" s="457">
        <f t="shared" si="66"/>
        <v>0</v>
      </c>
      <c r="X750" s="457">
        <f t="shared" si="66"/>
        <v>0</v>
      </c>
    </row>
    <row r="751" spans="1:24" outlineLevel="1">
      <c r="A751" s="453"/>
      <c r="B751" s="453"/>
      <c r="C751" s="454"/>
      <c r="D751" s="455"/>
      <c r="E751" s="456" t="s">
        <v>4631</v>
      </c>
      <c r="F751" s="456"/>
      <c r="G751" s="456" t="s">
        <v>29</v>
      </c>
      <c r="H751" s="457">
        <f t="shared" si="65"/>
        <v>0</v>
      </c>
      <c r="I751" s="456"/>
      <c r="J751" s="457">
        <f t="shared" si="66"/>
        <v>0</v>
      </c>
      <c r="K751" s="457">
        <f t="shared" si="66"/>
        <v>0</v>
      </c>
      <c r="L751" s="457">
        <f t="shared" si="66"/>
        <v>0</v>
      </c>
      <c r="M751" s="457">
        <f t="shared" si="66"/>
        <v>0</v>
      </c>
      <c r="N751" s="457">
        <f t="shared" si="66"/>
        <v>0</v>
      </c>
      <c r="O751" s="457">
        <f t="shared" si="66"/>
        <v>0</v>
      </c>
      <c r="P751" s="457">
        <f t="shared" si="66"/>
        <v>0</v>
      </c>
      <c r="Q751" s="457">
        <f t="shared" si="66"/>
        <v>0</v>
      </c>
      <c r="R751" s="457">
        <f t="shared" si="66"/>
        <v>0</v>
      </c>
      <c r="S751" s="457">
        <f t="shared" si="66"/>
        <v>0</v>
      </c>
      <c r="T751" s="457">
        <f t="shared" si="66"/>
        <v>0</v>
      </c>
      <c r="U751" s="457">
        <f t="shared" si="66"/>
        <v>0</v>
      </c>
      <c r="V751" s="457">
        <f t="shared" si="66"/>
        <v>0</v>
      </c>
      <c r="W751" s="457">
        <f t="shared" si="66"/>
        <v>0</v>
      </c>
      <c r="X751" s="457">
        <f t="shared" si="66"/>
        <v>0</v>
      </c>
    </row>
    <row r="752" spans="1:24" outlineLevel="1">
      <c r="A752" s="453"/>
      <c r="B752" s="453"/>
      <c r="C752" s="454"/>
      <c r="D752" s="455"/>
      <c r="E752" s="456" t="s">
        <v>4632</v>
      </c>
      <c r="F752" s="456"/>
      <c r="G752" s="456" t="s">
        <v>29</v>
      </c>
      <c r="H752" s="457">
        <f t="shared" si="65"/>
        <v>0</v>
      </c>
      <c r="I752" s="456"/>
      <c r="J752" s="457">
        <f t="shared" si="66"/>
        <v>0</v>
      </c>
      <c r="K752" s="457">
        <f t="shared" si="66"/>
        <v>0</v>
      </c>
      <c r="L752" s="457">
        <f t="shared" si="66"/>
        <v>0</v>
      </c>
      <c r="M752" s="457">
        <f t="shared" si="66"/>
        <v>0</v>
      </c>
      <c r="N752" s="457">
        <f t="shared" si="66"/>
        <v>0</v>
      </c>
      <c r="O752" s="457">
        <f t="shared" si="66"/>
        <v>0</v>
      </c>
      <c r="P752" s="457">
        <f t="shared" si="66"/>
        <v>0</v>
      </c>
      <c r="Q752" s="457">
        <f t="shared" si="66"/>
        <v>0</v>
      </c>
      <c r="R752" s="457">
        <f t="shared" si="66"/>
        <v>0</v>
      </c>
      <c r="S752" s="457">
        <f t="shared" si="66"/>
        <v>0</v>
      </c>
      <c r="T752" s="457">
        <f t="shared" si="66"/>
        <v>0</v>
      </c>
      <c r="U752" s="457">
        <f t="shared" si="66"/>
        <v>0</v>
      </c>
      <c r="V752" s="457">
        <f t="shared" si="66"/>
        <v>0</v>
      </c>
      <c r="W752" s="457">
        <f t="shared" si="66"/>
        <v>0</v>
      </c>
      <c r="X752" s="457">
        <f t="shared" si="66"/>
        <v>0</v>
      </c>
    </row>
    <row r="753" spans="1:24" outlineLevel="1">
      <c r="A753" s="453"/>
      <c r="B753" s="453"/>
      <c r="C753" s="454"/>
      <c r="D753" s="455"/>
      <c r="E753" s="456" t="s">
        <v>4633</v>
      </c>
      <c r="F753" s="456"/>
      <c r="G753" s="456" t="s">
        <v>29</v>
      </c>
      <c r="H753" s="457">
        <f t="shared" si="65"/>
        <v>0</v>
      </c>
      <c r="I753" s="456"/>
      <c r="J753" s="457">
        <f t="shared" si="66"/>
        <v>0</v>
      </c>
      <c r="K753" s="457">
        <f t="shared" si="66"/>
        <v>0</v>
      </c>
      <c r="L753" s="457">
        <f t="shared" si="66"/>
        <v>0</v>
      </c>
      <c r="M753" s="457">
        <f t="shared" si="66"/>
        <v>0</v>
      </c>
      <c r="N753" s="457">
        <f t="shared" si="66"/>
        <v>0</v>
      </c>
      <c r="O753" s="457">
        <f t="shared" si="66"/>
        <v>0</v>
      </c>
      <c r="P753" s="457">
        <f t="shared" si="66"/>
        <v>0</v>
      </c>
      <c r="Q753" s="457">
        <f t="shared" si="66"/>
        <v>0</v>
      </c>
      <c r="R753" s="457">
        <f t="shared" si="66"/>
        <v>0</v>
      </c>
      <c r="S753" s="457">
        <f t="shared" si="66"/>
        <v>0</v>
      </c>
      <c r="T753" s="457">
        <f t="shared" si="66"/>
        <v>0</v>
      </c>
      <c r="U753" s="457">
        <f t="shared" si="66"/>
        <v>0</v>
      </c>
      <c r="V753" s="457">
        <f t="shared" si="66"/>
        <v>0</v>
      </c>
      <c r="W753" s="457">
        <f t="shared" si="66"/>
        <v>0</v>
      </c>
      <c r="X753" s="457">
        <f t="shared" si="66"/>
        <v>0</v>
      </c>
    </row>
    <row r="754" spans="1:24" outlineLevel="1"/>
    <row r="755" spans="1:24" outlineLevel="1"/>
    <row r="756" spans="1:24" outlineLevel="1">
      <c r="B756" s="69" t="s">
        <v>4634</v>
      </c>
    </row>
    <row r="757" spans="1:24" outlineLevel="1">
      <c r="A757" s="447"/>
      <c r="B757" s="447"/>
      <c r="C757" s="448"/>
      <c r="D757" s="449"/>
      <c r="E757" s="450" t="s">
        <v>4635</v>
      </c>
      <c r="F757" s="450">
        <v>1</v>
      </c>
      <c r="G757" s="450" t="s">
        <v>4001</v>
      </c>
      <c r="M757" s="451"/>
    </row>
    <row r="758" spans="1:24" outlineLevel="1">
      <c r="A758" s="447"/>
      <c r="B758" s="447"/>
      <c r="C758" s="448"/>
      <c r="D758" s="449"/>
      <c r="E758" s="452" t="s">
        <v>4636</v>
      </c>
      <c r="F758" s="452">
        <v>0</v>
      </c>
      <c r="G758" s="452" t="s">
        <v>29</v>
      </c>
      <c r="H758" s="452">
        <v>0</v>
      </c>
      <c r="I758" s="452">
        <v>0</v>
      </c>
      <c r="J758" s="452">
        <v>0</v>
      </c>
      <c r="K758" s="452">
        <v>0</v>
      </c>
      <c r="L758" s="452">
        <v>0</v>
      </c>
      <c r="M758" s="452">
        <v>0</v>
      </c>
      <c r="N758" s="452">
        <v>0</v>
      </c>
      <c r="O758" s="452">
        <v>0</v>
      </c>
      <c r="P758" s="452">
        <v>0</v>
      </c>
      <c r="Q758" s="452">
        <v>0</v>
      </c>
      <c r="R758" s="452">
        <v>0</v>
      </c>
      <c r="S758" s="452">
        <v>0</v>
      </c>
      <c r="T758" s="452">
        <v>0</v>
      </c>
      <c r="U758" s="452">
        <v>0</v>
      </c>
      <c r="V758" s="452">
        <v>0</v>
      </c>
      <c r="W758" s="452">
        <v>0</v>
      </c>
      <c r="X758" s="452">
        <v>0</v>
      </c>
    </row>
    <row r="759" spans="1:24" outlineLevel="1">
      <c r="A759" s="447"/>
      <c r="B759" s="447"/>
      <c r="C759" s="448"/>
      <c r="D759" s="449"/>
      <c r="E759" s="452" t="s">
        <v>4637</v>
      </c>
      <c r="F759" s="452">
        <v>0</v>
      </c>
      <c r="G759" s="452" t="s">
        <v>29</v>
      </c>
      <c r="H759" s="452">
        <v>0</v>
      </c>
      <c r="I759" s="452">
        <v>0</v>
      </c>
      <c r="J759" s="452">
        <v>0</v>
      </c>
      <c r="K759" s="452">
        <v>0</v>
      </c>
      <c r="L759" s="452">
        <v>0</v>
      </c>
      <c r="M759" s="452">
        <v>0</v>
      </c>
      <c r="N759" s="452">
        <v>0</v>
      </c>
      <c r="O759" s="452">
        <v>0</v>
      </c>
      <c r="P759" s="452">
        <v>0</v>
      </c>
      <c r="Q759" s="452">
        <v>0</v>
      </c>
      <c r="R759" s="452">
        <v>0</v>
      </c>
      <c r="S759" s="452">
        <v>0</v>
      </c>
      <c r="T759" s="452">
        <v>0</v>
      </c>
      <c r="U759" s="452">
        <v>0</v>
      </c>
      <c r="V759" s="452">
        <v>0</v>
      </c>
      <c r="W759" s="452">
        <v>0</v>
      </c>
      <c r="X759" s="452">
        <v>0</v>
      </c>
    </row>
    <row r="760" spans="1:24" outlineLevel="1">
      <c r="A760" s="447"/>
      <c r="B760" s="447"/>
      <c r="C760" s="448"/>
      <c r="D760" s="449"/>
      <c r="E760" s="452" t="s">
        <v>4638</v>
      </c>
      <c r="F760" s="452">
        <v>0</v>
      </c>
      <c r="G760" s="452" t="s">
        <v>29</v>
      </c>
      <c r="H760" s="452">
        <v>0</v>
      </c>
      <c r="I760" s="452">
        <v>0</v>
      </c>
      <c r="J760" s="452">
        <v>0</v>
      </c>
      <c r="K760" s="452">
        <v>0</v>
      </c>
      <c r="L760" s="452">
        <v>0</v>
      </c>
      <c r="M760" s="452">
        <v>0</v>
      </c>
      <c r="N760" s="452">
        <v>0</v>
      </c>
      <c r="O760" s="452">
        <v>0</v>
      </c>
      <c r="P760" s="452">
        <v>0</v>
      </c>
      <c r="Q760" s="452">
        <v>0</v>
      </c>
      <c r="R760" s="452">
        <v>0</v>
      </c>
      <c r="S760" s="452">
        <v>0</v>
      </c>
      <c r="T760" s="452">
        <v>0</v>
      </c>
      <c r="U760" s="452">
        <v>0</v>
      </c>
      <c r="V760" s="452">
        <v>0</v>
      </c>
      <c r="W760" s="452">
        <v>0</v>
      </c>
      <c r="X760" s="452">
        <v>0</v>
      </c>
    </row>
    <row r="761" spans="1:24" outlineLevel="1">
      <c r="A761" s="447"/>
      <c r="B761" s="447"/>
      <c r="C761" s="448"/>
      <c r="D761" s="449"/>
      <c r="E761" s="452" t="s">
        <v>4639</v>
      </c>
      <c r="F761" s="452">
        <v>0</v>
      </c>
      <c r="G761" s="452" t="s">
        <v>29</v>
      </c>
      <c r="H761" s="452">
        <v>0</v>
      </c>
      <c r="I761" s="452">
        <v>0</v>
      </c>
      <c r="J761" s="452">
        <v>0</v>
      </c>
      <c r="K761" s="452">
        <v>0</v>
      </c>
      <c r="L761" s="452">
        <v>0</v>
      </c>
      <c r="M761" s="452">
        <v>0</v>
      </c>
      <c r="N761" s="452">
        <v>0</v>
      </c>
      <c r="O761" s="452">
        <v>0</v>
      </c>
      <c r="P761" s="452">
        <v>0</v>
      </c>
      <c r="Q761" s="452">
        <v>0</v>
      </c>
      <c r="R761" s="452">
        <v>0</v>
      </c>
      <c r="S761" s="452">
        <v>0</v>
      </c>
      <c r="T761" s="452">
        <v>0</v>
      </c>
      <c r="U761" s="452">
        <v>0</v>
      </c>
      <c r="V761" s="452">
        <v>0</v>
      </c>
      <c r="W761" s="452">
        <v>0</v>
      </c>
      <c r="X761" s="452">
        <v>0</v>
      </c>
    </row>
    <row r="762" spans="1:24" outlineLevel="1">
      <c r="A762" s="447"/>
      <c r="B762" s="447"/>
      <c r="C762" s="448"/>
      <c r="D762" s="449"/>
      <c r="E762" s="452" t="s">
        <v>4640</v>
      </c>
      <c r="F762" s="452">
        <v>0</v>
      </c>
      <c r="G762" s="452" t="s">
        <v>29</v>
      </c>
      <c r="H762" s="452">
        <v>0</v>
      </c>
      <c r="I762" s="452">
        <v>0</v>
      </c>
      <c r="J762" s="452">
        <v>0</v>
      </c>
      <c r="K762" s="452">
        <v>0</v>
      </c>
      <c r="L762" s="452">
        <v>0</v>
      </c>
      <c r="M762" s="452">
        <v>0</v>
      </c>
      <c r="N762" s="452">
        <v>0</v>
      </c>
      <c r="O762" s="452">
        <v>0</v>
      </c>
      <c r="P762" s="452">
        <v>0</v>
      </c>
      <c r="Q762" s="452">
        <v>0</v>
      </c>
      <c r="R762" s="452">
        <v>0</v>
      </c>
      <c r="S762" s="452">
        <v>0</v>
      </c>
      <c r="T762" s="452">
        <v>0</v>
      </c>
      <c r="U762" s="452">
        <v>0</v>
      </c>
      <c r="V762" s="452">
        <v>0</v>
      </c>
      <c r="W762" s="452">
        <v>0</v>
      </c>
      <c r="X762" s="452">
        <v>0</v>
      </c>
    </row>
    <row r="763" spans="1:24" outlineLevel="1">
      <c r="A763" s="447"/>
      <c r="B763" s="447"/>
      <c r="C763" s="448"/>
      <c r="D763" s="449"/>
      <c r="E763" s="452" t="s">
        <v>4641</v>
      </c>
      <c r="F763" s="452">
        <v>0</v>
      </c>
      <c r="G763" s="452" t="s">
        <v>29</v>
      </c>
      <c r="H763" s="452">
        <v>0</v>
      </c>
      <c r="I763" s="452">
        <v>0</v>
      </c>
      <c r="J763" s="452">
        <v>0</v>
      </c>
      <c r="K763" s="452">
        <v>0</v>
      </c>
      <c r="L763" s="452">
        <v>0</v>
      </c>
      <c r="M763" s="452">
        <v>0</v>
      </c>
      <c r="N763" s="452">
        <v>0</v>
      </c>
      <c r="O763" s="452">
        <v>0</v>
      </c>
      <c r="P763" s="452">
        <v>0</v>
      </c>
      <c r="Q763" s="452">
        <v>0</v>
      </c>
      <c r="R763" s="452">
        <v>0</v>
      </c>
      <c r="S763" s="452">
        <v>0</v>
      </c>
      <c r="T763" s="452">
        <v>0</v>
      </c>
      <c r="U763" s="452">
        <v>0</v>
      </c>
      <c r="V763" s="452">
        <v>0</v>
      </c>
      <c r="W763" s="452">
        <v>0</v>
      </c>
      <c r="X763" s="452">
        <v>0</v>
      </c>
    </row>
    <row r="764" spans="1:24" outlineLevel="1">
      <c r="A764" s="447"/>
      <c r="B764" s="447"/>
      <c r="C764" s="448"/>
      <c r="D764" s="449"/>
      <c r="E764" s="452" t="s">
        <v>4642</v>
      </c>
      <c r="F764" s="452">
        <v>0</v>
      </c>
      <c r="G764" s="452" t="s">
        <v>29</v>
      </c>
      <c r="H764" s="452">
        <v>0</v>
      </c>
      <c r="I764" s="452">
        <v>0</v>
      </c>
      <c r="J764" s="452">
        <v>0</v>
      </c>
      <c r="K764" s="452">
        <v>0</v>
      </c>
      <c r="L764" s="452">
        <v>0</v>
      </c>
      <c r="M764" s="452">
        <v>0</v>
      </c>
      <c r="N764" s="452">
        <v>0</v>
      </c>
      <c r="O764" s="452">
        <v>0</v>
      </c>
      <c r="P764" s="452">
        <v>0</v>
      </c>
      <c r="Q764" s="452">
        <v>0</v>
      </c>
      <c r="R764" s="452">
        <v>0</v>
      </c>
      <c r="S764" s="452">
        <v>0</v>
      </c>
      <c r="T764" s="452">
        <v>0</v>
      </c>
      <c r="U764" s="452">
        <v>0</v>
      </c>
      <c r="V764" s="452">
        <v>0</v>
      </c>
      <c r="W764" s="452">
        <v>0</v>
      </c>
      <c r="X764" s="452">
        <v>0</v>
      </c>
    </row>
    <row r="765" spans="1:24" outlineLevel="1">
      <c r="A765" s="447"/>
      <c r="B765" s="447"/>
      <c r="C765" s="448"/>
      <c r="D765" s="449"/>
      <c r="E765" s="452" t="s">
        <v>4643</v>
      </c>
      <c r="F765" s="452">
        <v>0</v>
      </c>
      <c r="G765" s="452" t="s">
        <v>29</v>
      </c>
      <c r="H765" s="452">
        <v>0</v>
      </c>
      <c r="I765" s="452">
        <v>0</v>
      </c>
      <c r="J765" s="452">
        <v>0</v>
      </c>
      <c r="K765" s="452">
        <v>0</v>
      </c>
      <c r="L765" s="452">
        <v>0</v>
      </c>
      <c r="M765" s="452">
        <v>0</v>
      </c>
      <c r="N765" s="452">
        <v>0</v>
      </c>
      <c r="O765" s="452">
        <v>0</v>
      </c>
      <c r="P765" s="452">
        <v>0</v>
      </c>
      <c r="Q765" s="452">
        <v>0</v>
      </c>
      <c r="R765" s="452">
        <v>0</v>
      </c>
      <c r="S765" s="452">
        <v>0</v>
      </c>
      <c r="T765" s="452">
        <v>0</v>
      </c>
      <c r="U765" s="452">
        <v>0</v>
      </c>
      <c r="V765" s="452">
        <v>0</v>
      </c>
      <c r="W765" s="452">
        <v>0</v>
      </c>
      <c r="X765" s="452">
        <v>0</v>
      </c>
    </row>
    <row r="766" spans="1:24" outlineLevel="1">
      <c r="A766" s="447"/>
      <c r="B766" s="447"/>
      <c r="C766" s="448"/>
      <c r="D766" s="449"/>
      <c r="E766" s="452" t="s">
        <v>4644</v>
      </c>
      <c r="F766" s="452">
        <v>0</v>
      </c>
      <c r="G766" s="452" t="s">
        <v>29</v>
      </c>
      <c r="H766" s="452">
        <v>0</v>
      </c>
      <c r="I766" s="452">
        <v>0</v>
      </c>
      <c r="J766" s="452">
        <v>0</v>
      </c>
      <c r="K766" s="452">
        <v>0</v>
      </c>
      <c r="L766" s="452">
        <v>0</v>
      </c>
      <c r="M766" s="452">
        <v>0</v>
      </c>
      <c r="N766" s="452">
        <v>0</v>
      </c>
      <c r="O766" s="452">
        <v>0</v>
      </c>
      <c r="P766" s="452">
        <v>0</v>
      </c>
      <c r="Q766" s="452">
        <v>0</v>
      </c>
      <c r="R766" s="452">
        <v>0</v>
      </c>
      <c r="S766" s="452">
        <v>0</v>
      </c>
      <c r="T766" s="452">
        <v>0</v>
      </c>
      <c r="U766" s="452">
        <v>0</v>
      </c>
      <c r="V766" s="452">
        <v>0</v>
      </c>
      <c r="W766" s="452">
        <v>0</v>
      </c>
      <c r="X766" s="452">
        <v>0</v>
      </c>
    </row>
    <row r="767" spans="1:24" outlineLevel="1">
      <c r="A767" s="447"/>
      <c r="B767" s="447"/>
      <c r="C767" s="448"/>
      <c r="D767" s="449"/>
      <c r="E767" s="452" t="s">
        <v>4645</v>
      </c>
      <c r="F767" s="452">
        <v>0</v>
      </c>
      <c r="G767" s="452" t="s">
        <v>29</v>
      </c>
      <c r="H767" s="452">
        <v>0</v>
      </c>
      <c r="I767" s="452">
        <v>0</v>
      </c>
      <c r="J767" s="452">
        <v>0</v>
      </c>
      <c r="K767" s="452">
        <v>0</v>
      </c>
      <c r="L767" s="452">
        <v>0</v>
      </c>
      <c r="M767" s="452">
        <v>0</v>
      </c>
      <c r="N767" s="452">
        <v>0</v>
      </c>
      <c r="O767" s="452">
        <v>0</v>
      </c>
      <c r="P767" s="452">
        <v>0</v>
      </c>
      <c r="Q767" s="452">
        <v>0</v>
      </c>
      <c r="R767" s="452">
        <v>0</v>
      </c>
      <c r="S767" s="452">
        <v>0</v>
      </c>
      <c r="T767" s="452">
        <v>0</v>
      </c>
      <c r="U767" s="452">
        <v>0</v>
      </c>
      <c r="V767" s="452">
        <v>0</v>
      </c>
      <c r="W767" s="452">
        <v>0</v>
      </c>
      <c r="X767" s="452">
        <v>0</v>
      </c>
    </row>
    <row r="768" spans="1:24" outlineLevel="1">
      <c r="A768" s="447"/>
      <c r="B768" s="447"/>
      <c r="C768" s="448"/>
      <c r="D768" s="449"/>
      <c r="E768" s="452" t="s">
        <v>4646</v>
      </c>
      <c r="F768" s="452">
        <v>0</v>
      </c>
      <c r="G768" s="452" t="s">
        <v>29</v>
      </c>
      <c r="H768" s="452">
        <v>0</v>
      </c>
      <c r="I768" s="452">
        <v>0</v>
      </c>
      <c r="J768" s="452">
        <v>0</v>
      </c>
      <c r="K768" s="452">
        <v>0</v>
      </c>
      <c r="L768" s="452">
        <v>0</v>
      </c>
      <c r="M768" s="452">
        <v>0</v>
      </c>
      <c r="N768" s="452">
        <v>0</v>
      </c>
      <c r="O768" s="452">
        <v>0</v>
      </c>
      <c r="P768" s="452">
        <v>0</v>
      </c>
      <c r="Q768" s="452">
        <v>0</v>
      </c>
      <c r="R768" s="452">
        <v>0</v>
      </c>
      <c r="S768" s="452">
        <v>0</v>
      </c>
      <c r="T768" s="452">
        <v>0</v>
      </c>
      <c r="U768" s="452">
        <v>0</v>
      </c>
      <c r="V768" s="452">
        <v>0</v>
      </c>
      <c r="W768" s="452">
        <v>0</v>
      </c>
      <c r="X768" s="452">
        <v>0</v>
      </c>
    </row>
    <row r="769" spans="1:24" outlineLevel="1">
      <c r="A769" s="447"/>
      <c r="B769" s="447"/>
      <c r="C769" s="448"/>
      <c r="D769" s="449"/>
      <c r="E769" s="452" t="s">
        <v>4647</v>
      </c>
      <c r="F769" s="452">
        <v>0</v>
      </c>
      <c r="G769" s="452" t="s">
        <v>29</v>
      </c>
      <c r="H769" s="452">
        <v>0</v>
      </c>
      <c r="I769" s="452">
        <v>0</v>
      </c>
      <c r="J769" s="452">
        <v>0</v>
      </c>
      <c r="K769" s="452">
        <v>0</v>
      </c>
      <c r="L769" s="452">
        <v>0</v>
      </c>
      <c r="M769" s="452">
        <v>0</v>
      </c>
      <c r="N769" s="452">
        <v>0</v>
      </c>
      <c r="O769" s="452">
        <v>0</v>
      </c>
      <c r="P769" s="452">
        <v>0</v>
      </c>
      <c r="Q769" s="452">
        <v>0</v>
      </c>
      <c r="R769" s="452">
        <v>0</v>
      </c>
      <c r="S769" s="452">
        <v>0</v>
      </c>
      <c r="T769" s="452">
        <v>0</v>
      </c>
      <c r="U769" s="452">
        <v>0</v>
      </c>
      <c r="V769" s="452">
        <v>0</v>
      </c>
      <c r="W769" s="452">
        <v>0</v>
      </c>
      <c r="X769" s="452">
        <v>0</v>
      </c>
    </row>
    <row r="770" spans="1:24" outlineLevel="1">
      <c r="A770" s="447"/>
      <c r="B770" s="447"/>
      <c r="C770" s="448"/>
      <c r="D770" s="449"/>
      <c r="E770" s="452" t="s">
        <v>4648</v>
      </c>
      <c r="F770" s="452">
        <v>0</v>
      </c>
      <c r="G770" s="452" t="s">
        <v>29</v>
      </c>
      <c r="H770" s="452">
        <v>0</v>
      </c>
      <c r="I770" s="452">
        <v>0</v>
      </c>
      <c r="J770" s="452">
        <v>0</v>
      </c>
      <c r="K770" s="452">
        <v>0</v>
      </c>
      <c r="L770" s="452">
        <v>0</v>
      </c>
      <c r="M770" s="452">
        <v>0</v>
      </c>
      <c r="N770" s="452">
        <v>0</v>
      </c>
      <c r="O770" s="452">
        <v>0</v>
      </c>
      <c r="P770" s="452">
        <v>0</v>
      </c>
      <c r="Q770" s="452">
        <v>0</v>
      </c>
      <c r="R770" s="452">
        <v>0</v>
      </c>
      <c r="S770" s="452">
        <v>0</v>
      </c>
      <c r="T770" s="452">
        <v>0</v>
      </c>
      <c r="U770" s="452">
        <v>0</v>
      </c>
      <c r="V770" s="452">
        <v>0</v>
      </c>
      <c r="W770" s="452">
        <v>0</v>
      </c>
      <c r="X770" s="452">
        <v>0</v>
      </c>
    </row>
    <row r="771" spans="1:24" outlineLevel="1">
      <c r="A771" s="447"/>
      <c r="B771" s="447"/>
      <c r="C771" s="448"/>
      <c r="D771" s="449"/>
      <c r="E771" s="452" t="s">
        <v>4649</v>
      </c>
      <c r="F771" s="452">
        <v>0</v>
      </c>
      <c r="G771" s="452" t="s">
        <v>29</v>
      </c>
      <c r="H771" s="452">
        <v>0</v>
      </c>
      <c r="I771" s="452">
        <v>0</v>
      </c>
      <c r="J771" s="452">
        <v>0</v>
      </c>
      <c r="K771" s="452">
        <v>0</v>
      </c>
      <c r="L771" s="452">
        <v>0</v>
      </c>
      <c r="M771" s="452">
        <v>0</v>
      </c>
      <c r="N771" s="452">
        <v>0</v>
      </c>
      <c r="O771" s="452">
        <v>0</v>
      </c>
      <c r="P771" s="452">
        <v>0</v>
      </c>
      <c r="Q771" s="452">
        <v>0</v>
      </c>
      <c r="R771" s="452">
        <v>0</v>
      </c>
      <c r="S771" s="452">
        <v>0</v>
      </c>
      <c r="T771" s="452">
        <v>0</v>
      </c>
      <c r="U771" s="452">
        <v>0</v>
      </c>
      <c r="V771" s="452">
        <v>0</v>
      </c>
      <c r="W771" s="452">
        <v>0</v>
      </c>
      <c r="X771" s="452">
        <v>0</v>
      </c>
    </row>
    <row r="772" spans="1:24" outlineLevel="1">
      <c r="A772" s="447"/>
      <c r="B772" s="447"/>
      <c r="C772" s="448"/>
      <c r="D772" s="449"/>
      <c r="E772" s="452" t="s">
        <v>4650</v>
      </c>
      <c r="F772" s="452">
        <v>0</v>
      </c>
      <c r="G772" s="452" t="s">
        <v>29</v>
      </c>
      <c r="H772" s="452">
        <v>0</v>
      </c>
      <c r="I772" s="452">
        <v>0</v>
      </c>
      <c r="J772" s="452">
        <v>0</v>
      </c>
      <c r="K772" s="452">
        <v>0</v>
      </c>
      <c r="L772" s="452">
        <v>0</v>
      </c>
      <c r="M772" s="452">
        <v>0</v>
      </c>
      <c r="N772" s="452">
        <v>0</v>
      </c>
      <c r="O772" s="452">
        <v>0</v>
      </c>
      <c r="P772" s="452">
        <v>0</v>
      </c>
      <c r="Q772" s="452">
        <v>0</v>
      </c>
      <c r="R772" s="452">
        <v>0</v>
      </c>
      <c r="S772" s="452">
        <v>0</v>
      </c>
      <c r="T772" s="452">
        <v>0</v>
      </c>
      <c r="U772" s="452">
        <v>0</v>
      </c>
      <c r="V772" s="452">
        <v>0</v>
      </c>
      <c r="W772" s="452">
        <v>0</v>
      </c>
      <c r="X772" s="452">
        <v>0</v>
      </c>
    </row>
    <row r="773" spans="1:24" outlineLevel="1">
      <c r="A773" s="447"/>
      <c r="B773" s="447"/>
      <c r="C773" s="448"/>
      <c r="D773" s="449"/>
      <c r="E773" s="452" t="s">
        <v>4651</v>
      </c>
      <c r="F773" s="452">
        <v>0</v>
      </c>
      <c r="G773" s="452" t="s">
        <v>29</v>
      </c>
      <c r="H773" s="452">
        <v>0</v>
      </c>
      <c r="I773" s="452">
        <v>0</v>
      </c>
      <c r="J773" s="452">
        <v>0</v>
      </c>
      <c r="K773" s="452">
        <v>0</v>
      </c>
      <c r="L773" s="452">
        <v>0</v>
      </c>
      <c r="M773" s="452">
        <v>0</v>
      </c>
      <c r="N773" s="452">
        <v>0</v>
      </c>
      <c r="O773" s="452">
        <v>0</v>
      </c>
      <c r="P773" s="452">
        <v>0</v>
      </c>
      <c r="Q773" s="452">
        <v>0</v>
      </c>
      <c r="R773" s="452">
        <v>0</v>
      </c>
      <c r="S773" s="452">
        <v>0</v>
      </c>
      <c r="T773" s="452">
        <v>0</v>
      </c>
      <c r="U773" s="452">
        <v>0</v>
      </c>
      <c r="V773" s="452">
        <v>0</v>
      </c>
      <c r="W773" s="452">
        <v>0</v>
      </c>
      <c r="X773" s="452">
        <v>0</v>
      </c>
    </row>
    <row r="774" spans="1:24" outlineLevel="1">
      <c r="A774" s="447"/>
      <c r="B774" s="447"/>
      <c r="C774" s="448"/>
      <c r="D774" s="449"/>
      <c r="E774" s="452" t="s">
        <v>4652</v>
      </c>
      <c r="F774" s="452">
        <v>0</v>
      </c>
      <c r="G774" s="452" t="s">
        <v>29</v>
      </c>
      <c r="H774" s="452">
        <v>0</v>
      </c>
      <c r="I774" s="452">
        <v>0</v>
      </c>
      <c r="J774" s="452">
        <v>0</v>
      </c>
      <c r="K774" s="452">
        <v>0</v>
      </c>
      <c r="L774" s="452">
        <v>0</v>
      </c>
      <c r="M774" s="452">
        <v>0</v>
      </c>
      <c r="N774" s="452">
        <v>0</v>
      </c>
      <c r="O774" s="452">
        <v>0</v>
      </c>
      <c r="P774" s="452">
        <v>0</v>
      </c>
      <c r="Q774" s="452">
        <v>0</v>
      </c>
      <c r="R774" s="452">
        <v>0</v>
      </c>
      <c r="S774" s="452">
        <v>0</v>
      </c>
      <c r="T774" s="452">
        <v>0</v>
      </c>
      <c r="U774" s="452">
        <v>0</v>
      </c>
      <c r="V774" s="452">
        <v>0</v>
      </c>
      <c r="W774" s="452">
        <v>0</v>
      </c>
      <c r="X774" s="452">
        <v>0</v>
      </c>
    </row>
    <row r="775" spans="1:24" outlineLevel="1">
      <c r="A775" s="447"/>
      <c r="B775" s="447"/>
      <c r="C775" s="448"/>
      <c r="D775" s="449"/>
      <c r="E775" s="452" t="s">
        <v>4653</v>
      </c>
      <c r="F775" s="452">
        <v>0</v>
      </c>
      <c r="G775" s="452" t="s">
        <v>29</v>
      </c>
      <c r="H775" s="452">
        <v>0</v>
      </c>
      <c r="I775" s="452">
        <v>0</v>
      </c>
      <c r="J775" s="452">
        <v>0</v>
      </c>
      <c r="K775" s="452">
        <v>0</v>
      </c>
      <c r="L775" s="452">
        <v>0</v>
      </c>
      <c r="M775" s="452">
        <v>0</v>
      </c>
      <c r="N775" s="452">
        <v>0</v>
      </c>
      <c r="O775" s="452">
        <v>0</v>
      </c>
      <c r="P775" s="452">
        <v>0</v>
      </c>
      <c r="Q775" s="452">
        <v>0</v>
      </c>
      <c r="R775" s="452">
        <v>0</v>
      </c>
      <c r="S775" s="452">
        <v>0</v>
      </c>
      <c r="T775" s="452">
        <v>0</v>
      </c>
      <c r="U775" s="452">
        <v>0</v>
      </c>
      <c r="V775" s="452">
        <v>0</v>
      </c>
      <c r="W775" s="452">
        <v>0</v>
      </c>
      <c r="X775" s="452">
        <v>0</v>
      </c>
    </row>
    <row r="776" spans="1:24" outlineLevel="1">
      <c r="A776" s="453"/>
      <c r="B776" s="453"/>
      <c r="C776" s="454"/>
      <c r="D776" s="455"/>
      <c r="E776" s="456" t="s">
        <v>4654</v>
      </c>
      <c r="F776" s="456"/>
      <c r="G776" s="456" t="s">
        <v>29</v>
      </c>
      <c r="H776" s="457">
        <f t="shared" ref="H776:H781" si="67" xml:space="preserve"> SUM( J776:X776 )</f>
        <v>0</v>
      </c>
      <c r="I776" s="456"/>
      <c r="J776" s="457">
        <f t="shared" ref="J776:X781" si="68" xml:space="preserve">  CHOOSE( $F$757, J758, J764, J770 )</f>
        <v>0</v>
      </c>
      <c r="K776" s="457">
        <f t="shared" si="68"/>
        <v>0</v>
      </c>
      <c r="L776" s="457">
        <f t="shared" si="68"/>
        <v>0</v>
      </c>
      <c r="M776" s="457">
        <f t="shared" si="68"/>
        <v>0</v>
      </c>
      <c r="N776" s="457">
        <f t="shared" si="68"/>
        <v>0</v>
      </c>
      <c r="O776" s="457">
        <f t="shared" si="68"/>
        <v>0</v>
      </c>
      <c r="P776" s="457">
        <f t="shared" si="68"/>
        <v>0</v>
      </c>
      <c r="Q776" s="457">
        <f t="shared" si="68"/>
        <v>0</v>
      </c>
      <c r="R776" s="457">
        <f t="shared" si="68"/>
        <v>0</v>
      </c>
      <c r="S776" s="457">
        <f t="shared" si="68"/>
        <v>0</v>
      </c>
      <c r="T776" s="457">
        <f t="shared" si="68"/>
        <v>0</v>
      </c>
      <c r="U776" s="457">
        <f t="shared" si="68"/>
        <v>0</v>
      </c>
      <c r="V776" s="457">
        <f t="shared" si="68"/>
        <v>0</v>
      </c>
      <c r="W776" s="457">
        <f t="shared" si="68"/>
        <v>0</v>
      </c>
      <c r="X776" s="457">
        <f t="shared" si="68"/>
        <v>0</v>
      </c>
    </row>
    <row r="777" spans="1:24" outlineLevel="1">
      <c r="A777" s="453"/>
      <c r="B777" s="453"/>
      <c r="C777" s="454"/>
      <c r="D777" s="455"/>
      <c r="E777" s="456" t="s">
        <v>4655</v>
      </c>
      <c r="F777" s="456"/>
      <c r="G777" s="456" t="s">
        <v>29</v>
      </c>
      <c r="H777" s="457">
        <f t="shared" si="67"/>
        <v>0</v>
      </c>
      <c r="I777" s="456"/>
      <c r="J777" s="457">
        <f t="shared" si="68"/>
        <v>0</v>
      </c>
      <c r="K777" s="457">
        <f t="shared" si="68"/>
        <v>0</v>
      </c>
      <c r="L777" s="457">
        <f t="shared" si="68"/>
        <v>0</v>
      </c>
      <c r="M777" s="457">
        <f t="shared" si="68"/>
        <v>0</v>
      </c>
      <c r="N777" s="457">
        <f t="shared" si="68"/>
        <v>0</v>
      </c>
      <c r="O777" s="457">
        <f t="shared" si="68"/>
        <v>0</v>
      </c>
      <c r="P777" s="457">
        <f t="shared" si="68"/>
        <v>0</v>
      </c>
      <c r="Q777" s="457">
        <f t="shared" si="68"/>
        <v>0</v>
      </c>
      <c r="R777" s="457">
        <f t="shared" si="68"/>
        <v>0</v>
      </c>
      <c r="S777" s="457">
        <f t="shared" si="68"/>
        <v>0</v>
      </c>
      <c r="T777" s="457">
        <f t="shared" si="68"/>
        <v>0</v>
      </c>
      <c r="U777" s="457">
        <f t="shared" si="68"/>
        <v>0</v>
      </c>
      <c r="V777" s="457">
        <f t="shared" si="68"/>
        <v>0</v>
      </c>
      <c r="W777" s="457">
        <f t="shared" si="68"/>
        <v>0</v>
      </c>
      <c r="X777" s="457">
        <f t="shared" si="68"/>
        <v>0</v>
      </c>
    </row>
    <row r="778" spans="1:24" outlineLevel="1">
      <c r="A778" s="453"/>
      <c r="B778" s="453"/>
      <c r="C778" s="454"/>
      <c r="D778" s="455"/>
      <c r="E778" s="456" t="s">
        <v>4656</v>
      </c>
      <c r="F778" s="456"/>
      <c r="G778" s="456" t="s">
        <v>29</v>
      </c>
      <c r="H778" s="457">
        <f t="shared" si="67"/>
        <v>0</v>
      </c>
      <c r="I778" s="456"/>
      <c r="J778" s="457">
        <f t="shared" si="68"/>
        <v>0</v>
      </c>
      <c r="K778" s="457">
        <f t="shared" si="68"/>
        <v>0</v>
      </c>
      <c r="L778" s="457">
        <f t="shared" si="68"/>
        <v>0</v>
      </c>
      <c r="M778" s="457">
        <f t="shared" si="68"/>
        <v>0</v>
      </c>
      <c r="N778" s="457">
        <f t="shared" si="68"/>
        <v>0</v>
      </c>
      <c r="O778" s="457">
        <f t="shared" si="68"/>
        <v>0</v>
      </c>
      <c r="P778" s="457">
        <f t="shared" si="68"/>
        <v>0</v>
      </c>
      <c r="Q778" s="457">
        <f t="shared" si="68"/>
        <v>0</v>
      </c>
      <c r="R778" s="457">
        <f t="shared" si="68"/>
        <v>0</v>
      </c>
      <c r="S778" s="457">
        <f t="shared" si="68"/>
        <v>0</v>
      </c>
      <c r="T778" s="457">
        <f t="shared" si="68"/>
        <v>0</v>
      </c>
      <c r="U778" s="457">
        <f t="shared" si="68"/>
        <v>0</v>
      </c>
      <c r="V778" s="457">
        <f t="shared" si="68"/>
        <v>0</v>
      </c>
      <c r="W778" s="457">
        <f t="shared" si="68"/>
        <v>0</v>
      </c>
      <c r="X778" s="457">
        <f t="shared" si="68"/>
        <v>0</v>
      </c>
    </row>
    <row r="779" spans="1:24" outlineLevel="1">
      <c r="A779" s="453"/>
      <c r="B779" s="453"/>
      <c r="C779" s="454"/>
      <c r="D779" s="455"/>
      <c r="E779" s="456" t="s">
        <v>4657</v>
      </c>
      <c r="F779" s="456"/>
      <c r="G779" s="456" t="s">
        <v>29</v>
      </c>
      <c r="H779" s="457">
        <f t="shared" si="67"/>
        <v>0</v>
      </c>
      <c r="I779" s="456"/>
      <c r="J779" s="457">
        <f t="shared" si="68"/>
        <v>0</v>
      </c>
      <c r="K779" s="457">
        <f t="shared" si="68"/>
        <v>0</v>
      </c>
      <c r="L779" s="457">
        <f t="shared" si="68"/>
        <v>0</v>
      </c>
      <c r="M779" s="457">
        <f t="shared" si="68"/>
        <v>0</v>
      </c>
      <c r="N779" s="457">
        <f t="shared" si="68"/>
        <v>0</v>
      </c>
      <c r="O779" s="457">
        <f t="shared" si="68"/>
        <v>0</v>
      </c>
      <c r="P779" s="457">
        <f t="shared" si="68"/>
        <v>0</v>
      </c>
      <c r="Q779" s="457">
        <f t="shared" si="68"/>
        <v>0</v>
      </c>
      <c r="R779" s="457">
        <f t="shared" si="68"/>
        <v>0</v>
      </c>
      <c r="S779" s="457">
        <f t="shared" si="68"/>
        <v>0</v>
      </c>
      <c r="T779" s="457">
        <f t="shared" si="68"/>
        <v>0</v>
      </c>
      <c r="U779" s="457">
        <f t="shared" si="68"/>
        <v>0</v>
      </c>
      <c r="V779" s="457">
        <f t="shared" si="68"/>
        <v>0</v>
      </c>
      <c r="W779" s="457">
        <f t="shared" si="68"/>
        <v>0</v>
      </c>
      <c r="X779" s="457">
        <f t="shared" si="68"/>
        <v>0</v>
      </c>
    </row>
    <row r="780" spans="1:24" outlineLevel="1">
      <c r="A780" s="453"/>
      <c r="B780" s="453"/>
      <c r="C780" s="454"/>
      <c r="D780" s="455"/>
      <c r="E780" s="456" t="s">
        <v>4658</v>
      </c>
      <c r="F780" s="456"/>
      <c r="G780" s="456" t="s">
        <v>29</v>
      </c>
      <c r="H780" s="457">
        <f t="shared" si="67"/>
        <v>0</v>
      </c>
      <c r="I780" s="456"/>
      <c r="J780" s="457">
        <f t="shared" si="68"/>
        <v>0</v>
      </c>
      <c r="K780" s="457">
        <f t="shared" si="68"/>
        <v>0</v>
      </c>
      <c r="L780" s="457">
        <f t="shared" si="68"/>
        <v>0</v>
      </c>
      <c r="M780" s="457">
        <f t="shared" si="68"/>
        <v>0</v>
      </c>
      <c r="N780" s="457">
        <f t="shared" si="68"/>
        <v>0</v>
      </c>
      <c r="O780" s="457">
        <f t="shared" si="68"/>
        <v>0</v>
      </c>
      <c r="P780" s="457">
        <f t="shared" si="68"/>
        <v>0</v>
      </c>
      <c r="Q780" s="457">
        <f t="shared" si="68"/>
        <v>0</v>
      </c>
      <c r="R780" s="457">
        <f t="shared" si="68"/>
        <v>0</v>
      </c>
      <c r="S780" s="457">
        <f t="shared" si="68"/>
        <v>0</v>
      </c>
      <c r="T780" s="457">
        <f t="shared" si="68"/>
        <v>0</v>
      </c>
      <c r="U780" s="457">
        <f t="shared" si="68"/>
        <v>0</v>
      </c>
      <c r="V780" s="457">
        <f t="shared" si="68"/>
        <v>0</v>
      </c>
      <c r="W780" s="457">
        <f t="shared" si="68"/>
        <v>0</v>
      </c>
      <c r="X780" s="457">
        <f t="shared" si="68"/>
        <v>0</v>
      </c>
    </row>
    <row r="781" spans="1:24" outlineLevel="1">
      <c r="A781" s="453"/>
      <c r="B781" s="453"/>
      <c r="C781" s="454"/>
      <c r="D781" s="455"/>
      <c r="E781" s="456" t="s">
        <v>4659</v>
      </c>
      <c r="F781" s="456"/>
      <c r="G781" s="456" t="s">
        <v>29</v>
      </c>
      <c r="H781" s="457">
        <f t="shared" si="67"/>
        <v>0</v>
      </c>
      <c r="I781" s="456"/>
      <c r="J781" s="457">
        <f t="shared" si="68"/>
        <v>0</v>
      </c>
      <c r="K781" s="457">
        <f t="shared" si="68"/>
        <v>0</v>
      </c>
      <c r="L781" s="457">
        <f t="shared" si="68"/>
        <v>0</v>
      </c>
      <c r="M781" s="457">
        <f t="shared" si="68"/>
        <v>0</v>
      </c>
      <c r="N781" s="457">
        <f t="shared" si="68"/>
        <v>0</v>
      </c>
      <c r="O781" s="457">
        <f t="shared" si="68"/>
        <v>0</v>
      </c>
      <c r="P781" s="457">
        <f t="shared" si="68"/>
        <v>0</v>
      </c>
      <c r="Q781" s="457">
        <f t="shared" si="68"/>
        <v>0</v>
      </c>
      <c r="R781" s="457">
        <f t="shared" si="68"/>
        <v>0</v>
      </c>
      <c r="S781" s="457">
        <f t="shared" si="68"/>
        <v>0</v>
      </c>
      <c r="T781" s="457">
        <f t="shared" si="68"/>
        <v>0</v>
      </c>
      <c r="U781" s="457">
        <f t="shared" si="68"/>
        <v>0</v>
      </c>
      <c r="V781" s="457">
        <f t="shared" si="68"/>
        <v>0</v>
      </c>
      <c r="W781" s="457">
        <f t="shared" si="68"/>
        <v>0</v>
      </c>
      <c r="X781" s="457">
        <f t="shared" si="68"/>
        <v>0</v>
      </c>
    </row>
    <row r="782" spans="1:24" outlineLevel="1"/>
    <row r="783" spans="1:24" outlineLevel="1"/>
    <row r="784" spans="1:24" outlineLevel="1">
      <c r="B784" s="69" t="s">
        <v>4660</v>
      </c>
    </row>
    <row r="785" spans="1:13" outlineLevel="1">
      <c r="A785" s="447"/>
      <c r="B785" s="447"/>
      <c r="C785" s="448"/>
      <c r="D785" s="449"/>
      <c r="E785" s="452" t="s">
        <v>4661</v>
      </c>
      <c r="F785" s="452">
        <v>0</v>
      </c>
      <c r="G785" s="452" t="s">
        <v>29</v>
      </c>
      <c r="M785" s="458"/>
    </row>
    <row r="786" spans="1:13" outlineLevel="1">
      <c r="A786" s="447"/>
      <c r="B786" s="447"/>
      <c r="C786" s="448"/>
      <c r="D786" s="449"/>
      <c r="E786" s="452" t="s">
        <v>4662</v>
      </c>
      <c r="F786" s="452">
        <v>0</v>
      </c>
      <c r="G786" s="452" t="s">
        <v>29</v>
      </c>
      <c r="M786" s="458"/>
    </row>
    <row r="787" spans="1:13" outlineLevel="1">
      <c r="A787" s="447"/>
      <c r="B787" s="447"/>
      <c r="C787" s="448"/>
      <c r="D787" s="449"/>
      <c r="E787" s="452" t="s">
        <v>4663</v>
      </c>
      <c r="F787" s="452">
        <v>0</v>
      </c>
      <c r="G787" s="452" t="s">
        <v>29</v>
      </c>
      <c r="M787" s="458"/>
    </row>
    <row r="788" spans="1:13" outlineLevel="1">
      <c r="A788" s="447"/>
      <c r="B788" s="447"/>
      <c r="C788" s="448"/>
      <c r="D788" s="449"/>
      <c r="E788" s="452" t="s">
        <v>4664</v>
      </c>
      <c r="F788" s="452">
        <v>0</v>
      </c>
      <c r="G788" s="452" t="s">
        <v>29</v>
      </c>
      <c r="M788" s="458"/>
    </row>
    <row r="789" spans="1:13" outlineLevel="1">
      <c r="A789" s="447"/>
      <c r="B789" s="447"/>
      <c r="C789" s="448"/>
      <c r="D789" s="449"/>
      <c r="E789" s="452" t="s">
        <v>4665</v>
      </c>
      <c r="F789" s="452">
        <v>0</v>
      </c>
      <c r="G789" s="452" t="s">
        <v>29</v>
      </c>
      <c r="M789" s="458"/>
    </row>
    <row r="790" spans="1:13" outlineLevel="1">
      <c r="A790" s="447"/>
      <c r="B790" s="447"/>
      <c r="C790" s="448"/>
      <c r="D790" s="449"/>
      <c r="E790" s="452" t="s">
        <v>4666</v>
      </c>
      <c r="F790" s="452">
        <v>0</v>
      </c>
      <c r="G790" s="452" t="s">
        <v>29</v>
      </c>
      <c r="M790" s="458"/>
    </row>
    <row r="791" spans="1:13" outlineLevel="1">
      <c r="A791" s="447"/>
      <c r="B791" s="447"/>
      <c r="C791" s="448"/>
      <c r="D791" s="449"/>
      <c r="E791" s="452" t="s">
        <v>4667</v>
      </c>
      <c r="F791" s="452">
        <v>0</v>
      </c>
      <c r="G791" s="452" t="s">
        <v>29</v>
      </c>
      <c r="M791" s="458"/>
    </row>
    <row r="792" spans="1:13" outlineLevel="1">
      <c r="A792" s="447"/>
      <c r="B792" s="447"/>
      <c r="C792" s="448"/>
      <c r="D792" s="449"/>
      <c r="E792" s="452" t="s">
        <v>4668</v>
      </c>
      <c r="F792" s="452">
        <v>0</v>
      </c>
      <c r="G792" s="452" t="s">
        <v>29</v>
      </c>
      <c r="M792" s="458"/>
    </row>
    <row r="793" spans="1:13" outlineLevel="1">
      <c r="A793" s="447"/>
      <c r="B793" s="447"/>
      <c r="C793" s="448"/>
      <c r="D793" s="449"/>
      <c r="E793" s="452" t="s">
        <v>4669</v>
      </c>
      <c r="F793" s="452">
        <v>0</v>
      </c>
      <c r="G793" s="452" t="s">
        <v>29</v>
      </c>
      <c r="M793" s="458"/>
    </row>
    <row r="794" spans="1:13" outlineLevel="1">
      <c r="A794" s="447"/>
      <c r="B794" s="447"/>
      <c r="C794" s="448"/>
      <c r="D794" s="449"/>
      <c r="E794" s="452" t="s">
        <v>4670</v>
      </c>
      <c r="F794" s="452">
        <v>0</v>
      </c>
      <c r="G794" s="452" t="s">
        <v>29</v>
      </c>
      <c r="M794" s="458"/>
    </row>
    <row r="795" spans="1:13" outlineLevel="1">
      <c r="A795" s="447"/>
      <c r="B795" s="447"/>
      <c r="C795" s="448"/>
      <c r="D795" s="449"/>
      <c r="E795" s="452" t="s">
        <v>4671</v>
      </c>
      <c r="F795" s="452">
        <v>0</v>
      </c>
      <c r="G795" s="452" t="s">
        <v>29</v>
      </c>
      <c r="M795" s="458"/>
    </row>
    <row r="796" spans="1:13" outlineLevel="1">
      <c r="A796" s="447"/>
      <c r="B796" s="447"/>
      <c r="C796" s="448"/>
      <c r="D796" s="449"/>
      <c r="E796" s="452" t="s">
        <v>4672</v>
      </c>
      <c r="F796" s="452">
        <v>0</v>
      </c>
      <c r="G796" s="452" t="s">
        <v>29</v>
      </c>
      <c r="M796" s="458"/>
    </row>
    <row r="797" spans="1:13" outlineLevel="1">
      <c r="A797" s="447"/>
      <c r="B797" s="447"/>
      <c r="C797" s="448"/>
      <c r="D797" s="449"/>
      <c r="E797" s="452" t="s">
        <v>4673</v>
      </c>
      <c r="F797" s="452">
        <v>0</v>
      </c>
      <c r="G797" s="452" t="s">
        <v>29</v>
      </c>
      <c r="M797" s="458"/>
    </row>
    <row r="798" spans="1:13" outlineLevel="1">
      <c r="A798" s="447"/>
      <c r="B798" s="447"/>
      <c r="C798" s="448"/>
      <c r="D798" s="449"/>
      <c r="E798" s="452" t="s">
        <v>4674</v>
      </c>
      <c r="F798" s="452">
        <v>0</v>
      </c>
      <c r="G798" s="452" t="s">
        <v>29</v>
      </c>
      <c r="M798" s="458"/>
    </row>
    <row r="799" spans="1:13" outlineLevel="1">
      <c r="A799" s="447"/>
      <c r="B799" s="447"/>
      <c r="C799" s="448"/>
      <c r="D799" s="449"/>
      <c r="E799" s="452" t="s">
        <v>4675</v>
      </c>
      <c r="F799" s="452">
        <v>0</v>
      </c>
      <c r="G799" s="452" t="s">
        <v>29</v>
      </c>
      <c r="M799" s="458"/>
    </row>
    <row r="800" spans="1:13" outlineLevel="1">
      <c r="A800" s="447"/>
      <c r="B800" s="447"/>
      <c r="C800" s="448"/>
      <c r="D800" s="449"/>
      <c r="E800" s="452" t="s">
        <v>4676</v>
      </c>
      <c r="F800" s="452">
        <v>0</v>
      </c>
      <c r="G800" s="452" t="s">
        <v>29</v>
      </c>
      <c r="M800" s="458"/>
    </row>
    <row r="801" spans="1:24" outlineLevel="1">
      <c r="A801" s="447"/>
      <c r="B801" s="447"/>
      <c r="C801" s="448"/>
      <c r="D801" s="449"/>
      <c r="E801" s="452" t="s">
        <v>4677</v>
      </c>
      <c r="F801" s="452">
        <v>0</v>
      </c>
      <c r="G801" s="452" t="s">
        <v>29</v>
      </c>
      <c r="M801" s="458"/>
    </row>
    <row r="802" spans="1:24" outlineLevel="1">
      <c r="A802" s="447"/>
      <c r="B802" s="447"/>
      <c r="C802" s="448"/>
      <c r="D802" s="449"/>
      <c r="E802" s="452" t="s">
        <v>4678</v>
      </c>
      <c r="F802" s="452">
        <v>0</v>
      </c>
      <c r="G802" s="452" t="s">
        <v>29</v>
      </c>
      <c r="M802" s="458"/>
    </row>
    <row r="803" spans="1:24" outlineLevel="1">
      <c r="A803" s="447"/>
      <c r="B803" s="447"/>
      <c r="C803" s="448"/>
      <c r="D803" s="449"/>
      <c r="E803" s="450" t="s">
        <v>4679</v>
      </c>
      <c r="F803" s="450">
        <v>1</v>
      </c>
      <c r="G803" s="450" t="s">
        <v>4001</v>
      </c>
      <c r="M803" s="451"/>
    </row>
    <row r="804" spans="1:24" outlineLevel="1">
      <c r="A804" s="453"/>
      <c r="B804" s="453"/>
      <c r="C804" s="454"/>
      <c r="D804" s="455"/>
      <c r="E804" s="456" t="s">
        <v>4680</v>
      </c>
      <c r="F804" s="457">
        <f t="shared" ref="F804:F809" si="69" xml:space="preserve">  CHOOSE( $F$803, $F785, $F791, $F797 )</f>
        <v>0</v>
      </c>
      <c r="G804" s="456" t="s">
        <v>29</v>
      </c>
      <c r="M804" s="458"/>
    </row>
    <row r="805" spans="1:24" outlineLevel="1">
      <c r="A805" s="453"/>
      <c r="B805" s="453"/>
      <c r="C805" s="454"/>
      <c r="D805" s="455"/>
      <c r="E805" s="456" t="s">
        <v>4681</v>
      </c>
      <c r="F805" s="457">
        <f t="shared" si="69"/>
        <v>0</v>
      </c>
      <c r="G805" s="456" t="s">
        <v>29</v>
      </c>
      <c r="M805" s="458"/>
    </row>
    <row r="806" spans="1:24" outlineLevel="1">
      <c r="A806" s="453"/>
      <c r="B806" s="453"/>
      <c r="C806" s="454"/>
      <c r="D806" s="455"/>
      <c r="E806" s="456" t="s">
        <v>4682</v>
      </c>
      <c r="F806" s="457">
        <f t="shared" si="69"/>
        <v>0</v>
      </c>
      <c r="G806" s="456" t="s">
        <v>29</v>
      </c>
      <c r="M806" s="458"/>
    </row>
    <row r="807" spans="1:24" outlineLevel="1">
      <c r="A807" s="453"/>
      <c r="B807" s="453"/>
      <c r="C807" s="454"/>
      <c r="D807" s="455"/>
      <c r="E807" s="456" t="s">
        <v>4683</v>
      </c>
      <c r="F807" s="457">
        <f t="shared" si="69"/>
        <v>0</v>
      </c>
      <c r="G807" s="456" t="s">
        <v>29</v>
      </c>
      <c r="M807" s="458"/>
    </row>
    <row r="808" spans="1:24" outlineLevel="1">
      <c r="A808" s="453"/>
      <c r="B808" s="453"/>
      <c r="C808" s="454"/>
      <c r="D808" s="455"/>
      <c r="E808" s="456" t="s">
        <v>4684</v>
      </c>
      <c r="F808" s="457">
        <f t="shared" si="69"/>
        <v>0</v>
      </c>
      <c r="G808" s="456" t="s">
        <v>29</v>
      </c>
      <c r="M808" s="458"/>
    </row>
    <row r="809" spans="1:24" outlineLevel="1">
      <c r="A809" s="453"/>
      <c r="B809" s="453"/>
      <c r="C809" s="454"/>
      <c r="D809" s="455"/>
      <c r="E809" s="456" t="s">
        <v>4685</v>
      </c>
      <c r="F809" s="457">
        <f t="shared" si="69"/>
        <v>0</v>
      </c>
      <c r="G809" s="456" t="s">
        <v>29</v>
      </c>
      <c r="M809" s="458"/>
    </row>
    <row r="810" spans="1:24" outlineLevel="1"/>
    <row r="811" spans="1:24" outlineLevel="1"/>
    <row r="812" spans="1:24" outlineLevel="1">
      <c r="B812" s="69" t="s">
        <v>4686</v>
      </c>
    </row>
    <row r="813" spans="1:24" outlineLevel="1">
      <c r="A813" s="447"/>
      <c r="B813" s="447"/>
      <c r="C813" s="448"/>
      <c r="D813" s="449"/>
      <c r="E813" s="450" t="s">
        <v>4687</v>
      </c>
      <c r="F813" s="450">
        <v>1</v>
      </c>
      <c r="G813" s="450" t="s">
        <v>4001</v>
      </c>
      <c r="M813" s="451"/>
    </row>
    <row r="814" spans="1:24" outlineLevel="1">
      <c r="A814" s="447"/>
      <c r="B814" s="447"/>
      <c r="C814" s="448"/>
      <c r="D814" s="449"/>
      <c r="E814" s="460" t="s">
        <v>4688</v>
      </c>
      <c r="F814" s="460">
        <v>0</v>
      </c>
      <c r="G814" s="460" t="s">
        <v>64</v>
      </c>
      <c r="H814" s="460">
        <v>0</v>
      </c>
      <c r="I814" s="460">
        <v>0</v>
      </c>
      <c r="J814" s="460">
        <v>0</v>
      </c>
      <c r="K814" s="460">
        <v>0</v>
      </c>
      <c r="L814" s="460">
        <v>0</v>
      </c>
      <c r="M814" s="460">
        <v>0</v>
      </c>
      <c r="N814" s="460">
        <v>0.25</v>
      </c>
      <c r="O814" s="460">
        <v>0.25</v>
      </c>
      <c r="P814" s="460">
        <v>0.25</v>
      </c>
      <c r="Q814" s="460">
        <v>0.25</v>
      </c>
      <c r="R814" s="460">
        <v>0.25</v>
      </c>
      <c r="S814" s="460">
        <v>0.25</v>
      </c>
      <c r="T814" s="460">
        <v>0.25</v>
      </c>
      <c r="U814" s="460">
        <v>0.25</v>
      </c>
      <c r="V814" s="460">
        <v>0.25</v>
      </c>
      <c r="W814" s="460">
        <v>0.25</v>
      </c>
      <c r="X814" s="460">
        <v>0</v>
      </c>
    </row>
    <row r="815" spans="1:24" outlineLevel="1">
      <c r="A815" s="447"/>
      <c r="B815" s="447"/>
      <c r="C815" s="448"/>
      <c r="D815" s="449"/>
      <c r="E815" s="460" t="s">
        <v>4689</v>
      </c>
      <c r="F815" s="460">
        <v>0</v>
      </c>
      <c r="G815" s="460" t="s">
        <v>64</v>
      </c>
      <c r="H815" s="460">
        <v>0</v>
      </c>
      <c r="I815" s="460">
        <v>0</v>
      </c>
      <c r="J815" s="460">
        <v>0.19</v>
      </c>
      <c r="K815" s="460">
        <v>0.19</v>
      </c>
      <c r="L815" s="460">
        <v>0.25</v>
      </c>
      <c r="M815" s="460">
        <v>0.25</v>
      </c>
      <c r="N815" s="460">
        <v>0.25</v>
      </c>
      <c r="O815" s="460">
        <v>0.25</v>
      </c>
      <c r="P815" s="460">
        <v>0.25</v>
      </c>
      <c r="Q815" s="460">
        <v>0.25</v>
      </c>
      <c r="R815" s="460">
        <v>0.25</v>
      </c>
      <c r="S815" s="460">
        <v>0.25</v>
      </c>
      <c r="T815" s="460">
        <v>0.25</v>
      </c>
      <c r="U815" s="460">
        <v>0.25</v>
      </c>
      <c r="V815" s="460">
        <v>0.25</v>
      </c>
      <c r="W815" s="460">
        <v>0.25</v>
      </c>
      <c r="X815" s="460">
        <v>0</v>
      </c>
    </row>
    <row r="816" spans="1:24" outlineLevel="1">
      <c r="A816" s="447"/>
      <c r="B816" s="447"/>
      <c r="C816" s="448"/>
      <c r="D816" s="449"/>
      <c r="E816" s="460" t="s">
        <v>4690</v>
      </c>
      <c r="F816" s="460">
        <v>0</v>
      </c>
      <c r="G816" s="460" t="s">
        <v>64</v>
      </c>
      <c r="H816" s="460">
        <v>0</v>
      </c>
      <c r="I816" s="460">
        <v>0</v>
      </c>
      <c r="J816" s="460">
        <v>0</v>
      </c>
      <c r="K816" s="460">
        <v>0</v>
      </c>
      <c r="L816" s="460">
        <v>0</v>
      </c>
      <c r="M816" s="460">
        <v>0</v>
      </c>
      <c r="N816" s="460">
        <v>0</v>
      </c>
      <c r="O816" s="460">
        <v>0</v>
      </c>
      <c r="P816" s="460">
        <v>0</v>
      </c>
      <c r="Q816" s="460">
        <v>0</v>
      </c>
      <c r="R816" s="460">
        <v>0</v>
      </c>
      <c r="S816" s="460">
        <v>0</v>
      </c>
      <c r="T816" s="460">
        <v>0</v>
      </c>
      <c r="U816" s="460">
        <v>0</v>
      </c>
      <c r="V816" s="460">
        <v>0</v>
      </c>
      <c r="W816" s="460">
        <v>0</v>
      </c>
      <c r="X816" s="460">
        <v>0</v>
      </c>
    </row>
    <row r="817" spans="1:24" outlineLevel="1">
      <c r="A817" s="453"/>
      <c r="B817" s="453"/>
      <c r="C817" s="454"/>
      <c r="D817" s="455"/>
      <c r="E817" s="456" t="s">
        <v>4686</v>
      </c>
      <c r="F817" s="456"/>
      <c r="G817" s="456" t="s">
        <v>64</v>
      </c>
      <c r="H817" s="456"/>
      <c r="I817" s="456"/>
      <c r="J817" s="461">
        <f t="shared" ref="J817:X817" si="70" xml:space="preserve">  CHOOSE( $F813, J814, J815, J816 )</f>
        <v>0</v>
      </c>
      <c r="K817" s="461">
        <f t="shared" si="70"/>
        <v>0</v>
      </c>
      <c r="L817" s="461">
        <f t="shared" si="70"/>
        <v>0</v>
      </c>
      <c r="M817" s="461">
        <f t="shared" si="70"/>
        <v>0</v>
      </c>
      <c r="N817" s="461">
        <f t="shared" si="70"/>
        <v>0.25</v>
      </c>
      <c r="O817" s="461">
        <f t="shared" si="70"/>
        <v>0.25</v>
      </c>
      <c r="P817" s="461">
        <f t="shared" si="70"/>
        <v>0.25</v>
      </c>
      <c r="Q817" s="461">
        <f t="shared" si="70"/>
        <v>0.25</v>
      </c>
      <c r="R817" s="461">
        <f t="shared" si="70"/>
        <v>0.25</v>
      </c>
      <c r="S817" s="461">
        <f t="shared" si="70"/>
        <v>0.25</v>
      </c>
      <c r="T817" s="461">
        <f t="shared" si="70"/>
        <v>0.25</v>
      </c>
      <c r="U817" s="461">
        <f t="shared" si="70"/>
        <v>0.25</v>
      </c>
      <c r="V817" s="461">
        <f t="shared" si="70"/>
        <v>0.25</v>
      </c>
      <c r="W817" s="461">
        <f t="shared" si="70"/>
        <v>0.25</v>
      </c>
      <c r="X817" s="461">
        <f t="shared" si="70"/>
        <v>0</v>
      </c>
    </row>
    <row r="818" spans="1:24" outlineLevel="1"/>
    <row r="819" spans="1:24" outlineLevel="1"/>
    <row r="820" spans="1:24" outlineLevel="1">
      <c r="B820" s="69" t="s">
        <v>4691</v>
      </c>
    </row>
    <row r="821" spans="1:24" outlineLevel="1">
      <c r="A821" s="447"/>
      <c r="B821" s="447"/>
      <c r="C821" s="448"/>
      <c r="D821" s="449"/>
      <c r="E821" s="450" t="s">
        <v>4692</v>
      </c>
      <c r="F821" s="450">
        <v>1</v>
      </c>
      <c r="G821" s="450" t="s">
        <v>4001</v>
      </c>
      <c r="M821" s="451"/>
    </row>
    <row r="822" spans="1:24" outlineLevel="1">
      <c r="A822" s="447"/>
      <c r="B822" s="447"/>
      <c r="C822" s="448"/>
      <c r="D822" s="449"/>
      <c r="E822" s="460" t="s">
        <v>4693</v>
      </c>
      <c r="F822" s="460">
        <v>0.5</v>
      </c>
      <c r="G822" s="460" t="s">
        <v>64</v>
      </c>
      <c r="M822" s="462"/>
    </row>
    <row r="823" spans="1:24" outlineLevel="1">
      <c r="A823" s="447"/>
      <c r="B823" s="447"/>
      <c r="C823" s="448"/>
      <c r="D823" s="449"/>
      <c r="E823" s="460" t="s">
        <v>4694</v>
      </c>
      <c r="F823" s="460">
        <v>0.5</v>
      </c>
      <c r="G823" s="460" t="s">
        <v>64</v>
      </c>
      <c r="M823" s="462"/>
    </row>
    <row r="824" spans="1:24" outlineLevel="1">
      <c r="A824" s="447"/>
      <c r="B824" s="447"/>
      <c r="C824" s="448"/>
      <c r="D824" s="449"/>
      <c r="E824" s="460" t="s">
        <v>4695</v>
      </c>
      <c r="F824" s="460">
        <v>0</v>
      </c>
      <c r="G824" s="460" t="s">
        <v>64</v>
      </c>
      <c r="M824" s="462"/>
    </row>
    <row r="825" spans="1:24" outlineLevel="1">
      <c r="A825" s="453"/>
      <c r="B825" s="453"/>
      <c r="C825" s="454"/>
      <c r="D825" s="455"/>
      <c r="E825" s="456" t="s">
        <v>4691</v>
      </c>
      <c r="F825" s="461">
        <f xml:space="preserve">  CHOOSE( $F821, $F822, $F823, $F824 )</f>
        <v>0.5</v>
      </c>
      <c r="G825" s="456" t="s">
        <v>64</v>
      </c>
      <c r="M825" s="462"/>
    </row>
    <row r="826" spans="1:24" outlineLevel="1"/>
    <row r="827" spans="1:24" outlineLevel="1"/>
    <row r="828" spans="1:24" outlineLevel="1">
      <c r="B828" s="69" t="s">
        <v>4696</v>
      </c>
    </row>
    <row r="829" spans="1:24" outlineLevel="1">
      <c r="A829" s="447"/>
      <c r="B829" s="447"/>
      <c r="C829" s="448"/>
      <c r="D829" s="449"/>
      <c r="E829" s="452" t="s">
        <v>4697</v>
      </c>
      <c r="F829" s="452">
        <v>0</v>
      </c>
      <c r="G829" s="452" t="s">
        <v>29</v>
      </c>
      <c r="M829" s="458"/>
    </row>
    <row r="830" spans="1:24" outlineLevel="1">
      <c r="A830" s="447"/>
      <c r="B830" s="447"/>
      <c r="C830" s="448"/>
      <c r="D830" s="449"/>
      <c r="E830" s="452" t="s">
        <v>4698</v>
      </c>
      <c r="F830" s="452">
        <v>0</v>
      </c>
      <c r="G830" s="452" t="s">
        <v>29</v>
      </c>
      <c r="M830" s="458"/>
    </row>
    <row r="831" spans="1:24" outlineLevel="1">
      <c r="A831" s="447"/>
      <c r="B831" s="447"/>
      <c r="C831" s="448"/>
      <c r="D831" s="449"/>
      <c r="E831" s="452" t="s">
        <v>4699</v>
      </c>
      <c r="F831" s="452">
        <v>0</v>
      </c>
      <c r="G831" s="452" t="s">
        <v>29</v>
      </c>
      <c r="M831" s="458"/>
    </row>
    <row r="832" spans="1:24" outlineLevel="1">
      <c r="A832" s="447"/>
      <c r="B832" s="447"/>
      <c r="C832" s="448"/>
      <c r="D832" s="449"/>
      <c r="E832" s="452" t="s">
        <v>4700</v>
      </c>
      <c r="F832" s="452">
        <v>0</v>
      </c>
      <c r="G832" s="452" t="s">
        <v>29</v>
      </c>
      <c r="M832" s="458"/>
    </row>
    <row r="833" spans="1:13" outlineLevel="1">
      <c r="A833" s="447"/>
      <c r="B833" s="447"/>
      <c r="C833" s="448"/>
      <c r="D833" s="449"/>
      <c r="E833" s="452" t="s">
        <v>4701</v>
      </c>
      <c r="F833" s="452">
        <v>0</v>
      </c>
      <c r="G833" s="452" t="s">
        <v>29</v>
      </c>
      <c r="M833" s="458"/>
    </row>
    <row r="834" spans="1:13" outlineLevel="1">
      <c r="A834" s="447"/>
      <c r="B834" s="447"/>
      <c r="C834" s="448"/>
      <c r="D834" s="449"/>
      <c r="E834" s="452" t="s">
        <v>4702</v>
      </c>
      <c r="F834" s="452">
        <v>0</v>
      </c>
      <c r="G834" s="452" t="s">
        <v>29</v>
      </c>
      <c r="M834" s="458"/>
    </row>
    <row r="835" spans="1:13" outlineLevel="1">
      <c r="A835" s="447"/>
      <c r="B835" s="447"/>
      <c r="C835" s="448"/>
      <c r="D835" s="449"/>
      <c r="E835" s="452" t="s">
        <v>4703</v>
      </c>
      <c r="F835" s="452">
        <v>0</v>
      </c>
      <c r="G835" s="452" t="s">
        <v>29</v>
      </c>
      <c r="M835" s="458"/>
    </row>
    <row r="836" spans="1:13" outlineLevel="1">
      <c r="A836" s="447"/>
      <c r="B836" s="447"/>
      <c r="C836" s="448"/>
      <c r="D836" s="449"/>
      <c r="E836" s="452" t="s">
        <v>4704</v>
      </c>
      <c r="F836" s="452">
        <v>0</v>
      </c>
      <c r="G836" s="452" t="s">
        <v>29</v>
      </c>
      <c r="M836" s="458"/>
    </row>
    <row r="837" spans="1:13" outlineLevel="1">
      <c r="A837" s="447"/>
      <c r="B837" s="447"/>
      <c r="C837" s="448"/>
      <c r="D837" s="449"/>
      <c r="E837" s="452" t="s">
        <v>4705</v>
      </c>
      <c r="F837" s="452">
        <v>0</v>
      </c>
      <c r="G837" s="452" t="s">
        <v>29</v>
      </c>
      <c r="M837" s="458"/>
    </row>
    <row r="838" spans="1:13" outlineLevel="1">
      <c r="A838" s="447"/>
      <c r="B838" s="447"/>
      <c r="C838" s="448"/>
      <c r="D838" s="449"/>
      <c r="E838" s="452" t="s">
        <v>4706</v>
      </c>
      <c r="F838" s="452">
        <v>0</v>
      </c>
      <c r="G838" s="452" t="s">
        <v>29</v>
      </c>
      <c r="M838" s="458"/>
    </row>
    <row r="839" spans="1:13" outlineLevel="1">
      <c r="A839" s="447"/>
      <c r="B839" s="447"/>
      <c r="C839" s="448"/>
      <c r="D839" s="449"/>
      <c r="E839" s="452" t="s">
        <v>4707</v>
      </c>
      <c r="F839" s="452">
        <v>0</v>
      </c>
      <c r="G839" s="452" t="s">
        <v>29</v>
      </c>
      <c r="M839" s="458"/>
    </row>
    <row r="840" spans="1:13" outlineLevel="1">
      <c r="A840" s="447"/>
      <c r="B840" s="447"/>
      <c r="C840" s="448"/>
      <c r="D840" s="449"/>
      <c r="E840" s="452" t="s">
        <v>4708</v>
      </c>
      <c r="F840" s="452">
        <v>0</v>
      </c>
      <c r="G840" s="452" t="s">
        <v>29</v>
      </c>
      <c r="M840" s="458"/>
    </row>
    <row r="841" spans="1:13" outlineLevel="1">
      <c r="A841" s="447"/>
      <c r="B841" s="447"/>
      <c r="C841" s="448"/>
      <c r="D841" s="449"/>
      <c r="E841" s="452" t="s">
        <v>4709</v>
      </c>
      <c r="F841" s="452">
        <v>0</v>
      </c>
      <c r="G841" s="452" t="s">
        <v>29</v>
      </c>
      <c r="M841" s="458"/>
    </row>
    <row r="842" spans="1:13" outlineLevel="1">
      <c r="A842" s="447"/>
      <c r="B842" s="447"/>
      <c r="C842" s="448"/>
      <c r="D842" s="449"/>
      <c r="E842" s="452" t="s">
        <v>4710</v>
      </c>
      <c r="F842" s="452">
        <v>0</v>
      </c>
      <c r="G842" s="452" t="s">
        <v>29</v>
      </c>
      <c r="M842" s="458"/>
    </row>
    <row r="843" spans="1:13" outlineLevel="1">
      <c r="A843" s="447"/>
      <c r="B843" s="447"/>
      <c r="C843" s="448"/>
      <c r="D843" s="449"/>
      <c r="E843" s="452" t="s">
        <v>4711</v>
      </c>
      <c r="F843" s="452">
        <v>0</v>
      </c>
      <c r="G843" s="452" t="s">
        <v>29</v>
      </c>
      <c r="M843" s="458"/>
    </row>
    <row r="844" spans="1:13" outlineLevel="1">
      <c r="A844" s="447"/>
      <c r="B844" s="447"/>
      <c r="C844" s="448"/>
      <c r="D844" s="449"/>
      <c r="E844" s="452" t="s">
        <v>4712</v>
      </c>
      <c r="F844" s="452">
        <v>0</v>
      </c>
      <c r="G844" s="452" t="s">
        <v>29</v>
      </c>
      <c r="M844" s="458"/>
    </row>
    <row r="845" spans="1:13" outlineLevel="1">
      <c r="A845" s="447"/>
      <c r="B845" s="447"/>
      <c r="C845" s="448"/>
      <c r="D845" s="449"/>
      <c r="E845" s="452" t="s">
        <v>4713</v>
      </c>
      <c r="F845" s="452">
        <v>0</v>
      </c>
      <c r="G845" s="452" t="s">
        <v>29</v>
      </c>
      <c r="M845" s="458"/>
    </row>
    <row r="846" spans="1:13" outlineLevel="1">
      <c r="A846" s="447"/>
      <c r="B846" s="447"/>
      <c r="C846" s="448"/>
      <c r="D846" s="449"/>
      <c r="E846" s="452" t="s">
        <v>4714</v>
      </c>
      <c r="F846" s="452">
        <v>0</v>
      </c>
      <c r="G846" s="452" t="s">
        <v>29</v>
      </c>
      <c r="M846" s="458"/>
    </row>
    <row r="847" spans="1:13" outlineLevel="1">
      <c r="A847" s="447"/>
      <c r="B847" s="447"/>
      <c r="C847" s="448"/>
      <c r="D847" s="449"/>
      <c r="E847" s="450" t="s">
        <v>4715</v>
      </c>
      <c r="F847" s="450">
        <v>1</v>
      </c>
      <c r="G847" s="450" t="s">
        <v>4001</v>
      </c>
      <c r="M847" s="451"/>
    </row>
    <row r="848" spans="1:13" outlineLevel="1">
      <c r="A848" s="453"/>
      <c r="B848" s="453"/>
      <c r="C848" s="454"/>
      <c r="D848" s="455"/>
      <c r="E848" s="456" t="s">
        <v>4716</v>
      </c>
      <c r="F848" s="457">
        <f t="shared" ref="F848:F853" si="71" xml:space="preserve">  CHOOSE( $F$847, $F829, $F835, $F841 )</f>
        <v>0</v>
      </c>
      <c r="G848" s="456" t="s">
        <v>29</v>
      </c>
      <c r="M848" s="458"/>
    </row>
    <row r="849" spans="1:13" outlineLevel="1">
      <c r="A849" s="453"/>
      <c r="B849" s="453"/>
      <c r="C849" s="454"/>
      <c r="D849" s="455"/>
      <c r="E849" s="456" t="s">
        <v>4717</v>
      </c>
      <c r="F849" s="457">
        <f t="shared" si="71"/>
        <v>0</v>
      </c>
      <c r="G849" s="456" t="s">
        <v>29</v>
      </c>
      <c r="M849" s="458"/>
    </row>
    <row r="850" spans="1:13" outlineLevel="1">
      <c r="A850" s="453"/>
      <c r="B850" s="453"/>
      <c r="C850" s="454"/>
      <c r="D850" s="455"/>
      <c r="E850" s="456" t="s">
        <v>4718</v>
      </c>
      <c r="F850" s="457">
        <f t="shared" si="71"/>
        <v>0</v>
      </c>
      <c r="G850" s="456" t="s">
        <v>29</v>
      </c>
      <c r="M850" s="458"/>
    </row>
    <row r="851" spans="1:13" outlineLevel="1">
      <c r="A851" s="453"/>
      <c r="B851" s="453"/>
      <c r="C851" s="454"/>
      <c r="D851" s="455"/>
      <c r="E851" s="456" t="s">
        <v>4719</v>
      </c>
      <c r="F851" s="457">
        <f t="shared" si="71"/>
        <v>0</v>
      </c>
      <c r="G851" s="456" t="s">
        <v>29</v>
      </c>
      <c r="M851" s="458"/>
    </row>
    <row r="852" spans="1:13" outlineLevel="1">
      <c r="A852" s="453"/>
      <c r="B852" s="453"/>
      <c r="C852" s="454"/>
      <c r="D852" s="455"/>
      <c r="E852" s="456" t="s">
        <v>4720</v>
      </c>
      <c r="F852" s="457">
        <f t="shared" si="71"/>
        <v>0</v>
      </c>
      <c r="G852" s="456" t="s">
        <v>29</v>
      </c>
      <c r="M852" s="458"/>
    </row>
    <row r="853" spans="1:13" outlineLevel="1">
      <c r="A853" s="453"/>
      <c r="B853" s="453"/>
      <c r="C853" s="454"/>
      <c r="D853" s="455"/>
      <c r="E853" s="456" t="s">
        <v>4721</v>
      </c>
      <c r="F853" s="457">
        <f t="shared" si="71"/>
        <v>0</v>
      </c>
      <c r="G853" s="456" t="s">
        <v>29</v>
      </c>
      <c r="M853" s="458"/>
    </row>
    <row r="854" spans="1:13" outlineLevel="1"/>
    <row r="855" spans="1:13" outlineLevel="1"/>
    <row r="856" spans="1:13" outlineLevel="1">
      <c r="B856" s="69" t="s">
        <v>4722</v>
      </c>
    </row>
    <row r="857" spans="1:13" outlineLevel="1">
      <c r="A857" s="447"/>
      <c r="B857" s="447"/>
      <c r="C857" s="448"/>
      <c r="D857" s="449"/>
      <c r="E857" s="452" t="s">
        <v>4723</v>
      </c>
      <c r="F857" s="452">
        <v>3.2919999999999998</v>
      </c>
      <c r="G857" s="452" t="s">
        <v>29</v>
      </c>
      <c r="M857" s="458"/>
    </row>
    <row r="858" spans="1:13" outlineLevel="1">
      <c r="A858" s="447"/>
      <c r="B858" s="447"/>
      <c r="C858" s="448"/>
      <c r="D858" s="449"/>
      <c r="E858" s="452" t="s">
        <v>4724</v>
      </c>
      <c r="F858" s="452">
        <v>53.148000000000003</v>
      </c>
      <c r="G858" s="452" t="s">
        <v>29</v>
      </c>
      <c r="M858" s="458"/>
    </row>
    <row r="859" spans="1:13" outlineLevel="1">
      <c r="A859" s="447"/>
      <c r="B859" s="447"/>
      <c r="C859" s="448"/>
      <c r="D859" s="449"/>
      <c r="E859" s="452" t="s">
        <v>4725</v>
      </c>
      <c r="F859" s="452">
        <v>43.034999999999997</v>
      </c>
      <c r="G859" s="452" t="s">
        <v>29</v>
      </c>
      <c r="M859" s="458"/>
    </row>
    <row r="860" spans="1:13" outlineLevel="1">
      <c r="A860" s="447"/>
      <c r="B860" s="447"/>
      <c r="C860" s="448"/>
      <c r="D860" s="449"/>
      <c r="E860" s="452" t="s">
        <v>4726</v>
      </c>
      <c r="F860" s="452">
        <v>12.273</v>
      </c>
      <c r="G860" s="452" t="s">
        <v>29</v>
      </c>
      <c r="M860" s="458"/>
    </row>
    <row r="861" spans="1:13" outlineLevel="1">
      <c r="A861" s="447"/>
      <c r="B861" s="447"/>
      <c r="C861" s="448"/>
      <c r="D861" s="449"/>
      <c r="E861" s="452" t="s">
        <v>4727</v>
      </c>
      <c r="F861" s="452">
        <v>10.951000000000001</v>
      </c>
      <c r="G861" s="452" t="s">
        <v>29</v>
      </c>
      <c r="M861" s="458"/>
    </row>
    <row r="862" spans="1:13" outlineLevel="1">
      <c r="A862" s="447"/>
      <c r="B862" s="447"/>
      <c r="C862" s="448"/>
      <c r="D862" s="449"/>
      <c r="E862" s="452" t="s">
        <v>4728</v>
      </c>
      <c r="F862" s="452">
        <v>0</v>
      </c>
      <c r="G862" s="452" t="s">
        <v>29</v>
      </c>
      <c r="M862" s="458"/>
    </row>
    <row r="863" spans="1:13" outlineLevel="1">
      <c r="A863" s="447"/>
      <c r="B863" s="447"/>
      <c r="C863" s="448"/>
      <c r="D863" s="449"/>
      <c r="E863" s="452" t="s">
        <v>4729</v>
      </c>
      <c r="F863" s="452">
        <v>0</v>
      </c>
      <c r="G863" s="452" t="s">
        <v>29</v>
      </c>
      <c r="M863" s="458"/>
    </row>
    <row r="864" spans="1:13" outlineLevel="1">
      <c r="A864" s="447"/>
      <c r="B864" s="447"/>
      <c r="C864" s="448"/>
      <c r="D864" s="449"/>
      <c r="E864" s="452" t="s">
        <v>4730</v>
      </c>
      <c r="F864" s="452">
        <v>0</v>
      </c>
      <c r="G864" s="452" t="s">
        <v>29</v>
      </c>
      <c r="M864" s="458"/>
    </row>
    <row r="865" spans="1:13" outlineLevel="1">
      <c r="A865" s="447"/>
      <c r="B865" s="447"/>
      <c r="C865" s="448"/>
      <c r="D865" s="449"/>
      <c r="E865" s="452" t="s">
        <v>4731</v>
      </c>
      <c r="F865" s="452">
        <v>0</v>
      </c>
      <c r="G865" s="452" t="s">
        <v>29</v>
      </c>
      <c r="M865" s="458"/>
    </row>
    <row r="866" spans="1:13" outlineLevel="1">
      <c r="A866" s="447"/>
      <c r="B866" s="447"/>
      <c r="C866" s="448"/>
      <c r="D866" s="449"/>
      <c r="E866" s="452" t="s">
        <v>4732</v>
      </c>
      <c r="F866" s="452">
        <v>0</v>
      </c>
      <c r="G866" s="452" t="s">
        <v>29</v>
      </c>
      <c r="M866" s="458"/>
    </row>
    <row r="867" spans="1:13" outlineLevel="1">
      <c r="A867" s="447"/>
      <c r="B867" s="447"/>
      <c r="C867" s="448"/>
      <c r="D867" s="449"/>
      <c r="E867" s="452" t="s">
        <v>4733</v>
      </c>
      <c r="F867" s="452">
        <v>0</v>
      </c>
      <c r="G867" s="452" t="s">
        <v>29</v>
      </c>
      <c r="M867" s="458"/>
    </row>
    <row r="868" spans="1:13" outlineLevel="1">
      <c r="A868" s="447"/>
      <c r="B868" s="447"/>
      <c r="C868" s="448"/>
      <c r="D868" s="449"/>
      <c r="E868" s="452" t="s">
        <v>4734</v>
      </c>
      <c r="F868" s="452">
        <v>0</v>
      </c>
      <c r="G868" s="452" t="s">
        <v>29</v>
      </c>
      <c r="M868" s="458"/>
    </row>
    <row r="869" spans="1:13" outlineLevel="1">
      <c r="A869" s="447"/>
      <c r="B869" s="447"/>
      <c r="C869" s="448"/>
      <c r="D869" s="449"/>
      <c r="E869" s="452" t="s">
        <v>4735</v>
      </c>
      <c r="F869" s="452">
        <v>0</v>
      </c>
      <c r="G869" s="452" t="s">
        <v>29</v>
      </c>
      <c r="M869" s="458"/>
    </row>
    <row r="870" spans="1:13" outlineLevel="1">
      <c r="A870" s="447"/>
      <c r="B870" s="447"/>
      <c r="C870" s="448"/>
      <c r="D870" s="449"/>
      <c r="E870" s="452" t="s">
        <v>4736</v>
      </c>
      <c r="F870" s="452">
        <v>0</v>
      </c>
      <c r="G870" s="452" t="s">
        <v>29</v>
      </c>
      <c r="M870" s="458"/>
    </row>
    <row r="871" spans="1:13" outlineLevel="1">
      <c r="A871" s="447"/>
      <c r="B871" s="447"/>
      <c r="C871" s="448"/>
      <c r="D871" s="449"/>
      <c r="E871" s="452" t="s">
        <v>4737</v>
      </c>
      <c r="F871" s="452">
        <v>0</v>
      </c>
      <c r="G871" s="452" t="s">
        <v>29</v>
      </c>
      <c r="M871" s="458"/>
    </row>
    <row r="872" spans="1:13" outlineLevel="1">
      <c r="A872" s="447"/>
      <c r="B872" s="447"/>
      <c r="C872" s="448"/>
      <c r="D872" s="449"/>
      <c r="E872" s="452" t="s">
        <v>4738</v>
      </c>
      <c r="F872" s="452">
        <v>0</v>
      </c>
      <c r="G872" s="452" t="s">
        <v>29</v>
      </c>
      <c r="M872" s="458"/>
    </row>
    <row r="873" spans="1:13" outlineLevel="1">
      <c r="A873" s="447"/>
      <c r="B873" s="447"/>
      <c r="C873" s="448"/>
      <c r="D873" s="449"/>
      <c r="E873" s="452" t="s">
        <v>4739</v>
      </c>
      <c r="F873" s="452">
        <v>0</v>
      </c>
      <c r="G873" s="452" t="s">
        <v>29</v>
      </c>
      <c r="M873" s="458"/>
    </row>
    <row r="874" spans="1:13" outlineLevel="1">
      <c r="A874" s="447"/>
      <c r="B874" s="447"/>
      <c r="C874" s="448"/>
      <c r="D874" s="449"/>
      <c r="E874" s="452" t="s">
        <v>4740</v>
      </c>
      <c r="F874" s="452">
        <v>0</v>
      </c>
      <c r="G874" s="452" t="s">
        <v>29</v>
      </c>
      <c r="M874" s="458"/>
    </row>
    <row r="875" spans="1:13" outlineLevel="1">
      <c r="A875" s="447"/>
      <c r="B875" s="447"/>
      <c r="C875" s="448"/>
      <c r="D875" s="449"/>
      <c r="E875" s="450" t="s">
        <v>4741</v>
      </c>
      <c r="F875" s="450">
        <v>1</v>
      </c>
      <c r="G875" s="450" t="s">
        <v>4001</v>
      </c>
      <c r="M875" s="451"/>
    </row>
    <row r="876" spans="1:13" outlineLevel="1">
      <c r="A876" s="453"/>
      <c r="B876" s="453"/>
      <c r="C876" s="454"/>
      <c r="D876" s="455"/>
      <c r="E876" s="456" t="s">
        <v>4742</v>
      </c>
      <c r="F876" s="457">
        <f t="shared" ref="F876:F881" si="72" xml:space="preserve">  CHOOSE( $F$875, $F857, $F863, $F869 )</f>
        <v>3.2919999999999998</v>
      </c>
      <c r="G876" s="456" t="s">
        <v>29</v>
      </c>
      <c r="M876" s="458"/>
    </row>
    <row r="877" spans="1:13" outlineLevel="1">
      <c r="A877" s="453"/>
      <c r="B877" s="453"/>
      <c r="C877" s="454"/>
      <c r="D877" s="455"/>
      <c r="E877" s="456" t="s">
        <v>4743</v>
      </c>
      <c r="F877" s="457">
        <f t="shared" si="72"/>
        <v>53.148000000000003</v>
      </c>
      <c r="G877" s="456" t="s">
        <v>29</v>
      </c>
      <c r="M877" s="458"/>
    </row>
    <row r="878" spans="1:13" outlineLevel="1">
      <c r="A878" s="453"/>
      <c r="B878" s="453"/>
      <c r="C878" s="454"/>
      <c r="D878" s="455"/>
      <c r="E878" s="456" t="s">
        <v>4744</v>
      </c>
      <c r="F878" s="457">
        <f t="shared" si="72"/>
        <v>43.034999999999997</v>
      </c>
      <c r="G878" s="456" t="s">
        <v>29</v>
      </c>
      <c r="M878" s="458"/>
    </row>
    <row r="879" spans="1:13" outlineLevel="1">
      <c r="A879" s="453"/>
      <c r="B879" s="453"/>
      <c r="C879" s="454"/>
      <c r="D879" s="455"/>
      <c r="E879" s="456" t="s">
        <v>4745</v>
      </c>
      <c r="F879" s="457">
        <f t="shared" si="72"/>
        <v>12.273</v>
      </c>
      <c r="G879" s="456" t="s">
        <v>29</v>
      </c>
      <c r="M879" s="458"/>
    </row>
    <row r="880" spans="1:13" outlineLevel="1">
      <c r="A880" s="453"/>
      <c r="B880" s="453"/>
      <c r="C880" s="454"/>
      <c r="D880" s="455"/>
      <c r="E880" s="456" t="s">
        <v>4746</v>
      </c>
      <c r="F880" s="457">
        <f t="shared" si="72"/>
        <v>10.951000000000001</v>
      </c>
      <c r="G880" s="456" t="s">
        <v>29</v>
      </c>
      <c r="M880" s="458"/>
    </row>
    <row r="881" spans="1:13" outlineLevel="1">
      <c r="A881" s="453"/>
      <c r="B881" s="453"/>
      <c r="C881" s="454"/>
      <c r="D881" s="455"/>
      <c r="E881" s="456" t="s">
        <v>4747</v>
      </c>
      <c r="F881" s="457">
        <f t="shared" si="72"/>
        <v>0</v>
      </c>
      <c r="G881" s="456" t="s">
        <v>29</v>
      </c>
      <c r="M881" s="458"/>
    </row>
    <row r="882" spans="1:13" outlineLevel="1"/>
    <row r="883" spans="1:13" outlineLevel="1"/>
    <row r="884" spans="1:13" outlineLevel="1">
      <c r="B884" s="69" t="s">
        <v>4748</v>
      </c>
    </row>
    <row r="885" spans="1:13" outlineLevel="1">
      <c r="A885" s="447"/>
      <c r="B885" s="447"/>
      <c r="C885" s="448"/>
      <c r="D885" s="449"/>
      <c r="E885" s="452" t="s">
        <v>4749</v>
      </c>
      <c r="F885" s="452">
        <v>27.196999999999999</v>
      </c>
      <c r="G885" s="452" t="s">
        <v>29</v>
      </c>
      <c r="M885" s="458"/>
    </row>
    <row r="886" spans="1:13" outlineLevel="1">
      <c r="A886" s="447"/>
      <c r="B886" s="447"/>
      <c r="C886" s="448"/>
      <c r="D886" s="449"/>
      <c r="E886" s="452" t="s">
        <v>4750</v>
      </c>
      <c r="F886" s="452">
        <v>439.04300000000001</v>
      </c>
      <c r="G886" s="452" t="s">
        <v>29</v>
      </c>
      <c r="M886" s="458"/>
    </row>
    <row r="887" spans="1:13" outlineLevel="1">
      <c r="A887" s="447"/>
      <c r="B887" s="447"/>
      <c r="C887" s="448"/>
      <c r="D887" s="449"/>
      <c r="E887" s="452" t="s">
        <v>4751</v>
      </c>
      <c r="F887" s="452">
        <v>355.50299999999999</v>
      </c>
      <c r="G887" s="452" t="s">
        <v>29</v>
      </c>
      <c r="M887" s="458"/>
    </row>
    <row r="888" spans="1:13" outlineLevel="1">
      <c r="A888" s="447"/>
      <c r="B888" s="447"/>
      <c r="C888" s="448"/>
      <c r="D888" s="449"/>
      <c r="E888" s="452" t="s">
        <v>4752</v>
      </c>
      <c r="F888" s="452">
        <v>101.38500000000001</v>
      </c>
      <c r="G888" s="452" t="s">
        <v>29</v>
      </c>
      <c r="M888" s="458"/>
    </row>
    <row r="889" spans="1:13" outlineLevel="1">
      <c r="A889" s="447"/>
      <c r="B889" s="447"/>
      <c r="C889" s="448"/>
      <c r="D889" s="449"/>
      <c r="E889" s="452" t="s">
        <v>4753</v>
      </c>
      <c r="F889" s="452">
        <v>90.463999999999999</v>
      </c>
      <c r="G889" s="452" t="s">
        <v>29</v>
      </c>
      <c r="M889" s="458"/>
    </row>
    <row r="890" spans="1:13" outlineLevel="1">
      <c r="A890" s="447"/>
      <c r="B890" s="447"/>
      <c r="C890" s="448"/>
      <c r="D890" s="449"/>
      <c r="E890" s="452" t="s">
        <v>4754</v>
      </c>
      <c r="F890" s="452">
        <v>0</v>
      </c>
      <c r="G890" s="452" t="s">
        <v>29</v>
      </c>
      <c r="M890" s="458"/>
    </row>
    <row r="891" spans="1:13" outlineLevel="1">
      <c r="A891" s="447"/>
      <c r="B891" s="447"/>
      <c r="C891" s="448"/>
      <c r="D891" s="449"/>
      <c r="E891" s="452" t="s">
        <v>4755</v>
      </c>
      <c r="F891" s="452">
        <v>0</v>
      </c>
      <c r="G891" s="452" t="s">
        <v>29</v>
      </c>
      <c r="M891" s="458"/>
    </row>
    <row r="892" spans="1:13" outlineLevel="1">
      <c r="A892" s="447"/>
      <c r="B892" s="447"/>
      <c r="C892" s="448"/>
      <c r="D892" s="449"/>
      <c r="E892" s="452" t="s">
        <v>4756</v>
      </c>
      <c r="F892" s="452">
        <v>0</v>
      </c>
      <c r="G892" s="452" t="s">
        <v>29</v>
      </c>
      <c r="M892" s="458"/>
    </row>
    <row r="893" spans="1:13" outlineLevel="1">
      <c r="A893" s="447"/>
      <c r="B893" s="447"/>
      <c r="C893" s="448"/>
      <c r="D893" s="449"/>
      <c r="E893" s="452" t="s">
        <v>4757</v>
      </c>
      <c r="F893" s="452">
        <v>0</v>
      </c>
      <c r="G893" s="452" t="s">
        <v>29</v>
      </c>
      <c r="M893" s="458"/>
    </row>
    <row r="894" spans="1:13" outlineLevel="1">
      <c r="A894" s="447"/>
      <c r="B894" s="447"/>
      <c r="C894" s="448"/>
      <c r="D894" s="449"/>
      <c r="E894" s="452" t="s">
        <v>4758</v>
      </c>
      <c r="F894" s="452">
        <v>0</v>
      </c>
      <c r="G894" s="452" t="s">
        <v>29</v>
      </c>
      <c r="M894" s="458"/>
    </row>
    <row r="895" spans="1:13" outlineLevel="1">
      <c r="A895" s="447"/>
      <c r="B895" s="447"/>
      <c r="C895" s="448"/>
      <c r="D895" s="449"/>
      <c r="E895" s="452" t="s">
        <v>4759</v>
      </c>
      <c r="F895" s="452">
        <v>0</v>
      </c>
      <c r="G895" s="452" t="s">
        <v>29</v>
      </c>
      <c r="M895" s="458"/>
    </row>
    <row r="896" spans="1:13" outlineLevel="1">
      <c r="A896" s="447"/>
      <c r="B896" s="447"/>
      <c r="C896" s="448"/>
      <c r="D896" s="449"/>
      <c r="E896" s="452" t="s">
        <v>4760</v>
      </c>
      <c r="F896" s="452">
        <v>0</v>
      </c>
      <c r="G896" s="452" t="s">
        <v>29</v>
      </c>
      <c r="M896" s="458"/>
    </row>
    <row r="897" spans="1:13" outlineLevel="1">
      <c r="A897" s="447"/>
      <c r="B897" s="447"/>
      <c r="C897" s="448"/>
      <c r="D897" s="449"/>
      <c r="E897" s="452" t="s">
        <v>4761</v>
      </c>
      <c r="F897" s="452">
        <v>0</v>
      </c>
      <c r="G897" s="452" t="s">
        <v>29</v>
      </c>
      <c r="M897" s="458"/>
    </row>
    <row r="898" spans="1:13" outlineLevel="1">
      <c r="A898" s="447"/>
      <c r="B898" s="447"/>
      <c r="C898" s="448"/>
      <c r="D898" s="449"/>
      <c r="E898" s="452" t="s">
        <v>4762</v>
      </c>
      <c r="F898" s="452">
        <v>0</v>
      </c>
      <c r="G898" s="452" t="s">
        <v>29</v>
      </c>
      <c r="M898" s="458"/>
    </row>
    <row r="899" spans="1:13" outlineLevel="1">
      <c r="A899" s="447"/>
      <c r="B899" s="447"/>
      <c r="C899" s="448"/>
      <c r="D899" s="449"/>
      <c r="E899" s="452" t="s">
        <v>4763</v>
      </c>
      <c r="F899" s="452">
        <v>0</v>
      </c>
      <c r="G899" s="452" t="s">
        <v>29</v>
      </c>
      <c r="M899" s="458"/>
    </row>
    <row r="900" spans="1:13" outlineLevel="1">
      <c r="A900" s="447"/>
      <c r="B900" s="447"/>
      <c r="C900" s="448"/>
      <c r="D900" s="449"/>
      <c r="E900" s="452" t="s">
        <v>4764</v>
      </c>
      <c r="F900" s="452">
        <v>0</v>
      </c>
      <c r="G900" s="452" t="s">
        <v>29</v>
      </c>
      <c r="M900" s="458"/>
    </row>
    <row r="901" spans="1:13" outlineLevel="1">
      <c r="A901" s="447"/>
      <c r="B901" s="447"/>
      <c r="C901" s="448"/>
      <c r="D901" s="449"/>
      <c r="E901" s="452" t="s">
        <v>4765</v>
      </c>
      <c r="F901" s="452">
        <v>0</v>
      </c>
      <c r="G901" s="452" t="s">
        <v>29</v>
      </c>
      <c r="M901" s="458"/>
    </row>
    <row r="902" spans="1:13" outlineLevel="1">
      <c r="A902" s="447"/>
      <c r="B902" s="447"/>
      <c r="C902" s="448"/>
      <c r="D902" s="449"/>
      <c r="E902" s="452" t="s">
        <v>4766</v>
      </c>
      <c r="F902" s="452">
        <v>0</v>
      </c>
      <c r="G902" s="452" t="s">
        <v>29</v>
      </c>
      <c r="M902" s="458"/>
    </row>
    <row r="903" spans="1:13" outlineLevel="1">
      <c r="A903" s="447"/>
      <c r="B903" s="447"/>
      <c r="C903" s="448"/>
      <c r="D903" s="449"/>
      <c r="E903" s="450" t="s">
        <v>4767</v>
      </c>
      <c r="F903" s="450">
        <v>1</v>
      </c>
      <c r="G903" s="450" t="s">
        <v>4001</v>
      </c>
      <c r="M903" s="451"/>
    </row>
    <row r="904" spans="1:13" outlineLevel="1">
      <c r="A904" s="453"/>
      <c r="B904" s="453"/>
      <c r="C904" s="454"/>
      <c r="D904" s="455"/>
      <c r="E904" s="456" t="s">
        <v>4768</v>
      </c>
      <c r="F904" s="457">
        <f t="shared" ref="F904:F909" si="73" xml:space="preserve">  CHOOSE( $F$903, $F885, $F891, $F897 )</f>
        <v>27.196999999999999</v>
      </c>
      <c r="G904" s="456" t="s">
        <v>29</v>
      </c>
      <c r="M904" s="458"/>
    </row>
    <row r="905" spans="1:13" outlineLevel="1">
      <c r="A905" s="453"/>
      <c r="B905" s="453"/>
      <c r="C905" s="454"/>
      <c r="D905" s="455"/>
      <c r="E905" s="456" t="s">
        <v>4769</v>
      </c>
      <c r="F905" s="457">
        <f t="shared" si="73"/>
        <v>439.04300000000001</v>
      </c>
      <c r="G905" s="456" t="s">
        <v>29</v>
      </c>
      <c r="M905" s="458"/>
    </row>
    <row r="906" spans="1:13" outlineLevel="1">
      <c r="A906" s="453"/>
      <c r="B906" s="453"/>
      <c r="C906" s="454"/>
      <c r="D906" s="455"/>
      <c r="E906" s="456" t="s">
        <v>4770</v>
      </c>
      <c r="F906" s="457">
        <f t="shared" si="73"/>
        <v>355.50299999999999</v>
      </c>
      <c r="G906" s="456" t="s">
        <v>29</v>
      </c>
      <c r="M906" s="458"/>
    </row>
    <row r="907" spans="1:13" outlineLevel="1">
      <c r="A907" s="453"/>
      <c r="B907" s="453"/>
      <c r="C907" s="454"/>
      <c r="D907" s="455"/>
      <c r="E907" s="456" t="s">
        <v>4771</v>
      </c>
      <c r="F907" s="457">
        <f t="shared" si="73"/>
        <v>101.38500000000001</v>
      </c>
      <c r="G907" s="456" t="s">
        <v>29</v>
      </c>
      <c r="M907" s="458"/>
    </row>
    <row r="908" spans="1:13" outlineLevel="1">
      <c r="A908" s="453"/>
      <c r="B908" s="453"/>
      <c r="C908" s="454"/>
      <c r="D908" s="455"/>
      <c r="E908" s="456" t="s">
        <v>4772</v>
      </c>
      <c r="F908" s="457">
        <f t="shared" si="73"/>
        <v>90.463999999999999</v>
      </c>
      <c r="G908" s="456" t="s">
        <v>29</v>
      </c>
      <c r="M908" s="458"/>
    </row>
    <row r="909" spans="1:13" outlineLevel="1">
      <c r="A909" s="453"/>
      <c r="B909" s="453"/>
      <c r="C909" s="454"/>
      <c r="D909" s="455"/>
      <c r="E909" s="456" t="s">
        <v>4773</v>
      </c>
      <c r="F909" s="457">
        <f t="shared" si="73"/>
        <v>0</v>
      </c>
      <c r="G909" s="456" t="s">
        <v>29</v>
      </c>
      <c r="M909" s="458"/>
    </row>
    <row r="910" spans="1:13" outlineLevel="1"/>
    <row r="911" spans="1:13" outlineLevel="1"/>
    <row r="912" spans="1:13" outlineLevel="1">
      <c r="B912" s="69" t="s">
        <v>4774</v>
      </c>
    </row>
    <row r="913" spans="1:24" outlineLevel="1">
      <c r="A913" s="447"/>
      <c r="B913" s="447"/>
      <c r="C913" s="448"/>
      <c r="D913" s="449"/>
      <c r="E913" s="450" t="s">
        <v>4775</v>
      </c>
      <c r="F913" s="450">
        <v>1</v>
      </c>
      <c r="G913" s="450" t="s">
        <v>4001</v>
      </c>
      <c r="M913" s="451"/>
    </row>
    <row r="914" spans="1:24" outlineLevel="1">
      <c r="A914" s="447"/>
      <c r="B914" s="447"/>
      <c r="C914" s="448"/>
      <c r="D914" s="449"/>
      <c r="E914" s="452" t="s">
        <v>4776</v>
      </c>
      <c r="F914" s="452">
        <v>0</v>
      </c>
      <c r="G914" s="452" t="s">
        <v>29</v>
      </c>
      <c r="H914" s="452">
        <v>0</v>
      </c>
      <c r="I914" s="452">
        <v>0</v>
      </c>
      <c r="J914" s="452">
        <v>0</v>
      </c>
      <c r="K914" s="452">
        <v>0</v>
      </c>
      <c r="L914" s="452">
        <v>0</v>
      </c>
      <c r="M914" s="452">
        <v>0</v>
      </c>
      <c r="N914" s="452">
        <v>0</v>
      </c>
      <c r="O914" s="452">
        <v>0</v>
      </c>
      <c r="P914" s="452">
        <v>0</v>
      </c>
      <c r="Q914" s="452">
        <v>0</v>
      </c>
      <c r="R914" s="452">
        <v>0</v>
      </c>
      <c r="S914" s="452">
        <v>0</v>
      </c>
      <c r="T914" s="452">
        <v>0</v>
      </c>
      <c r="U914" s="452">
        <v>0</v>
      </c>
      <c r="V914" s="452">
        <v>0</v>
      </c>
      <c r="W914" s="452">
        <v>0</v>
      </c>
      <c r="X914" s="452">
        <v>0</v>
      </c>
    </row>
    <row r="915" spans="1:24" outlineLevel="1">
      <c r="A915" s="447"/>
      <c r="B915" s="447"/>
      <c r="C915" s="448"/>
      <c r="D915" s="449"/>
      <c r="E915" s="452" t="s">
        <v>4777</v>
      </c>
      <c r="F915" s="452">
        <v>0</v>
      </c>
      <c r="G915" s="452" t="s">
        <v>29</v>
      </c>
      <c r="H915" s="452">
        <v>0</v>
      </c>
      <c r="I915" s="452">
        <v>0</v>
      </c>
      <c r="J915" s="452">
        <v>0</v>
      </c>
      <c r="K915" s="452">
        <v>0</v>
      </c>
      <c r="L915" s="452">
        <v>0</v>
      </c>
      <c r="M915" s="452">
        <v>0</v>
      </c>
      <c r="N915" s="452">
        <v>0</v>
      </c>
      <c r="O915" s="452">
        <v>0</v>
      </c>
      <c r="P915" s="452">
        <v>0</v>
      </c>
      <c r="Q915" s="452">
        <v>0</v>
      </c>
      <c r="R915" s="452">
        <v>0</v>
      </c>
      <c r="S915" s="452">
        <v>0</v>
      </c>
      <c r="T915" s="452">
        <v>0</v>
      </c>
      <c r="U915" s="452">
        <v>0</v>
      </c>
      <c r="V915" s="452">
        <v>0</v>
      </c>
      <c r="W915" s="452">
        <v>0</v>
      </c>
      <c r="X915" s="452">
        <v>0</v>
      </c>
    </row>
    <row r="916" spans="1:24" outlineLevel="1">
      <c r="A916" s="447"/>
      <c r="B916" s="447"/>
      <c r="C916" s="448"/>
      <c r="D916" s="449"/>
      <c r="E916" s="452" t="s">
        <v>4778</v>
      </c>
      <c r="F916" s="452">
        <v>0</v>
      </c>
      <c r="G916" s="452" t="s">
        <v>29</v>
      </c>
      <c r="H916" s="452">
        <v>0</v>
      </c>
      <c r="I916" s="452">
        <v>0</v>
      </c>
      <c r="J916" s="452">
        <v>0</v>
      </c>
      <c r="K916" s="452">
        <v>0</v>
      </c>
      <c r="L916" s="452">
        <v>0</v>
      </c>
      <c r="M916" s="452">
        <v>0</v>
      </c>
      <c r="N916" s="452">
        <v>0</v>
      </c>
      <c r="O916" s="452">
        <v>0</v>
      </c>
      <c r="P916" s="452">
        <v>0</v>
      </c>
      <c r="Q916" s="452">
        <v>0</v>
      </c>
      <c r="R916" s="452">
        <v>0</v>
      </c>
      <c r="S916" s="452">
        <v>0</v>
      </c>
      <c r="T916" s="452">
        <v>0</v>
      </c>
      <c r="U916" s="452">
        <v>0</v>
      </c>
      <c r="V916" s="452">
        <v>0</v>
      </c>
      <c r="W916" s="452">
        <v>0</v>
      </c>
      <c r="X916" s="452">
        <v>0</v>
      </c>
    </row>
    <row r="917" spans="1:24" outlineLevel="1">
      <c r="A917" s="447"/>
      <c r="B917" s="447"/>
      <c r="C917" s="448"/>
      <c r="D917" s="449"/>
      <c r="E917" s="452" t="s">
        <v>4779</v>
      </c>
      <c r="F917" s="452">
        <v>0</v>
      </c>
      <c r="G917" s="452" t="s">
        <v>29</v>
      </c>
      <c r="H917" s="452">
        <v>0</v>
      </c>
      <c r="I917" s="452">
        <v>0</v>
      </c>
      <c r="J917" s="452">
        <v>0</v>
      </c>
      <c r="K917" s="452">
        <v>0</v>
      </c>
      <c r="L917" s="452">
        <v>0</v>
      </c>
      <c r="M917" s="452">
        <v>0</v>
      </c>
      <c r="N917" s="452">
        <v>0</v>
      </c>
      <c r="O917" s="452">
        <v>0</v>
      </c>
      <c r="P917" s="452">
        <v>0</v>
      </c>
      <c r="Q917" s="452">
        <v>0</v>
      </c>
      <c r="R917" s="452">
        <v>0</v>
      </c>
      <c r="S917" s="452">
        <v>0</v>
      </c>
      <c r="T917" s="452">
        <v>0</v>
      </c>
      <c r="U917" s="452">
        <v>0</v>
      </c>
      <c r="V917" s="452">
        <v>0</v>
      </c>
      <c r="W917" s="452">
        <v>0</v>
      </c>
      <c r="X917" s="452">
        <v>0</v>
      </c>
    </row>
    <row r="918" spans="1:24" outlineLevel="1">
      <c r="A918" s="447"/>
      <c r="B918" s="447"/>
      <c r="C918" s="448"/>
      <c r="D918" s="449"/>
      <c r="E918" s="452" t="s">
        <v>4780</v>
      </c>
      <c r="F918" s="452">
        <v>0</v>
      </c>
      <c r="G918" s="452" t="s">
        <v>29</v>
      </c>
      <c r="H918" s="452">
        <v>0</v>
      </c>
      <c r="I918" s="452">
        <v>0</v>
      </c>
      <c r="J918" s="452">
        <v>0</v>
      </c>
      <c r="K918" s="452">
        <v>0</v>
      </c>
      <c r="L918" s="452">
        <v>0</v>
      </c>
      <c r="M918" s="452">
        <v>0</v>
      </c>
      <c r="N918" s="452">
        <v>0</v>
      </c>
      <c r="O918" s="452">
        <v>0</v>
      </c>
      <c r="P918" s="452">
        <v>0</v>
      </c>
      <c r="Q918" s="452">
        <v>0</v>
      </c>
      <c r="R918" s="452">
        <v>0</v>
      </c>
      <c r="S918" s="452">
        <v>0</v>
      </c>
      <c r="T918" s="452">
        <v>0</v>
      </c>
      <c r="U918" s="452">
        <v>0</v>
      </c>
      <c r="V918" s="452">
        <v>0</v>
      </c>
      <c r="W918" s="452">
        <v>0</v>
      </c>
      <c r="X918" s="452">
        <v>0</v>
      </c>
    </row>
    <row r="919" spans="1:24" outlineLevel="1">
      <c r="A919" s="447"/>
      <c r="B919" s="447"/>
      <c r="C919" s="448"/>
      <c r="D919" s="449"/>
      <c r="E919" s="452" t="s">
        <v>4781</v>
      </c>
      <c r="F919" s="452">
        <v>0</v>
      </c>
      <c r="G919" s="452" t="s">
        <v>29</v>
      </c>
      <c r="H919" s="452">
        <v>0</v>
      </c>
      <c r="I919" s="452">
        <v>0</v>
      </c>
      <c r="J919" s="452">
        <v>0</v>
      </c>
      <c r="K919" s="452">
        <v>0</v>
      </c>
      <c r="L919" s="452">
        <v>0</v>
      </c>
      <c r="M919" s="452">
        <v>0</v>
      </c>
      <c r="N919" s="452">
        <v>0</v>
      </c>
      <c r="O919" s="452">
        <v>0</v>
      </c>
      <c r="P919" s="452">
        <v>0</v>
      </c>
      <c r="Q919" s="452">
        <v>0</v>
      </c>
      <c r="R919" s="452">
        <v>0</v>
      </c>
      <c r="S919" s="452">
        <v>0</v>
      </c>
      <c r="T919" s="452">
        <v>0</v>
      </c>
      <c r="U919" s="452">
        <v>0</v>
      </c>
      <c r="V919" s="452">
        <v>0</v>
      </c>
      <c r="W919" s="452">
        <v>0</v>
      </c>
      <c r="X919" s="452">
        <v>0</v>
      </c>
    </row>
    <row r="920" spans="1:24" outlineLevel="1">
      <c r="A920" s="447"/>
      <c r="B920" s="447"/>
      <c r="C920" s="448"/>
      <c r="D920" s="449"/>
      <c r="E920" s="452" t="s">
        <v>4782</v>
      </c>
      <c r="F920" s="452">
        <v>0</v>
      </c>
      <c r="G920" s="452" t="s">
        <v>29</v>
      </c>
      <c r="H920" s="452">
        <v>0</v>
      </c>
      <c r="I920" s="452">
        <v>0</v>
      </c>
      <c r="J920" s="452">
        <v>0</v>
      </c>
      <c r="K920" s="452">
        <v>0</v>
      </c>
      <c r="L920" s="452">
        <v>0</v>
      </c>
      <c r="M920" s="452">
        <v>0</v>
      </c>
      <c r="N920" s="452">
        <v>0</v>
      </c>
      <c r="O920" s="452">
        <v>0</v>
      </c>
      <c r="P920" s="452">
        <v>0</v>
      </c>
      <c r="Q920" s="452">
        <v>0</v>
      </c>
      <c r="R920" s="452">
        <v>0</v>
      </c>
      <c r="S920" s="452">
        <v>0</v>
      </c>
      <c r="T920" s="452">
        <v>0</v>
      </c>
      <c r="U920" s="452">
        <v>0</v>
      </c>
      <c r="V920" s="452">
        <v>0</v>
      </c>
      <c r="W920" s="452">
        <v>0</v>
      </c>
      <c r="X920" s="452">
        <v>0</v>
      </c>
    </row>
    <row r="921" spans="1:24" outlineLevel="1">
      <c r="A921" s="447"/>
      <c r="B921" s="447"/>
      <c r="C921" s="448"/>
      <c r="D921" s="449"/>
      <c r="E921" s="452" t="s">
        <v>4783</v>
      </c>
      <c r="F921" s="452">
        <v>0</v>
      </c>
      <c r="G921" s="452" t="s">
        <v>29</v>
      </c>
      <c r="H921" s="452">
        <v>0</v>
      </c>
      <c r="I921" s="452">
        <v>0</v>
      </c>
      <c r="J921" s="452">
        <v>0</v>
      </c>
      <c r="K921" s="452">
        <v>0</v>
      </c>
      <c r="L921" s="452">
        <v>0</v>
      </c>
      <c r="M921" s="452">
        <v>0</v>
      </c>
      <c r="N921" s="452">
        <v>0</v>
      </c>
      <c r="O921" s="452">
        <v>0</v>
      </c>
      <c r="P921" s="452">
        <v>0</v>
      </c>
      <c r="Q921" s="452">
        <v>0</v>
      </c>
      <c r="R921" s="452">
        <v>0</v>
      </c>
      <c r="S921" s="452">
        <v>0</v>
      </c>
      <c r="T921" s="452">
        <v>0</v>
      </c>
      <c r="U921" s="452">
        <v>0</v>
      </c>
      <c r="V921" s="452">
        <v>0</v>
      </c>
      <c r="W921" s="452">
        <v>0</v>
      </c>
      <c r="X921" s="452">
        <v>0</v>
      </c>
    </row>
    <row r="922" spans="1:24" outlineLevel="1">
      <c r="A922" s="447"/>
      <c r="B922" s="447"/>
      <c r="C922" s="448"/>
      <c r="D922" s="449"/>
      <c r="E922" s="452" t="s">
        <v>4784</v>
      </c>
      <c r="F922" s="452">
        <v>0</v>
      </c>
      <c r="G922" s="452" t="s">
        <v>29</v>
      </c>
      <c r="H922" s="452">
        <v>0</v>
      </c>
      <c r="I922" s="452">
        <v>0</v>
      </c>
      <c r="J922" s="452">
        <v>0</v>
      </c>
      <c r="K922" s="452">
        <v>0</v>
      </c>
      <c r="L922" s="452">
        <v>0</v>
      </c>
      <c r="M922" s="452">
        <v>0</v>
      </c>
      <c r="N922" s="452">
        <v>0</v>
      </c>
      <c r="O922" s="452">
        <v>0</v>
      </c>
      <c r="P922" s="452">
        <v>0</v>
      </c>
      <c r="Q922" s="452">
        <v>0</v>
      </c>
      <c r="R922" s="452">
        <v>0</v>
      </c>
      <c r="S922" s="452">
        <v>0</v>
      </c>
      <c r="T922" s="452">
        <v>0</v>
      </c>
      <c r="U922" s="452">
        <v>0</v>
      </c>
      <c r="V922" s="452">
        <v>0</v>
      </c>
      <c r="W922" s="452">
        <v>0</v>
      </c>
      <c r="X922" s="452">
        <v>0</v>
      </c>
    </row>
    <row r="923" spans="1:24" outlineLevel="1">
      <c r="A923" s="447"/>
      <c r="B923" s="447"/>
      <c r="C923" s="448"/>
      <c r="D923" s="449"/>
      <c r="E923" s="452" t="s">
        <v>4785</v>
      </c>
      <c r="F923" s="452">
        <v>0</v>
      </c>
      <c r="G923" s="452" t="s">
        <v>29</v>
      </c>
      <c r="H923" s="452">
        <v>0</v>
      </c>
      <c r="I923" s="452">
        <v>0</v>
      </c>
      <c r="J923" s="452">
        <v>0</v>
      </c>
      <c r="K923" s="452">
        <v>0</v>
      </c>
      <c r="L923" s="452">
        <v>0</v>
      </c>
      <c r="M923" s="452">
        <v>0</v>
      </c>
      <c r="N923" s="452">
        <v>0</v>
      </c>
      <c r="O923" s="452">
        <v>0</v>
      </c>
      <c r="P923" s="452">
        <v>0</v>
      </c>
      <c r="Q923" s="452">
        <v>0</v>
      </c>
      <c r="R923" s="452">
        <v>0</v>
      </c>
      <c r="S923" s="452">
        <v>0</v>
      </c>
      <c r="T923" s="452">
        <v>0</v>
      </c>
      <c r="U923" s="452">
        <v>0</v>
      </c>
      <c r="V923" s="452">
        <v>0</v>
      </c>
      <c r="W923" s="452">
        <v>0</v>
      </c>
      <c r="X923" s="452">
        <v>0</v>
      </c>
    </row>
    <row r="924" spans="1:24" outlineLevel="1">
      <c r="A924" s="447"/>
      <c r="B924" s="447"/>
      <c r="C924" s="448"/>
      <c r="D924" s="449"/>
      <c r="E924" s="452" t="s">
        <v>4786</v>
      </c>
      <c r="F924" s="452">
        <v>0</v>
      </c>
      <c r="G924" s="452" t="s">
        <v>29</v>
      </c>
      <c r="H924" s="452">
        <v>0</v>
      </c>
      <c r="I924" s="452">
        <v>0</v>
      </c>
      <c r="J924" s="452">
        <v>0</v>
      </c>
      <c r="K924" s="452">
        <v>0</v>
      </c>
      <c r="L924" s="452">
        <v>0</v>
      </c>
      <c r="M924" s="452">
        <v>0</v>
      </c>
      <c r="N924" s="452">
        <v>0</v>
      </c>
      <c r="O924" s="452">
        <v>0</v>
      </c>
      <c r="P924" s="452">
        <v>0</v>
      </c>
      <c r="Q924" s="452">
        <v>0</v>
      </c>
      <c r="R924" s="452">
        <v>0</v>
      </c>
      <c r="S924" s="452">
        <v>0</v>
      </c>
      <c r="T924" s="452">
        <v>0</v>
      </c>
      <c r="U924" s="452">
        <v>0</v>
      </c>
      <c r="V924" s="452">
        <v>0</v>
      </c>
      <c r="W924" s="452">
        <v>0</v>
      </c>
      <c r="X924" s="452">
        <v>0</v>
      </c>
    </row>
    <row r="925" spans="1:24" outlineLevel="1">
      <c r="A925" s="447"/>
      <c r="B925" s="447"/>
      <c r="C925" s="448"/>
      <c r="D925" s="449"/>
      <c r="E925" s="452" t="s">
        <v>4787</v>
      </c>
      <c r="F925" s="452">
        <v>0</v>
      </c>
      <c r="G925" s="452" t="s">
        <v>29</v>
      </c>
      <c r="H925" s="452">
        <v>0</v>
      </c>
      <c r="I925" s="452">
        <v>0</v>
      </c>
      <c r="J925" s="452">
        <v>0</v>
      </c>
      <c r="K925" s="452">
        <v>0</v>
      </c>
      <c r="L925" s="452">
        <v>0</v>
      </c>
      <c r="M925" s="452">
        <v>0</v>
      </c>
      <c r="N925" s="452">
        <v>0</v>
      </c>
      <c r="O925" s="452">
        <v>0</v>
      </c>
      <c r="P925" s="452">
        <v>0</v>
      </c>
      <c r="Q925" s="452">
        <v>0</v>
      </c>
      <c r="R925" s="452">
        <v>0</v>
      </c>
      <c r="S925" s="452">
        <v>0</v>
      </c>
      <c r="T925" s="452">
        <v>0</v>
      </c>
      <c r="U925" s="452">
        <v>0</v>
      </c>
      <c r="V925" s="452">
        <v>0</v>
      </c>
      <c r="W925" s="452">
        <v>0</v>
      </c>
      <c r="X925" s="452">
        <v>0</v>
      </c>
    </row>
    <row r="926" spans="1:24" outlineLevel="1">
      <c r="A926" s="447"/>
      <c r="B926" s="447"/>
      <c r="C926" s="448"/>
      <c r="D926" s="449"/>
      <c r="E926" s="452" t="s">
        <v>4788</v>
      </c>
      <c r="F926" s="452">
        <v>0</v>
      </c>
      <c r="G926" s="452" t="s">
        <v>29</v>
      </c>
      <c r="H926" s="452">
        <v>0</v>
      </c>
      <c r="I926" s="452">
        <v>0</v>
      </c>
      <c r="J926" s="452">
        <v>0</v>
      </c>
      <c r="K926" s="452">
        <v>0</v>
      </c>
      <c r="L926" s="452">
        <v>0</v>
      </c>
      <c r="M926" s="452">
        <v>0</v>
      </c>
      <c r="N926" s="452">
        <v>0</v>
      </c>
      <c r="O926" s="452">
        <v>0</v>
      </c>
      <c r="P926" s="452">
        <v>0</v>
      </c>
      <c r="Q926" s="452">
        <v>0</v>
      </c>
      <c r="R926" s="452">
        <v>0</v>
      </c>
      <c r="S926" s="452">
        <v>0</v>
      </c>
      <c r="T926" s="452">
        <v>0</v>
      </c>
      <c r="U926" s="452">
        <v>0</v>
      </c>
      <c r="V926" s="452">
        <v>0</v>
      </c>
      <c r="W926" s="452">
        <v>0</v>
      </c>
      <c r="X926" s="452">
        <v>0</v>
      </c>
    </row>
    <row r="927" spans="1:24" outlineLevel="1">
      <c r="A927" s="447"/>
      <c r="B927" s="447"/>
      <c r="C927" s="448"/>
      <c r="D927" s="449"/>
      <c r="E927" s="452" t="s">
        <v>4789</v>
      </c>
      <c r="F927" s="452">
        <v>0</v>
      </c>
      <c r="G927" s="452" t="s">
        <v>29</v>
      </c>
      <c r="H927" s="452">
        <v>0</v>
      </c>
      <c r="I927" s="452">
        <v>0</v>
      </c>
      <c r="J927" s="452">
        <v>0</v>
      </c>
      <c r="K927" s="452">
        <v>0</v>
      </c>
      <c r="L927" s="452">
        <v>0</v>
      </c>
      <c r="M927" s="452">
        <v>0</v>
      </c>
      <c r="N927" s="452">
        <v>0</v>
      </c>
      <c r="O927" s="452">
        <v>0</v>
      </c>
      <c r="P927" s="452">
        <v>0</v>
      </c>
      <c r="Q927" s="452">
        <v>0</v>
      </c>
      <c r="R927" s="452">
        <v>0</v>
      </c>
      <c r="S927" s="452">
        <v>0</v>
      </c>
      <c r="T927" s="452">
        <v>0</v>
      </c>
      <c r="U927" s="452">
        <v>0</v>
      </c>
      <c r="V927" s="452">
        <v>0</v>
      </c>
      <c r="W927" s="452">
        <v>0</v>
      </c>
      <c r="X927" s="452">
        <v>0</v>
      </c>
    </row>
    <row r="928" spans="1:24" outlineLevel="1">
      <c r="A928" s="447"/>
      <c r="B928" s="447"/>
      <c r="C928" s="448"/>
      <c r="D928" s="449"/>
      <c r="E928" s="452" t="s">
        <v>4790</v>
      </c>
      <c r="F928" s="452">
        <v>0</v>
      </c>
      <c r="G928" s="452" t="s">
        <v>29</v>
      </c>
      <c r="H928" s="452">
        <v>0</v>
      </c>
      <c r="I928" s="452">
        <v>0</v>
      </c>
      <c r="J928" s="452">
        <v>0</v>
      </c>
      <c r="K928" s="452">
        <v>0</v>
      </c>
      <c r="L928" s="452">
        <v>0</v>
      </c>
      <c r="M928" s="452">
        <v>0</v>
      </c>
      <c r="N928" s="452">
        <v>0</v>
      </c>
      <c r="O928" s="452">
        <v>0</v>
      </c>
      <c r="P928" s="452">
        <v>0</v>
      </c>
      <c r="Q928" s="452">
        <v>0</v>
      </c>
      <c r="R928" s="452">
        <v>0</v>
      </c>
      <c r="S928" s="452">
        <v>0</v>
      </c>
      <c r="T928" s="452">
        <v>0</v>
      </c>
      <c r="U928" s="452">
        <v>0</v>
      </c>
      <c r="V928" s="452">
        <v>0</v>
      </c>
      <c r="W928" s="452">
        <v>0</v>
      </c>
      <c r="X928" s="452">
        <v>0</v>
      </c>
    </row>
    <row r="929" spans="1:24" outlineLevel="1">
      <c r="A929" s="447"/>
      <c r="B929" s="447"/>
      <c r="C929" s="448"/>
      <c r="D929" s="449"/>
      <c r="E929" s="452" t="s">
        <v>4791</v>
      </c>
      <c r="F929" s="452">
        <v>0</v>
      </c>
      <c r="G929" s="452" t="s">
        <v>29</v>
      </c>
      <c r="H929" s="452">
        <v>0</v>
      </c>
      <c r="I929" s="452">
        <v>0</v>
      </c>
      <c r="J929" s="452">
        <v>0</v>
      </c>
      <c r="K929" s="452">
        <v>0</v>
      </c>
      <c r="L929" s="452">
        <v>0</v>
      </c>
      <c r="M929" s="452">
        <v>0</v>
      </c>
      <c r="N929" s="452">
        <v>0</v>
      </c>
      <c r="O929" s="452">
        <v>0</v>
      </c>
      <c r="P929" s="452">
        <v>0</v>
      </c>
      <c r="Q929" s="452">
        <v>0</v>
      </c>
      <c r="R929" s="452">
        <v>0</v>
      </c>
      <c r="S929" s="452">
        <v>0</v>
      </c>
      <c r="T929" s="452">
        <v>0</v>
      </c>
      <c r="U929" s="452">
        <v>0</v>
      </c>
      <c r="V929" s="452">
        <v>0</v>
      </c>
      <c r="W929" s="452">
        <v>0</v>
      </c>
      <c r="X929" s="452">
        <v>0</v>
      </c>
    </row>
    <row r="930" spans="1:24" outlineLevel="1">
      <c r="A930" s="447"/>
      <c r="B930" s="447"/>
      <c r="C930" s="448"/>
      <c r="D930" s="449"/>
      <c r="E930" s="452" t="s">
        <v>4792</v>
      </c>
      <c r="F930" s="452">
        <v>0</v>
      </c>
      <c r="G930" s="452" t="s">
        <v>29</v>
      </c>
      <c r="H930" s="452">
        <v>0</v>
      </c>
      <c r="I930" s="452">
        <v>0</v>
      </c>
      <c r="J930" s="452">
        <v>0</v>
      </c>
      <c r="K930" s="452">
        <v>0</v>
      </c>
      <c r="L930" s="452">
        <v>0</v>
      </c>
      <c r="M930" s="452">
        <v>0</v>
      </c>
      <c r="N930" s="452">
        <v>0</v>
      </c>
      <c r="O930" s="452">
        <v>0</v>
      </c>
      <c r="P930" s="452">
        <v>0</v>
      </c>
      <c r="Q930" s="452">
        <v>0</v>
      </c>
      <c r="R930" s="452">
        <v>0</v>
      </c>
      <c r="S930" s="452">
        <v>0</v>
      </c>
      <c r="T930" s="452">
        <v>0</v>
      </c>
      <c r="U930" s="452">
        <v>0</v>
      </c>
      <c r="V930" s="452">
        <v>0</v>
      </c>
      <c r="W930" s="452">
        <v>0</v>
      </c>
      <c r="X930" s="452">
        <v>0</v>
      </c>
    </row>
    <row r="931" spans="1:24" outlineLevel="1">
      <c r="A931" s="447"/>
      <c r="B931" s="447"/>
      <c r="C931" s="448"/>
      <c r="D931" s="449"/>
      <c r="E931" s="452" t="s">
        <v>4793</v>
      </c>
      <c r="F931" s="452">
        <v>0</v>
      </c>
      <c r="G931" s="452" t="s">
        <v>29</v>
      </c>
      <c r="H931" s="452">
        <v>0</v>
      </c>
      <c r="I931" s="452">
        <v>0</v>
      </c>
      <c r="J931" s="452">
        <v>0</v>
      </c>
      <c r="K931" s="452">
        <v>0</v>
      </c>
      <c r="L931" s="452">
        <v>0</v>
      </c>
      <c r="M931" s="452">
        <v>0</v>
      </c>
      <c r="N931" s="452">
        <v>0</v>
      </c>
      <c r="O931" s="452">
        <v>0</v>
      </c>
      <c r="P931" s="452">
        <v>0</v>
      </c>
      <c r="Q931" s="452">
        <v>0</v>
      </c>
      <c r="R931" s="452">
        <v>0</v>
      </c>
      <c r="S931" s="452">
        <v>0</v>
      </c>
      <c r="T931" s="452">
        <v>0</v>
      </c>
      <c r="U931" s="452">
        <v>0</v>
      </c>
      <c r="V931" s="452">
        <v>0</v>
      </c>
      <c r="W931" s="452">
        <v>0</v>
      </c>
      <c r="X931" s="452">
        <v>0</v>
      </c>
    </row>
    <row r="932" spans="1:24" outlineLevel="1">
      <c r="A932" s="453"/>
      <c r="B932" s="453"/>
      <c r="C932" s="454"/>
      <c r="D932" s="455"/>
      <c r="E932" s="456" t="s">
        <v>4794</v>
      </c>
      <c r="F932" s="456"/>
      <c r="G932" s="456" t="s">
        <v>29</v>
      </c>
      <c r="H932" s="457">
        <f t="shared" ref="H932:H937" si="74" xml:space="preserve"> SUM( J932:X932 )</f>
        <v>0</v>
      </c>
      <c r="I932" s="456"/>
      <c r="J932" s="457">
        <f t="shared" ref="J932:X937" si="75" xml:space="preserve">  CHOOSE( $F$913, J914, J920, J926 )</f>
        <v>0</v>
      </c>
      <c r="K932" s="457">
        <f t="shared" si="75"/>
        <v>0</v>
      </c>
      <c r="L932" s="457">
        <f t="shared" si="75"/>
        <v>0</v>
      </c>
      <c r="M932" s="457">
        <f t="shared" si="75"/>
        <v>0</v>
      </c>
      <c r="N932" s="457">
        <f t="shared" si="75"/>
        <v>0</v>
      </c>
      <c r="O932" s="457">
        <f t="shared" si="75"/>
        <v>0</v>
      </c>
      <c r="P932" s="457">
        <f t="shared" si="75"/>
        <v>0</v>
      </c>
      <c r="Q932" s="457">
        <f t="shared" si="75"/>
        <v>0</v>
      </c>
      <c r="R932" s="457">
        <f t="shared" si="75"/>
        <v>0</v>
      </c>
      <c r="S932" s="457">
        <f t="shared" si="75"/>
        <v>0</v>
      </c>
      <c r="T932" s="457">
        <f t="shared" si="75"/>
        <v>0</v>
      </c>
      <c r="U932" s="457">
        <f t="shared" si="75"/>
        <v>0</v>
      </c>
      <c r="V932" s="457">
        <f t="shared" si="75"/>
        <v>0</v>
      </c>
      <c r="W932" s="457">
        <f t="shared" si="75"/>
        <v>0</v>
      </c>
      <c r="X932" s="457">
        <f t="shared" si="75"/>
        <v>0</v>
      </c>
    </row>
    <row r="933" spans="1:24" outlineLevel="1">
      <c r="A933" s="453"/>
      <c r="B933" s="453"/>
      <c r="C933" s="454"/>
      <c r="D933" s="455"/>
      <c r="E933" s="456" t="s">
        <v>4795</v>
      </c>
      <c r="F933" s="456"/>
      <c r="G933" s="456" t="s">
        <v>29</v>
      </c>
      <c r="H933" s="457">
        <f t="shared" si="74"/>
        <v>0</v>
      </c>
      <c r="I933" s="456"/>
      <c r="J933" s="457">
        <f t="shared" si="75"/>
        <v>0</v>
      </c>
      <c r="K933" s="457">
        <f t="shared" si="75"/>
        <v>0</v>
      </c>
      <c r="L933" s="457">
        <f t="shared" si="75"/>
        <v>0</v>
      </c>
      <c r="M933" s="457">
        <f t="shared" si="75"/>
        <v>0</v>
      </c>
      <c r="N933" s="457">
        <f t="shared" si="75"/>
        <v>0</v>
      </c>
      <c r="O933" s="457">
        <f t="shared" si="75"/>
        <v>0</v>
      </c>
      <c r="P933" s="457">
        <f t="shared" si="75"/>
        <v>0</v>
      </c>
      <c r="Q933" s="457">
        <f t="shared" si="75"/>
        <v>0</v>
      </c>
      <c r="R933" s="457">
        <f t="shared" si="75"/>
        <v>0</v>
      </c>
      <c r="S933" s="457">
        <f t="shared" si="75"/>
        <v>0</v>
      </c>
      <c r="T933" s="457">
        <f t="shared" si="75"/>
        <v>0</v>
      </c>
      <c r="U933" s="457">
        <f t="shared" si="75"/>
        <v>0</v>
      </c>
      <c r="V933" s="457">
        <f t="shared" si="75"/>
        <v>0</v>
      </c>
      <c r="W933" s="457">
        <f t="shared" si="75"/>
        <v>0</v>
      </c>
      <c r="X933" s="457">
        <f t="shared" si="75"/>
        <v>0</v>
      </c>
    </row>
    <row r="934" spans="1:24" outlineLevel="1">
      <c r="A934" s="453"/>
      <c r="B934" s="453"/>
      <c r="C934" s="454"/>
      <c r="D934" s="455"/>
      <c r="E934" s="456" t="s">
        <v>4796</v>
      </c>
      <c r="F934" s="456"/>
      <c r="G934" s="456" t="s">
        <v>29</v>
      </c>
      <c r="H934" s="457">
        <f t="shared" si="74"/>
        <v>0</v>
      </c>
      <c r="I934" s="456"/>
      <c r="J934" s="457">
        <f t="shared" si="75"/>
        <v>0</v>
      </c>
      <c r="K934" s="457">
        <f t="shared" si="75"/>
        <v>0</v>
      </c>
      <c r="L934" s="457">
        <f t="shared" si="75"/>
        <v>0</v>
      </c>
      <c r="M934" s="457">
        <f t="shared" si="75"/>
        <v>0</v>
      </c>
      <c r="N934" s="457">
        <f t="shared" si="75"/>
        <v>0</v>
      </c>
      <c r="O934" s="457">
        <f t="shared" si="75"/>
        <v>0</v>
      </c>
      <c r="P934" s="457">
        <f t="shared" si="75"/>
        <v>0</v>
      </c>
      <c r="Q934" s="457">
        <f t="shared" si="75"/>
        <v>0</v>
      </c>
      <c r="R934" s="457">
        <f t="shared" si="75"/>
        <v>0</v>
      </c>
      <c r="S934" s="457">
        <f t="shared" si="75"/>
        <v>0</v>
      </c>
      <c r="T934" s="457">
        <f t="shared" si="75"/>
        <v>0</v>
      </c>
      <c r="U934" s="457">
        <f t="shared" si="75"/>
        <v>0</v>
      </c>
      <c r="V934" s="457">
        <f t="shared" si="75"/>
        <v>0</v>
      </c>
      <c r="W934" s="457">
        <f t="shared" si="75"/>
        <v>0</v>
      </c>
      <c r="X934" s="457">
        <f t="shared" si="75"/>
        <v>0</v>
      </c>
    </row>
    <row r="935" spans="1:24" outlineLevel="1">
      <c r="A935" s="453"/>
      <c r="B935" s="453"/>
      <c r="C935" s="454"/>
      <c r="D935" s="455"/>
      <c r="E935" s="456" t="s">
        <v>4797</v>
      </c>
      <c r="F935" s="456"/>
      <c r="G935" s="456" t="s">
        <v>29</v>
      </c>
      <c r="H935" s="457">
        <f t="shared" si="74"/>
        <v>0</v>
      </c>
      <c r="I935" s="456"/>
      <c r="J935" s="457">
        <f t="shared" si="75"/>
        <v>0</v>
      </c>
      <c r="K935" s="457">
        <f t="shared" si="75"/>
        <v>0</v>
      </c>
      <c r="L935" s="457">
        <f t="shared" si="75"/>
        <v>0</v>
      </c>
      <c r="M935" s="457">
        <f t="shared" si="75"/>
        <v>0</v>
      </c>
      <c r="N935" s="457">
        <f t="shared" si="75"/>
        <v>0</v>
      </c>
      <c r="O935" s="457">
        <f t="shared" si="75"/>
        <v>0</v>
      </c>
      <c r="P935" s="457">
        <f t="shared" si="75"/>
        <v>0</v>
      </c>
      <c r="Q935" s="457">
        <f t="shared" si="75"/>
        <v>0</v>
      </c>
      <c r="R935" s="457">
        <f t="shared" si="75"/>
        <v>0</v>
      </c>
      <c r="S935" s="457">
        <f t="shared" si="75"/>
        <v>0</v>
      </c>
      <c r="T935" s="457">
        <f t="shared" si="75"/>
        <v>0</v>
      </c>
      <c r="U935" s="457">
        <f t="shared" si="75"/>
        <v>0</v>
      </c>
      <c r="V935" s="457">
        <f t="shared" si="75"/>
        <v>0</v>
      </c>
      <c r="W935" s="457">
        <f t="shared" si="75"/>
        <v>0</v>
      </c>
      <c r="X935" s="457">
        <f t="shared" si="75"/>
        <v>0</v>
      </c>
    </row>
    <row r="936" spans="1:24" outlineLevel="1">
      <c r="A936" s="453"/>
      <c r="B936" s="453"/>
      <c r="C936" s="454"/>
      <c r="D936" s="455"/>
      <c r="E936" s="456" t="s">
        <v>4798</v>
      </c>
      <c r="F936" s="456"/>
      <c r="G936" s="456" t="s">
        <v>29</v>
      </c>
      <c r="H936" s="457">
        <f t="shared" si="74"/>
        <v>0</v>
      </c>
      <c r="I936" s="456"/>
      <c r="J936" s="457">
        <f t="shared" si="75"/>
        <v>0</v>
      </c>
      <c r="K936" s="457">
        <f t="shared" si="75"/>
        <v>0</v>
      </c>
      <c r="L936" s="457">
        <f t="shared" si="75"/>
        <v>0</v>
      </c>
      <c r="M936" s="457">
        <f t="shared" si="75"/>
        <v>0</v>
      </c>
      <c r="N936" s="457">
        <f t="shared" si="75"/>
        <v>0</v>
      </c>
      <c r="O936" s="457">
        <f t="shared" si="75"/>
        <v>0</v>
      </c>
      <c r="P936" s="457">
        <f t="shared" si="75"/>
        <v>0</v>
      </c>
      <c r="Q936" s="457">
        <f t="shared" si="75"/>
        <v>0</v>
      </c>
      <c r="R936" s="457">
        <f t="shared" si="75"/>
        <v>0</v>
      </c>
      <c r="S936" s="457">
        <f t="shared" si="75"/>
        <v>0</v>
      </c>
      <c r="T936" s="457">
        <f t="shared" si="75"/>
        <v>0</v>
      </c>
      <c r="U936" s="457">
        <f t="shared" si="75"/>
        <v>0</v>
      </c>
      <c r="V936" s="457">
        <f t="shared" si="75"/>
        <v>0</v>
      </c>
      <c r="W936" s="457">
        <f t="shared" si="75"/>
        <v>0</v>
      </c>
      <c r="X936" s="457">
        <f t="shared" si="75"/>
        <v>0</v>
      </c>
    </row>
    <row r="937" spans="1:24" outlineLevel="1">
      <c r="A937" s="453"/>
      <c r="B937" s="453"/>
      <c r="C937" s="454"/>
      <c r="D937" s="455"/>
      <c r="E937" s="456" t="s">
        <v>4799</v>
      </c>
      <c r="F937" s="456"/>
      <c r="G937" s="456" t="s">
        <v>29</v>
      </c>
      <c r="H937" s="457">
        <f t="shared" si="74"/>
        <v>0</v>
      </c>
      <c r="I937" s="456"/>
      <c r="J937" s="457">
        <f t="shared" si="75"/>
        <v>0</v>
      </c>
      <c r="K937" s="457">
        <f t="shared" si="75"/>
        <v>0</v>
      </c>
      <c r="L937" s="457">
        <f t="shared" si="75"/>
        <v>0</v>
      </c>
      <c r="M937" s="457">
        <f t="shared" si="75"/>
        <v>0</v>
      </c>
      <c r="N937" s="457">
        <f t="shared" si="75"/>
        <v>0</v>
      </c>
      <c r="O937" s="457">
        <f t="shared" si="75"/>
        <v>0</v>
      </c>
      <c r="P937" s="457">
        <f t="shared" si="75"/>
        <v>0</v>
      </c>
      <c r="Q937" s="457">
        <f t="shared" si="75"/>
        <v>0</v>
      </c>
      <c r="R937" s="457">
        <f t="shared" si="75"/>
        <v>0</v>
      </c>
      <c r="S937" s="457">
        <f t="shared" si="75"/>
        <v>0</v>
      </c>
      <c r="T937" s="457">
        <f t="shared" si="75"/>
        <v>0</v>
      </c>
      <c r="U937" s="457">
        <f t="shared" si="75"/>
        <v>0</v>
      </c>
      <c r="V937" s="457">
        <f t="shared" si="75"/>
        <v>0</v>
      </c>
      <c r="W937" s="457">
        <f t="shared" si="75"/>
        <v>0</v>
      </c>
      <c r="X937" s="457">
        <f t="shared" si="75"/>
        <v>0</v>
      </c>
    </row>
    <row r="938" spans="1:24" outlineLevel="1"/>
    <row r="939" spans="1:24" outlineLevel="1"/>
    <row r="940" spans="1:24" outlineLevel="1">
      <c r="B940" s="69" t="s">
        <v>4800</v>
      </c>
    </row>
    <row r="941" spans="1:24" outlineLevel="1">
      <c r="A941" s="447"/>
      <c r="B941" s="447"/>
      <c r="C941" s="448"/>
      <c r="D941" s="449"/>
      <c r="E941" s="450" t="s">
        <v>4801</v>
      </c>
      <c r="F941" s="450">
        <v>1</v>
      </c>
      <c r="G941" s="450" t="s">
        <v>4001</v>
      </c>
      <c r="M941" s="451"/>
    </row>
    <row r="942" spans="1:24" outlineLevel="1">
      <c r="A942" s="447"/>
      <c r="B942" s="447"/>
      <c r="C942" s="448"/>
      <c r="D942" s="449"/>
      <c r="E942" s="452" t="s">
        <v>4802</v>
      </c>
      <c r="F942" s="452">
        <v>0</v>
      </c>
      <c r="G942" s="452" t="s">
        <v>29</v>
      </c>
      <c r="M942" s="458"/>
    </row>
    <row r="943" spans="1:24" outlineLevel="1">
      <c r="A943" s="447"/>
      <c r="B943" s="447"/>
      <c r="C943" s="448"/>
      <c r="D943" s="449"/>
      <c r="E943" s="452" t="s">
        <v>4803</v>
      </c>
      <c r="F943" s="452">
        <v>0</v>
      </c>
      <c r="G943" s="452" t="s">
        <v>29</v>
      </c>
      <c r="M943" s="458"/>
    </row>
    <row r="944" spans="1:24" outlineLevel="1">
      <c r="A944" s="447"/>
      <c r="B944" s="447"/>
      <c r="C944" s="448"/>
      <c r="D944" s="449"/>
      <c r="E944" s="452" t="s">
        <v>4804</v>
      </c>
      <c r="F944" s="452">
        <v>0</v>
      </c>
      <c r="G944" s="452" t="s">
        <v>29</v>
      </c>
      <c r="M944" s="458"/>
    </row>
    <row r="945" spans="1:24" outlineLevel="1">
      <c r="A945" s="453"/>
      <c r="B945" s="453"/>
      <c r="C945" s="454"/>
      <c r="D945" s="455"/>
      <c r="E945" s="456" t="s">
        <v>4800</v>
      </c>
      <c r="F945" s="457">
        <f xml:space="preserve">  CHOOSE( $F941, $F942, $F943, $F944 )</f>
        <v>0</v>
      </c>
      <c r="G945" s="456" t="s">
        <v>29</v>
      </c>
      <c r="M945" s="458"/>
    </row>
    <row r="946" spans="1:24" outlineLevel="1"/>
    <row r="947" spans="1:24" outlineLevel="1"/>
    <row r="948" spans="1:24" outlineLevel="1"/>
    <row r="949" spans="1:24" outlineLevel="1">
      <c r="A949" s="69" t="s">
        <v>4805</v>
      </c>
    </row>
    <row r="950" spans="1:24" outlineLevel="2">
      <c r="B950" s="69" t="s">
        <v>4806</v>
      </c>
    </row>
    <row r="951" spans="1:24" outlineLevel="2">
      <c r="A951" s="447"/>
      <c r="B951" s="447"/>
      <c r="C951" s="448"/>
      <c r="D951" s="449"/>
      <c r="E951" s="450" t="s">
        <v>4807</v>
      </c>
      <c r="F951" s="450">
        <v>1</v>
      </c>
      <c r="G951" s="450" t="s">
        <v>4001</v>
      </c>
      <c r="M951" s="451"/>
    </row>
    <row r="952" spans="1:24" outlineLevel="2">
      <c r="A952" s="447"/>
      <c r="B952" s="447"/>
      <c r="C952" s="448"/>
      <c r="D952" s="449"/>
      <c r="E952" s="460" t="s">
        <v>4808</v>
      </c>
      <c r="F952" s="460">
        <v>0</v>
      </c>
      <c r="G952" s="460" t="s">
        <v>64</v>
      </c>
      <c r="H952" s="460">
        <v>0</v>
      </c>
      <c r="I952" s="460">
        <v>0</v>
      </c>
      <c r="J952" s="460">
        <v>0</v>
      </c>
      <c r="K952" s="460">
        <v>0</v>
      </c>
      <c r="L952" s="460">
        <v>0</v>
      </c>
      <c r="M952" s="460">
        <v>0</v>
      </c>
      <c r="N952" s="460">
        <v>0</v>
      </c>
      <c r="O952" s="460">
        <v>0</v>
      </c>
      <c r="P952" s="460">
        <v>0</v>
      </c>
      <c r="Q952" s="460">
        <v>0</v>
      </c>
      <c r="R952" s="460">
        <v>0</v>
      </c>
      <c r="S952" s="460">
        <v>0</v>
      </c>
      <c r="T952" s="460">
        <v>0</v>
      </c>
      <c r="U952" s="460">
        <v>0</v>
      </c>
      <c r="V952" s="460">
        <v>0</v>
      </c>
      <c r="W952" s="460">
        <v>0</v>
      </c>
      <c r="X952" s="460">
        <v>0</v>
      </c>
    </row>
    <row r="953" spans="1:24" outlineLevel="2">
      <c r="A953" s="447"/>
      <c r="B953" s="447"/>
      <c r="C953" s="448"/>
      <c r="D953" s="449"/>
      <c r="E953" s="460" t="s">
        <v>4809</v>
      </c>
      <c r="F953" s="460">
        <v>0</v>
      </c>
      <c r="G953" s="460" t="s">
        <v>64</v>
      </c>
      <c r="H953" s="460">
        <v>0</v>
      </c>
      <c r="I953" s="460">
        <v>0</v>
      </c>
      <c r="J953" s="460">
        <v>0</v>
      </c>
      <c r="K953" s="460">
        <v>0</v>
      </c>
      <c r="L953" s="460">
        <v>0</v>
      </c>
      <c r="M953" s="460">
        <v>0</v>
      </c>
      <c r="N953" s="460">
        <v>0</v>
      </c>
      <c r="O953" s="460">
        <v>0</v>
      </c>
      <c r="P953" s="460">
        <v>0</v>
      </c>
      <c r="Q953" s="460">
        <v>0</v>
      </c>
      <c r="R953" s="460">
        <v>0</v>
      </c>
      <c r="S953" s="460">
        <v>0</v>
      </c>
      <c r="T953" s="460">
        <v>0</v>
      </c>
      <c r="U953" s="460">
        <v>0</v>
      </c>
      <c r="V953" s="460">
        <v>0</v>
      </c>
      <c r="W953" s="460">
        <v>0</v>
      </c>
      <c r="X953" s="460">
        <v>0</v>
      </c>
    </row>
    <row r="954" spans="1:24" outlineLevel="2">
      <c r="A954" s="447"/>
      <c r="B954" s="447"/>
      <c r="C954" s="448"/>
      <c r="D954" s="449"/>
      <c r="E954" s="460" t="s">
        <v>4810</v>
      </c>
      <c r="F954" s="460">
        <v>0</v>
      </c>
      <c r="G954" s="460" t="s">
        <v>64</v>
      </c>
      <c r="H954" s="460">
        <v>0</v>
      </c>
      <c r="I954" s="460">
        <v>0</v>
      </c>
      <c r="J954" s="460">
        <v>0</v>
      </c>
      <c r="K954" s="460">
        <v>0</v>
      </c>
      <c r="L954" s="460">
        <v>0</v>
      </c>
      <c r="M954" s="460">
        <v>0</v>
      </c>
      <c r="N954" s="460">
        <v>0</v>
      </c>
      <c r="O954" s="460">
        <v>0</v>
      </c>
      <c r="P954" s="460">
        <v>0</v>
      </c>
      <c r="Q954" s="460">
        <v>0</v>
      </c>
      <c r="R954" s="460">
        <v>0</v>
      </c>
      <c r="S954" s="460">
        <v>0</v>
      </c>
      <c r="T954" s="460">
        <v>0</v>
      </c>
      <c r="U954" s="460">
        <v>0</v>
      </c>
      <c r="V954" s="460">
        <v>0</v>
      </c>
      <c r="W954" s="460">
        <v>0</v>
      </c>
      <c r="X954" s="460">
        <v>0</v>
      </c>
    </row>
    <row r="955" spans="1:24" outlineLevel="2">
      <c r="A955" s="447"/>
      <c r="B955" s="447"/>
      <c r="C955" s="448"/>
      <c r="D955" s="449"/>
      <c r="E955" s="460" t="s">
        <v>4811</v>
      </c>
      <c r="F955" s="460">
        <v>0</v>
      </c>
      <c r="G955" s="460" t="s">
        <v>64</v>
      </c>
      <c r="H955" s="460">
        <v>0</v>
      </c>
      <c r="I955" s="460">
        <v>0</v>
      </c>
      <c r="J955" s="460">
        <v>0</v>
      </c>
      <c r="K955" s="460">
        <v>0</v>
      </c>
      <c r="L955" s="460">
        <v>0</v>
      </c>
      <c r="M955" s="460">
        <v>0</v>
      </c>
      <c r="N955" s="460">
        <v>0</v>
      </c>
      <c r="O955" s="460">
        <v>0</v>
      </c>
      <c r="P955" s="460">
        <v>0</v>
      </c>
      <c r="Q955" s="460">
        <v>0</v>
      </c>
      <c r="R955" s="460">
        <v>0</v>
      </c>
      <c r="S955" s="460">
        <v>0</v>
      </c>
      <c r="T955" s="460">
        <v>0</v>
      </c>
      <c r="U955" s="460">
        <v>0</v>
      </c>
      <c r="V955" s="460">
        <v>0</v>
      </c>
      <c r="W955" s="460">
        <v>0</v>
      </c>
      <c r="X955" s="460">
        <v>0</v>
      </c>
    </row>
    <row r="956" spans="1:24" outlineLevel="2">
      <c r="A956" s="447"/>
      <c r="B956" s="447"/>
      <c r="C956" s="448"/>
      <c r="D956" s="449"/>
      <c r="E956" s="460" t="s">
        <v>4812</v>
      </c>
      <c r="F956" s="460">
        <v>0</v>
      </c>
      <c r="G956" s="460" t="s">
        <v>64</v>
      </c>
      <c r="H956" s="460">
        <v>0</v>
      </c>
      <c r="I956" s="460">
        <v>0</v>
      </c>
      <c r="J956" s="460">
        <v>0</v>
      </c>
      <c r="K956" s="460">
        <v>0</v>
      </c>
      <c r="L956" s="460">
        <v>0</v>
      </c>
      <c r="M956" s="460">
        <v>0</v>
      </c>
      <c r="N956" s="460">
        <v>0</v>
      </c>
      <c r="O956" s="460">
        <v>0</v>
      </c>
      <c r="P956" s="460">
        <v>0</v>
      </c>
      <c r="Q956" s="460">
        <v>0</v>
      </c>
      <c r="R956" s="460">
        <v>0</v>
      </c>
      <c r="S956" s="460">
        <v>0</v>
      </c>
      <c r="T956" s="460">
        <v>0</v>
      </c>
      <c r="U956" s="460">
        <v>0</v>
      </c>
      <c r="V956" s="460">
        <v>0</v>
      </c>
      <c r="W956" s="460">
        <v>0</v>
      </c>
      <c r="X956" s="460">
        <v>0</v>
      </c>
    </row>
    <row r="957" spans="1:24" outlineLevel="2">
      <c r="A957" s="447"/>
      <c r="B957" s="447"/>
      <c r="C957" s="448"/>
      <c r="D957" s="449"/>
      <c r="E957" s="460" t="s">
        <v>4813</v>
      </c>
      <c r="F957" s="460">
        <v>0</v>
      </c>
      <c r="G957" s="460" t="s">
        <v>64</v>
      </c>
      <c r="H957" s="460">
        <v>0</v>
      </c>
      <c r="I957" s="460">
        <v>0</v>
      </c>
      <c r="J957" s="460">
        <v>0</v>
      </c>
      <c r="K957" s="460">
        <v>0</v>
      </c>
      <c r="L957" s="460">
        <v>0</v>
      </c>
      <c r="M957" s="460">
        <v>0</v>
      </c>
      <c r="N957" s="460">
        <v>0</v>
      </c>
      <c r="O957" s="460">
        <v>0</v>
      </c>
      <c r="P957" s="460">
        <v>0</v>
      </c>
      <c r="Q957" s="460">
        <v>0</v>
      </c>
      <c r="R957" s="460">
        <v>0</v>
      </c>
      <c r="S957" s="460">
        <v>0</v>
      </c>
      <c r="T957" s="460">
        <v>0</v>
      </c>
      <c r="U957" s="460">
        <v>0</v>
      </c>
      <c r="V957" s="460">
        <v>0</v>
      </c>
      <c r="W957" s="460">
        <v>0</v>
      </c>
      <c r="X957" s="460">
        <v>0</v>
      </c>
    </row>
    <row r="958" spans="1:24" outlineLevel="2">
      <c r="A958" s="447"/>
      <c r="B958" s="447"/>
      <c r="C958" s="448"/>
      <c r="D958" s="449"/>
      <c r="E958" s="460" t="s">
        <v>4814</v>
      </c>
      <c r="F958" s="460">
        <v>0</v>
      </c>
      <c r="G958" s="460" t="s">
        <v>64</v>
      </c>
      <c r="H958" s="460">
        <v>0</v>
      </c>
      <c r="I958" s="460">
        <v>0</v>
      </c>
      <c r="J958" s="460">
        <v>0</v>
      </c>
      <c r="K958" s="460">
        <v>0</v>
      </c>
      <c r="L958" s="460">
        <v>0</v>
      </c>
      <c r="M958" s="460">
        <v>0</v>
      </c>
      <c r="N958" s="460">
        <v>1</v>
      </c>
      <c r="O958" s="460">
        <v>1</v>
      </c>
      <c r="P958" s="460">
        <v>1</v>
      </c>
      <c r="Q958" s="460">
        <v>1</v>
      </c>
      <c r="R958" s="460">
        <v>1</v>
      </c>
      <c r="S958" s="460">
        <v>0</v>
      </c>
      <c r="T958" s="460">
        <v>0</v>
      </c>
      <c r="U958" s="460">
        <v>0</v>
      </c>
      <c r="V958" s="460">
        <v>0</v>
      </c>
      <c r="W958" s="460">
        <v>0</v>
      </c>
      <c r="X958" s="460">
        <v>0</v>
      </c>
    </row>
    <row r="959" spans="1:24" outlineLevel="2">
      <c r="A959" s="447"/>
      <c r="B959" s="447"/>
      <c r="C959" s="448"/>
      <c r="D959" s="449"/>
      <c r="E959" s="460" t="s">
        <v>4815</v>
      </c>
      <c r="F959" s="460">
        <v>0</v>
      </c>
      <c r="G959" s="460" t="s">
        <v>64</v>
      </c>
      <c r="H959" s="460">
        <v>0</v>
      </c>
      <c r="I959" s="460">
        <v>0</v>
      </c>
      <c r="J959" s="460">
        <v>0</v>
      </c>
      <c r="K959" s="460">
        <v>0</v>
      </c>
      <c r="L959" s="460">
        <v>0</v>
      </c>
      <c r="M959" s="460">
        <v>0</v>
      </c>
      <c r="N959" s="460">
        <v>1</v>
      </c>
      <c r="O959" s="460">
        <v>1</v>
      </c>
      <c r="P959" s="460">
        <v>1</v>
      </c>
      <c r="Q959" s="460">
        <v>1</v>
      </c>
      <c r="R959" s="460">
        <v>1</v>
      </c>
      <c r="S959" s="460">
        <v>0</v>
      </c>
      <c r="T959" s="460">
        <v>0</v>
      </c>
      <c r="U959" s="460">
        <v>0</v>
      </c>
      <c r="V959" s="460">
        <v>0</v>
      </c>
      <c r="W959" s="460">
        <v>0</v>
      </c>
      <c r="X959" s="460">
        <v>0</v>
      </c>
    </row>
    <row r="960" spans="1:24" outlineLevel="2">
      <c r="A960" s="447"/>
      <c r="B960" s="447"/>
      <c r="C960" s="448"/>
      <c r="D960" s="449"/>
      <c r="E960" s="460" t="s">
        <v>4816</v>
      </c>
      <c r="F960" s="460">
        <v>0</v>
      </c>
      <c r="G960" s="460" t="s">
        <v>64</v>
      </c>
      <c r="H960" s="460">
        <v>0</v>
      </c>
      <c r="I960" s="460">
        <v>0</v>
      </c>
      <c r="J960" s="460">
        <v>0</v>
      </c>
      <c r="K960" s="460">
        <v>0</v>
      </c>
      <c r="L960" s="460">
        <v>0</v>
      </c>
      <c r="M960" s="460">
        <v>0</v>
      </c>
      <c r="N960" s="460">
        <v>1</v>
      </c>
      <c r="O960" s="460">
        <v>1</v>
      </c>
      <c r="P960" s="460">
        <v>1</v>
      </c>
      <c r="Q960" s="460">
        <v>1</v>
      </c>
      <c r="R960" s="460">
        <v>1</v>
      </c>
      <c r="S960" s="460">
        <v>0</v>
      </c>
      <c r="T960" s="460">
        <v>0</v>
      </c>
      <c r="U960" s="460">
        <v>0</v>
      </c>
      <c r="V960" s="460">
        <v>0</v>
      </c>
      <c r="W960" s="460">
        <v>0</v>
      </c>
      <c r="X960" s="460">
        <v>0</v>
      </c>
    </row>
    <row r="961" spans="1:24" outlineLevel="2">
      <c r="A961" s="447"/>
      <c r="B961" s="447"/>
      <c r="C961" s="448"/>
      <c r="D961" s="449"/>
      <c r="E961" s="460" t="s">
        <v>4817</v>
      </c>
      <c r="F961" s="460">
        <v>0</v>
      </c>
      <c r="G961" s="460" t="s">
        <v>64</v>
      </c>
      <c r="H961" s="460">
        <v>0</v>
      </c>
      <c r="I961" s="460">
        <v>0</v>
      </c>
      <c r="J961" s="460">
        <v>0</v>
      </c>
      <c r="K961" s="460">
        <v>0</v>
      </c>
      <c r="L961" s="460">
        <v>0</v>
      </c>
      <c r="M961" s="460">
        <v>0</v>
      </c>
      <c r="N961" s="460">
        <v>1</v>
      </c>
      <c r="O961" s="460">
        <v>1</v>
      </c>
      <c r="P961" s="460">
        <v>1</v>
      </c>
      <c r="Q961" s="460">
        <v>1</v>
      </c>
      <c r="R961" s="460">
        <v>1</v>
      </c>
      <c r="S961" s="460">
        <v>0</v>
      </c>
      <c r="T961" s="460">
        <v>0</v>
      </c>
      <c r="U961" s="460">
        <v>0</v>
      </c>
      <c r="V961" s="460">
        <v>0</v>
      </c>
      <c r="W961" s="460">
        <v>0</v>
      </c>
      <c r="X961" s="460">
        <v>0</v>
      </c>
    </row>
    <row r="962" spans="1:24" outlineLevel="2">
      <c r="A962" s="447"/>
      <c r="B962" s="447"/>
      <c r="C962" s="448"/>
      <c r="D962" s="449"/>
      <c r="E962" s="460" t="s">
        <v>4818</v>
      </c>
      <c r="F962" s="460">
        <v>0</v>
      </c>
      <c r="G962" s="460" t="s">
        <v>64</v>
      </c>
      <c r="H962" s="460">
        <v>0</v>
      </c>
      <c r="I962" s="460">
        <v>0</v>
      </c>
      <c r="J962" s="460">
        <v>0</v>
      </c>
      <c r="K962" s="460">
        <v>0</v>
      </c>
      <c r="L962" s="460">
        <v>0</v>
      </c>
      <c r="M962" s="460">
        <v>0</v>
      </c>
      <c r="N962" s="460">
        <v>1</v>
      </c>
      <c r="O962" s="460">
        <v>1</v>
      </c>
      <c r="P962" s="460">
        <v>1</v>
      </c>
      <c r="Q962" s="460">
        <v>1</v>
      </c>
      <c r="R962" s="460">
        <v>1</v>
      </c>
      <c r="S962" s="460">
        <v>0</v>
      </c>
      <c r="T962" s="460">
        <v>0</v>
      </c>
      <c r="U962" s="460">
        <v>0</v>
      </c>
      <c r="V962" s="460">
        <v>0</v>
      </c>
      <c r="W962" s="460">
        <v>0</v>
      </c>
      <c r="X962" s="460">
        <v>0</v>
      </c>
    </row>
    <row r="963" spans="1:24" outlineLevel="2">
      <c r="A963" s="447"/>
      <c r="B963" s="447"/>
      <c r="C963" s="448"/>
      <c r="D963" s="449"/>
      <c r="E963" s="460" t="s">
        <v>4819</v>
      </c>
      <c r="F963" s="460">
        <v>0</v>
      </c>
      <c r="G963" s="460" t="s">
        <v>64</v>
      </c>
      <c r="H963" s="460">
        <v>0</v>
      </c>
      <c r="I963" s="460">
        <v>0</v>
      </c>
      <c r="J963" s="460">
        <v>0</v>
      </c>
      <c r="K963" s="460">
        <v>0</v>
      </c>
      <c r="L963" s="460">
        <v>0</v>
      </c>
      <c r="M963" s="460">
        <v>0</v>
      </c>
      <c r="N963" s="460">
        <v>1</v>
      </c>
      <c r="O963" s="460">
        <v>1</v>
      </c>
      <c r="P963" s="460">
        <v>1</v>
      </c>
      <c r="Q963" s="460">
        <v>1</v>
      </c>
      <c r="R963" s="460">
        <v>1</v>
      </c>
      <c r="S963" s="460">
        <v>0</v>
      </c>
      <c r="T963" s="460">
        <v>0</v>
      </c>
      <c r="U963" s="460">
        <v>0</v>
      </c>
      <c r="V963" s="460">
        <v>0</v>
      </c>
      <c r="W963" s="460">
        <v>0</v>
      </c>
      <c r="X963" s="460">
        <v>0</v>
      </c>
    </row>
    <row r="964" spans="1:24" outlineLevel="2">
      <c r="A964" s="447"/>
      <c r="B964" s="447"/>
      <c r="C964" s="448"/>
      <c r="D964" s="449"/>
      <c r="E964" s="460" t="s">
        <v>4820</v>
      </c>
      <c r="F964" s="460">
        <v>0</v>
      </c>
      <c r="G964" s="460" t="s">
        <v>64</v>
      </c>
      <c r="H964" s="460">
        <v>0</v>
      </c>
      <c r="I964" s="460">
        <v>0</v>
      </c>
      <c r="J964" s="460">
        <v>0</v>
      </c>
      <c r="K964" s="460">
        <v>0</v>
      </c>
      <c r="L964" s="460">
        <v>0</v>
      </c>
      <c r="M964" s="460">
        <v>0</v>
      </c>
      <c r="N964" s="460">
        <v>0</v>
      </c>
      <c r="O964" s="460">
        <v>0</v>
      </c>
      <c r="P964" s="460">
        <v>0</v>
      </c>
      <c r="Q964" s="460">
        <v>0</v>
      </c>
      <c r="R964" s="460">
        <v>0</v>
      </c>
      <c r="S964" s="460">
        <v>0</v>
      </c>
      <c r="T964" s="460">
        <v>0</v>
      </c>
      <c r="U964" s="460">
        <v>0</v>
      </c>
      <c r="V964" s="460">
        <v>0</v>
      </c>
      <c r="W964" s="460">
        <v>0</v>
      </c>
      <c r="X964" s="460">
        <v>0</v>
      </c>
    </row>
    <row r="965" spans="1:24" outlineLevel="2">
      <c r="A965" s="447"/>
      <c r="B965" s="447"/>
      <c r="C965" s="448"/>
      <c r="D965" s="449"/>
      <c r="E965" s="460" t="s">
        <v>4821</v>
      </c>
      <c r="F965" s="460">
        <v>0</v>
      </c>
      <c r="G965" s="460" t="s">
        <v>64</v>
      </c>
      <c r="H965" s="460">
        <v>0</v>
      </c>
      <c r="I965" s="460">
        <v>0</v>
      </c>
      <c r="J965" s="460">
        <v>0</v>
      </c>
      <c r="K965" s="460">
        <v>0</v>
      </c>
      <c r="L965" s="460">
        <v>0</v>
      </c>
      <c r="M965" s="460">
        <v>0</v>
      </c>
      <c r="N965" s="460">
        <v>0</v>
      </c>
      <c r="O965" s="460">
        <v>0</v>
      </c>
      <c r="P965" s="460">
        <v>0</v>
      </c>
      <c r="Q965" s="460">
        <v>0</v>
      </c>
      <c r="R965" s="460">
        <v>0</v>
      </c>
      <c r="S965" s="460">
        <v>0</v>
      </c>
      <c r="T965" s="460">
        <v>0</v>
      </c>
      <c r="U965" s="460">
        <v>0</v>
      </c>
      <c r="V965" s="460">
        <v>0</v>
      </c>
      <c r="W965" s="460">
        <v>0</v>
      </c>
      <c r="X965" s="460">
        <v>0</v>
      </c>
    </row>
    <row r="966" spans="1:24" outlineLevel="2">
      <c r="A966" s="447"/>
      <c r="B966" s="447"/>
      <c r="C966" s="448"/>
      <c r="D966" s="449"/>
      <c r="E966" s="460" t="s">
        <v>4822</v>
      </c>
      <c r="F966" s="460">
        <v>0</v>
      </c>
      <c r="G966" s="460" t="s">
        <v>64</v>
      </c>
      <c r="H966" s="460">
        <v>0</v>
      </c>
      <c r="I966" s="460">
        <v>0</v>
      </c>
      <c r="J966" s="460">
        <v>0</v>
      </c>
      <c r="K966" s="460">
        <v>0</v>
      </c>
      <c r="L966" s="460">
        <v>0</v>
      </c>
      <c r="M966" s="460">
        <v>0</v>
      </c>
      <c r="N966" s="460">
        <v>0</v>
      </c>
      <c r="O966" s="460">
        <v>0</v>
      </c>
      <c r="P966" s="460">
        <v>0</v>
      </c>
      <c r="Q966" s="460">
        <v>0</v>
      </c>
      <c r="R966" s="460">
        <v>0</v>
      </c>
      <c r="S966" s="460">
        <v>0</v>
      </c>
      <c r="T966" s="460">
        <v>0</v>
      </c>
      <c r="U966" s="460">
        <v>0</v>
      </c>
      <c r="V966" s="460">
        <v>0</v>
      </c>
      <c r="W966" s="460">
        <v>0</v>
      </c>
      <c r="X966" s="460">
        <v>0</v>
      </c>
    </row>
    <row r="967" spans="1:24" outlineLevel="2">
      <c r="A967" s="447"/>
      <c r="B967" s="447"/>
      <c r="C967" s="448"/>
      <c r="D967" s="449"/>
      <c r="E967" s="460" t="s">
        <v>4823</v>
      </c>
      <c r="F967" s="460">
        <v>0</v>
      </c>
      <c r="G967" s="460" t="s">
        <v>64</v>
      </c>
      <c r="H967" s="460">
        <v>0</v>
      </c>
      <c r="I967" s="460">
        <v>0</v>
      </c>
      <c r="J967" s="460">
        <v>0</v>
      </c>
      <c r="K967" s="460">
        <v>0</v>
      </c>
      <c r="L967" s="460">
        <v>0</v>
      </c>
      <c r="M967" s="460">
        <v>0</v>
      </c>
      <c r="N967" s="460">
        <v>0</v>
      </c>
      <c r="O967" s="460">
        <v>0</v>
      </c>
      <c r="P967" s="460">
        <v>0</v>
      </c>
      <c r="Q967" s="460">
        <v>0</v>
      </c>
      <c r="R967" s="460">
        <v>0</v>
      </c>
      <c r="S967" s="460">
        <v>0</v>
      </c>
      <c r="T967" s="460">
        <v>0</v>
      </c>
      <c r="U967" s="460">
        <v>0</v>
      </c>
      <c r="V967" s="460">
        <v>0</v>
      </c>
      <c r="W967" s="460">
        <v>0</v>
      </c>
      <c r="X967" s="460">
        <v>0</v>
      </c>
    </row>
    <row r="968" spans="1:24" outlineLevel="2">
      <c r="A968" s="447"/>
      <c r="B968" s="447"/>
      <c r="C968" s="448"/>
      <c r="D968" s="449"/>
      <c r="E968" s="460" t="s">
        <v>4824</v>
      </c>
      <c r="F968" s="460">
        <v>0</v>
      </c>
      <c r="G968" s="460" t="s">
        <v>64</v>
      </c>
      <c r="H968" s="460">
        <v>0</v>
      </c>
      <c r="I968" s="460">
        <v>0</v>
      </c>
      <c r="J968" s="460">
        <v>0</v>
      </c>
      <c r="K968" s="460">
        <v>0</v>
      </c>
      <c r="L968" s="460">
        <v>0</v>
      </c>
      <c r="M968" s="460">
        <v>0</v>
      </c>
      <c r="N968" s="460">
        <v>0</v>
      </c>
      <c r="O968" s="460">
        <v>0</v>
      </c>
      <c r="P968" s="460">
        <v>0</v>
      </c>
      <c r="Q968" s="460">
        <v>0</v>
      </c>
      <c r="R968" s="460">
        <v>0</v>
      </c>
      <c r="S968" s="460">
        <v>0</v>
      </c>
      <c r="T968" s="460">
        <v>0</v>
      </c>
      <c r="U968" s="460">
        <v>0</v>
      </c>
      <c r="V968" s="460">
        <v>0</v>
      </c>
      <c r="W968" s="460">
        <v>0</v>
      </c>
      <c r="X968" s="460">
        <v>0</v>
      </c>
    </row>
    <row r="969" spans="1:24" outlineLevel="2">
      <c r="A969" s="447"/>
      <c r="B969" s="447"/>
      <c r="C969" s="448"/>
      <c r="D969" s="449"/>
      <c r="E969" s="460" t="s">
        <v>4825</v>
      </c>
      <c r="F969" s="460">
        <v>0</v>
      </c>
      <c r="G969" s="460" t="s">
        <v>64</v>
      </c>
      <c r="H969" s="460">
        <v>0</v>
      </c>
      <c r="I969" s="460">
        <v>0</v>
      </c>
      <c r="J969" s="460">
        <v>0</v>
      </c>
      <c r="K969" s="460">
        <v>0</v>
      </c>
      <c r="L969" s="460">
        <v>0</v>
      </c>
      <c r="M969" s="460">
        <v>0</v>
      </c>
      <c r="N969" s="460">
        <v>0</v>
      </c>
      <c r="O969" s="460">
        <v>0</v>
      </c>
      <c r="P969" s="460">
        <v>0</v>
      </c>
      <c r="Q969" s="460">
        <v>0</v>
      </c>
      <c r="R969" s="460">
        <v>0</v>
      </c>
      <c r="S969" s="460">
        <v>0</v>
      </c>
      <c r="T969" s="460">
        <v>0</v>
      </c>
      <c r="U969" s="460">
        <v>0</v>
      </c>
      <c r="V969" s="460">
        <v>0</v>
      </c>
      <c r="W969" s="460">
        <v>0</v>
      </c>
      <c r="X969" s="460">
        <v>0</v>
      </c>
    </row>
    <row r="970" spans="1:24" outlineLevel="2">
      <c r="A970" s="453"/>
      <c r="B970" s="453"/>
      <c r="C970" s="454"/>
      <c r="D970" s="455"/>
      <c r="E970" s="456" t="s">
        <v>4826</v>
      </c>
      <c r="F970" s="456"/>
      <c r="G970" s="456" t="s">
        <v>64</v>
      </c>
      <c r="H970" s="456"/>
      <c r="I970" s="456"/>
      <c r="J970" s="461">
        <f t="shared" ref="J970:X975" si="76" xml:space="preserve">  CHOOSE( $F$951, J952, J958, J964 )</f>
        <v>0</v>
      </c>
      <c r="K970" s="461">
        <f t="shared" si="76"/>
        <v>0</v>
      </c>
      <c r="L970" s="461">
        <f t="shared" si="76"/>
        <v>0</v>
      </c>
      <c r="M970" s="461">
        <f t="shared" si="76"/>
        <v>0</v>
      </c>
      <c r="N970" s="461">
        <f t="shared" si="76"/>
        <v>0</v>
      </c>
      <c r="O970" s="461">
        <f t="shared" si="76"/>
        <v>0</v>
      </c>
      <c r="P970" s="461">
        <f t="shared" si="76"/>
        <v>0</v>
      </c>
      <c r="Q970" s="461">
        <f t="shared" si="76"/>
        <v>0</v>
      </c>
      <c r="R970" s="461">
        <f t="shared" si="76"/>
        <v>0</v>
      </c>
      <c r="S970" s="461">
        <f t="shared" si="76"/>
        <v>0</v>
      </c>
      <c r="T970" s="461">
        <f t="shared" si="76"/>
        <v>0</v>
      </c>
      <c r="U970" s="461">
        <f t="shared" si="76"/>
        <v>0</v>
      </c>
      <c r="V970" s="461">
        <f t="shared" si="76"/>
        <v>0</v>
      </c>
      <c r="W970" s="461">
        <f t="shared" si="76"/>
        <v>0</v>
      </c>
      <c r="X970" s="461">
        <f t="shared" si="76"/>
        <v>0</v>
      </c>
    </row>
    <row r="971" spans="1:24" outlineLevel="2">
      <c r="A971" s="453"/>
      <c r="B971" s="453"/>
      <c r="C971" s="454"/>
      <c r="D971" s="455"/>
      <c r="E971" s="456" t="s">
        <v>4827</v>
      </c>
      <c r="F971" s="456"/>
      <c r="G971" s="456" t="s">
        <v>64</v>
      </c>
      <c r="H971" s="456"/>
      <c r="I971" s="456"/>
      <c r="J971" s="461">
        <f t="shared" si="76"/>
        <v>0</v>
      </c>
      <c r="K971" s="461">
        <f t="shared" si="76"/>
        <v>0</v>
      </c>
      <c r="L971" s="461">
        <f t="shared" si="76"/>
        <v>0</v>
      </c>
      <c r="M971" s="461">
        <f t="shared" si="76"/>
        <v>0</v>
      </c>
      <c r="N971" s="461">
        <f t="shared" si="76"/>
        <v>0</v>
      </c>
      <c r="O971" s="461">
        <f t="shared" si="76"/>
        <v>0</v>
      </c>
      <c r="P971" s="461">
        <f t="shared" si="76"/>
        <v>0</v>
      </c>
      <c r="Q971" s="461">
        <f t="shared" si="76"/>
        <v>0</v>
      </c>
      <c r="R971" s="461">
        <f t="shared" si="76"/>
        <v>0</v>
      </c>
      <c r="S971" s="461">
        <f t="shared" si="76"/>
        <v>0</v>
      </c>
      <c r="T971" s="461">
        <f t="shared" si="76"/>
        <v>0</v>
      </c>
      <c r="U971" s="461">
        <f t="shared" si="76"/>
        <v>0</v>
      </c>
      <c r="V971" s="461">
        <f t="shared" si="76"/>
        <v>0</v>
      </c>
      <c r="W971" s="461">
        <f t="shared" si="76"/>
        <v>0</v>
      </c>
      <c r="X971" s="461">
        <f t="shared" si="76"/>
        <v>0</v>
      </c>
    </row>
    <row r="972" spans="1:24" outlineLevel="2">
      <c r="A972" s="453"/>
      <c r="B972" s="453"/>
      <c r="C972" s="454"/>
      <c r="D972" s="455"/>
      <c r="E972" s="456" t="s">
        <v>4828</v>
      </c>
      <c r="F972" s="456"/>
      <c r="G972" s="456" t="s">
        <v>64</v>
      </c>
      <c r="H972" s="456"/>
      <c r="I972" s="456"/>
      <c r="J972" s="461">
        <f t="shared" si="76"/>
        <v>0</v>
      </c>
      <c r="K972" s="461">
        <f t="shared" si="76"/>
        <v>0</v>
      </c>
      <c r="L972" s="461">
        <f t="shared" si="76"/>
        <v>0</v>
      </c>
      <c r="M972" s="461">
        <f t="shared" si="76"/>
        <v>0</v>
      </c>
      <c r="N972" s="461">
        <f t="shared" si="76"/>
        <v>0</v>
      </c>
      <c r="O972" s="461">
        <f t="shared" si="76"/>
        <v>0</v>
      </c>
      <c r="P972" s="461">
        <f t="shared" si="76"/>
        <v>0</v>
      </c>
      <c r="Q972" s="461">
        <f t="shared" si="76"/>
        <v>0</v>
      </c>
      <c r="R972" s="461">
        <f t="shared" si="76"/>
        <v>0</v>
      </c>
      <c r="S972" s="461">
        <f t="shared" si="76"/>
        <v>0</v>
      </c>
      <c r="T972" s="461">
        <f t="shared" si="76"/>
        <v>0</v>
      </c>
      <c r="U972" s="461">
        <f t="shared" si="76"/>
        <v>0</v>
      </c>
      <c r="V972" s="461">
        <f t="shared" si="76"/>
        <v>0</v>
      </c>
      <c r="W972" s="461">
        <f t="shared" si="76"/>
        <v>0</v>
      </c>
      <c r="X972" s="461">
        <f t="shared" si="76"/>
        <v>0</v>
      </c>
    </row>
    <row r="973" spans="1:24" outlineLevel="2">
      <c r="A973" s="453"/>
      <c r="B973" s="453"/>
      <c r="C973" s="454"/>
      <c r="D973" s="455"/>
      <c r="E973" s="456" t="s">
        <v>4829</v>
      </c>
      <c r="F973" s="456"/>
      <c r="G973" s="456" t="s">
        <v>64</v>
      </c>
      <c r="H973" s="456"/>
      <c r="I973" s="456"/>
      <c r="J973" s="461">
        <f t="shared" si="76"/>
        <v>0</v>
      </c>
      <c r="K973" s="461">
        <f t="shared" si="76"/>
        <v>0</v>
      </c>
      <c r="L973" s="461">
        <f t="shared" si="76"/>
        <v>0</v>
      </c>
      <c r="M973" s="461">
        <f t="shared" si="76"/>
        <v>0</v>
      </c>
      <c r="N973" s="461">
        <f t="shared" si="76"/>
        <v>0</v>
      </c>
      <c r="O973" s="461">
        <f t="shared" si="76"/>
        <v>0</v>
      </c>
      <c r="P973" s="461">
        <f t="shared" si="76"/>
        <v>0</v>
      </c>
      <c r="Q973" s="461">
        <f t="shared" si="76"/>
        <v>0</v>
      </c>
      <c r="R973" s="461">
        <f t="shared" si="76"/>
        <v>0</v>
      </c>
      <c r="S973" s="461">
        <f t="shared" si="76"/>
        <v>0</v>
      </c>
      <c r="T973" s="461">
        <f t="shared" si="76"/>
        <v>0</v>
      </c>
      <c r="U973" s="461">
        <f t="shared" si="76"/>
        <v>0</v>
      </c>
      <c r="V973" s="461">
        <f t="shared" si="76"/>
        <v>0</v>
      </c>
      <c r="W973" s="461">
        <f t="shared" si="76"/>
        <v>0</v>
      </c>
      <c r="X973" s="461">
        <f t="shared" si="76"/>
        <v>0</v>
      </c>
    </row>
    <row r="974" spans="1:24" outlineLevel="2">
      <c r="A974" s="453"/>
      <c r="B974" s="453"/>
      <c r="C974" s="454"/>
      <c r="D974" s="455"/>
      <c r="E974" s="456" t="s">
        <v>4830</v>
      </c>
      <c r="F974" s="456"/>
      <c r="G974" s="456" t="s">
        <v>64</v>
      </c>
      <c r="H974" s="456"/>
      <c r="I974" s="456"/>
      <c r="J974" s="461">
        <f t="shared" si="76"/>
        <v>0</v>
      </c>
      <c r="K974" s="461">
        <f t="shared" si="76"/>
        <v>0</v>
      </c>
      <c r="L974" s="461">
        <f t="shared" si="76"/>
        <v>0</v>
      </c>
      <c r="M974" s="461">
        <f t="shared" si="76"/>
        <v>0</v>
      </c>
      <c r="N974" s="461">
        <f t="shared" si="76"/>
        <v>0</v>
      </c>
      <c r="O974" s="461">
        <f t="shared" si="76"/>
        <v>0</v>
      </c>
      <c r="P974" s="461">
        <f t="shared" si="76"/>
        <v>0</v>
      </c>
      <c r="Q974" s="461">
        <f t="shared" si="76"/>
        <v>0</v>
      </c>
      <c r="R974" s="461">
        <f t="shared" si="76"/>
        <v>0</v>
      </c>
      <c r="S974" s="461">
        <f t="shared" si="76"/>
        <v>0</v>
      </c>
      <c r="T974" s="461">
        <f t="shared" si="76"/>
        <v>0</v>
      </c>
      <c r="U974" s="461">
        <f t="shared" si="76"/>
        <v>0</v>
      </c>
      <c r="V974" s="461">
        <f t="shared" si="76"/>
        <v>0</v>
      </c>
      <c r="W974" s="461">
        <f t="shared" si="76"/>
        <v>0</v>
      </c>
      <c r="X974" s="461">
        <f t="shared" si="76"/>
        <v>0</v>
      </c>
    </row>
    <row r="975" spans="1:24" outlineLevel="2">
      <c r="A975" s="453"/>
      <c r="B975" s="453"/>
      <c r="C975" s="454"/>
      <c r="D975" s="455"/>
      <c r="E975" s="456" t="s">
        <v>4831</v>
      </c>
      <c r="F975" s="456"/>
      <c r="G975" s="456" t="s">
        <v>64</v>
      </c>
      <c r="H975" s="456"/>
      <c r="I975" s="456"/>
      <c r="J975" s="461">
        <f t="shared" si="76"/>
        <v>0</v>
      </c>
      <c r="K975" s="461">
        <f t="shared" si="76"/>
        <v>0</v>
      </c>
      <c r="L975" s="461">
        <f t="shared" si="76"/>
        <v>0</v>
      </c>
      <c r="M975" s="461">
        <f t="shared" si="76"/>
        <v>0</v>
      </c>
      <c r="N975" s="461">
        <f t="shared" si="76"/>
        <v>0</v>
      </c>
      <c r="O975" s="461">
        <f t="shared" si="76"/>
        <v>0</v>
      </c>
      <c r="P975" s="461">
        <f t="shared" si="76"/>
        <v>0</v>
      </c>
      <c r="Q975" s="461">
        <f t="shared" si="76"/>
        <v>0</v>
      </c>
      <c r="R975" s="461">
        <f t="shared" si="76"/>
        <v>0</v>
      </c>
      <c r="S975" s="461">
        <f t="shared" si="76"/>
        <v>0</v>
      </c>
      <c r="T975" s="461">
        <f t="shared" si="76"/>
        <v>0</v>
      </c>
      <c r="U975" s="461">
        <f t="shared" si="76"/>
        <v>0</v>
      </c>
      <c r="V975" s="461">
        <f t="shared" si="76"/>
        <v>0</v>
      </c>
      <c r="W975" s="461">
        <f t="shared" si="76"/>
        <v>0</v>
      </c>
      <c r="X975" s="461">
        <f t="shared" si="76"/>
        <v>0</v>
      </c>
    </row>
    <row r="976" spans="1:24" outlineLevel="2"/>
    <row r="977" spans="1:24" outlineLevel="2"/>
    <row r="978" spans="1:24" outlineLevel="2">
      <c r="B978" s="69" t="s">
        <v>4832</v>
      </c>
    </row>
    <row r="979" spans="1:24" outlineLevel="2">
      <c r="A979" s="447"/>
      <c r="B979" s="447"/>
      <c r="C979" s="448"/>
      <c r="D979" s="449"/>
      <c r="E979" s="450" t="s">
        <v>4807</v>
      </c>
      <c r="F979" s="450">
        <v>1</v>
      </c>
      <c r="G979" s="450" t="s">
        <v>4001</v>
      </c>
      <c r="M979" s="451"/>
    </row>
    <row r="980" spans="1:24" outlineLevel="2">
      <c r="A980" s="447"/>
      <c r="B980" s="447"/>
      <c r="C980" s="448"/>
      <c r="D980" s="449"/>
      <c r="E980" s="460" t="s">
        <v>4833</v>
      </c>
      <c r="F980" s="460">
        <v>0</v>
      </c>
      <c r="G980" s="460" t="s">
        <v>64</v>
      </c>
      <c r="H980" s="460">
        <v>0</v>
      </c>
      <c r="I980" s="460">
        <v>0</v>
      </c>
      <c r="J980" s="460">
        <v>0</v>
      </c>
      <c r="K980" s="460">
        <v>0</v>
      </c>
      <c r="L980" s="460">
        <v>0</v>
      </c>
      <c r="M980" s="460">
        <v>0</v>
      </c>
      <c r="N980" s="460">
        <v>0.99890000000000001</v>
      </c>
      <c r="O980" s="460">
        <v>0</v>
      </c>
      <c r="P980" s="460">
        <v>0</v>
      </c>
      <c r="Q980" s="460">
        <v>0</v>
      </c>
      <c r="R980" s="460">
        <v>0</v>
      </c>
      <c r="S980" s="460">
        <v>0</v>
      </c>
      <c r="T980" s="460">
        <v>0</v>
      </c>
      <c r="U980" s="460">
        <v>0</v>
      </c>
      <c r="V980" s="460">
        <v>0</v>
      </c>
      <c r="W980" s="460">
        <v>0</v>
      </c>
      <c r="X980" s="460">
        <v>0</v>
      </c>
    </row>
    <row r="981" spans="1:24" outlineLevel="2">
      <c r="A981" s="447"/>
      <c r="B981" s="447"/>
      <c r="C981" s="448"/>
      <c r="D981" s="449"/>
      <c r="E981" s="460" t="s">
        <v>4834</v>
      </c>
      <c r="F981" s="460">
        <v>0</v>
      </c>
      <c r="G981" s="460" t="s">
        <v>64</v>
      </c>
      <c r="H981" s="460">
        <v>0</v>
      </c>
      <c r="I981" s="460">
        <v>0</v>
      </c>
      <c r="J981" s="460">
        <v>0</v>
      </c>
      <c r="K981" s="460">
        <v>0</v>
      </c>
      <c r="L981" s="460">
        <v>0</v>
      </c>
      <c r="M981" s="460">
        <v>0</v>
      </c>
      <c r="N981" s="460">
        <v>0.99880000000000002</v>
      </c>
      <c r="O981" s="460">
        <v>0</v>
      </c>
      <c r="P981" s="460">
        <v>0</v>
      </c>
      <c r="Q981" s="460">
        <v>0</v>
      </c>
      <c r="R981" s="460">
        <v>0</v>
      </c>
      <c r="S981" s="460">
        <v>0</v>
      </c>
      <c r="T981" s="460">
        <v>0</v>
      </c>
      <c r="U981" s="460">
        <v>0</v>
      </c>
      <c r="V981" s="460">
        <v>0</v>
      </c>
      <c r="W981" s="460">
        <v>0</v>
      </c>
      <c r="X981" s="460">
        <v>0</v>
      </c>
    </row>
    <row r="982" spans="1:24" outlineLevel="2">
      <c r="A982" s="447"/>
      <c r="B982" s="447"/>
      <c r="C982" s="448"/>
      <c r="D982" s="449"/>
      <c r="E982" s="460" t="s">
        <v>4835</v>
      </c>
      <c r="F982" s="460">
        <v>0</v>
      </c>
      <c r="G982" s="460" t="s">
        <v>64</v>
      </c>
      <c r="H982" s="460">
        <v>0</v>
      </c>
      <c r="I982" s="460">
        <v>0</v>
      </c>
      <c r="J982" s="460">
        <v>0</v>
      </c>
      <c r="K982" s="460">
        <v>0</v>
      </c>
      <c r="L982" s="460">
        <v>0</v>
      </c>
      <c r="M982" s="460">
        <v>0</v>
      </c>
      <c r="N982" s="460">
        <v>0.99819999999999998</v>
      </c>
      <c r="O982" s="460">
        <v>0</v>
      </c>
      <c r="P982" s="460">
        <v>0</v>
      </c>
      <c r="Q982" s="460">
        <v>0</v>
      </c>
      <c r="R982" s="460">
        <v>0</v>
      </c>
      <c r="S982" s="460">
        <v>0</v>
      </c>
      <c r="T982" s="460">
        <v>0</v>
      </c>
      <c r="U982" s="460">
        <v>0</v>
      </c>
      <c r="V982" s="460">
        <v>0</v>
      </c>
      <c r="W982" s="460">
        <v>0</v>
      </c>
      <c r="X982" s="460">
        <v>0</v>
      </c>
    </row>
    <row r="983" spans="1:24" outlineLevel="2">
      <c r="A983" s="447"/>
      <c r="B983" s="447"/>
      <c r="C983" s="448"/>
      <c r="D983" s="449"/>
      <c r="E983" s="460" t="s">
        <v>4836</v>
      </c>
      <c r="F983" s="460">
        <v>0</v>
      </c>
      <c r="G983" s="460" t="s">
        <v>64</v>
      </c>
      <c r="H983" s="460">
        <v>0</v>
      </c>
      <c r="I983" s="460">
        <v>0</v>
      </c>
      <c r="J983" s="460">
        <v>0</v>
      </c>
      <c r="K983" s="460">
        <v>0</v>
      </c>
      <c r="L983" s="460">
        <v>0</v>
      </c>
      <c r="M983" s="460">
        <v>0</v>
      </c>
      <c r="N983" s="460">
        <v>0.95920000000000005</v>
      </c>
      <c r="O983" s="460">
        <v>0</v>
      </c>
      <c r="P983" s="460">
        <v>0</v>
      </c>
      <c r="Q983" s="460">
        <v>0</v>
      </c>
      <c r="R983" s="460">
        <v>0</v>
      </c>
      <c r="S983" s="460">
        <v>0</v>
      </c>
      <c r="T983" s="460">
        <v>0</v>
      </c>
      <c r="U983" s="460">
        <v>0</v>
      </c>
      <c r="V983" s="460">
        <v>0</v>
      </c>
      <c r="W983" s="460">
        <v>0</v>
      </c>
      <c r="X983" s="460">
        <v>0</v>
      </c>
    </row>
    <row r="984" spans="1:24" outlineLevel="2">
      <c r="A984" s="447"/>
      <c r="B984" s="447"/>
      <c r="C984" s="448"/>
      <c r="D984" s="449"/>
      <c r="E984" s="460" t="s">
        <v>4837</v>
      </c>
      <c r="F984" s="460">
        <v>0</v>
      </c>
      <c r="G984" s="460" t="s">
        <v>64</v>
      </c>
      <c r="H984" s="460">
        <v>0</v>
      </c>
      <c r="I984" s="460">
        <v>0</v>
      </c>
      <c r="J984" s="460">
        <v>0</v>
      </c>
      <c r="K984" s="460">
        <v>0</v>
      </c>
      <c r="L984" s="460">
        <v>0</v>
      </c>
      <c r="M984" s="460">
        <v>0</v>
      </c>
      <c r="N984" s="460">
        <v>0.99639999999999995</v>
      </c>
      <c r="O984" s="460">
        <v>0</v>
      </c>
      <c r="P984" s="460">
        <v>0</v>
      </c>
      <c r="Q984" s="460">
        <v>0</v>
      </c>
      <c r="R984" s="460">
        <v>0</v>
      </c>
      <c r="S984" s="460">
        <v>0</v>
      </c>
      <c r="T984" s="460">
        <v>0</v>
      </c>
      <c r="U984" s="460">
        <v>0</v>
      </c>
      <c r="V984" s="460">
        <v>0</v>
      </c>
      <c r="W984" s="460">
        <v>0</v>
      </c>
      <c r="X984" s="460">
        <v>0</v>
      </c>
    </row>
    <row r="985" spans="1:24" outlineLevel="2">
      <c r="A985" s="447"/>
      <c r="B985" s="447"/>
      <c r="C985" s="448"/>
      <c r="D985" s="449"/>
      <c r="E985" s="460" t="s">
        <v>4838</v>
      </c>
      <c r="F985" s="460">
        <v>0</v>
      </c>
      <c r="G985" s="460" t="s">
        <v>64</v>
      </c>
      <c r="H985" s="460">
        <v>0</v>
      </c>
      <c r="I985" s="460">
        <v>0</v>
      </c>
      <c r="J985" s="460">
        <v>0</v>
      </c>
      <c r="K985" s="460">
        <v>0</v>
      </c>
      <c r="L985" s="460">
        <v>0</v>
      </c>
      <c r="M985" s="460">
        <v>0</v>
      </c>
      <c r="N985" s="460">
        <v>0</v>
      </c>
      <c r="O985" s="460">
        <v>0</v>
      </c>
      <c r="P985" s="460">
        <v>0</v>
      </c>
      <c r="Q985" s="460">
        <v>0</v>
      </c>
      <c r="R985" s="460">
        <v>0</v>
      </c>
      <c r="S985" s="460">
        <v>0</v>
      </c>
      <c r="T985" s="460">
        <v>0</v>
      </c>
      <c r="U985" s="460">
        <v>0</v>
      </c>
      <c r="V985" s="460">
        <v>0</v>
      </c>
      <c r="W985" s="460">
        <v>0</v>
      </c>
      <c r="X985" s="460">
        <v>0</v>
      </c>
    </row>
    <row r="986" spans="1:24" outlineLevel="2">
      <c r="A986" s="447"/>
      <c r="B986" s="447"/>
      <c r="C986" s="448"/>
      <c r="D986" s="449"/>
      <c r="E986" s="460" t="s">
        <v>4839</v>
      </c>
      <c r="F986" s="460">
        <v>0</v>
      </c>
      <c r="G986" s="460" t="s">
        <v>64</v>
      </c>
      <c r="H986" s="460">
        <v>0</v>
      </c>
      <c r="I986" s="460">
        <v>0</v>
      </c>
      <c r="J986" s="460">
        <v>0</v>
      </c>
      <c r="K986" s="460">
        <v>0</v>
      </c>
      <c r="L986" s="460">
        <v>0</v>
      </c>
      <c r="M986" s="460">
        <v>0</v>
      </c>
      <c r="N986" s="460">
        <v>0.99890000000000001</v>
      </c>
      <c r="O986" s="460">
        <v>0.99890000000000001</v>
      </c>
      <c r="P986" s="460">
        <v>0.99890000000000001</v>
      </c>
      <c r="Q986" s="460">
        <v>0.99890000000000001</v>
      </c>
      <c r="R986" s="460">
        <v>0.99890000000000001</v>
      </c>
      <c r="S986" s="460">
        <v>0</v>
      </c>
      <c r="T986" s="460">
        <v>0</v>
      </c>
      <c r="U986" s="460">
        <v>0</v>
      </c>
      <c r="V986" s="460">
        <v>0</v>
      </c>
      <c r="W986" s="460">
        <v>0</v>
      </c>
      <c r="X986" s="460">
        <v>0</v>
      </c>
    </row>
    <row r="987" spans="1:24" outlineLevel="2">
      <c r="A987" s="447"/>
      <c r="B987" s="447"/>
      <c r="C987" s="448"/>
      <c r="D987" s="449"/>
      <c r="E987" s="460" t="s">
        <v>4840</v>
      </c>
      <c r="F987" s="460">
        <v>0</v>
      </c>
      <c r="G987" s="460" t="s">
        <v>64</v>
      </c>
      <c r="H987" s="460">
        <v>0</v>
      </c>
      <c r="I987" s="460">
        <v>0</v>
      </c>
      <c r="J987" s="460">
        <v>0</v>
      </c>
      <c r="K987" s="460">
        <v>0</v>
      </c>
      <c r="L987" s="460">
        <v>0</v>
      </c>
      <c r="M987" s="460">
        <v>0</v>
      </c>
      <c r="N987" s="460">
        <v>0.99879999999999991</v>
      </c>
      <c r="O987" s="460">
        <v>0.99879999999999991</v>
      </c>
      <c r="P987" s="460">
        <v>0.99879999999999991</v>
      </c>
      <c r="Q987" s="460">
        <v>0.99879999999999991</v>
      </c>
      <c r="R987" s="460">
        <v>0.99879999999999991</v>
      </c>
      <c r="S987" s="460">
        <v>0</v>
      </c>
      <c r="T987" s="460">
        <v>0</v>
      </c>
      <c r="U987" s="460">
        <v>0</v>
      </c>
      <c r="V987" s="460">
        <v>0</v>
      </c>
      <c r="W987" s="460">
        <v>0</v>
      </c>
      <c r="X987" s="460">
        <v>0</v>
      </c>
    </row>
    <row r="988" spans="1:24" outlineLevel="2">
      <c r="A988" s="447"/>
      <c r="B988" s="447"/>
      <c r="C988" s="448"/>
      <c r="D988" s="449"/>
      <c r="E988" s="460" t="s">
        <v>4841</v>
      </c>
      <c r="F988" s="460">
        <v>0</v>
      </c>
      <c r="G988" s="460" t="s">
        <v>64</v>
      </c>
      <c r="H988" s="460">
        <v>0</v>
      </c>
      <c r="I988" s="460">
        <v>0</v>
      </c>
      <c r="J988" s="460">
        <v>0</v>
      </c>
      <c r="K988" s="460">
        <v>0</v>
      </c>
      <c r="L988" s="460">
        <v>0</v>
      </c>
      <c r="M988" s="460">
        <v>0</v>
      </c>
      <c r="N988" s="460">
        <v>0.99819999999999998</v>
      </c>
      <c r="O988" s="460">
        <v>0.99819999999999998</v>
      </c>
      <c r="P988" s="460">
        <v>0.99819999999999998</v>
      </c>
      <c r="Q988" s="460">
        <v>0.99819999999999998</v>
      </c>
      <c r="R988" s="460">
        <v>0.99819999999999998</v>
      </c>
      <c r="S988" s="460">
        <v>0</v>
      </c>
      <c r="T988" s="460">
        <v>0</v>
      </c>
      <c r="U988" s="460">
        <v>0</v>
      </c>
      <c r="V988" s="460">
        <v>0</v>
      </c>
      <c r="W988" s="460">
        <v>0</v>
      </c>
      <c r="X988" s="460">
        <v>0</v>
      </c>
    </row>
    <row r="989" spans="1:24" outlineLevel="2">
      <c r="A989" s="447"/>
      <c r="B989" s="447"/>
      <c r="C989" s="448"/>
      <c r="D989" s="449"/>
      <c r="E989" s="460" t="s">
        <v>4842</v>
      </c>
      <c r="F989" s="460">
        <v>0</v>
      </c>
      <c r="G989" s="460" t="s">
        <v>64</v>
      </c>
      <c r="H989" s="460">
        <v>0</v>
      </c>
      <c r="I989" s="460">
        <v>0</v>
      </c>
      <c r="J989" s="460">
        <v>0</v>
      </c>
      <c r="K989" s="460">
        <v>0</v>
      </c>
      <c r="L989" s="460">
        <v>0</v>
      </c>
      <c r="M989" s="460">
        <v>0</v>
      </c>
      <c r="N989" s="460">
        <v>0.95920000000000005</v>
      </c>
      <c r="O989" s="460">
        <v>0.95920000000000005</v>
      </c>
      <c r="P989" s="460">
        <v>0.95920000000000005</v>
      </c>
      <c r="Q989" s="460">
        <v>0.95920000000000005</v>
      </c>
      <c r="R989" s="460">
        <v>0.95920000000000005</v>
      </c>
      <c r="S989" s="460">
        <v>0</v>
      </c>
      <c r="T989" s="460">
        <v>0</v>
      </c>
      <c r="U989" s="460">
        <v>0</v>
      </c>
      <c r="V989" s="460">
        <v>0</v>
      </c>
      <c r="W989" s="460">
        <v>0</v>
      </c>
      <c r="X989" s="460">
        <v>0</v>
      </c>
    </row>
    <row r="990" spans="1:24" outlineLevel="2">
      <c r="A990" s="447"/>
      <c r="B990" s="447"/>
      <c r="C990" s="448"/>
      <c r="D990" s="449"/>
      <c r="E990" s="460" t="s">
        <v>4843</v>
      </c>
      <c r="F990" s="460">
        <v>0</v>
      </c>
      <c r="G990" s="460" t="s">
        <v>64</v>
      </c>
      <c r="H990" s="460">
        <v>0</v>
      </c>
      <c r="I990" s="460">
        <v>0</v>
      </c>
      <c r="J990" s="460">
        <v>0</v>
      </c>
      <c r="K990" s="460">
        <v>0</v>
      </c>
      <c r="L990" s="460">
        <v>0</v>
      </c>
      <c r="M990" s="460">
        <v>0</v>
      </c>
      <c r="N990" s="460">
        <v>0.99639999999999995</v>
      </c>
      <c r="O990" s="460">
        <v>0.99639999999999995</v>
      </c>
      <c r="P990" s="460">
        <v>0.99639999999999995</v>
      </c>
      <c r="Q990" s="460">
        <v>0.99639999999999995</v>
      </c>
      <c r="R990" s="460">
        <v>0.99639999999999995</v>
      </c>
      <c r="S990" s="460">
        <v>0</v>
      </c>
      <c r="T990" s="460">
        <v>0</v>
      </c>
      <c r="U990" s="460">
        <v>0</v>
      </c>
      <c r="V990" s="460">
        <v>0</v>
      </c>
      <c r="W990" s="460">
        <v>0</v>
      </c>
      <c r="X990" s="460">
        <v>0</v>
      </c>
    </row>
    <row r="991" spans="1:24" outlineLevel="2">
      <c r="A991" s="447"/>
      <c r="B991" s="447"/>
      <c r="C991" s="448"/>
      <c r="D991" s="449"/>
      <c r="E991" s="460" t="s">
        <v>4844</v>
      </c>
      <c r="F991" s="460">
        <v>0</v>
      </c>
      <c r="G991" s="460" t="s">
        <v>64</v>
      </c>
      <c r="H991" s="460">
        <v>0</v>
      </c>
      <c r="I991" s="460">
        <v>0</v>
      </c>
      <c r="J991" s="460">
        <v>0</v>
      </c>
      <c r="K991" s="460">
        <v>0</v>
      </c>
      <c r="L991" s="460">
        <v>0</v>
      </c>
      <c r="M991" s="460">
        <v>0</v>
      </c>
      <c r="N991" s="460">
        <v>0</v>
      </c>
      <c r="O991" s="460">
        <v>0</v>
      </c>
      <c r="P991" s="460">
        <v>0</v>
      </c>
      <c r="Q991" s="460">
        <v>0</v>
      </c>
      <c r="R991" s="460">
        <v>0</v>
      </c>
      <c r="S991" s="460">
        <v>0</v>
      </c>
      <c r="T991" s="460">
        <v>0</v>
      </c>
      <c r="U991" s="460">
        <v>0</v>
      </c>
      <c r="V991" s="460">
        <v>0</v>
      </c>
      <c r="W991" s="460">
        <v>0</v>
      </c>
      <c r="X991" s="460">
        <v>0</v>
      </c>
    </row>
    <row r="992" spans="1:24" outlineLevel="2">
      <c r="A992" s="447"/>
      <c r="B992" s="447"/>
      <c r="C992" s="448"/>
      <c r="D992" s="449"/>
      <c r="E992" s="460" t="s">
        <v>4845</v>
      </c>
      <c r="F992" s="460">
        <v>0</v>
      </c>
      <c r="G992" s="460" t="s">
        <v>64</v>
      </c>
      <c r="H992" s="460">
        <v>0</v>
      </c>
      <c r="I992" s="460">
        <v>0</v>
      </c>
      <c r="J992" s="460">
        <v>0</v>
      </c>
      <c r="K992" s="460">
        <v>0</v>
      </c>
      <c r="L992" s="460">
        <v>0</v>
      </c>
      <c r="M992" s="460">
        <v>0</v>
      </c>
      <c r="N992" s="460">
        <v>0</v>
      </c>
      <c r="O992" s="460">
        <v>0</v>
      </c>
      <c r="P992" s="460">
        <v>0</v>
      </c>
      <c r="Q992" s="460">
        <v>0</v>
      </c>
      <c r="R992" s="460">
        <v>0</v>
      </c>
      <c r="S992" s="460">
        <v>0</v>
      </c>
      <c r="T992" s="460">
        <v>0</v>
      </c>
      <c r="U992" s="460">
        <v>0</v>
      </c>
      <c r="V992" s="460">
        <v>0</v>
      </c>
      <c r="W992" s="460">
        <v>0</v>
      </c>
      <c r="X992" s="460">
        <v>0</v>
      </c>
    </row>
    <row r="993" spans="1:24" outlineLevel="2">
      <c r="A993" s="447"/>
      <c r="B993" s="447"/>
      <c r="C993" s="448"/>
      <c r="D993" s="449"/>
      <c r="E993" s="460" t="s">
        <v>4846</v>
      </c>
      <c r="F993" s="460">
        <v>0</v>
      </c>
      <c r="G993" s="460" t="s">
        <v>64</v>
      </c>
      <c r="H993" s="460">
        <v>0</v>
      </c>
      <c r="I993" s="460">
        <v>0</v>
      </c>
      <c r="J993" s="460">
        <v>0</v>
      </c>
      <c r="K993" s="460">
        <v>0</v>
      </c>
      <c r="L993" s="460">
        <v>0</v>
      </c>
      <c r="M993" s="460">
        <v>0</v>
      </c>
      <c r="N993" s="460">
        <v>0</v>
      </c>
      <c r="O993" s="460">
        <v>0</v>
      </c>
      <c r="P993" s="460">
        <v>0</v>
      </c>
      <c r="Q993" s="460">
        <v>0</v>
      </c>
      <c r="R993" s="460">
        <v>0</v>
      </c>
      <c r="S993" s="460">
        <v>0</v>
      </c>
      <c r="T993" s="460">
        <v>0</v>
      </c>
      <c r="U993" s="460">
        <v>0</v>
      </c>
      <c r="V993" s="460">
        <v>0</v>
      </c>
      <c r="W993" s="460">
        <v>0</v>
      </c>
      <c r="X993" s="460">
        <v>0</v>
      </c>
    </row>
    <row r="994" spans="1:24" outlineLevel="2">
      <c r="A994" s="447"/>
      <c r="B994" s="447"/>
      <c r="C994" s="448"/>
      <c r="D994" s="449"/>
      <c r="E994" s="460" t="s">
        <v>4847</v>
      </c>
      <c r="F994" s="460">
        <v>0</v>
      </c>
      <c r="G994" s="460" t="s">
        <v>64</v>
      </c>
      <c r="H994" s="460">
        <v>0</v>
      </c>
      <c r="I994" s="460">
        <v>0</v>
      </c>
      <c r="J994" s="460">
        <v>0</v>
      </c>
      <c r="K994" s="460">
        <v>0</v>
      </c>
      <c r="L994" s="460">
        <v>0</v>
      </c>
      <c r="M994" s="460">
        <v>0</v>
      </c>
      <c r="N994" s="460">
        <v>0</v>
      </c>
      <c r="O994" s="460">
        <v>0</v>
      </c>
      <c r="P994" s="460">
        <v>0</v>
      </c>
      <c r="Q994" s="460">
        <v>0</v>
      </c>
      <c r="R994" s="460">
        <v>0</v>
      </c>
      <c r="S994" s="460">
        <v>0</v>
      </c>
      <c r="T994" s="460">
        <v>0</v>
      </c>
      <c r="U994" s="460">
        <v>0</v>
      </c>
      <c r="V994" s="460">
        <v>0</v>
      </c>
      <c r="W994" s="460">
        <v>0</v>
      </c>
      <c r="X994" s="460">
        <v>0</v>
      </c>
    </row>
    <row r="995" spans="1:24" outlineLevel="2">
      <c r="A995" s="447"/>
      <c r="B995" s="447"/>
      <c r="C995" s="448"/>
      <c r="D995" s="449"/>
      <c r="E995" s="460" t="s">
        <v>4848</v>
      </c>
      <c r="F995" s="460">
        <v>0</v>
      </c>
      <c r="G995" s="460" t="s">
        <v>64</v>
      </c>
      <c r="H995" s="460">
        <v>0</v>
      </c>
      <c r="I995" s="460">
        <v>0</v>
      </c>
      <c r="J995" s="460">
        <v>0</v>
      </c>
      <c r="K995" s="460">
        <v>0</v>
      </c>
      <c r="L995" s="460">
        <v>0</v>
      </c>
      <c r="M995" s="460">
        <v>0</v>
      </c>
      <c r="N995" s="460">
        <v>0</v>
      </c>
      <c r="O995" s="460">
        <v>0</v>
      </c>
      <c r="P995" s="460">
        <v>0</v>
      </c>
      <c r="Q995" s="460">
        <v>0</v>
      </c>
      <c r="R995" s="460">
        <v>0</v>
      </c>
      <c r="S995" s="460">
        <v>0</v>
      </c>
      <c r="T995" s="460">
        <v>0</v>
      </c>
      <c r="U995" s="460">
        <v>0</v>
      </c>
      <c r="V995" s="460">
        <v>0</v>
      </c>
      <c r="W995" s="460">
        <v>0</v>
      </c>
      <c r="X995" s="460">
        <v>0</v>
      </c>
    </row>
    <row r="996" spans="1:24" outlineLevel="2">
      <c r="A996" s="447"/>
      <c r="B996" s="447"/>
      <c r="C996" s="448"/>
      <c r="D996" s="449"/>
      <c r="E996" s="460" t="s">
        <v>4849</v>
      </c>
      <c r="F996" s="460">
        <v>0</v>
      </c>
      <c r="G996" s="460" t="s">
        <v>64</v>
      </c>
      <c r="H996" s="460">
        <v>0</v>
      </c>
      <c r="I996" s="460">
        <v>0</v>
      </c>
      <c r="J996" s="460">
        <v>0</v>
      </c>
      <c r="K996" s="460">
        <v>0</v>
      </c>
      <c r="L996" s="460">
        <v>0</v>
      </c>
      <c r="M996" s="460">
        <v>0</v>
      </c>
      <c r="N996" s="460">
        <v>0</v>
      </c>
      <c r="O996" s="460">
        <v>0</v>
      </c>
      <c r="P996" s="460">
        <v>0</v>
      </c>
      <c r="Q996" s="460">
        <v>0</v>
      </c>
      <c r="R996" s="460">
        <v>0</v>
      </c>
      <c r="S996" s="460">
        <v>0</v>
      </c>
      <c r="T996" s="460">
        <v>0</v>
      </c>
      <c r="U996" s="460">
        <v>0</v>
      </c>
      <c r="V996" s="460">
        <v>0</v>
      </c>
      <c r="W996" s="460">
        <v>0</v>
      </c>
      <c r="X996" s="460">
        <v>0</v>
      </c>
    </row>
    <row r="997" spans="1:24" outlineLevel="2">
      <c r="A997" s="447"/>
      <c r="B997" s="447"/>
      <c r="C997" s="448"/>
      <c r="D997" s="449"/>
      <c r="E997" s="460" t="s">
        <v>4850</v>
      </c>
      <c r="F997" s="460">
        <v>0</v>
      </c>
      <c r="G997" s="460" t="s">
        <v>64</v>
      </c>
      <c r="H997" s="460">
        <v>0</v>
      </c>
      <c r="I997" s="460">
        <v>0</v>
      </c>
      <c r="J997" s="460">
        <v>0</v>
      </c>
      <c r="K997" s="460">
        <v>0</v>
      </c>
      <c r="L997" s="460">
        <v>0</v>
      </c>
      <c r="M997" s="460">
        <v>0</v>
      </c>
      <c r="N997" s="460">
        <v>0</v>
      </c>
      <c r="O997" s="460">
        <v>0</v>
      </c>
      <c r="P997" s="460">
        <v>0</v>
      </c>
      <c r="Q997" s="460">
        <v>0</v>
      </c>
      <c r="R997" s="460">
        <v>0</v>
      </c>
      <c r="S997" s="460">
        <v>0</v>
      </c>
      <c r="T997" s="460">
        <v>0</v>
      </c>
      <c r="U997" s="460">
        <v>0</v>
      </c>
      <c r="V997" s="460">
        <v>0</v>
      </c>
      <c r="W997" s="460">
        <v>0</v>
      </c>
      <c r="X997" s="460">
        <v>0</v>
      </c>
    </row>
    <row r="998" spans="1:24" outlineLevel="2">
      <c r="A998" s="453"/>
      <c r="B998" s="453"/>
      <c r="C998" s="454"/>
      <c r="D998" s="455"/>
      <c r="E998" s="456" t="s">
        <v>4851</v>
      </c>
      <c r="F998" s="456"/>
      <c r="G998" s="456" t="s">
        <v>64</v>
      </c>
      <c r="H998" s="456"/>
      <c r="I998" s="456"/>
      <c r="J998" s="461">
        <f t="shared" ref="J998:X1003" si="77" xml:space="preserve">  CHOOSE( $F$979, J980, J986, J992 )</f>
        <v>0</v>
      </c>
      <c r="K998" s="461">
        <f t="shared" si="77"/>
        <v>0</v>
      </c>
      <c r="L998" s="461">
        <f t="shared" si="77"/>
        <v>0</v>
      </c>
      <c r="M998" s="461">
        <f t="shared" si="77"/>
        <v>0</v>
      </c>
      <c r="N998" s="461">
        <f t="shared" si="77"/>
        <v>0.99890000000000001</v>
      </c>
      <c r="O998" s="461">
        <f t="shared" si="77"/>
        <v>0</v>
      </c>
      <c r="P998" s="461">
        <f t="shared" si="77"/>
        <v>0</v>
      </c>
      <c r="Q998" s="461">
        <f t="shared" si="77"/>
        <v>0</v>
      </c>
      <c r="R998" s="461">
        <f t="shared" si="77"/>
        <v>0</v>
      </c>
      <c r="S998" s="461">
        <f t="shared" si="77"/>
        <v>0</v>
      </c>
      <c r="T998" s="461">
        <f t="shared" si="77"/>
        <v>0</v>
      </c>
      <c r="U998" s="461">
        <f t="shared" si="77"/>
        <v>0</v>
      </c>
      <c r="V998" s="461">
        <f t="shared" si="77"/>
        <v>0</v>
      </c>
      <c r="W998" s="461">
        <f t="shared" si="77"/>
        <v>0</v>
      </c>
      <c r="X998" s="461">
        <f t="shared" si="77"/>
        <v>0</v>
      </c>
    </row>
    <row r="999" spans="1:24" outlineLevel="2">
      <c r="A999" s="453"/>
      <c r="B999" s="453"/>
      <c r="C999" s="454"/>
      <c r="D999" s="455"/>
      <c r="E999" s="456" t="s">
        <v>4852</v>
      </c>
      <c r="F999" s="456"/>
      <c r="G999" s="456" t="s">
        <v>64</v>
      </c>
      <c r="H999" s="456"/>
      <c r="I999" s="456"/>
      <c r="J999" s="461">
        <f t="shared" si="77"/>
        <v>0</v>
      </c>
      <c r="K999" s="461">
        <f t="shared" si="77"/>
        <v>0</v>
      </c>
      <c r="L999" s="461">
        <f t="shared" si="77"/>
        <v>0</v>
      </c>
      <c r="M999" s="461">
        <f t="shared" si="77"/>
        <v>0</v>
      </c>
      <c r="N999" s="461">
        <f t="shared" si="77"/>
        <v>0.99880000000000002</v>
      </c>
      <c r="O999" s="461">
        <f t="shared" si="77"/>
        <v>0</v>
      </c>
      <c r="P999" s="461">
        <f t="shared" si="77"/>
        <v>0</v>
      </c>
      <c r="Q999" s="461">
        <f t="shared" si="77"/>
        <v>0</v>
      </c>
      <c r="R999" s="461">
        <f t="shared" si="77"/>
        <v>0</v>
      </c>
      <c r="S999" s="461">
        <f t="shared" si="77"/>
        <v>0</v>
      </c>
      <c r="T999" s="461">
        <f t="shared" si="77"/>
        <v>0</v>
      </c>
      <c r="U999" s="461">
        <f t="shared" si="77"/>
        <v>0</v>
      </c>
      <c r="V999" s="461">
        <f t="shared" si="77"/>
        <v>0</v>
      </c>
      <c r="W999" s="461">
        <f t="shared" si="77"/>
        <v>0</v>
      </c>
      <c r="X999" s="461">
        <f t="shared" si="77"/>
        <v>0</v>
      </c>
    </row>
    <row r="1000" spans="1:24" outlineLevel="2">
      <c r="A1000" s="453"/>
      <c r="B1000" s="453"/>
      <c r="C1000" s="454"/>
      <c r="D1000" s="455"/>
      <c r="E1000" s="456" t="s">
        <v>4853</v>
      </c>
      <c r="F1000" s="456"/>
      <c r="G1000" s="456" t="s">
        <v>64</v>
      </c>
      <c r="H1000" s="456"/>
      <c r="I1000" s="456"/>
      <c r="J1000" s="461">
        <f t="shared" si="77"/>
        <v>0</v>
      </c>
      <c r="K1000" s="461">
        <f t="shared" si="77"/>
        <v>0</v>
      </c>
      <c r="L1000" s="461">
        <f t="shared" si="77"/>
        <v>0</v>
      </c>
      <c r="M1000" s="461">
        <f t="shared" si="77"/>
        <v>0</v>
      </c>
      <c r="N1000" s="461">
        <f t="shared" si="77"/>
        <v>0.99819999999999998</v>
      </c>
      <c r="O1000" s="461">
        <f t="shared" si="77"/>
        <v>0</v>
      </c>
      <c r="P1000" s="461">
        <f t="shared" si="77"/>
        <v>0</v>
      </c>
      <c r="Q1000" s="461">
        <f t="shared" si="77"/>
        <v>0</v>
      </c>
      <c r="R1000" s="461">
        <f t="shared" si="77"/>
        <v>0</v>
      </c>
      <c r="S1000" s="461">
        <f t="shared" si="77"/>
        <v>0</v>
      </c>
      <c r="T1000" s="461">
        <f t="shared" si="77"/>
        <v>0</v>
      </c>
      <c r="U1000" s="461">
        <f t="shared" si="77"/>
        <v>0</v>
      </c>
      <c r="V1000" s="461">
        <f t="shared" si="77"/>
        <v>0</v>
      </c>
      <c r="W1000" s="461">
        <f t="shared" si="77"/>
        <v>0</v>
      </c>
      <c r="X1000" s="461">
        <f t="shared" si="77"/>
        <v>0</v>
      </c>
    </row>
    <row r="1001" spans="1:24" outlineLevel="2">
      <c r="A1001" s="453"/>
      <c r="B1001" s="453"/>
      <c r="C1001" s="454"/>
      <c r="D1001" s="455"/>
      <c r="E1001" s="456" t="s">
        <v>4854</v>
      </c>
      <c r="F1001" s="456"/>
      <c r="G1001" s="456" t="s">
        <v>64</v>
      </c>
      <c r="H1001" s="456"/>
      <c r="I1001" s="456"/>
      <c r="J1001" s="461">
        <f t="shared" si="77"/>
        <v>0</v>
      </c>
      <c r="K1001" s="461">
        <f t="shared" si="77"/>
        <v>0</v>
      </c>
      <c r="L1001" s="461">
        <f t="shared" si="77"/>
        <v>0</v>
      </c>
      <c r="M1001" s="461">
        <f t="shared" si="77"/>
        <v>0</v>
      </c>
      <c r="N1001" s="461">
        <f t="shared" si="77"/>
        <v>0.95920000000000005</v>
      </c>
      <c r="O1001" s="461">
        <f t="shared" si="77"/>
        <v>0</v>
      </c>
      <c r="P1001" s="461">
        <f t="shared" si="77"/>
        <v>0</v>
      </c>
      <c r="Q1001" s="461">
        <f t="shared" si="77"/>
        <v>0</v>
      </c>
      <c r="R1001" s="461">
        <f t="shared" si="77"/>
        <v>0</v>
      </c>
      <c r="S1001" s="461">
        <f t="shared" si="77"/>
        <v>0</v>
      </c>
      <c r="T1001" s="461">
        <f t="shared" si="77"/>
        <v>0</v>
      </c>
      <c r="U1001" s="461">
        <f t="shared" si="77"/>
        <v>0</v>
      </c>
      <c r="V1001" s="461">
        <f t="shared" si="77"/>
        <v>0</v>
      </c>
      <c r="W1001" s="461">
        <f t="shared" si="77"/>
        <v>0</v>
      </c>
      <c r="X1001" s="461">
        <f t="shared" si="77"/>
        <v>0</v>
      </c>
    </row>
    <row r="1002" spans="1:24" outlineLevel="2">
      <c r="A1002" s="453"/>
      <c r="B1002" s="453"/>
      <c r="C1002" s="454"/>
      <c r="D1002" s="455"/>
      <c r="E1002" s="456" t="s">
        <v>4855</v>
      </c>
      <c r="F1002" s="456"/>
      <c r="G1002" s="456" t="s">
        <v>64</v>
      </c>
      <c r="H1002" s="456"/>
      <c r="I1002" s="456"/>
      <c r="J1002" s="461">
        <f t="shared" si="77"/>
        <v>0</v>
      </c>
      <c r="K1002" s="461">
        <f t="shared" si="77"/>
        <v>0</v>
      </c>
      <c r="L1002" s="461">
        <f t="shared" si="77"/>
        <v>0</v>
      </c>
      <c r="M1002" s="461">
        <f t="shared" si="77"/>
        <v>0</v>
      </c>
      <c r="N1002" s="461">
        <f t="shared" si="77"/>
        <v>0.99639999999999995</v>
      </c>
      <c r="O1002" s="461">
        <f t="shared" si="77"/>
        <v>0</v>
      </c>
      <c r="P1002" s="461">
        <f t="shared" si="77"/>
        <v>0</v>
      </c>
      <c r="Q1002" s="461">
        <f t="shared" si="77"/>
        <v>0</v>
      </c>
      <c r="R1002" s="461">
        <f t="shared" si="77"/>
        <v>0</v>
      </c>
      <c r="S1002" s="461">
        <f t="shared" si="77"/>
        <v>0</v>
      </c>
      <c r="T1002" s="461">
        <f t="shared" si="77"/>
        <v>0</v>
      </c>
      <c r="U1002" s="461">
        <f t="shared" si="77"/>
        <v>0</v>
      </c>
      <c r="V1002" s="461">
        <f t="shared" si="77"/>
        <v>0</v>
      </c>
      <c r="W1002" s="461">
        <f t="shared" si="77"/>
        <v>0</v>
      </c>
      <c r="X1002" s="461">
        <f t="shared" si="77"/>
        <v>0</v>
      </c>
    </row>
    <row r="1003" spans="1:24" outlineLevel="2">
      <c r="A1003" s="453"/>
      <c r="B1003" s="453"/>
      <c r="C1003" s="454"/>
      <c r="D1003" s="455"/>
      <c r="E1003" s="456" t="s">
        <v>4856</v>
      </c>
      <c r="F1003" s="456"/>
      <c r="G1003" s="456" t="s">
        <v>64</v>
      </c>
      <c r="H1003" s="456"/>
      <c r="I1003" s="456"/>
      <c r="J1003" s="461">
        <f t="shared" si="77"/>
        <v>0</v>
      </c>
      <c r="K1003" s="461">
        <f t="shared" si="77"/>
        <v>0</v>
      </c>
      <c r="L1003" s="461">
        <f t="shared" si="77"/>
        <v>0</v>
      </c>
      <c r="M1003" s="461">
        <f t="shared" si="77"/>
        <v>0</v>
      </c>
      <c r="N1003" s="461">
        <f t="shared" si="77"/>
        <v>0</v>
      </c>
      <c r="O1003" s="461">
        <f t="shared" si="77"/>
        <v>0</v>
      </c>
      <c r="P1003" s="461">
        <f t="shared" si="77"/>
        <v>0</v>
      </c>
      <c r="Q1003" s="461">
        <f t="shared" si="77"/>
        <v>0</v>
      </c>
      <c r="R1003" s="461">
        <f t="shared" si="77"/>
        <v>0</v>
      </c>
      <c r="S1003" s="461">
        <f t="shared" si="77"/>
        <v>0</v>
      </c>
      <c r="T1003" s="461">
        <f t="shared" si="77"/>
        <v>0</v>
      </c>
      <c r="U1003" s="461">
        <f t="shared" si="77"/>
        <v>0</v>
      </c>
      <c r="V1003" s="461">
        <f t="shared" si="77"/>
        <v>0</v>
      </c>
      <c r="W1003" s="461">
        <f t="shared" si="77"/>
        <v>0</v>
      </c>
      <c r="X1003" s="461">
        <f t="shared" si="77"/>
        <v>0</v>
      </c>
    </row>
    <row r="1004" spans="1:24" outlineLevel="2"/>
    <row r="1005" spans="1:24" outlineLevel="2"/>
    <row r="1006" spans="1:24" outlineLevel="2">
      <c r="B1006" s="69" t="s">
        <v>4857</v>
      </c>
    </row>
    <row r="1007" spans="1:24" outlineLevel="2">
      <c r="A1007" s="447"/>
      <c r="B1007" s="447"/>
      <c r="C1007" s="448"/>
      <c r="D1007" s="449"/>
      <c r="E1007" s="450" t="s">
        <v>4807</v>
      </c>
      <c r="F1007" s="450">
        <v>1</v>
      </c>
      <c r="G1007" s="450" t="s">
        <v>4001</v>
      </c>
      <c r="M1007" s="451"/>
    </row>
    <row r="1008" spans="1:24" outlineLevel="2">
      <c r="A1008" s="447"/>
      <c r="B1008" s="447"/>
      <c r="C1008" s="448"/>
      <c r="D1008" s="449"/>
      <c r="E1008" s="460" t="s">
        <v>4858</v>
      </c>
      <c r="F1008" s="460">
        <v>0</v>
      </c>
      <c r="G1008" s="460" t="s">
        <v>64</v>
      </c>
      <c r="H1008" s="460">
        <v>0</v>
      </c>
      <c r="I1008" s="460">
        <v>0</v>
      </c>
      <c r="J1008" s="460">
        <v>0</v>
      </c>
      <c r="K1008" s="460">
        <v>0</v>
      </c>
      <c r="L1008" s="460">
        <v>0</v>
      </c>
      <c r="M1008" s="460">
        <v>0</v>
      </c>
      <c r="N1008" s="460">
        <v>0</v>
      </c>
      <c r="O1008" s="460">
        <v>0</v>
      </c>
      <c r="P1008" s="460">
        <v>0</v>
      </c>
      <c r="Q1008" s="460">
        <v>0</v>
      </c>
      <c r="R1008" s="460">
        <v>0</v>
      </c>
      <c r="S1008" s="460">
        <v>0</v>
      </c>
      <c r="T1008" s="460">
        <v>0</v>
      </c>
      <c r="U1008" s="460">
        <v>0</v>
      </c>
      <c r="V1008" s="460">
        <v>0</v>
      </c>
      <c r="W1008" s="460">
        <v>0</v>
      </c>
      <c r="X1008" s="460">
        <v>0</v>
      </c>
    </row>
    <row r="1009" spans="1:24" outlineLevel="2">
      <c r="A1009" s="447"/>
      <c r="B1009" s="447"/>
      <c r="C1009" s="448"/>
      <c r="D1009" s="449"/>
      <c r="E1009" s="460" t="s">
        <v>4859</v>
      </c>
      <c r="F1009" s="460">
        <v>0</v>
      </c>
      <c r="G1009" s="460" t="s">
        <v>64</v>
      </c>
      <c r="H1009" s="460">
        <v>0</v>
      </c>
      <c r="I1009" s="460">
        <v>0</v>
      </c>
      <c r="J1009" s="460">
        <v>0</v>
      </c>
      <c r="K1009" s="460">
        <v>0</v>
      </c>
      <c r="L1009" s="460">
        <v>0</v>
      </c>
      <c r="M1009" s="460">
        <v>0</v>
      </c>
      <c r="N1009" s="460">
        <v>0</v>
      </c>
      <c r="O1009" s="460">
        <v>0</v>
      </c>
      <c r="P1009" s="460">
        <v>0</v>
      </c>
      <c r="Q1009" s="460">
        <v>0</v>
      </c>
      <c r="R1009" s="460">
        <v>0</v>
      </c>
      <c r="S1009" s="460">
        <v>0</v>
      </c>
      <c r="T1009" s="460">
        <v>0</v>
      </c>
      <c r="U1009" s="460">
        <v>0</v>
      </c>
      <c r="V1009" s="460">
        <v>0</v>
      </c>
      <c r="W1009" s="460">
        <v>0</v>
      </c>
      <c r="X1009" s="460">
        <v>0</v>
      </c>
    </row>
    <row r="1010" spans="1:24" outlineLevel="2">
      <c r="A1010" s="447"/>
      <c r="B1010" s="447"/>
      <c r="C1010" s="448"/>
      <c r="D1010" s="449"/>
      <c r="E1010" s="460" t="s">
        <v>4860</v>
      </c>
      <c r="F1010" s="460">
        <v>0</v>
      </c>
      <c r="G1010" s="460" t="s">
        <v>64</v>
      </c>
      <c r="H1010" s="460">
        <v>0</v>
      </c>
      <c r="I1010" s="460">
        <v>0</v>
      </c>
      <c r="J1010" s="460">
        <v>0</v>
      </c>
      <c r="K1010" s="460">
        <v>0</v>
      </c>
      <c r="L1010" s="460">
        <v>0</v>
      </c>
      <c r="M1010" s="460">
        <v>0</v>
      </c>
      <c r="N1010" s="460">
        <v>0</v>
      </c>
      <c r="O1010" s="460">
        <v>0</v>
      </c>
      <c r="P1010" s="460">
        <v>0</v>
      </c>
      <c r="Q1010" s="460">
        <v>0</v>
      </c>
      <c r="R1010" s="460">
        <v>0</v>
      </c>
      <c r="S1010" s="460">
        <v>0</v>
      </c>
      <c r="T1010" s="460">
        <v>0</v>
      </c>
      <c r="U1010" s="460">
        <v>0</v>
      </c>
      <c r="V1010" s="460">
        <v>0</v>
      </c>
      <c r="W1010" s="460">
        <v>0</v>
      </c>
      <c r="X1010" s="460">
        <v>0</v>
      </c>
    </row>
    <row r="1011" spans="1:24" outlineLevel="2">
      <c r="A1011" s="447"/>
      <c r="B1011" s="447"/>
      <c r="C1011" s="448"/>
      <c r="D1011" s="449"/>
      <c r="E1011" s="460" t="s">
        <v>4861</v>
      </c>
      <c r="F1011" s="460">
        <v>0</v>
      </c>
      <c r="G1011" s="460" t="s">
        <v>64</v>
      </c>
      <c r="H1011" s="460">
        <v>0</v>
      </c>
      <c r="I1011" s="460">
        <v>0</v>
      </c>
      <c r="J1011" s="460">
        <v>0</v>
      </c>
      <c r="K1011" s="460">
        <v>0</v>
      </c>
      <c r="L1011" s="460">
        <v>0</v>
      </c>
      <c r="M1011" s="460">
        <v>0</v>
      </c>
      <c r="N1011" s="460">
        <v>0</v>
      </c>
      <c r="O1011" s="460">
        <v>0</v>
      </c>
      <c r="P1011" s="460">
        <v>0</v>
      </c>
      <c r="Q1011" s="460">
        <v>0</v>
      </c>
      <c r="R1011" s="460">
        <v>0</v>
      </c>
      <c r="S1011" s="460">
        <v>0</v>
      </c>
      <c r="T1011" s="460">
        <v>0</v>
      </c>
      <c r="U1011" s="460">
        <v>0</v>
      </c>
      <c r="V1011" s="460">
        <v>0</v>
      </c>
      <c r="W1011" s="460">
        <v>0</v>
      </c>
      <c r="X1011" s="460">
        <v>0</v>
      </c>
    </row>
    <row r="1012" spans="1:24" outlineLevel="2">
      <c r="A1012" s="447"/>
      <c r="B1012" s="447"/>
      <c r="C1012" s="448"/>
      <c r="D1012" s="449"/>
      <c r="E1012" s="460" t="s">
        <v>4862</v>
      </c>
      <c r="F1012" s="460">
        <v>0</v>
      </c>
      <c r="G1012" s="460" t="s">
        <v>64</v>
      </c>
      <c r="H1012" s="460">
        <v>0</v>
      </c>
      <c r="I1012" s="460">
        <v>0</v>
      </c>
      <c r="J1012" s="460">
        <v>0</v>
      </c>
      <c r="K1012" s="460">
        <v>0</v>
      </c>
      <c r="L1012" s="460">
        <v>0</v>
      </c>
      <c r="M1012" s="460">
        <v>0</v>
      </c>
      <c r="N1012" s="460">
        <v>0</v>
      </c>
      <c r="O1012" s="460">
        <v>0</v>
      </c>
      <c r="P1012" s="460">
        <v>0</v>
      </c>
      <c r="Q1012" s="460">
        <v>0</v>
      </c>
      <c r="R1012" s="460">
        <v>0</v>
      </c>
      <c r="S1012" s="460">
        <v>0</v>
      </c>
      <c r="T1012" s="460">
        <v>0</v>
      </c>
      <c r="U1012" s="460">
        <v>0</v>
      </c>
      <c r="V1012" s="460">
        <v>0</v>
      </c>
      <c r="W1012" s="460">
        <v>0</v>
      </c>
      <c r="X1012" s="460">
        <v>0</v>
      </c>
    </row>
    <row r="1013" spans="1:24" outlineLevel="2">
      <c r="A1013" s="447"/>
      <c r="B1013" s="447"/>
      <c r="C1013" s="448"/>
      <c r="D1013" s="449"/>
      <c r="E1013" s="460" t="s">
        <v>4863</v>
      </c>
      <c r="F1013" s="460">
        <v>0</v>
      </c>
      <c r="G1013" s="460" t="s">
        <v>64</v>
      </c>
      <c r="H1013" s="460">
        <v>0</v>
      </c>
      <c r="I1013" s="460">
        <v>0</v>
      </c>
      <c r="J1013" s="460">
        <v>0</v>
      </c>
      <c r="K1013" s="460">
        <v>0</v>
      </c>
      <c r="L1013" s="460">
        <v>0</v>
      </c>
      <c r="M1013" s="460">
        <v>0</v>
      </c>
      <c r="N1013" s="460">
        <v>0</v>
      </c>
      <c r="O1013" s="460">
        <v>0</v>
      </c>
      <c r="P1013" s="460">
        <v>0</v>
      </c>
      <c r="Q1013" s="460">
        <v>0</v>
      </c>
      <c r="R1013" s="460">
        <v>0</v>
      </c>
      <c r="S1013" s="460">
        <v>0</v>
      </c>
      <c r="T1013" s="460">
        <v>0</v>
      </c>
      <c r="U1013" s="460">
        <v>0</v>
      </c>
      <c r="V1013" s="460">
        <v>0</v>
      </c>
      <c r="W1013" s="460">
        <v>0</v>
      </c>
      <c r="X1013" s="460">
        <v>0</v>
      </c>
    </row>
    <row r="1014" spans="1:24" outlineLevel="2">
      <c r="A1014" s="447"/>
      <c r="B1014" s="447"/>
      <c r="C1014" s="448"/>
      <c r="D1014" s="449"/>
      <c r="E1014" s="460" t="s">
        <v>4864</v>
      </c>
      <c r="F1014" s="460">
        <v>0</v>
      </c>
      <c r="G1014" s="460" t="s">
        <v>64</v>
      </c>
      <c r="H1014" s="460">
        <v>0</v>
      </c>
      <c r="I1014" s="460">
        <v>0</v>
      </c>
      <c r="J1014" s="460">
        <v>0</v>
      </c>
      <c r="K1014" s="460">
        <v>0</v>
      </c>
      <c r="L1014" s="460">
        <v>0</v>
      </c>
      <c r="M1014" s="460">
        <v>0</v>
      </c>
      <c r="N1014" s="460">
        <v>0</v>
      </c>
      <c r="O1014" s="460">
        <v>0</v>
      </c>
      <c r="P1014" s="460">
        <v>0</v>
      </c>
      <c r="Q1014" s="460">
        <v>0</v>
      </c>
      <c r="R1014" s="460">
        <v>0</v>
      </c>
      <c r="S1014" s="460">
        <v>0</v>
      </c>
      <c r="T1014" s="460">
        <v>0</v>
      </c>
      <c r="U1014" s="460">
        <v>0</v>
      </c>
      <c r="V1014" s="460">
        <v>0</v>
      </c>
      <c r="W1014" s="460">
        <v>0</v>
      </c>
      <c r="X1014" s="460">
        <v>0</v>
      </c>
    </row>
    <row r="1015" spans="1:24" outlineLevel="2">
      <c r="A1015" s="447"/>
      <c r="B1015" s="447"/>
      <c r="C1015" s="448"/>
      <c r="D1015" s="449"/>
      <c r="E1015" s="460" t="s">
        <v>4865</v>
      </c>
      <c r="F1015" s="460">
        <v>0</v>
      </c>
      <c r="G1015" s="460" t="s">
        <v>64</v>
      </c>
      <c r="H1015" s="460">
        <v>0</v>
      </c>
      <c r="I1015" s="460">
        <v>0</v>
      </c>
      <c r="J1015" s="460">
        <v>0</v>
      </c>
      <c r="K1015" s="460">
        <v>0</v>
      </c>
      <c r="L1015" s="460">
        <v>0</v>
      </c>
      <c r="M1015" s="460">
        <v>0</v>
      </c>
      <c r="N1015" s="460">
        <v>0</v>
      </c>
      <c r="O1015" s="460">
        <v>0</v>
      </c>
      <c r="P1015" s="460">
        <v>0</v>
      </c>
      <c r="Q1015" s="460">
        <v>0</v>
      </c>
      <c r="R1015" s="460">
        <v>0</v>
      </c>
      <c r="S1015" s="460">
        <v>0</v>
      </c>
      <c r="T1015" s="460">
        <v>0</v>
      </c>
      <c r="U1015" s="460">
        <v>0</v>
      </c>
      <c r="V1015" s="460">
        <v>0</v>
      </c>
      <c r="W1015" s="460">
        <v>0</v>
      </c>
      <c r="X1015" s="460">
        <v>0</v>
      </c>
    </row>
    <row r="1016" spans="1:24" outlineLevel="2">
      <c r="A1016" s="447"/>
      <c r="B1016" s="447"/>
      <c r="C1016" s="448"/>
      <c r="D1016" s="449"/>
      <c r="E1016" s="460" t="s">
        <v>4866</v>
      </c>
      <c r="F1016" s="460">
        <v>0</v>
      </c>
      <c r="G1016" s="460" t="s">
        <v>64</v>
      </c>
      <c r="H1016" s="460">
        <v>0</v>
      </c>
      <c r="I1016" s="460">
        <v>0</v>
      </c>
      <c r="J1016" s="460">
        <v>0</v>
      </c>
      <c r="K1016" s="460">
        <v>0</v>
      </c>
      <c r="L1016" s="460">
        <v>0</v>
      </c>
      <c r="M1016" s="460">
        <v>0</v>
      </c>
      <c r="N1016" s="460">
        <v>0</v>
      </c>
      <c r="O1016" s="460">
        <v>0</v>
      </c>
      <c r="P1016" s="460">
        <v>0</v>
      </c>
      <c r="Q1016" s="460">
        <v>0</v>
      </c>
      <c r="R1016" s="460">
        <v>0</v>
      </c>
      <c r="S1016" s="460">
        <v>0</v>
      </c>
      <c r="T1016" s="460">
        <v>0</v>
      </c>
      <c r="U1016" s="460">
        <v>0</v>
      </c>
      <c r="V1016" s="460">
        <v>0</v>
      </c>
      <c r="W1016" s="460">
        <v>0</v>
      </c>
      <c r="X1016" s="460">
        <v>0</v>
      </c>
    </row>
    <row r="1017" spans="1:24" outlineLevel="2">
      <c r="A1017" s="447"/>
      <c r="B1017" s="447"/>
      <c r="C1017" s="448"/>
      <c r="D1017" s="449"/>
      <c r="E1017" s="460" t="s">
        <v>4867</v>
      </c>
      <c r="F1017" s="460">
        <v>0</v>
      </c>
      <c r="G1017" s="460" t="s">
        <v>64</v>
      </c>
      <c r="H1017" s="460">
        <v>0</v>
      </c>
      <c r="I1017" s="460">
        <v>0</v>
      </c>
      <c r="J1017" s="460">
        <v>0</v>
      </c>
      <c r="K1017" s="460">
        <v>0</v>
      </c>
      <c r="L1017" s="460">
        <v>0</v>
      </c>
      <c r="M1017" s="460">
        <v>0</v>
      </c>
      <c r="N1017" s="460">
        <v>0</v>
      </c>
      <c r="O1017" s="460">
        <v>0</v>
      </c>
      <c r="P1017" s="460">
        <v>0</v>
      </c>
      <c r="Q1017" s="460">
        <v>0</v>
      </c>
      <c r="R1017" s="460">
        <v>0</v>
      </c>
      <c r="S1017" s="460">
        <v>0</v>
      </c>
      <c r="T1017" s="460">
        <v>0</v>
      </c>
      <c r="U1017" s="460">
        <v>0</v>
      </c>
      <c r="V1017" s="460">
        <v>0</v>
      </c>
      <c r="W1017" s="460">
        <v>0</v>
      </c>
      <c r="X1017" s="460">
        <v>0</v>
      </c>
    </row>
    <row r="1018" spans="1:24" outlineLevel="2">
      <c r="A1018" s="447"/>
      <c r="B1018" s="447"/>
      <c r="C1018" s="448"/>
      <c r="D1018" s="449"/>
      <c r="E1018" s="460" t="s">
        <v>4868</v>
      </c>
      <c r="F1018" s="460">
        <v>0</v>
      </c>
      <c r="G1018" s="460" t="s">
        <v>64</v>
      </c>
      <c r="H1018" s="460">
        <v>0</v>
      </c>
      <c r="I1018" s="460">
        <v>0</v>
      </c>
      <c r="J1018" s="460">
        <v>0</v>
      </c>
      <c r="K1018" s="460">
        <v>0</v>
      </c>
      <c r="L1018" s="460">
        <v>0</v>
      </c>
      <c r="M1018" s="460">
        <v>0</v>
      </c>
      <c r="N1018" s="460">
        <v>0</v>
      </c>
      <c r="O1018" s="460">
        <v>0</v>
      </c>
      <c r="P1018" s="460">
        <v>0</v>
      </c>
      <c r="Q1018" s="460">
        <v>0</v>
      </c>
      <c r="R1018" s="460">
        <v>0</v>
      </c>
      <c r="S1018" s="460">
        <v>0</v>
      </c>
      <c r="T1018" s="460">
        <v>0</v>
      </c>
      <c r="U1018" s="460">
        <v>0</v>
      </c>
      <c r="V1018" s="460">
        <v>0</v>
      </c>
      <c r="W1018" s="460">
        <v>0</v>
      </c>
      <c r="X1018" s="460">
        <v>0</v>
      </c>
    </row>
    <row r="1019" spans="1:24" outlineLevel="2">
      <c r="A1019" s="447"/>
      <c r="B1019" s="447"/>
      <c r="C1019" s="448"/>
      <c r="D1019" s="449"/>
      <c r="E1019" s="460" t="s">
        <v>4869</v>
      </c>
      <c r="F1019" s="460">
        <v>0</v>
      </c>
      <c r="G1019" s="460" t="s">
        <v>64</v>
      </c>
      <c r="H1019" s="460">
        <v>0</v>
      </c>
      <c r="I1019" s="460">
        <v>0</v>
      </c>
      <c r="J1019" s="460">
        <v>0</v>
      </c>
      <c r="K1019" s="460">
        <v>0</v>
      </c>
      <c r="L1019" s="460">
        <v>0</v>
      </c>
      <c r="M1019" s="460">
        <v>0</v>
      </c>
      <c r="N1019" s="460">
        <v>0</v>
      </c>
      <c r="O1019" s="460">
        <v>0</v>
      </c>
      <c r="P1019" s="460">
        <v>0</v>
      </c>
      <c r="Q1019" s="460">
        <v>0</v>
      </c>
      <c r="R1019" s="460">
        <v>0</v>
      </c>
      <c r="S1019" s="460">
        <v>0</v>
      </c>
      <c r="T1019" s="460">
        <v>0</v>
      </c>
      <c r="U1019" s="460">
        <v>0</v>
      </c>
      <c r="V1019" s="460">
        <v>0</v>
      </c>
      <c r="W1019" s="460">
        <v>0</v>
      </c>
      <c r="X1019" s="460">
        <v>0</v>
      </c>
    </row>
    <row r="1020" spans="1:24" outlineLevel="2">
      <c r="A1020" s="447"/>
      <c r="B1020" s="447"/>
      <c r="C1020" s="448"/>
      <c r="D1020" s="449"/>
      <c r="E1020" s="460" t="s">
        <v>4870</v>
      </c>
      <c r="F1020" s="460">
        <v>0</v>
      </c>
      <c r="G1020" s="460" t="s">
        <v>64</v>
      </c>
      <c r="H1020" s="460">
        <v>0</v>
      </c>
      <c r="I1020" s="460">
        <v>0</v>
      </c>
      <c r="J1020" s="460">
        <v>0</v>
      </c>
      <c r="K1020" s="460">
        <v>0</v>
      </c>
      <c r="L1020" s="460">
        <v>0</v>
      </c>
      <c r="M1020" s="460">
        <v>0</v>
      </c>
      <c r="N1020" s="460">
        <v>0</v>
      </c>
      <c r="O1020" s="460">
        <v>0</v>
      </c>
      <c r="P1020" s="460">
        <v>0</v>
      </c>
      <c r="Q1020" s="460">
        <v>0</v>
      </c>
      <c r="R1020" s="460">
        <v>0</v>
      </c>
      <c r="S1020" s="460">
        <v>0</v>
      </c>
      <c r="T1020" s="460">
        <v>0</v>
      </c>
      <c r="U1020" s="460">
        <v>0</v>
      </c>
      <c r="V1020" s="460">
        <v>0</v>
      </c>
      <c r="W1020" s="460">
        <v>0</v>
      </c>
      <c r="X1020" s="460">
        <v>0</v>
      </c>
    </row>
    <row r="1021" spans="1:24" outlineLevel="2">
      <c r="A1021" s="447"/>
      <c r="B1021" s="447"/>
      <c r="C1021" s="448"/>
      <c r="D1021" s="449"/>
      <c r="E1021" s="460" t="s">
        <v>4871</v>
      </c>
      <c r="F1021" s="460">
        <v>0</v>
      </c>
      <c r="G1021" s="460" t="s">
        <v>64</v>
      </c>
      <c r="H1021" s="460">
        <v>0</v>
      </c>
      <c r="I1021" s="460">
        <v>0</v>
      </c>
      <c r="J1021" s="460">
        <v>0</v>
      </c>
      <c r="K1021" s="460">
        <v>0</v>
      </c>
      <c r="L1021" s="460">
        <v>0</v>
      </c>
      <c r="M1021" s="460">
        <v>0</v>
      </c>
      <c r="N1021" s="460">
        <v>0</v>
      </c>
      <c r="O1021" s="460">
        <v>0</v>
      </c>
      <c r="P1021" s="460">
        <v>0</v>
      </c>
      <c r="Q1021" s="460">
        <v>0</v>
      </c>
      <c r="R1021" s="460">
        <v>0</v>
      </c>
      <c r="S1021" s="460">
        <v>0</v>
      </c>
      <c r="T1021" s="460">
        <v>0</v>
      </c>
      <c r="U1021" s="460">
        <v>0</v>
      </c>
      <c r="V1021" s="460">
        <v>0</v>
      </c>
      <c r="W1021" s="460">
        <v>0</v>
      </c>
      <c r="X1021" s="460">
        <v>0</v>
      </c>
    </row>
    <row r="1022" spans="1:24" outlineLevel="2">
      <c r="A1022" s="447"/>
      <c r="B1022" s="447"/>
      <c r="C1022" s="448"/>
      <c r="D1022" s="449"/>
      <c r="E1022" s="460" t="s">
        <v>4872</v>
      </c>
      <c r="F1022" s="460">
        <v>0</v>
      </c>
      <c r="G1022" s="460" t="s">
        <v>64</v>
      </c>
      <c r="H1022" s="460">
        <v>0</v>
      </c>
      <c r="I1022" s="460">
        <v>0</v>
      </c>
      <c r="J1022" s="460">
        <v>0</v>
      </c>
      <c r="K1022" s="460">
        <v>0</v>
      </c>
      <c r="L1022" s="460">
        <v>0</v>
      </c>
      <c r="M1022" s="460">
        <v>0</v>
      </c>
      <c r="N1022" s="460">
        <v>0</v>
      </c>
      <c r="O1022" s="460">
        <v>0</v>
      </c>
      <c r="P1022" s="460">
        <v>0</v>
      </c>
      <c r="Q1022" s="460">
        <v>0</v>
      </c>
      <c r="R1022" s="460">
        <v>0</v>
      </c>
      <c r="S1022" s="460">
        <v>0</v>
      </c>
      <c r="T1022" s="460">
        <v>0</v>
      </c>
      <c r="U1022" s="460">
        <v>0</v>
      </c>
      <c r="V1022" s="460">
        <v>0</v>
      </c>
      <c r="W1022" s="460">
        <v>0</v>
      </c>
      <c r="X1022" s="460">
        <v>0</v>
      </c>
    </row>
    <row r="1023" spans="1:24" outlineLevel="2">
      <c r="A1023" s="447"/>
      <c r="B1023" s="447"/>
      <c r="C1023" s="448"/>
      <c r="D1023" s="449"/>
      <c r="E1023" s="460" t="s">
        <v>4873</v>
      </c>
      <c r="F1023" s="460">
        <v>0</v>
      </c>
      <c r="G1023" s="460" t="s">
        <v>64</v>
      </c>
      <c r="H1023" s="460">
        <v>0</v>
      </c>
      <c r="I1023" s="460">
        <v>0</v>
      </c>
      <c r="J1023" s="460">
        <v>0</v>
      </c>
      <c r="K1023" s="460">
        <v>0</v>
      </c>
      <c r="L1023" s="460">
        <v>0</v>
      </c>
      <c r="M1023" s="460">
        <v>0</v>
      </c>
      <c r="N1023" s="460">
        <v>0</v>
      </c>
      <c r="O1023" s="460">
        <v>0</v>
      </c>
      <c r="P1023" s="460">
        <v>0</v>
      </c>
      <c r="Q1023" s="460">
        <v>0</v>
      </c>
      <c r="R1023" s="460">
        <v>0</v>
      </c>
      <c r="S1023" s="460">
        <v>0</v>
      </c>
      <c r="T1023" s="460">
        <v>0</v>
      </c>
      <c r="U1023" s="460">
        <v>0</v>
      </c>
      <c r="V1023" s="460">
        <v>0</v>
      </c>
      <c r="W1023" s="460">
        <v>0</v>
      </c>
      <c r="X1023" s="460">
        <v>0</v>
      </c>
    </row>
    <row r="1024" spans="1:24" outlineLevel="2">
      <c r="A1024" s="447"/>
      <c r="B1024" s="447"/>
      <c r="C1024" s="448"/>
      <c r="D1024" s="449"/>
      <c r="E1024" s="460" t="s">
        <v>4874</v>
      </c>
      <c r="F1024" s="460">
        <v>0</v>
      </c>
      <c r="G1024" s="460" t="s">
        <v>64</v>
      </c>
      <c r="H1024" s="460">
        <v>0</v>
      </c>
      <c r="I1024" s="460">
        <v>0</v>
      </c>
      <c r="J1024" s="460">
        <v>0</v>
      </c>
      <c r="K1024" s="460">
        <v>0</v>
      </c>
      <c r="L1024" s="460">
        <v>0</v>
      </c>
      <c r="M1024" s="460">
        <v>0</v>
      </c>
      <c r="N1024" s="460">
        <v>0</v>
      </c>
      <c r="O1024" s="460">
        <v>0</v>
      </c>
      <c r="P1024" s="460">
        <v>0</v>
      </c>
      <c r="Q1024" s="460">
        <v>0</v>
      </c>
      <c r="R1024" s="460">
        <v>0</v>
      </c>
      <c r="S1024" s="460">
        <v>0</v>
      </c>
      <c r="T1024" s="460">
        <v>0</v>
      </c>
      <c r="U1024" s="460">
        <v>0</v>
      </c>
      <c r="V1024" s="460">
        <v>0</v>
      </c>
      <c r="W1024" s="460">
        <v>0</v>
      </c>
      <c r="X1024" s="460">
        <v>0</v>
      </c>
    </row>
    <row r="1025" spans="1:24" outlineLevel="2">
      <c r="A1025" s="447"/>
      <c r="B1025" s="447"/>
      <c r="C1025" s="448"/>
      <c r="D1025" s="449"/>
      <c r="E1025" s="460" t="s">
        <v>4875</v>
      </c>
      <c r="F1025" s="460">
        <v>0</v>
      </c>
      <c r="G1025" s="460" t="s">
        <v>64</v>
      </c>
      <c r="H1025" s="460">
        <v>0</v>
      </c>
      <c r="I1025" s="460">
        <v>0</v>
      </c>
      <c r="J1025" s="460">
        <v>0</v>
      </c>
      <c r="K1025" s="460">
        <v>0</v>
      </c>
      <c r="L1025" s="460">
        <v>0</v>
      </c>
      <c r="M1025" s="460">
        <v>0</v>
      </c>
      <c r="N1025" s="460">
        <v>0</v>
      </c>
      <c r="O1025" s="460">
        <v>0</v>
      </c>
      <c r="P1025" s="460">
        <v>0</v>
      </c>
      <c r="Q1025" s="460">
        <v>0</v>
      </c>
      <c r="R1025" s="460">
        <v>0</v>
      </c>
      <c r="S1025" s="460">
        <v>0</v>
      </c>
      <c r="T1025" s="460">
        <v>0</v>
      </c>
      <c r="U1025" s="460">
        <v>0</v>
      </c>
      <c r="V1025" s="460">
        <v>0</v>
      </c>
      <c r="W1025" s="460">
        <v>0</v>
      </c>
      <c r="X1025" s="460">
        <v>0</v>
      </c>
    </row>
    <row r="1026" spans="1:24" outlineLevel="2">
      <c r="A1026" s="453"/>
      <c r="B1026" s="453"/>
      <c r="C1026" s="454"/>
      <c r="D1026" s="455"/>
      <c r="E1026" s="456" t="s">
        <v>4876</v>
      </c>
      <c r="F1026" s="456"/>
      <c r="G1026" s="456" t="s">
        <v>64</v>
      </c>
      <c r="H1026" s="456"/>
      <c r="I1026" s="456"/>
      <c r="J1026" s="461">
        <f t="shared" ref="J1026:X1031" si="78" xml:space="preserve">  CHOOSE( $F$1007, J1008, J1014, J1020 )</f>
        <v>0</v>
      </c>
      <c r="K1026" s="461">
        <f t="shared" si="78"/>
        <v>0</v>
      </c>
      <c r="L1026" s="461">
        <f t="shared" si="78"/>
        <v>0</v>
      </c>
      <c r="M1026" s="461">
        <f t="shared" si="78"/>
        <v>0</v>
      </c>
      <c r="N1026" s="461">
        <f t="shared" si="78"/>
        <v>0</v>
      </c>
      <c r="O1026" s="461">
        <f t="shared" si="78"/>
        <v>0</v>
      </c>
      <c r="P1026" s="461">
        <f t="shared" si="78"/>
        <v>0</v>
      </c>
      <c r="Q1026" s="461">
        <f t="shared" si="78"/>
        <v>0</v>
      </c>
      <c r="R1026" s="461">
        <f t="shared" si="78"/>
        <v>0</v>
      </c>
      <c r="S1026" s="461">
        <f t="shared" si="78"/>
        <v>0</v>
      </c>
      <c r="T1026" s="461">
        <f t="shared" si="78"/>
        <v>0</v>
      </c>
      <c r="U1026" s="461">
        <f t="shared" si="78"/>
        <v>0</v>
      </c>
      <c r="V1026" s="461">
        <f t="shared" si="78"/>
        <v>0</v>
      </c>
      <c r="W1026" s="461">
        <f t="shared" si="78"/>
        <v>0</v>
      </c>
      <c r="X1026" s="461">
        <f t="shared" si="78"/>
        <v>0</v>
      </c>
    </row>
    <row r="1027" spans="1:24" outlineLevel="2">
      <c r="A1027" s="453"/>
      <c r="B1027" s="453"/>
      <c r="C1027" s="454"/>
      <c r="D1027" s="455"/>
      <c r="E1027" s="456" t="s">
        <v>4877</v>
      </c>
      <c r="F1027" s="456"/>
      <c r="G1027" s="456" t="s">
        <v>64</v>
      </c>
      <c r="H1027" s="456"/>
      <c r="I1027" s="456"/>
      <c r="J1027" s="461">
        <f t="shared" si="78"/>
        <v>0</v>
      </c>
      <c r="K1027" s="461">
        <f t="shared" si="78"/>
        <v>0</v>
      </c>
      <c r="L1027" s="461">
        <f t="shared" si="78"/>
        <v>0</v>
      </c>
      <c r="M1027" s="461">
        <f t="shared" si="78"/>
        <v>0</v>
      </c>
      <c r="N1027" s="461">
        <f t="shared" si="78"/>
        <v>0</v>
      </c>
      <c r="O1027" s="461">
        <f t="shared" si="78"/>
        <v>0</v>
      </c>
      <c r="P1027" s="461">
        <f t="shared" si="78"/>
        <v>0</v>
      </c>
      <c r="Q1027" s="461">
        <f t="shared" si="78"/>
        <v>0</v>
      </c>
      <c r="R1027" s="461">
        <f t="shared" si="78"/>
        <v>0</v>
      </c>
      <c r="S1027" s="461">
        <f t="shared" si="78"/>
        <v>0</v>
      </c>
      <c r="T1027" s="461">
        <f t="shared" si="78"/>
        <v>0</v>
      </c>
      <c r="U1027" s="461">
        <f t="shared" si="78"/>
        <v>0</v>
      </c>
      <c r="V1027" s="461">
        <f t="shared" si="78"/>
        <v>0</v>
      </c>
      <c r="W1027" s="461">
        <f t="shared" si="78"/>
        <v>0</v>
      </c>
      <c r="X1027" s="461">
        <f t="shared" si="78"/>
        <v>0</v>
      </c>
    </row>
    <row r="1028" spans="1:24" outlineLevel="2">
      <c r="A1028" s="453"/>
      <c r="B1028" s="453"/>
      <c r="C1028" s="454"/>
      <c r="D1028" s="455"/>
      <c r="E1028" s="456" t="s">
        <v>4878</v>
      </c>
      <c r="F1028" s="456"/>
      <c r="G1028" s="456" t="s">
        <v>64</v>
      </c>
      <c r="H1028" s="456"/>
      <c r="I1028" s="456"/>
      <c r="J1028" s="461">
        <f t="shared" si="78"/>
        <v>0</v>
      </c>
      <c r="K1028" s="461">
        <f t="shared" si="78"/>
        <v>0</v>
      </c>
      <c r="L1028" s="461">
        <f t="shared" si="78"/>
        <v>0</v>
      </c>
      <c r="M1028" s="461">
        <f t="shared" si="78"/>
        <v>0</v>
      </c>
      <c r="N1028" s="461">
        <f t="shared" si="78"/>
        <v>0</v>
      </c>
      <c r="O1028" s="461">
        <f t="shared" si="78"/>
        <v>0</v>
      </c>
      <c r="P1028" s="461">
        <f t="shared" si="78"/>
        <v>0</v>
      </c>
      <c r="Q1028" s="461">
        <f t="shared" si="78"/>
        <v>0</v>
      </c>
      <c r="R1028" s="461">
        <f t="shared" si="78"/>
        <v>0</v>
      </c>
      <c r="S1028" s="461">
        <f t="shared" si="78"/>
        <v>0</v>
      </c>
      <c r="T1028" s="461">
        <f t="shared" si="78"/>
        <v>0</v>
      </c>
      <c r="U1028" s="461">
        <f t="shared" si="78"/>
        <v>0</v>
      </c>
      <c r="V1028" s="461">
        <f t="shared" si="78"/>
        <v>0</v>
      </c>
      <c r="W1028" s="461">
        <f t="shared" si="78"/>
        <v>0</v>
      </c>
      <c r="X1028" s="461">
        <f t="shared" si="78"/>
        <v>0</v>
      </c>
    </row>
    <row r="1029" spans="1:24" outlineLevel="2">
      <c r="A1029" s="453"/>
      <c r="B1029" s="453"/>
      <c r="C1029" s="454"/>
      <c r="D1029" s="455"/>
      <c r="E1029" s="456" t="s">
        <v>4879</v>
      </c>
      <c r="F1029" s="456"/>
      <c r="G1029" s="456" t="s">
        <v>64</v>
      </c>
      <c r="H1029" s="456"/>
      <c r="I1029" s="456"/>
      <c r="J1029" s="461">
        <f t="shared" si="78"/>
        <v>0</v>
      </c>
      <c r="K1029" s="461">
        <f t="shared" si="78"/>
        <v>0</v>
      </c>
      <c r="L1029" s="461">
        <f t="shared" si="78"/>
        <v>0</v>
      </c>
      <c r="M1029" s="461">
        <f t="shared" si="78"/>
        <v>0</v>
      </c>
      <c r="N1029" s="461">
        <f t="shared" si="78"/>
        <v>0</v>
      </c>
      <c r="O1029" s="461">
        <f t="shared" si="78"/>
        <v>0</v>
      </c>
      <c r="P1029" s="461">
        <f t="shared" si="78"/>
        <v>0</v>
      </c>
      <c r="Q1029" s="461">
        <f t="shared" si="78"/>
        <v>0</v>
      </c>
      <c r="R1029" s="461">
        <f t="shared" si="78"/>
        <v>0</v>
      </c>
      <c r="S1029" s="461">
        <f t="shared" si="78"/>
        <v>0</v>
      </c>
      <c r="T1029" s="461">
        <f t="shared" si="78"/>
        <v>0</v>
      </c>
      <c r="U1029" s="461">
        <f t="shared" si="78"/>
        <v>0</v>
      </c>
      <c r="V1029" s="461">
        <f t="shared" si="78"/>
        <v>0</v>
      </c>
      <c r="W1029" s="461">
        <f t="shared" si="78"/>
        <v>0</v>
      </c>
      <c r="X1029" s="461">
        <f t="shared" si="78"/>
        <v>0</v>
      </c>
    </row>
    <row r="1030" spans="1:24" outlineLevel="2">
      <c r="A1030" s="453"/>
      <c r="B1030" s="453"/>
      <c r="C1030" s="454"/>
      <c r="D1030" s="455"/>
      <c r="E1030" s="456" t="s">
        <v>4880</v>
      </c>
      <c r="F1030" s="456"/>
      <c r="G1030" s="456" t="s">
        <v>64</v>
      </c>
      <c r="H1030" s="456"/>
      <c r="I1030" s="456"/>
      <c r="J1030" s="461">
        <f t="shared" si="78"/>
        <v>0</v>
      </c>
      <c r="K1030" s="461">
        <f t="shared" si="78"/>
        <v>0</v>
      </c>
      <c r="L1030" s="461">
        <f t="shared" si="78"/>
        <v>0</v>
      </c>
      <c r="M1030" s="461">
        <f t="shared" si="78"/>
        <v>0</v>
      </c>
      <c r="N1030" s="461">
        <f t="shared" si="78"/>
        <v>0</v>
      </c>
      <c r="O1030" s="461">
        <f t="shared" si="78"/>
        <v>0</v>
      </c>
      <c r="P1030" s="461">
        <f t="shared" si="78"/>
        <v>0</v>
      </c>
      <c r="Q1030" s="461">
        <f t="shared" si="78"/>
        <v>0</v>
      </c>
      <c r="R1030" s="461">
        <f t="shared" si="78"/>
        <v>0</v>
      </c>
      <c r="S1030" s="461">
        <f t="shared" si="78"/>
        <v>0</v>
      </c>
      <c r="T1030" s="461">
        <f t="shared" si="78"/>
        <v>0</v>
      </c>
      <c r="U1030" s="461">
        <f t="shared" si="78"/>
        <v>0</v>
      </c>
      <c r="V1030" s="461">
        <f t="shared" si="78"/>
        <v>0</v>
      </c>
      <c r="W1030" s="461">
        <f t="shared" si="78"/>
        <v>0</v>
      </c>
      <c r="X1030" s="461">
        <f t="shared" si="78"/>
        <v>0</v>
      </c>
    </row>
    <row r="1031" spans="1:24" outlineLevel="2">
      <c r="A1031" s="453"/>
      <c r="B1031" s="453"/>
      <c r="C1031" s="454"/>
      <c r="D1031" s="455"/>
      <c r="E1031" s="456" t="s">
        <v>4881</v>
      </c>
      <c r="F1031" s="456"/>
      <c r="G1031" s="456" t="s">
        <v>64</v>
      </c>
      <c r="H1031" s="456"/>
      <c r="I1031" s="456"/>
      <c r="J1031" s="461">
        <f t="shared" si="78"/>
        <v>0</v>
      </c>
      <c r="K1031" s="461">
        <f t="shared" si="78"/>
        <v>0</v>
      </c>
      <c r="L1031" s="461">
        <f t="shared" si="78"/>
        <v>0</v>
      </c>
      <c r="M1031" s="461">
        <f t="shared" si="78"/>
        <v>0</v>
      </c>
      <c r="N1031" s="461">
        <f t="shared" si="78"/>
        <v>0</v>
      </c>
      <c r="O1031" s="461">
        <f t="shared" si="78"/>
        <v>0</v>
      </c>
      <c r="P1031" s="461">
        <f t="shared" si="78"/>
        <v>0</v>
      </c>
      <c r="Q1031" s="461">
        <f t="shared" si="78"/>
        <v>0</v>
      </c>
      <c r="R1031" s="461">
        <f t="shared" si="78"/>
        <v>0</v>
      </c>
      <c r="S1031" s="461">
        <f t="shared" si="78"/>
        <v>0</v>
      </c>
      <c r="T1031" s="461">
        <f t="shared" si="78"/>
        <v>0</v>
      </c>
      <c r="U1031" s="461">
        <f t="shared" si="78"/>
        <v>0</v>
      </c>
      <c r="V1031" s="461">
        <f t="shared" si="78"/>
        <v>0</v>
      </c>
      <c r="W1031" s="461">
        <f t="shared" si="78"/>
        <v>0</v>
      </c>
      <c r="X1031" s="461">
        <f t="shared" si="78"/>
        <v>0</v>
      </c>
    </row>
    <row r="1032" spans="1:24" outlineLevel="2"/>
    <row r="1033" spans="1:24" outlineLevel="2"/>
    <row r="1034" spans="1:24" outlineLevel="2">
      <c r="B1034" s="69" t="s">
        <v>4882</v>
      </c>
    </row>
    <row r="1035" spans="1:24" outlineLevel="2">
      <c r="A1035" s="447"/>
      <c r="B1035" s="447"/>
      <c r="C1035" s="448"/>
      <c r="D1035" s="449"/>
      <c r="E1035" s="450" t="s">
        <v>4883</v>
      </c>
      <c r="F1035" s="450">
        <v>1</v>
      </c>
      <c r="G1035" s="450" t="s">
        <v>4001</v>
      </c>
      <c r="M1035" s="451"/>
    </row>
    <row r="1036" spans="1:24" outlineLevel="2">
      <c r="A1036" s="447"/>
      <c r="B1036" s="447"/>
      <c r="C1036" s="448"/>
      <c r="D1036" s="449"/>
      <c r="E1036" s="460" t="s">
        <v>4884</v>
      </c>
      <c r="F1036" s="460">
        <v>0</v>
      </c>
      <c r="G1036" s="460" t="s">
        <v>64</v>
      </c>
      <c r="H1036" s="460">
        <v>0</v>
      </c>
      <c r="I1036" s="460">
        <v>0</v>
      </c>
      <c r="J1036" s="460">
        <v>0</v>
      </c>
      <c r="K1036" s="460">
        <v>0</v>
      </c>
      <c r="L1036" s="460">
        <v>0</v>
      </c>
      <c r="M1036" s="460">
        <v>0</v>
      </c>
      <c r="N1036" s="460">
        <v>0.25059999999999999</v>
      </c>
      <c r="O1036" s="460">
        <v>2.9999999999999997E-4</v>
      </c>
      <c r="P1036" s="460">
        <v>4.0000000000000002E-4</v>
      </c>
      <c r="Q1036" s="460">
        <v>4.0000000000000002E-4</v>
      </c>
      <c r="R1036" s="460">
        <v>2.0000000000000001E-4</v>
      </c>
      <c r="S1036" s="460">
        <v>2.9999999999999997E-4</v>
      </c>
      <c r="T1036" s="460">
        <v>2.9999999999999997E-4</v>
      </c>
      <c r="U1036" s="460">
        <v>2.9999999999999997E-4</v>
      </c>
      <c r="V1036" s="460">
        <v>2.9999999999999997E-4</v>
      </c>
      <c r="W1036" s="460">
        <v>2.9999999999999997E-4</v>
      </c>
      <c r="X1036" s="460">
        <v>0</v>
      </c>
    </row>
    <row r="1037" spans="1:24" outlineLevel="2">
      <c r="A1037" s="447"/>
      <c r="B1037" s="447"/>
      <c r="C1037" s="448"/>
      <c r="D1037" s="449"/>
      <c r="E1037" s="460" t="s">
        <v>4885</v>
      </c>
      <c r="F1037" s="460">
        <v>0</v>
      </c>
      <c r="G1037" s="460" t="s">
        <v>64</v>
      </c>
      <c r="H1037" s="460">
        <v>0</v>
      </c>
      <c r="I1037" s="460">
        <v>0</v>
      </c>
      <c r="J1037" s="460">
        <v>0</v>
      </c>
      <c r="K1037" s="460">
        <v>0</v>
      </c>
      <c r="L1037" s="460">
        <v>0</v>
      </c>
      <c r="M1037" s="460">
        <v>0</v>
      </c>
      <c r="N1037" s="460">
        <v>0.1668</v>
      </c>
      <c r="O1037" s="460">
        <v>5.0000000000000001E-4</v>
      </c>
      <c r="P1037" s="460">
        <v>4.0000000000000002E-4</v>
      </c>
      <c r="Q1037" s="460">
        <v>2.9999999999999997E-4</v>
      </c>
      <c r="R1037" s="460">
        <v>4.0000000000000002E-4</v>
      </c>
      <c r="S1037" s="460">
        <v>4.0000000000000002E-4</v>
      </c>
      <c r="T1037" s="460">
        <v>4.0000000000000002E-4</v>
      </c>
      <c r="U1037" s="460">
        <v>4.0000000000000002E-4</v>
      </c>
      <c r="V1037" s="460">
        <v>2.9999999999999997E-4</v>
      </c>
      <c r="W1037" s="460">
        <v>2.9999999999999997E-4</v>
      </c>
      <c r="X1037" s="460">
        <v>0</v>
      </c>
    </row>
    <row r="1038" spans="1:24" outlineLevel="2">
      <c r="A1038" s="447"/>
      <c r="B1038" s="447"/>
      <c r="C1038" s="448"/>
      <c r="D1038" s="449"/>
      <c r="E1038" s="460" t="s">
        <v>4886</v>
      </c>
      <c r="F1038" s="460">
        <v>0</v>
      </c>
      <c r="G1038" s="460" t="s">
        <v>64</v>
      </c>
      <c r="H1038" s="460">
        <v>0</v>
      </c>
      <c r="I1038" s="460">
        <v>0</v>
      </c>
      <c r="J1038" s="460">
        <v>0</v>
      </c>
      <c r="K1038" s="460">
        <v>0</v>
      </c>
      <c r="L1038" s="460">
        <v>0</v>
      </c>
      <c r="M1038" s="460">
        <v>0</v>
      </c>
      <c r="N1038" s="460">
        <v>0.20780000000000001</v>
      </c>
      <c r="O1038" s="460">
        <v>2.9999999999999997E-4</v>
      </c>
      <c r="P1038" s="460">
        <v>2.9999999999999997E-4</v>
      </c>
      <c r="Q1038" s="460">
        <v>2.9999999999999997E-4</v>
      </c>
      <c r="R1038" s="460">
        <v>2.0000000000000001E-4</v>
      </c>
      <c r="S1038" s="460">
        <v>2.9999999999999997E-4</v>
      </c>
      <c r="T1038" s="460">
        <v>2.9999999999999997E-4</v>
      </c>
      <c r="U1038" s="460">
        <v>2.0000000000000001E-4</v>
      </c>
      <c r="V1038" s="460">
        <v>1E-4</v>
      </c>
      <c r="W1038" s="460">
        <v>1E-4</v>
      </c>
      <c r="X1038" s="460">
        <v>0</v>
      </c>
    </row>
    <row r="1039" spans="1:24" outlineLevel="2">
      <c r="A1039" s="447"/>
      <c r="B1039" s="447"/>
      <c r="C1039" s="448"/>
      <c r="D1039" s="449"/>
      <c r="E1039" s="460" t="s">
        <v>4887</v>
      </c>
      <c r="F1039" s="460">
        <v>0</v>
      </c>
      <c r="G1039" s="460" t="s">
        <v>64</v>
      </c>
      <c r="H1039" s="460">
        <v>0</v>
      </c>
      <c r="I1039" s="460">
        <v>0</v>
      </c>
      <c r="J1039" s="460">
        <v>0</v>
      </c>
      <c r="K1039" s="460">
        <v>0</v>
      </c>
      <c r="L1039" s="460">
        <v>0</v>
      </c>
      <c r="M1039" s="460">
        <v>0</v>
      </c>
      <c r="N1039" s="460">
        <v>0.24479999999999999</v>
      </c>
      <c r="O1039" s="460">
        <v>5.9999999999999995E-4</v>
      </c>
      <c r="P1039" s="460">
        <v>6.9999999999999999E-4</v>
      </c>
      <c r="Q1039" s="460">
        <v>1E-3</v>
      </c>
      <c r="R1039" s="460">
        <v>1.1000000000000001E-3</v>
      </c>
      <c r="S1039" s="460">
        <v>5.9999999999999995E-4</v>
      </c>
      <c r="T1039" s="460">
        <v>5.0000000000000001E-4</v>
      </c>
      <c r="U1039" s="460">
        <v>5.0000000000000001E-4</v>
      </c>
      <c r="V1039" s="460">
        <v>5.0000000000000001E-4</v>
      </c>
      <c r="W1039" s="460">
        <v>5.0000000000000001E-4</v>
      </c>
      <c r="X1039" s="460">
        <v>0</v>
      </c>
    </row>
    <row r="1040" spans="1:24" outlineLevel="2">
      <c r="A1040" s="447"/>
      <c r="B1040" s="447"/>
      <c r="C1040" s="448"/>
      <c r="D1040" s="449"/>
      <c r="E1040" s="460" t="s">
        <v>4888</v>
      </c>
      <c r="F1040" s="460">
        <v>0</v>
      </c>
      <c r="G1040" s="460" t="s">
        <v>64</v>
      </c>
      <c r="H1040" s="460">
        <v>0</v>
      </c>
      <c r="I1040" s="460">
        <v>0</v>
      </c>
      <c r="J1040" s="460">
        <v>0</v>
      </c>
      <c r="K1040" s="460">
        <v>0</v>
      </c>
      <c r="L1040" s="460">
        <v>0</v>
      </c>
      <c r="M1040" s="460">
        <v>0</v>
      </c>
      <c r="N1040" s="460">
        <v>2.5399999999999999E-2</v>
      </c>
      <c r="O1040" s="460">
        <v>2.0999999999999999E-3</v>
      </c>
      <c r="P1040" s="460">
        <v>3.7000000000000002E-3</v>
      </c>
      <c r="Q1040" s="460">
        <v>5.4999999999999997E-3</v>
      </c>
      <c r="R1040" s="460">
        <v>4.8999999999999998E-3</v>
      </c>
      <c r="S1040" s="460">
        <v>0</v>
      </c>
      <c r="T1040" s="460">
        <v>0</v>
      </c>
      <c r="U1040" s="460">
        <v>0</v>
      </c>
      <c r="V1040" s="460">
        <v>0</v>
      </c>
      <c r="W1040" s="460">
        <v>0</v>
      </c>
      <c r="X1040" s="460">
        <v>0</v>
      </c>
    </row>
    <row r="1041" spans="1:24" outlineLevel="2">
      <c r="A1041" s="447"/>
      <c r="B1041" s="447"/>
      <c r="C1041" s="448"/>
      <c r="D1041" s="449"/>
      <c r="E1041" s="460" t="s">
        <v>4889</v>
      </c>
      <c r="F1041" s="460">
        <v>0</v>
      </c>
      <c r="G1041" s="460" t="s">
        <v>64</v>
      </c>
      <c r="H1041" s="460">
        <v>0</v>
      </c>
      <c r="I1041" s="460">
        <v>0</v>
      </c>
      <c r="J1041" s="460">
        <v>0</v>
      </c>
      <c r="K1041" s="460">
        <v>0</v>
      </c>
      <c r="L1041" s="460">
        <v>0</v>
      </c>
      <c r="M1041" s="460">
        <v>0</v>
      </c>
      <c r="N1041" s="460">
        <v>0</v>
      </c>
      <c r="O1041" s="460">
        <v>0</v>
      </c>
      <c r="P1041" s="460">
        <v>0</v>
      </c>
      <c r="Q1041" s="460">
        <v>0</v>
      </c>
      <c r="R1041" s="460">
        <v>0</v>
      </c>
      <c r="S1041" s="460">
        <v>0</v>
      </c>
      <c r="T1041" s="460">
        <v>0</v>
      </c>
      <c r="U1041" s="460">
        <v>0</v>
      </c>
      <c r="V1041" s="460">
        <v>0</v>
      </c>
      <c r="W1041" s="460">
        <v>0</v>
      </c>
      <c r="X1041" s="460">
        <v>0</v>
      </c>
    </row>
    <row r="1042" spans="1:24" outlineLevel="2">
      <c r="A1042" s="447"/>
      <c r="B1042" s="447"/>
      <c r="C1042" s="448"/>
      <c r="D1042" s="449"/>
      <c r="E1042" s="460" t="s">
        <v>4890</v>
      </c>
      <c r="F1042" s="460">
        <v>0</v>
      </c>
      <c r="G1042" s="460" t="s">
        <v>64</v>
      </c>
      <c r="H1042" s="460">
        <v>0</v>
      </c>
      <c r="I1042" s="460">
        <v>0</v>
      </c>
      <c r="J1042" s="460">
        <v>0</v>
      </c>
      <c r="K1042" s="460">
        <v>0</v>
      </c>
      <c r="L1042" s="460">
        <v>0</v>
      </c>
      <c r="M1042" s="460">
        <v>0</v>
      </c>
      <c r="N1042" s="460">
        <v>0</v>
      </c>
      <c r="O1042" s="460">
        <v>2.9999999999999997E-4</v>
      </c>
      <c r="P1042" s="460">
        <v>4.0000000000000002E-4</v>
      </c>
      <c r="Q1042" s="460">
        <v>4.0000000000000002E-4</v>
      </c>
      <c r="R1042" s="460">
        <v>2.0000000000000001E-4</v>
      </c>
      <c r="S1042" s="460">
        <v>0</v>
      </c>
      <c r="T1042" s="460">
        <v>0</v>
      </c>
      <c r="U1042" s="460">
        <v>0</v>
      </c>
      <c r="V1042" s="460">
        <v>0</v>
      </c>
      <c r="W1042" s="460">
        <v>0</v>
      </c>
      <c r="X1042" s="460">
        <v>0</v>
      </c>
    </row>
    <row r="1043" spans="1:24" outlineLevel="2">
      <c r="A1043" s="447"/>
      <c r="B1043" s="447"/>
      <c r="C1043" s="448"/>
      <c r="D1043" s="449"/>
      <c r="E1043" s="460" t="s">
        <v>4891</v>
      </c>
      <c r="F1043" s="460">
        <v>0</v>
      </c>
      <c r="G1043" s="460" t="s">
        <v>64</v>
      </c>
      <c r="H1043" s="460">
        <v>0</v>
      </c>
      <c r="I1043" s="460">
        <v>0</v>
      </c>
      <c r="J1043" s="460">
        <v>0</v>
      </c>
      <c r="K1043" s="460">
        <v>0</v>
      </c>
      <c r="L1043" s="460">
        <v>0</v>
      </c>
      <c r="M1043" s="460">
        <v>0</v>
      </c>
      <c r="N1043" s="460">
        <v>0</v>
      </c>
      <c r="O1043" s="460">
        <v>5.0000000000000001E-4</v>
      </c>
      <c r="P1043" s="460">
        <v>4.0000000000000002E-4</v>
      </c>
      <c r="Q1043" s="460">
        <v>2.9999999999999997E-4</v>
      </c>
      <c r="R1043" s="460">
        <v>4.0000000000000002E-4</v>
      </c>
      <c r="S1043" s="460">
        <v>0</v>
      </c>
      <c r="T1043" s="460">
        <v>0</v>
      </c>
      <c r="U1043" s="460">
        <v>0</v>
      </c>
      <c r="V1043" s="460">
        <v>0</v>
      </c>
      <c r="W1043" s="460">
        <v>0</v>
      </c>
      <c r="X1043" s="460">
        <v>0</v>
      </c>
    </row>
    <row r="1044" spans="1:24" outlineLevel="2">
      <c r="A1044" s="447"/>
      <c r="B1044" s="447"/>
      <c r="C1044" s="448"/>
      <c r="D1044" s="449"/>
      <c r="E1044" s="460" t="s">
        <v>4892</v>
      </c>
      <c r="F1044" s="460">
        <v>0</v>
      </c>
      <c r="G1044" s="460" t="s">
        <v>64</v>
      </c>
      <c r="H1044" s="460">
        <v>0</v>
      </c>
      <c r="I1044" s="460">
        <v>0</v>
      </c>
      <c r="J1044" s="460">
        <v>0</v>
      </c>
      <c r="K1044" s="460">
        <v>0</v>
      </c>
      <c r="L1044" s="460">
        <v>0</v>
      </c>
      <c r="M1044" s="460">
        <v>0</v>
      </c>
      <c r="N1044" s="460">
        <v>0</v>
      </c>
      <c r="O1044" s="460">
        <v>2.9999999999999997E-4</v>
      </c>
      <c r="P1044" s="460">
        <v>2.9999999999999997E-4</v>
      </c>
      <c r="Q1044" s="460">
        <v>2.9999999999999997E-4</v>
      </c>
      <c r="R1044" s="460">
        <v>2.0000000000000001E-4</v>
      </c>
      <c r="S1044" s="460">
        <v>0</v>
      </c>
      <c r="T1044" s="460">
        <v>0</v>
      </c>
      <c r="U1044" s="460">
        <v>0</v>
      </c>
      <c r="V1044" s="460">
        <v>0</v>
      </c>
      <c r="W1044" s="460">
        <v>0</v>
      </c>
      <c r="X1044" s="460">
        <v>0</v>
      </c>
    </row>
    <row r="1045" spans="1:24" outlineLevel="2">
      <c r="A1045" s="447"/>
      <c r="B1045" s="447"/>
      <c r="C1045" s="448"/>
      <c r="D1045" s="449"/>
      <c r="E1045" s="460" t="s">
        <v>4893</v>
      </c>
      <c r="F1045" s="460">
        <v>0</v>
      </c>
      <c r="G1045" s="460" t="s">
        <v>64</v>
      </c>
      <c r="H1045" s="460">
        <v>0</v>
      </c>
      <c r="I1045" s="460">
        <v>0</v>
      </c>
      <c r="J1045" s="460">
        <v>0</v>
      </c>
      <c r="K1045" s="460">
        <v>0</v>
      </c>
      <c r="L1045" s="460">
        <v>0</v>
      </c>
      <c r="M1045" s="460">
        <v>0</v>
      </c>
      <c r="N1045" s="460">
        <v>0</v>
      </c>
      <c r="O1045" s="460">
        <v>5.9999999999999995E-4</v>
      </c>
      <c r="P1045" s="460">
        <v>6.9999999999999988E-4</v>
      </c>
      <c r="Q1045" s="460">
        <v>1E-3</v>
      </c>
      <c r="R1045" s="460">
        <v>1.1000000000000001E-3</v>
      </c>
      <c r="S1045" s="460">
        <v>0</v>
      </c>
      <c r="T1045" s="460">
        <v>0</v>
      </c>
      <c r="U1045" s="460">
        <v>0</v>
      </c>
      <c r="V1045" s="460">
        <v>0</v>
      </c>
      <c r="W1045" s="460">
        <v>0</v>
      </c>
      <c r="X1045" s="460">
        <v>0</v>
      </c>
    </row>
    <row r="1046" spans="1:24" outlineLevel="2">
      <c r="A1046" s="447"/>
      <c r="B1046" s="447"/>
      <c r="C1046" s="448"/>
      <c r="D1046" s="449"/>
      <c r="E1046" s="460" t="s">
        <v>4894</v>
      </c>
      <c r="F1046" s="460">
        <v>0</v>
      </c>
      <c r="G1046" s="460" t="s">
        <v>64</v>
      </c>
      <c r="H1046" s="460">
        <v>0</v>
      </c>
      <c r="I1046" s="460">
        <v>0</v>
      </c>
      <c r="J1046" s="460">
        <v>0</v>
      </c>
      <c r="K1046" s="460">
        <v>0</v>
      </c>
      <c r="L1046" s="460">
        <v>0</v>
      </c>
      <c r="M1046" s="460">
        <v>0</v>
      </c>
      <c r="N1046" s="460">
        <v>0</v>
      </c>
      <c r="O1046" s="460">
        <v>2.0999999999999999E-3</v>
      </c>
      <c r="P1046" s="460">
        <v>3.7000000000000002E-3</v>
      </c>
      <c r="Q1046" s="460">
        <v>5.4999999999999997E-3</v>
      </c>
      <c r="R1046" s="460">
        <v>4.8999999999999998E-3</v>
      </c>
      <c r="S1046" s="460">
        <v>0</v>
      </c>
      <c r="T1046" s="460">
        <v>0</v>
      </c>
      <c r="U1046" s="460">
        <v>0</v>
      </c>
      <c r="V1046" s="460">
        <v>0</v>
      </c>
      <c r="W1046" s="460">
        <v>0</v>
      </c>
      <c r="X1046" s="460">
        <v>0</v>
      </c>
    </row>
    <row r="1047" spans="1:24" outlineLevel="2">
      <c r="A1047" s="447"/>
      <c r="B1047" s="447"/>
      <c r="C1047" s="448"/>
      <c r="D1047" s="449"/>
      <c r="E1047" s="460" t="s">
        <v>4895</v>
      </c>
      <c r="F1047" s="460">
        <v>0</v>
      </c>
      <c r="G1047" s="460" t="s">
        <v>64</v>
      </c>
      <c r="H1047" s="460">
        <v>0</v>
      </c>
      <c r="I1047" s="460">
        <v>0</v>
      </c>
      <c r="J1047" s="460">
        <v>0</v>
      </c>
      <c r="K1047" s="460">
        <v>0</v>
      </c>
      <c r="L1047" s="460">
        <v>0</v>
      </c>
      <c r="M1047" s="460">
        <v>0</v>
      </c>
      <c r="N1047" s="460">
        <v>0</v>
      </c>
      <c r="O1047" s="460">
        <v>0</v>
      </c>
      <c r="P1047" s="460">
        <v>0</v>
      </c>
      <c r="Q1047" s="460">
        <v>0</v>
      </c>
      <c r="R1047" s="460">
        <v>0</v>
      </c>
      <c r="S1047" s="460">
        <v>0</v>
      </c>
      <c r="T1047" s="460">
        <v>0</v>
      </c>
      <c r="U1047" s="460">
        <v>0</v>
      </c>
      <c r="V1047" s="460">
        <v>0</v>
      </c>
      <c r="W1047" s="460">
        <v>0</v>
      </c>
      <c r="X1047" s="460">
        <v>0</v>
      </c>
    </row>
    <row r="1048" spans="1:24" outlineLevel="2">
      <c r="A1048" s="447"/>
      <c r="B1048" s="447"/>
      <c r="C1048" s="448"/>
      <c r="D1048" s="449"/>
      <c r="E1048" s="460" t="s">
        <v>4896</v>
      </c>
      <c r="F1048" s="460">
        <v>0</v>
      </c>
      <c r="G1048" s="460" t="s">
        <v>64</v>
      </c>
      <c r="H1048" s="460">
        <v>0</v>
      </c>
      <c r="I1048" s="460">
        <v>0</v>
      </c>
      <c r="J1048" s="460">
        <v>0</v>
      </c>
      <c r="K1048" s="460">
        <v>0</v>
      </c>
      <c r="L1048" s="460">
        <v>0</v>
      </c>
      <c r="M1048" s="460">
        <v>0</v>
      </c>
      <c r="N1048" s="460">
        <v>0</v>
      </c>
      <c r="O1048" s="460">
        <v>0</v>
      </c>
      <c r="P1048" s="460">
        <v>0</v>
      </c>
      <c r="Q1048" s="460">
        <v>0</v>
      </c>
      <c r="R1048" s="460">
        <v>0</v>
      </c>
      <c r="S1048" s="460">
        <v>0</v>
      </c>
      <c r="T1048" s="460">
        <v>0</v>
      </c>
      <c r="U1048" s="460">
        <v>0</v>
      </c>
      <c r="V1048" s="460">
        <v>0</v>
      </c>
      <c r="W1048" s="460">
        <v>0</v>
      </c>
      <c r="X1048" s="460">
        <v>0</v>
      </c>
    </row>
    <row r="1049" spans="1:24" outlineLevel="2">
      <c r="A1049" s="447"/>
      <c r="B1049" s="447"/>
      <c r="C1049" s="448"/>
      <c r="D1049" s="449"/>
      <c r="E1049" s="460" t="s">
        <v>4897</v>
      </c>
      <c r="F1049" s="460">
        <v>0</v>
      </c>
      <c r="G1049" s="460" t="s">
        <v>64</v>
      </c>
      <c r="H1049" s="460">
        <v>0</v>
      </c>
      <c r="I1049" s="460">
        <v>0</v>
      </c>
      <c r="J1049" s="460">
        <v>0</v>
      </c>
      <c r="K1049" s="460">
        <v>0</v>
      </c>
      <c r="L1049" s="460">
        <v>0</v>
      </c>
      <c r="M1049" s="460">
        <v>0</v>
      </c>
      <c r="N1049" s="460">
        <v>0</v>
      </c>
      <c r="O1049" s="460">
        <v>0</v>
      </c>
      <c r="P1049" s="460">
        <v>0</v>
      </c>
      <c r="Q1049" s="460">
        <v>0</v>
      </c>
      <c r="R1049" s="460">
        <v>0</v>
      </c>
      <c r="S1049" s="460">
        <v>0</v>
      </c>
      <c r="T1049" s="460">
        <v>0</v>
      </c>
      <c r="U1049" s="460">
        <v>0</v>
      </c>
      <c r="V1049" s="460">
        <v>0</v>
      </c>
      <c r="W1049" s="460">
        <v>0</v>
      </c>
      <c r="X1049" s="460">
        <v>0</v>
      </c>
    </row>
    <row r="1050" spans="1:24" outlineLevel="2">
      <c r="A1050" s="447"/>
      <c r="B1050" s="447"/>
      <c r="C1050" s="448"/>
      <c r="D1050" s="449"/>
      <c r="E1050" s="460" t="s">
        <v>4898</v>
      </c>
      <c r="F1050" s="460">
        <v>0</v>
      </c>
      <c r="G1050" s="460" t="s">
        <v>64</v>
      </c>
      <c r="H1050" s="460">
        <v>0</v>
      </c>
      <c r="I1050" s="460">
        <v>0</v>
      </c>
      <c r="J1050" s="460">
        <v>0</v>
      </c>
      <c r="K1050" s="460">
        <v>0</v>
      </c>
      <c r="L1050" s="460">
        <v>0</v>
      </c>
      <c r="M1050" s="460">
        <v>0</v>
      </c>
      <c r="N1050" s="460">
        <v>0</v>
      </c>
      <c r="O1050" s="460">
        <v>0</v>
      </c>
      <c r="P1050" s="460">
        <v>0</v>
      </c>
      <c r="Q1050" s="460">
        <v>0</v>
      </c>
      <c r="R1050" s="460">
        <v>0</v>
      </c>
      <c r="S1050" s="460">
        <v>0</v>
      </c>
      <c r="T1050" s="460">
        <v>0</v>
      </c>
      <c r="U1050" s="460">
        <v>0</v>
      </c>
      <c r="V1050" s="460">
        <v>0</v>
      </c>
      <c r="W1050" s="460">
        <v>0</v>
      </c>
      <c r="X1050" s="460">
        <v>0</v>
      </c>
    </row>
    <row r="1051" spans="1:24" outlineLevel="2">
      <c r="A1051" s="447"/>
      <c r="B1051" s="447"/>
      <c r="C1051" s="448"/>
      <c r="D1051" s="449"/>
      <c r="E1051" s="460" t="s">
        <v>4899</v>
      </c>
      <c r="F1051" s="460">
        <v>0</v>
      </c>
      <c r="G1051" s="460" t="s">
        <v>64</v>
      </c>
      <c r="H1051" s="460">
        <v>0</v>
      </c>
      <c r="I1051" s="460">
        <v>0</v>
      </c>
      <c r="J1051" s="460">
        <v>0</v>
      </c>
      <c r="K1051" s="460">
        <v>0</v>
      </c>
      <c r="L1051" s="460">
        <v>0</v>
      </c>
      <c r="M1051" s="460">
        <v>0</v>
      </c>
      <c r="N1051" s="460">
        <v>0</v>
      </c>
      <c r="O1051" s="460">
        <v>0</v>
      </c>
      <c r="P1051" s="460">
        <v>0</v>
      </c>
      <c r="Q1051" s="460">
        <v>0</v>
      </c>
      <c r="R1051" s="460">
        <v>0</v>
      </c>
      <c r="S1051" s="460">
        <v>0</v>
      </c>
      <c r="T1051" s="460">
        <v>0</v>
      </c>
      <c r="U1051" s="460">
        <v>0</v>
      </c>
      <c r="V1051" s="460">
        <v>0</v>
      </c>
      <c r="W1051" s="460">
        <v>0</v>
      </c>
      <c r="X1051" s="460">
        <v>0</v>
      </c>
    </row>
    <row r="1052" spans="1:24" outlineLevel="2">
      <c r="A1052" s="447"/>
      <c r="B1052" s="447"/>
      <c r="C1052" s="448"/>
      <c r="D1052" s="449"/>
      <c r="E1052" s="460" t="s">
        <v>4900</v>
      </c>
      <c r="F1052" s="460">
        <v>0</v>
      </c>
      <c r="G1052" s="460" t="s">
        <v>64</v>
      </c>
      <c r="H1052" s="460">
        <v>0</v>
      </c>
      <c r="I1052" s="460">
        <v>0</v>
      </c>
      <c r="J1052" s="460">
        <v>0</v>
      </c>
      <c r="K1052" s="460">
        <v>0</v>
      </c>
      <c r="L1052" s="460">
        <v>0</v>
      </c>
      <c r="M1052" s="460">
        <v>0</v>
      </c>
      <c r="N1052" s="460">
        <v>0</v>
      </c>
      <c r="O1052" s="460">
        <v>0</v>
      </c>
      <c r="P1052" s="460">
        <v>0</v>
      </c>
      <c r="Q1052" s="460">
        <v>0</v>
      </c>
      <c r="R1052" s="460">
        <v>0</v>
      </c>
      <c r="S1052" s="460">
        <v>0</v>
      </c>
      <c r="T1052" s="460">
        <v>0</v>
      </c>
      <c r="U1052" s="460">
        <v>0</v>
      </c>
      <c r="V1052" s="460">
        <v>0</v>
      </c>
      <c r="W1052" s="460">
        <v>0</v>
      </c>
      <c r="X1052" s="460">
        <v>0</v>
      </c>
    </row>
    <row r="1053" spans="1:24" outlineLevel="2">
      <c r="A1053" s="447"/>
      <c r="B1053" s="447"/>
      <c r="C1053" s="448"/>
      <c r="D1053" s="449"/>
      <c r="E1053" s="460" t="s">
        <v>4901</v>
      </c>
      <c r="F1053" s="460">
        <v>0</v>
      </c>
      <c r="G1053" s="460" t="s">
        <v>64</v>
      </c>
      <c r="H1053" s="460">
        <v>0</v>
      </c>
      <c r="I1053" s="460">
        <v>0</v>
      </c>
      <c r="J1053" s="460">
        <v>0</v>
      </c>
      <c r="K1053" s="460">
        <v>0</v>
      </c>
      <c r="L1053" s="460">
        <v>0</v>
      </c>
      <c r="M1053" s="460">
        <v>0</v>
      </c>
      <c r="N1053" s="460">
        <v>0</v>
      </c>
      <c r="O1053" s="460">
        <v>0</v>
      </c>
      <c r="P1053" s="460">
        <v>0</v>
      </c>
      <c r="Q1053" s="460">
        <v>0</v>
      </c>
      <c r="R1053" s="460">
        <v>0</v>
      </c>
      <c r="S1053" s="460">
        <v>0</v>
      </c>
      <c r="T1053" s="460">
        <v>0</v>
      </c>
      <c r="U1053" s="460">
        <v>0</v>
      </c>
      <c r="V1053" s="460">
        <v>0</v>
      </c>
      <c r="W1053" s="460">
        <v>0</v>
      </c>
      <c r="X1053" s="460">
        <v>0</v>
      </c>
    </row>
    <row r="1054" spans="1:24" outlineLevel="2">
      <c r="A1054" s="453"/>
      <c r="B1054" s="453"/>
      <c r="C1054" s="454"/>
      <c r="D1054" s="455"/>
      <c r="E1054" s="456" t="s">
        <v>4902</v>
      </c>
      <c r="F1054" s="456"/>
      <c r="G1054" s="456" t="s">
        <v>64</v>
      </c>
      <c r="H1054" s="456"/>
      <c r="I1054" s="456"/>
      <c r="J1054" s="461">
        <f t="shared" ref="J1054:X1059" si="79" xml:space="preserve">  CHOOSE( $F$1035, J1036, J1042, J1048 )</f>
        <v>0</v>
      </c>
      <c r="K1054" s="461">
        <f t="shared" si="79"/>
        <v>0</v>
      </c>
      <c r="L1054" s="461">
        <f t="shared" si="79"/>
        <v>0</v>
      </c>
      <c r="M1054" s="461">
        <f t="shared" si="79"/>
        <v>0</v>
      </c>
      <c r="N1054" s="461">
        <f t="shared" si="79"/>
        <v>0.25059999999999999</v>
      </c>
      <c r="O1054" s="461">
        <f t="shared" si="79"/>
        <v>2.9999999999999997E-4</v>
      </c>
      <c r="P1054" s="461">
        <f t="shared" si="79"/>
        <v>4.0000000000000002E-4</v>
      </c>
      <c r="Q1054" s="461">
        <f t="shared" si="79"/>
        <v>4.0000000000000002E-4</v>
      </c>
      <c r="R1054" s="461">
        <f t="shared" si="79"/>
        <v>2.0000000000000001E-4</v>
      </c>
      <c r="S1054" s="461">
        <f t="shared" si="79"/>
        <v>2.9999999999999997E-4</v>
      </c>
      <c r="T1054" s="461">
        <f t="shared" si="79"/>
        <v>2.9999999999999997E-4</v>
      </c>
      <c r="U1054" s="461">
        <f t="shared" si="79"/>
        <v>2.9999999999999997E-4</v>
      </c>
      <c r="V1054" s="461">
        <f t="shared" si="79"/>
        <v>2.9999999999999997E-4</v>
      </c>
      <c r="W1054" s="461">
        <f t="shared" si="79"/>
        <v>2.9999999999999997E-4</v>
      </c>
      <c r="X1054" s="461">
        <f t="shared" si="79"/>
        <v>0</v>
      </c>
    </row>
    <row r="1055" spans="1:24" outlineLevel="2">
      <c r="A1055" s="453"/>
      <c r="B1055" s="453"/>
      <c r="C1055" s="454"/>
      <c r="D1055" s="455"/>
      <c r="E1055" s="456" t="s">
        <v>4903</v>
      </c>
      <c r="F1055" s="456"/>
      <c r="G1055" s="456" t="s">
        <v>64</v>
      </c>
      <c r="H1055" s="456"/>
      <c r="I1055" s="456"/>
      <c r="J1055" s="461">
        <f t="shared" si="79"/>
        <v>0</v>
      </c>
      <c r="K1055" s="461">
        <f t="shared" si="79"/>
        <v>0</v>
      </c>
      <c r="L1055" s="461">
        <f t="shared" si="79"/>
        <v>0</v>
      </c>
      <c r="M1055" s="461">
        <f t="shared" si="79"/>
        <v>0</v>
      </c>
      <c r="N1055" s="461">
        <f t="shared" si="79"/>
        <v>0.1668</v>
      </c>
      <c r="O1055" s="461">
        <f t="shared" si="79"/>
        <v>5.0000000000000001E-4</v>
      </c>
      <c r="P1055" s="461">
        <f t="shared" si="79"/>
        <v>4.0000000000000002E-4</v>
      </c>
      <c r="Q1055" s="461">
        <f t="shared" si="79"/>
        <v>2.9999999999999997E-4</v>
      </c>
      <c r="R1055" s="461">
        <f t="shared" si="79"/>
        <v>4.0000000000000002E-4</v>
      </c>
      <c r="S1055" s="461">
        <f t="shared" si="79"/>
        <v>4.0000000000000002E-4</v>
      </c>
      <c r="T1055" s="461">
        <f t="shared" si="79"/>
        <v>4.0000000000000002E-4</v>
      </c>
      <c r="U1055" s="461">
        <f t="shared" si="79"/>
        <v>4.0000000000000002E-4</v>
      </c>
      <c r="V1055" s="461">
        <f t="shared" si="79"/>
        <v>2.9999999999999997E-4</v>
      </c>
      <c r="W1055" s="461">
        <f t="shared" si="79"/>
        <v>2.9999999999999997E-4</v>
      </c>
      <c r="X1055" s="461">
        <f t="shared" si="79"/>
        <v>0</v>
      </c>
    </row>
    <row r="1056" spans="1:24" outlineLevel="2">
      <c r="A1056" s="453"/>
      <c r="B1056" s="453"/>
      <c r="C1056" s="454"/>
      <c r="D1056" s="455"/>
      <c r="E1056" s="456" t="s">
        <v>4904</v>
      </c>
      <c r="F1056" s="456"/>
      <c r="G1056" s="456" t="s">
        <v>64</v>
      </c>
      <c r="H1056" s="456"/>
      <c r="I1056" s="456"/>
      <c r="J1056" s="461">
        <f t="shared" si="79"/>
        <v>0</v>
      </c>
      <c r="K1056" s="461">
        <f t="shared" si="79"/>
        <v>0</v>
      </c>
      <c r="L1056" s="461">
        <f t="shared" si="79"/>
        <v>0</v>
      </c>
      <c r="M1056" s="461">
        <f t="shared" si="79"/>
        <v>0</v>
      </c>
      <c r="N1056" s="461">
        <f t="shared" si="79"/>
        <v>0.20780000000000001</v>
      </c>
      <c r="O1056" s="461">
        <f t="shared" si="79"/>
        <v>2.9999999999999997E-4</v>
      </c>
      <c r="P1056" s="461">
        <f t="shared" si="79"/>
        <v>2.9999999999999997E-4</v>
      </c>
      <c r="Q1056" s="461">
        <f t="shared" si="79"/>
        <v>2.9999999999999997E-4</v>
      </c>
      <c r="R1056" s="461">
        <f t="shared" si="79"/>
        <v>2.0000000000000001E-4</v>
      </c>
      <c r="S1056" s="461">
        <f t="shared" si="79"/>
        <v>2.9999999999999997E-4</v>
      </c>
      <c r="T1056" s="461">
        <f t="shared" si="79"/>
        <v>2.9999999999999997E-4</v>
      </c>
      <c r="U1056" s="461">
        <f t="shared" si="79"/>
        <v>2.0000000000000001E-4</v>
      </c>
      <c r="V1056" s="461">
        <f t="shared" si="79"/>
        <v>1E-4</v>
      </c>
      <c r="W1056" s="461">
        <f t="shared" si="79"/>
        <v>1E-4</v>
      </c>
      <c r="X1056" s="461">
        <f t="shared" si="79"/>
        <v>0</v>
      </c>
    </row>
    <row r="1057" spans="1:24" outlineLevel="2">
      <c r="A1057" s="453"/>
      <c r="B1057" s="453"/>
      <c r="C1057" s="454"/>
      <c r="D1057" s="455"/>
      <c r="E1057" s="456" t="s">
        <v>4905</v>
      </c>
      <c r="F1057" s="456"/>
      <c r="G1057" s="456" t="s">
        <v>64</v>
      </c>
      <c r="H1057" s="456"/>
      <c r="I1057" s="456"/>
      <c r="J1057" s="461">
        <f t="shared" si="79"/>
        <v>0</v>
      </c>
      <c r="K1057" s="461">
        <f t="shared" si="79"/>
        <v>0</v>
      </c>
      <c r="L1057" s="461">
        <f t="shared" si="79"/>
        <v>0</v>
      </c>
      <c r="M1057" s="461">
        <f t="shared" si="79"/>
        <v>0</v>
      </c>
      <c r="N1057" s="461">
        <f t="shared" si="79"/>
        <v>0.24479999999999999</v>
      </c>
      <c r="O1057" s="461">
        <f t="shared" si="79"/>
        <v>5.9999999999999995E-4</v>
      </c>
      <c r="P1057" s="461">
        <f t="shared" si="79"/>
        <v>6.9999999999999999E-4</v>
      </c>
      <c r="Q1057" s="461">
        <f t="shared" si="79"/>
        <v>1E-3</v>
      </c>
      <c r="R1057" s="461">
        <f t="shared" si="79"/>
        <v>1.1000000000000001E-3</v>
      </c>
      <c r="S1057" s="461">
        <f t="shared" si="79"/>
        <v>5.9999999999999995E-4</v>
      </c>
      <c r="T1057" s="461">
        <f t="shared" si="79"/>
        <v>5.0000000000000001E-4</v>
      </c>
      <c r="U1057" s="461">
        <f t="shared" si="79"/>
        <v>5.0000000000000001E-4</v>
      </c>
      <c r="V1057" s="461">
        <f t="shared" si="79"/>
        <v>5.0000000000000001E-4</v>
      </c>
      <c r="W1057" s="461">
        <f t="shared" si="79"/>
        <v>5.0000000000000001E-4</v>
      </c>
      <c r="X1057" s="461">
        <f t="shared" si="79"/>
        <v>0</v>
      </c>
    </row>
    <row r="1058" spans="1:24" outlineLevel="2">
      <c r="A1058" s="453"/>
      <c r="B1058" s="453"/>
      <c r="C1058" s="454"/>
      <c r="D1058" s="455"/>
      <c r="E1058" s="456" t="s">
        <v>4906</v>
      </c>
      <c r="F1058" s="456"/>
      <c r="G1058" s="456" t="s">
        <v>64</v>
      </c>
      <c r="H1058" s="456"/>
      <c r="I1058" s="456"/>
      <c r="J1058" s="461">
        <f t="shared" si="79"/>
        <v>0</v>
      </c>
      <c r="K1058" s="461">
        <f t="shared" si="79"/>
        <v>0</v>
      </c>
      <c r="L1058" s="461">
        <f t="shared" si="79"/>
        <v>0</v>
      </c>
      <c r="M1058" s="461">
        <f t="shared" si="79"/>
        <v>0</v>
      </c>
      <c r="N1058" s="461">
        <f t="shared" si="79"/>
        <v>2.5399999999999999E-2</v>
      </c>
      <c r="O1058" s="461">
        <f t="shared" si="79"/>
        <v>2.0999999999999999E-3</v>
      </c>
      <c r="P1058" s="461">
        <f t="shared" si="79"/>
        <v>3.7000000000000002E-3</v>
      </c>
      <c r="Q1058" s="461">
        <f t="shared" si="79"/>
        <v>5.4999999999999997E-3</v>
      </c>
      <c r="R1058" s="461">
        <f t="shared" si="79"/>
        <v>4.8999999999999998E-3</v>
      </c>
      <c r="S1058" s="461">
        <f t="shared" si="79"/>
        <v>0</v>
      </c>
      <c r="T1058" s="461">
        <f t="shared" si="79"/>
        <v>0</v>
      </c>
      <c r="U1058" s="461">
        <f t="shared" si="79"/>
        <v>0</v>
      </c>
      <c r="V1058" s="461">
        <f t="shared" si="79"/>
        <v>0</v>
      </c>
      <c r="W1058" s="461">
        <f t="shared" si="79"/>
        <v>0</v>
      </c>
      <c r="X1058" s="461">
        <f t="shared" si="79"/>
        <v>0</v>
      </c>
    </row>
    <row r="1059" spans="1:24" outlineLevel="2">
      <c r="A1059" s="453"/>
      <c r="B1059" s="453"/>
      <c r="C1059" s="454"/>
      <c r="D1059" s="455"/>
      <c r="E1059" s="456" t="s">
        <v>4907</v>
      </c>
      <c r="F1059" s="456"/>
      <c r="G1059" s="456" t="s">
        <v>64</v>
      </c>
      <c r="H1059" s="456"/>
      <c r="I1059" s="456"/>
      <c r="J1059" s="461">
        <f t="shared" si="79"/>
        <v>0</v>
      </c>
      <c r="K1059" s="461">
        <f t="shared" si="79"/>
        <v>0</v>
      </c>
      <c r="L1059" s="461">
        <f t="shared" si="79"/>
        <v>0</v>
      </c>
      <c r="M1059" s="461">
        <f t="shared" si="79"/>
        <v>0</v>
      </c>
      <c r="N1059" s="461">
        <f t="shared" si="79"/>
        <v>0</v>
      </c>
      <c r="O1059" s="461">
        <f t="shared" si="79"/>
        <v>0</v>
      </c>
      <c r="P1059" s="461">
        <f t="shared" si="79"/>
        <v>0</v>
      </c>
      <c r="Q1059" s="461">
        <f t="shared" si="79"/>
        <v>0</v>
      </c>
      <c r="R1059" s="461">
        <f t="shared" si="79"/>
        <v>0</v>
      </c>
      <c r="S1059" s="461">
        <f t="shared" si="79"/>
        <v>0</v>
      </c>
      <c r="T1059" s="461">
        <f t="shared" si="79"/>
        <v>0</v>
      </c>
      <c r="U1059" s="461">
        <f t="shared" si="79"/>
        <v>0</v>
      </c>
      <c r="V1059" s="461">
        <f t="shared" si="79"/>
        <v>0</v>
      </c>
      <c r="W1059" s="461">
        <f t="shared" si="79"/>
        <v>0</v>
      </c>
      <c r="X1059" s="461">
        <f t="shared" si="79"/>
        <v>0</v>
      </c>
    </row>
    <row r="1060" spans="1:24" outlineLevel="2"/>
    <row r="1061" spans="1:24" outlineLevel="2"/>
    <row r="1062" spans="1:24" outlineLevel="2">
      <c r="B1062" s="69" t="s">
        <v>4908</v>
      </c>
    </row>
    <row r="1063" spans="1:24" outlineLevel="2">
      <c r="A1063" s="447"/>
      <c r="B1063" s="447"/>
      <c r="C1063" s="448"/>
      <c r="D1063" s="449"/>
      <c r="E1063" s="450" t="s">
        <v>4909</v>
      </c>
      <c r="F1063" s="450">
        <v>1</v>
      </c>
      <c r="G1063" s="450" t="s">
        <v>4001</v>
      </c>
      <c r="M1063" s="451"/>
    </row>
    <row r="1064" spans="1:24" outlineLevel="2">
      <c r="A1064" s="447"/>
      <c r="B1064" s="447"/>
      <c r="C1064" s="448"/>
      <c r="D1064" s="449"/>
      <c r="E1064" s="460" t="s">
        <v>4910</v>
      </c>
      <c r="F1064" s="460">
        <v>0</v>
      </c>
      <c r="G1064" s="460" t="s">
        <v>64</v>
      </c>
      <c r="H1064" s="460">
        <v>0</v>
      </c>
      <c r="I1064" s="460">
        <v>0</v>
      </c>
      <c r="J1064" s="460">
        <v>0</v>
      </c>
      <c r="K1064" s="460">
        <v>0</v>
      </c>
      <c r="L1064" s="460">
        <v>0</v>
      </c>
      <c r="M1064" s="460">
        <v>0</v>
      </c>
      <c r="N1064" s="460">
        <v>0.18</v>
      </c>
      <c r="O1064" s="460">
        <v>0.18</v>
      </c>
      <c r="P1064" s="460">
        <v>0.18</v>
      </c>
      <c r="Q1064" s="460">
        <v>0.18</v>
      </c>
      <c r="R1064" s="460">
        <v>0.18</v>
      </c>
      <c r="S1064" s="460">
        <v>0.18</v>
      </c>
      <c r="T1064" s="460">
        <v>0.18</v>
      </c>
      <c r="U1064" s="460">
        <v>0.18</v>
      </c>
      <c r="V1064" s="460">
        <v>0.18</v>
      </c>
      <c r="W1064" s="460">
        <v>0.18</v>
      </c>
      <c r="X1064" s="460">
        <v>0</v>
      </c>
    </row>
    <row r="1065" spans="1:24" outlineLevel="2">
      <c r="A1065" s="447"/>
      <c r="B1065" s="447"/>
      <c r="C1065" s="448"/>
      <c r="D1065" s="449"/>
      <c r="E1065" s="460" t="s">
        <v>4911</v>
      </c>
      <c r="F1065" s="460">
        <v>0</v>
      </c>
      <c r="G1065" s="460" t="s">
        <v>64</v>
      </c>
      <c r="H1065" s="460">
        <v>0</v>
      </c>
      <c r="I1065" s="460">
        <v>0</v>
      </c>
      <c r="J1065" s="460">
        <v>0</v>
      </c>
      <c r="K1065" s="460">
        <v>0</v>
      </c>
      <c r="L1065" s="460">
        <v>0</v>
      </c>
      <c r="M1065" s="460">
        <v>0</v>
      </c>
      <c r="N1065" s="460">
        <v>0.18</v>
      </c>
      <c r="O1065" s="460">
        <v>0.18</v>
      </c>
      <c r="P1065" s="460">
        <v>0.18</v>
      </c>
      <c r="Q1065" s="460">
        <v>0.18</v>
      </c>
      <c r="R1065" s="460">
        <v>0.18</v>
      </c>
      <c r="S1065" s="460">
        <v>0</v>
      </c>
      <c r="T1065" s="460">
        <v>0</v>
      </c>
      <c r="U1065" s="460">
        <v>0</v>
      </c>
      <c r="V1065" s="460">
        <v>0</v>
      </c>
      <c r="W1065" s="460">
        <v>0</v>
      </c>
      <c r="X1065" s="460">
        <v>0</v>
      </c>
    </row>
    <row r="1066" spans="1:24" outlineLevel="2">
      <c r="A1066" s="447"/>
      <c r="B1066" s="447"/>
      <c r="C1066" s="448"/>
      <c r="D1066" s="449"/>
      <c r="E1066" s="460" t="s">
        <v>4912</v>
      </c>
      <c r="F1066" s="460">
        <v>0</v>
      </c>
      <c r="G1066" s="460" t="s">
        <v>64</v>
      </c>
      <c r="H1066" s="460">
        <v>0</v>
      </c>
      <c r="I1066" s="460">
        <v>0</v>
      </c>
      <c r="J1066" s="460">
        <v>0</v>
      </c>
      <c r="K1066" s="460">
        <v>0</v>
      </c>
      <c r="L1066" s="460">
        <v>0</v>
      </c>
      <c r="M1066" s="460">
        <v>0</v>
      </c>
      <c r="N1066" s="460">
        <v>0</v>
      </c>
      <c r="O1066" s="460">
        <v>0</v>
      </c>
      <c r="P1066" s="460">
        <v>0</v>
      </c>
      <c r="Q1066" s="460">
        <v>0</v>
      </c>
      <c r="R1066" s="460">
        <v>0</v>
      </c>
      <c r="S1066" s="460">
        <v>0</v>
      </c>
      <c r="T1066" s="460">
        <v>0</v>
      </c>
      <c r="U1066" s="460">
        <v>0</v>
      </c>
      <c r="V1066" s="460">
        <v>0</v>
      </c>
      <c r="W1066" s="460">
        <v>0</v>
      </c>
      <c r="X1066" s="460">
        <v>0</v>
      </c>
    </row>
    <row r="1067" spans="1:24" outlineLevel="2">
      <c r="A1067" s="453"/>
      <c r="B1067" s="453"/>
      <c r="C1067" s="454"/>
      <c r="D1067" s="455"/>
      <c r="E1067" s="456" t="s">
        <v>4908</v>
      </c>
      <c r="F1067" s="456"/>
      <c r="G1067" s="456" t="s">
        <v>64</v>
      </c>
      <c r="H1067" s="456"/>
      <c r="I1067" s="456"/>
      <c r="J1067" s="461">
        <f t="shared" ref="J1067:X1067" si="80" xml:space="preserve">  CHOOSE( $F1063, J1064, J1065, J1066 )</f>
        <v>0</v>
      </c>
      <c r="K1067" s="461">
        <f t="shared" si="80"/>
        <v>0</v>
      </c>
      <c r="L1067" s="461">
        <f t="shared" si="80"/>
        <v>0</v>
      </c>
      <c r="M1067" s="461">
        <f t="shared" si="80"/>
        <v>0</v>
      </c>
      <c r="N1067" s="461">
        <f t="shared" si="80"/>
        <v>0.18</v>
      </c>
      <c r="O1067" s="461">
        <f t="shared" si="80"/>
        <v>0.18</v>
      </c>
      <c r="P1067" s="461">
        <f t="shared" si="80"/>
        <v>0.18</v>
      </c>
      <c r="Q1067" s="461">
        <f t="shared" si="80"/>
        <v>0.18</v>
      </c>
      <c r="R1067" s="461">
        <f t="shared" si="80"/>
        <v>0.18</v>
      </c>
      <c r="S1067" s="461">
        <f t="shared" si="80"/>
        <v>0.18</v>
      </c>
      <c r="T1067" s="461">
        <f t="shared" si="80"/>
        <v>0.18</v>
      </c>
      <c r="U1067" s="461">
        <f t="shared" si="80"/>
        <v>0.18</v>
      </c>
      <c r="V1067" s="461">
        <f t="shared" si="80"/>
        <v>0.18</v>
      </c>
      <c r="W1067" s="461">
        <f t="shared" si="80"/>
        <v>0.18</v>
      </c>
      <c r="X1067" s="461">
        <f t="shared" si="80"/>
        <v>0</v>
      </c>
    </row>
    <row r="1068" spans="1:24" outlineLevel="2"/>
    <row r="1069" spans="1:24" outlineLevel="2"/>
    <row r="1070" spans="1:24" outlineLevel="2">
      <c r="B1070" s="69" t="s">
        <v>4913</v>
      </c>
    </row>
    <row r="1071" spans="1:24" outlineLevel="2">
      <c r="A1071" s="447"/>
      <c r="B1071" s="447"/>
      <c r="C1071" s="448"/>
      <c r="D1071" s="449"/>
      <c r="E1071" s="450" t="s">
        <v>4909</v>
      </c>
      <c r="F1071" s="450">
        <v>1</v>
      </c>
      <c r="G1071" s="450" t="s">
        <v>4001</v>
      </c>
      <c r="M1071" s="451"/>
    </row>
    <row r="1072" spans="1:24" outlineLevel="2">
      <c r="A1072" s="447"/>
      <c r="B1072" s="447"/>
      <c r="C1072" s="448"/>
      <c r="D1072" s="449"/>
      <c r="E1072" s="460" t="s">
        <v>4914</v>
      </c>
      <c r="F1072" s="460">
        <v>0</v>
      </c>
      <c r="G1072" s="460" t="s">
        <v>64</v>
      </c>
      <c r="H1072" s="460">
        <v>0</v>
      </c>
      <c r="I1072" s="460">
        <v>0</v>
      </c>
      <c r="J1072" s="460">
        <v>0</v>
      </c>
      <c r="K1072" s="460">
        <v>0</v>
      </c>
      <c r="L1072" s="460">
        <v>0</v>
      </c>
      <c r="M1072" s="460">
        <v>0</v>
      </c>
      <c r="N1072" s="460">
        <v>1</v>
      </c>
      <c r="O1072" s="460">
        <v>0</v>
      </c>
      <c r="P1072" s="460">
        <v>0</v>
      </c>
      <c r="Q1072" s="460">
        <v>0</v>
      </c>
      <c r="R1072" s="460">
        <v>0</v>
      </c>
      <c r="S1072" s="460">
        <v>0</v>
      </c>
      <c r="T1072" s="460">
        <v>0</v>
      </c>
      <c r="U1072" s="460">
        <v>0</v>
      </c>
      <c r="V1072" s="460">
        <v>0</v>
      </c>
      <c r="W1072" s="460">
        <v>0</v>
      </c>
      <c r="X1072" s="460">
        <v>0</v>
      </c>
    </row>
    <row r="1073" spans="1:24" outlineLevel="2">
      <c r="A1073" s="447"/>
      <c r="B1073" s="447"/>
      <c r="C1073" s="448"/>
      <c r="D1073" s="449"/>
      <c r="E1073" s="460" t="s">
        <v>4915</v>
      </c>
      <c r="F1073" s="460">
        <v>0</v>
      </c>
      <c r="G1073" s="460" t="s">
        <v>64</v>
      </c>
      <c r="H1073" s="460">
        <v>0</v>
      </c>
      <c r="I1073" s="460">
        <v>0</v>
      </c>
      <c r="J1073" s="460">
        <v>0</v>
      </c>
      <c r="K1073" s="460">
        <v>0</v>
      </c>
      <c r="L1073" s="460">
        <v>0</v>
      </c>
      <c r="M1073" s="460">
        <v>0</v>
      </c>
      <c r="N1073" s="460">
        <v>1</v>
      </c>
      <c r="O1073" s="460">
        <v>1</v>
      </c>
      <c r="P1073" s="460">
        <v>1</v>
      </c>
      <c r="Q1073" s="460">
        <v>1</v>
      </c>
      <c r="R1073" s="460">
        <v>1</v>
      </c>
      <c r="S1073" s="460">
        <v>0</v>
      </c>
      <c r="T1073" s="460">
        <v>0</v>
      </c>
      <c r="U1073" s="460">
        <v>0</v>
      </c>
      <c r="V1073" s="460">
        <v>0</v>
      </c>
      <c r="W1073" s="460">
        <v>0</v>
      </c>
      <c r="X1073" s="460">
        <v>0</v>
      </c>
    </row>
    <row r="1074" spans="1:24" outlineLevel="2">
      <c r="A1074" s="447"/>
      <c r="B1074" s="447"/>
      <c r="C1074" s="448"/>
      <c r="D1074" s="449"/>
      <c r="E1074" s="460" t="s">
        <v>4916</v>
      </c>
      <c r="F1074" s="460">
        <v>0</v>
      </c>
      <c r="G1074" s="460" t="s">
        <v>64</v>
      </c>
      <c r="H1074" s="460">
        <v>0</v>
      </c>
      <c r="I1074" s="460">
        <v>0</v>
      </c>
      <c r="J1074" s="460">
        <v>0</v>
      </c>
      <c r="K1074" s="460">
        <v>0</v>
      </c>
      <c r="L1074" s="460">
        <v>0</v>
      </c>
      <c r="M1074" s="460">
        <v>0</v>
      </c>
      <c r="N1074" s="460">
        <v>0</v>
      </c>
      <c r="O1074" s="460">
        <v>0</v>
      </c>
      <c r="P1074" s="460">
        <v>0</v>
      </c>
      <c r="Q1074" s="460">
        <v>0</v>
      </c>
      <c r="R1074" s="460">
        <v>0</v>
      </c>
      <c r="S1074" s="460">
        <v>0</v>
      </c>
      <c r="T1074" s="460">
        <v>0</v>
      </c>
      <c r="U1074" s="460">
        <v>0</v>
      </c>
      <c r="V1074" s="460">
        <v>0</v>
      </c>
      <c r="W1074" s="460">
        <v>0</v>
      </c>
      <c r="X1074" s="460">
        <v>0</v>
      </c>
    </row>
    <row r="1075" spans="1:24" outlineLevel="2">
      <c r="A1075" s="453"/>
      <c r="B1075" s="453"/>
      <c r="C1075" s="454"/>
      <c r="D1075" s="455"/>
      <c r="E1075" s="456" t="s">
        <v>4913</v>
      </c>
      <c r="F1075" s="456"/>
      <c r="G1075" s="456" t="s">
        <v>64</v>
      </c>
      <c r="H1075" s="456"/>
      <c r="I1075" s="456"/>
      <c r="J1075" s="461">
        <f t="shared" ref="J1075:X1075" si="81" xml:space="preserve">  CHOOSE( $F1071, J1072, J1073, J1074 )</f>
        <v>0</v>
      </c>
      <c r="K1075" s="461">
        <f t="shared" si="81"/>
        <v>0</v>
      </c>
      <c r="L1075" s="461">
        <f t="shared" si="81"/>
        <v>0</v>
      </c>
      <c r="M1075" s="461">
        <f t="shared" si="81"/>
        <v>0</v>
      </c>
      <c r="N1075" s="461">
        <f t="shared" si="81"/>
        <v>1</v>
      </c>
      <c r="O1075" s="461">
        <f t="shared" si="81"/>
        <v>0</v>
      </c>
      <c r="P1075" s="461">
        <f t="shared" si="81"/>
        <v>0</v>
      </c>
      <c r="Q1075" s="461">
        <f t="shared" si="81"/>
        <v>0</v>
      </c>
      <c r="R1075" s="461">
        <f t="shared" si="81"/>
        <v>0</v>
      </c>
      <c r="S1075" s="461">
        <f t="shared" si="81"/>
        <v>0</v>
      </c>
      <c r="T1075" s="461">
        <f t="shared" si="81"/>
        <v>0</v>
      </c>
      <c r="U1075" s="461">
        <f t="shared" si="81"/>
        <v>0</v>
      </c>
      <c r="V1075" s="461">
        <f t="shared" si="81"/>
        <v>0</v>
      </c>
      <c r="W1075" s="461">
        <f t="shared" si="81"/>
        <v>0</v>
      </c>
      <c r="X1075" s="461">
        <f t="shared" si="81"/>
        <v>0</v>
      </c>
    </row>
    <row r="1076" spans="1:24" outlineLevel="2"/>
    <row r="1077" spans="1:24" outlineLevel="2"/>
    <row r="1078" spans="1:24" outlineLevel="2">
      <c r="B1078" s="69" t="s">
        <v>4917</v>
      </c>
    </row>
    <row r="1079" spans="1:24" outlineLevel="2">
      <c r="A1079" s="447"/>
      <c r="B1079" s="447"/>
      <c r="C1079" s="448"/>
      <c r="D1079" s="449"/>
      <c r="E1079" s="450" t="s">
        <v>4918</v>
      </c>
      <c r="F1079" s="450">
        <v>1</v>
      </c>
      <c r="G1079" s="450" t="s">
        <v>4001</v>
      </c>
      <c r="M1079" s="451"/>
    </row>
    <row r="1080" spans="1:24" outlineLevel="2">
      <c r="A1080" s="447"/>
      <c r="B1080" s="447"/>
      <c r="C1080" s="448"/>
      <c r="D1080" s="449"/>
      <c r="E1080" s="460" t="s">
        <v>4919</v>
      </c>
      <c r="F1080" s="460">
        <v>0</v>
      </c>
      <c r="G1080" s="460" t="s">
        <v>64</v>
      </c>
      <c r="H1080" s="460">
        <v>0</v>
      </c>
      <c r="I1080" s="460">
        <v>0</v>
      </c>
      <c r="J1080" s="460">
        <v>0</v>
      </c>
      <c r="K1080" s="460">
        <v>0</v>
      </c>
      <c r="L1080" s="460">
        <v>0</v>
      </c>
      <c r="M1080" s="460">
        <v>0</v>
      </c>
      <c r="N1080" s="460">
        <v>0.06</v>
      </c>
      <c r="O1080" s="460">
        <v>0.06</v>
      </c>
      <c r="P1080" s="460">
        <v>0.06</v>
      </c>
      <c r="Q1080" s="460">
        <v>0.06</v>
      </c>
      <c r="R1080" s="460">
        <v>0.06</v>
      </c>
      <c r="S1080" s="460">
        <v>0.06</v>
      </c>
      <c r="T1080" s="460">
        <v>0.06</v>
      </c>
      <c r="U1080" s="460">
        <v>0.06</v>
      </c>
      <c r="V1080" s="460">
        <v>0.06</v>
      </c>
      <c r="W1080" s="460">
        <v>0.06</v>
      </c>
      <c r="X1080" s="460">
        <v>0</v>
      </c>
    </row>
    <row r="1081" spans="1:24" outlineLevel="2">
      <c r="A1081" s="447"/>
      <c r="B1081" s="447"/>
      <c r="C1081" s="448"/>
      <c r="D1081" s="449"/>
      <c r="E1081" s="460" t="s">
        <v>4920</v>
      </c>
      <c r="F1081" s="460">
        <v>0</v>
      </c>
      <c r="G1081" s="460" t="s">
        <v>64</v>
      </c>
      <c r="H1081" s="460">
        <v>0</v>
      </c>
      <c r="I1081" s="460">
        <v>0</v>
      </c>
      <c r="J1081" s="460">
        <v>0</v>
      </c>
      <c r="K1081" s="460">
        <v>0</v>
      </c>
      <c r="L1081" s="460">
        <v>0</v>
      </c>
      <c r="M1081" s="460">
        <v>0</v>
      </c>
      <c r="N1081" s="460">
        <v>0.06</v>
      </c>
      <c r="O1081" s="460">
        <v>0.06</v>
      </c>
      <c r="P1081" s="460">
        <v>0.06</v>
      </c>
      <c r="Q1081" s="460">
        <v>0.06</v>
      </c>
      <c r="R1081" s="460">
        <v>0.06</v>
      </c>
      <c r="S1081" s="460">
        <v>0</v>
      </c>
      <c r="T1081" s="460">
        <v>0</v>
      </c>
      <c r="U1081" s="460">
        <v>0</v>
      </c>
      <c r="V1081" s="460">
        <v>0</v>
      </c>
      <c r="W1081" s="460">
        <v>0</v>
      </c>
      <c r="X1081" s="460">
        <v>0</v>
      </c>
    </row>
    <row r="1082" spans="1:24" outlineLevel="2">
      <c r="A1082" s="447"/>
      <c r="B1082" s="447"/>
      <c r="C1082" s="448"/>
      <c r="D1082" s="449"/>
      <c r="E1082" s="460" t="s">
        <v>4921</v>
      </c>
      <c r="F1082" s="460">
        <v>0</v>
      </c>
      <c r="G1082" s="460" t="s">
        <v>64</v>
      </c>
      <c r="H1082" s="460">
        <v>0</v>
      </c>
      <c r="I1082" s="460">
        <v>0</v>
      </c>
      <c r="J1082" s="460">
        <v>0</v>
      </c>
      <c r="K1082" s="460">
        <v>0</v>
      </c>
      <c r="L1082" s="460">
        <v>0</v>
      </c>
      <c r="M1082" s="460">
        <v>0</v>
      </c>
      <c r="N1082" s="460">
        <v>0</v>
      </c>
      <c r="O1082" s="460">
        <v>0</v>
      </c>
      <c r="P1082" s="460">
        <v>0</v>
      </c>
      <c r="Q1082" s="460">
        <v>0</v>
      </c>
      <c r="R1082" s="460">
        <v>0</v>
      </c>
      <c r="S1082" s="460">
        <v>0</v>
      </c>
      <c r="T1082" s="460">
        <v>0</v>
      </c>
      <c r="U1082" s="460">
        <v>0</v>
      </c>
      <c r="V1082" s="460">
        <v>0</v>
      </c>
      <c r="W1082" s="460">
        <v>0</v>
      </c>
      <c r="X1082" s="460">
        <v>0</v>
      </c>
    </row>
    <row r="1083" spans="1:24" outlineLevel="2">
      <c r="A1083" s="453"/>
      <c r="B1083" s="453"/>
      <c r="C1083" s="454"/>
      <c r="D1083" s="455"/>
      <c r="E1083" s="456" t="s">
        <v>4917</v>
      </c>
      <c r="F1083" s="456"/>
      <c r="G1083" s="456" t="s">
        <v>64</v>
      </c>
      <c r="H1083" s="456"/>
      <c r="I1083" s="456"/>
      <c r="J1083" s="461">
        <f t="shared" ref="J1083:X1083" si="82" xml:space="preserve">  CHOOSE( $F1079, J1080, J1081, J1082 )</f>
        <v>0</v>
      </c>
      <c r="K1083" s="461">
        <f t="shared" si="82"/>
        <v>0</v>
      </c>
      <c r="L1083" s="461">
        <f t="shared" si="82"/>
        <v>0</v>
      </c>
      <c r="M1083" s="461">
        <f t="shared" si="82"/>
        <v>0</v>
      </c>
      <c r="N1083" s="461">
        <f t="shared" si="82"/>
        <v>0.06</v>
      </c>
      <c r="O1083" s="461">
        <f t="shared" si="82"/>
        <v>0.06</v>
      </c>
      <c r="P1083" s="461">
        <f t="shared" si="82"/>
        <v>0.06</v>
      </c>
      <c r="Q1083" s="461">
        <f t="shared" si="82"/>
        <v>0.06</v>
      </c>
      <c r="R1083" s="461">
        <f t="shared" si="82"/>
        <v>0.06</v>
      </c>
      <c r="S1083" s="461">
        <f t="shared" si="82"/>
        <v>0.06</v>
      </c>
      <c r="T1083" s="461">
        <f t="shared" si="82"/>
        <v>0.06</v>
      </c>
      <c r="U1083" s="461">
        <f t="shared" si="82"/>
        <v>0.06</v>
      </c>
      <c r="V1083" s="461">
        <f t="shared" si="82"/>
        <v>0.06</v>
      </c>
      <c r="W1083" s="461">
        <f t="shared" si="82"/>
        <v>0.06</v>
      </c>
      <c r="X1083" s="461">
        <f t="shared" si="82"/>
        <v>0</v>
      </c>
    </row>
    <row r="1084" spans="1:24" outlineLevel="2"/>
    <row r="1085" spans="1:24" outlineLevel="2"/>
    <row r="1086" spans="1:24" outlineLevel="2">
      <c r="B1086" s="69" t="s">
        <v>4922</v>
      </c>
    </row>
    <row r="1087" spans="1:24" outlineLevel="2">
      <c r="A1087" s="447"/>
      <c r="B1087" s="447"/>
      <c r="C1087" s="448"/>
      <c r="D1087" s="449"/>
      <c r="E1087" s="450" t="s">
        <v>4918</v>
      </c>
      <c r="F1087" s="450">
        <v>1</v>
      </c>
      <c r="G1087" s="450" t="s">
        <v>4001</v>
      </c>
      <c r="M1087" s="451"/>
    </row>
    <row r="1088" spans="1:24" outlineLevel="2">
      <c r="A1088" s="447"/>
      <c r="B1088" s="447"/>
      <c r="C1088" s="448"/>
      <c r="D1088" s="449"/>
      <c r="E1088" s="460" t="s">
        <v>4923</v>
      </c>
      <c r="F1088" s="460">
        <v>0</v>
      </c>
      <c r="G1088" s="460" t="s">
        <v>64</v>
      </c>
      <c r="H1088" s="460">
        <v>0</v>
      </c>
      <c r="I1088" s="460">
        <v>0</v>
      </c>
      <c r="J1088" s="460">
        <v>0</v>
      </c>
      <c r="K1088" s="460">
        <v>0</v>
      </c>
      <c r="L1088" s="460">
        <v>0</v>
      </c>
      <c r="M1088" s="460">
        <v>0</v>
      </c>
      <c r="N1088" s="460">
        <v>0.5</v>
      </c>
      <c r="O1088" s="460">
        <v>0</v>
      </c>
      <c r="P1088" s="460">
        <v>0</v>
      </c>
      <c r="Q1088" s="460">
        <v>0</v>
      </c>
      <c r="R1088" s="460">
        <v>0</v>
      </c>
      <c r="S1088" s="460">
        <v>0</v>
      </c>
      <c r="T1088" s="460">
        <v>0</v>
      </c>
      <c r="U1088" s="460">
        <v>0</v>
      </c>
      <c r="V1088" s="460">
        <v>0</v>
      </c>
      <c r="W1088" s="460">
        <v>0</v>
      </c>
      <c r="X1088" s="460">
        <v>0</v>
      </c>
    </row>
    <row r="1089" spans="1:24" outlineLevel="2">
      <c r="A1089" s="447"/>
      <c r="B1089" s="447"/>
      <c r="C1089" s="448"/>
      <c r="D1089" s="449"/>
      <c r="E1089" s="460" t="s">
        <v>4924</v>
      </c>
      <c r="F1089" s="460">
        <v>0</v>
      </c>
      <c r="G1089" s="460" t="s">
        <v>64</v>
      </c>
      <c r="H1089" s="460">
        <v>0</v>
      </c>
      <c r="I1089" s="460">
        <v>0</v>
      </c>
      <c r="J1089" s="460">
        <v>0</v>
      </c>
      <c r="K1089" s="460">
        <v>0</v>
      </c>
      <c r="L1089" s="460">
        <v>0</v>
      </c>
      <c r="M1089" s="460">
        <v>0</v>
      </c>
      <c r="N1089" s="460">
        <v>0.5</v>
      </c>
      <c r="O1089" s="460">
        <v>0.5</v>
      </c>
      <c r="P1089" s="460">
        <v>0.5</v>
      </c>
      <c r="Q1089" s="460">
        <v>0.5</v>
      </c>
      <c r="R1089" s="460">
        <v>0.5</v>
      </c>
      <c r="S1089" s="460">
        <v>0</v>
      </c>
      <c r="T1089" s="460">
        <v>0</v>
      </c>
      <c r="U1089" s="460">
        <v>0</v>
      </c>
      <c r="V1089" s="460">
        <v>0</v>
      </c>
      <c r="W1089" s="460">
        <v>0</v>
      </c>
      <c r="X1089" s="460">
        <v>0</v>
      </c>
    </row>
    <row r="1090" spans="1:24" outlineLevel="2">
      <c r="A1090" s="447"/>
      <c r="B1090" s="447"/>
      <c r="C1090" s="448"/>
      <c r="D1090" s="449"/>
      <c r="E1090" s="460" t="s">
        <v>4925</v>
      </c>
      <c r="F1090" s="460">
        <v>0</v>
      </c>
      <c r="G1090" s="460" t="s">
        <v>64</v>
      </c>
      <c r="H1090" s="460">
        <v>0</v>
      </c>
      <c r="I1090" s="460">
        <v>0</v>
      </c>
      <c r="J1090" s="460">
        <v>0</v>
      </c>
      <c r="K1090" s="460">
        <v>0</v>
      </c>
      <c r="L1090" s="460">
        <v>0</v>
      </c>
      <c r="M1090" s="460">
        <v>0</v>
      </c>
      <c r="N1090" s="460">
        <v>0</v>
      </c>
      <c r="O1090" s="460">
        <v>0</v>
      </c>
      <c r="P1090" s="460">
        <v>0</v>
      </c>
      <c r="Q1090" s="460">
        <v>0</v>
      </c>
      <c r="R1090" s="460">
        <v>0</v>
      </c>
      <c r="S1090" s="460">
        <v>0</v>
      </c>
      <c r="T1090" s="460">
        <v>0</v>
      </c>
      <c r="U1090" s="460">
        <v>0</v>
      </c>
      <c r="V1090" s="460">
        <v>0</v>
      </c>
      <c r="W1090" s="460">
        <v>0</v>
      </c>
      <c r="X1090" s="460">
        <v>0</v>
      </c>
    </row>
    <row r="1091" spans="1:24" outlineLevel="2">
      <c r="A1091" s="453"/>
      <c r="B1091" s="453"/>
      <c r="C1091" s="454"/>
      <c r="D1091" s="455"/>
      <c r="E1091" s="456" t="s">
        <v>4922</v>
      </c>
      <c r="F1091" s="456"/>
      <c r="G1091" s="456" t="s">
        <v>64</v>
      </c>
      <c r="H1091" s="456"/>
      <c r="I1091" s="456"/>
      <c r="J1091" s="461">
        <f t="shared" ref="J1091:X1091" si="83" xml:space="preserve">  CHOOSE( $F1087, J1088, J1089, J1090 )</f>
        <v>0</v>
      </c>
      <c r="K1091" s="461">
        <f t="shared" si="83"/>
        <v>0</v>
      </c>
      <c r="L1091" s="461">
        <f t="shared" si="83"/>
        <v>0</v>
      </c>
      <c r="M1091" s="461">
        <f t="shared" si="83"/>
        <v>0</v>
      </c>
      <c r="N1091" s="461">
        <f t="shared" si="83"/>
        <v>0.5</v>
      </c>
      <c r="O1091" s="461">
        <f t="shared" si="83"/>
        <v>0</v>
      </c>
      <c r="P1091" s="461">
        <f t="shared" si="83"/>
        <v>0</v>
      </c>
      <c r="Q1091" s="461">
        <f t="shared" si="83"/>
        <v>0</v>
      </c>
      <c r="R1091" s="461">
        <f t="shared" si="83"/>
        <v>0</v>
      </c>
      <c r="S1091" s="461">
        <f t="shared" si="83"/>
        <v>0</v>
      </c>
      <c r="T1091" s="461">
        <f t="shared" si="83"/>
        <v>0</v>
      </c>
      <c r="U1091" s="461">
        <f t="shared" si="83"/>
        <v>0</v>
      </c>
      <c r="V1091" s="461">
        <f t="shared" si="83"/>
        <v>0</v>
      </c>
      <c r="W1091" s="461">
        <f t="shared" si="83"/>
        <v>0</v>
      </c>
      <c r="X1091" s="461">
        <f t="shared" si="83"/>
        <v>0</v>
      </c>
    </row>
    <row r="1092" spans="1:24" outlineLevel="2"/>
    <row r="1093" spans="1:24" outlineLevel="2"/>
    <row r="1094" spans="1:24" outlineLevel="2">
      <c r="B1094" s="69" t="s">
        <v>4926</v>
      </c>
    </row>
    <row r="1095" spans="1:24" outlineLevel="2">
      <c r="A1095" s="447"/>
      <c r="B1095" s="447"/>
      <c r="C1095" s="448"/>
      <c r="D1095" s="449"/>
      <c r="E1095" s="450" t="s">
        <v>4927</v>
      </c>
      <c r="F1095" s="450">
        <v>1</v>
      </c>
      <c r="G1095" s="450" t="s">
        <v>4001</v>
      </c>
      <c r="M1095" s="451"/>
    </row>
    <row r="1096" spans="1:24" outlineLevel="2">
      <c r="A1096" s="447"/>
      <c r="B1096" s="447"/>
      <c r="C1096" s="448"/>
      <c r="D1096" s="449"/>
      <c r="E1096" s="460" t="s">
        <v>4928</v>
      </c>
      <c r="F1096" s="460">
        <v>0</v>
      </c>
      <c r="G1096" s="460" t="s">
        <v>64</v>
      </c>
      <c r="H1096" s="460">
        <v>0</v>
      </c>
      <c r="I1096" s="460">
        <v>0</v>
      </c>
      <c r="J1096" s="460">
        <v>0</v>
      </c>
      <c r="K1096" s="460">
        <v>0</v>
      </c>
      <c r="L1096" s="460">
        <v>0</v>
      </c>
      <c r="M1096" s="460">
        <v>0</v>
      </c>
      <c r="N1096" s="460">
        <v>0.03</v>
      </c>
      <c r="O1096" s="460">
        <v>0.03</v>
      </c>
      <c r="P1096" s="460">
        <v>0.03</v>
      </c>
      <c r="Q1096" s="460">
        <v>0.03</v>
      </c>
      <c r="R1096" s="460">
        <v>0.03</v>
      </c>
      <c r="S1096" s="460">
        <v>0.03</v>
      </c>
      <c r="T1096" s="460">
        <v>0.03</v>
      </c>
      <c r="U1096" s="460">
        <v>0.03</v>
      </c>
      <c r="V1096" s="460">
        <v>0.03</v>
      </c>
      <c r="W1096" s="460">
        <v>0.03</v>
      </c>
      <c r="X1096" s="460">
        <v>0</v>
      </c>
    </row>
    <row r="1097" spans="1:24" outlineLevel="2">
      <c r="A1097" s="447"/>
      <c r="B1097" s="447"/>
      <c r="C1097" s="448"/>
      <c r="D1097" s="449"/>
      <c r="E1097" s="460" t="s">
        <v>4929</v>
      </c>
      <c r="F1097" s="460">
        <v>0</v>
      </c>
      <c r="G1097" s="460" t="s">
        <v>64</v>
      </c>
      <c r="H1097" s="460">
        <v>0</v>
      </c>
      <c r="I1097" s="460">
        <v>0</v>
      </c>
      <c r="J1097" s="460">
        <v>0</v>
      </c>
      <c r="K1097" s="460">
        <v>0</v>
      </c>
      <c r="L1097" s="460">
        <v>0</v>
      </c>
      <c r="M1097" s="460">
        <v>0</v>
      </c>
      <c r="N1097" s="460">
        <v>0.03</v>
      </c>
      <c r="O1097" s="460">
        <v>0.03</v>
      </c>
      <c r="P1097" s="460">
        <v>0.03</v>
      </c>
      <c r="Q1097" s="460">
        <v>0.03</v>
      </c>
      <c r="R1097" s="460">
        <v>0.03</v>
      </c>
      <c r="S1097" s="460">
        <v>0</v>
      </c>
      <c r="T1097" s="460">
        <v>0</v>
      </c>
      <c r="U1097" s="460">
        <v>0</v>
      </c>
      <c r="V1097" s="460">
        <v>0</v>
      </c>
      <c r="W1097" s="460">
        <v>0</v>
      </c>
      <c r="X1097" s="460">
        <v>0</v>
      </c>
    </row>
    <row r="1098" spans="1:24" outlineLevel="2">
      <c r="A1098" s="447"/>
      <c r="B1098" s="447"/>
      <c r="C1098" s="448"/>
      <c r="D1098" s="449"/>
      <c r="E1098" s="460" t="s">
        <v>4930</v>
      </c>
      <c r="F1098" s="460">
        <v>0</v>
      </c>
      <c r="G1098" s="460" t="s">
        <v>64</v>
      </c>
      <c r="H1098" s="460">
        <v>0</v>
      </c>
      <c r="I1098" s="460">
        <v>0</v>
      </c>
      <c r="J1098" s="460">
        <v>0</v>
      </c>
      <c r="K1098" s="460">
        <v>0</v>
      </c>
      <c r="L1098" s="460">
        <v>0</v>
      </c>
      <c r="M1098" s="460">
        <v>0</v>
      </c>
      <c r="N1098" s="460">
        <v>0</v>
      </c>
      <c r="O1098" s="460">
        <v>0</v>
      </c>
      <c r="P1098" s="460">
        <v>0</v>
      </c>
      <c r="Q1098" s="460">
        <v>0</v>
      </c>
      <c r="R1098" s="460">
        <v>0</v>
      </c>
      <c r="S1098" s="460">
        <v>0</v>
      </c>
      <c r="T1098" s="460">
        <v>0</v>
      </c>
      <c r="U1098" s="460">
        <v>0</v>
      </c>
      <c r="V1098" s="460">
        <v>0</v>
      </c>
      <c r="W1098" s="460">
        <v>0</v>
      </c>
      <c r="X1098" s="460">
        <v>0</v>
      </c>
    </row>
    <row r="1099" spans="1:24" outlineLevel="2">
      <c r="A1099" s="453"/>
      <c r="B1099" s="453"/>
      <c r="C1099" s="454"/>
      <c r="D1099" s="455"/>
      <c r="E1099" s="456" t="s">
        <v>4926</v>
      </c>
      <c r="F1099" s="456"/>
      <c r="G1099" s="456" t="s">
        <v>64</v>
      </c>
      <c r="H1099" s="456"/>
      <c r="I1099" s="456"/>
      <c r="J1099" s="461">
        <f t="shared" ref="J1099:X1099" si="84" xml:space="preserve">  CHOOSE( $F1095, J1096, J1097, J1098 )</f>
        <v>0</v>
      </c>
      <c r="K1099" s="461">
        <f t="shared" si="84"/>
        <v>0</v>
      </c>
      <c r="L1099" s="461">
        <f t="shared" si="84"/>
        <v>0</v>
      </c>
      <c r="M1099" s="461">
        <f t="shared" si="84"/>
        <v>0</v>
      </c>
      <c r="N1099" s="461">
        <f t="shared" si="84"/>
        <v>0.03</v>
      </c>
      <c r="O1099" s="461">
        <f t="shared" si="84"/>
        <v>0.03</v>
      </c>
      <c r="P1099" s="461">
        <f t="shared" si="84"/>
        <v>0.03</v>
      </c>
      <c r="Q1099" s="461">
        <f t="shared" si="84"/>
        <v>0.03</v>
      </c>
      <c r="R1099" s="461">
        <f t="shared" si="84"/>
        <v>0.03</v>
      </c>
      <c r="S1099" s="461">
        <f t="shared" si="84"/>
        <v>0.03</v>
      </c>
      <c r="T1099" s="461">
        <f t="shared" si="84"/>
        <v>0.03</v>
      </c>
      <c r="U1099" s="461">
        <f t="shared" si="84"/>
        <v>0.03</v>
      </c>
      <c r="V1099" s="461">
        <f t="shared" si="84"/>
        <v>0.03</v>
      </c>
      <c r="W1099" s="461">
        <f t="shared" si="84"/>
        <v>0.03</v>
      </c>
      <c r="X1099" s="461">
        <f t="shared" si="84"/>
        <v>0</v>
      </c>
    </row>
    <row r="1100" spans="1:24" outlineLevel="2"/>
    <row r="1101" spans="1:24" outlineLevel="2"/>
    <row r="1102" spans="1:24" outlineLevel="2">
      <c r="B1102" s="69" t="s">
        <v>4931</v>
      </c>
    </row>
    <row r="1103" spans="1:24" outlineLevel="2">
      <c r="A1103" s="447"/>
      <c r="B1103" s="447"/>
      <c r="C1103" s="448"/>
      <c r="D1103" s="449"/>
      <c r="E1103" s="450" t="s">
        <v>4927</v>
      </c>
      <c r="F1103" s="450">
        <v>1</v>
      </c>
      <c r="G1103" s="450" t="s">
        <v>4001</v>
      </c>
      <c r="M1103" s="451"/>
    </row>
    <row r="1104" spans="1:24" outlineLevel="2">
      <c r="A1104" s="447"/>
      <c r="B1104" s="447"/>
      <c r="C1104" s="448"/>
      <c r="D1104" s="449"/>
      <c r="E1104" s="460" t="s">
        <v>4932</v>
      </c>
      <c r="F1104" s="460">
        <v>0</v>
      </c>
      <c r="G1104" s="460" t="s">
        <v>64</v>
      </c>
      <c r="H1104" s="460">
        <v>0</v>
      </c>
      <c r="I1104" s="460">
        <v>0</v>
      </c>
      <c r="J1104" s="460">
        <v>0</v>
      </c>
      <c r="K1104" s="460">
        <v>0</v>
      </c>
      <c r="L1104" s="460">
        <v>0</v>
      </c>
      <c r="M1104" s="460">
        <v>0</v>
      </c>
      <c r="N1104" s="460">
        <v>0</v>
      </c>
      <c r="O1104" s="460">
        <v>0</v>
      </c>
      <c r="P1104" s="460">
        <v>0</v>
      </c>
      <c r="Q1104" s="460">
        <v>0</v>
      </c>
      <c r="R1104" s="460">
        <v>0</v>
      </c>
      <c r="S1104" s="460">
        <v>0</v>
      </c>
      <c r="T1104" s="460">
        <v>0</v>
      </c>
      <c r="U1104" s="460">
        <v>0</v>
      </c>
      <c r="V1104" s="460">
        <v>0</v>
      </c>
      <c r="W1104" s="460">
        <v>0</v>
      </c>
      <c r="X1104" s="460">
        <v>0</v>
      </c>
    </row>
    <row r="1105" spans="1:24" outlineLevel="2">
      <c r="A1105" s="447"/>
      <c r="B1105" s="447"/>
      <c r="C1105" s="448"/>
      <c r="D1105" s="449"/>
      <c r="E1105" s="460" t="s">
        <v>4933</v>
      </c>
      <c r="F1105" s="460">
        <v>0</v>
      </c>
      <c r="G1105" s="460" t="s">
        <v>64</v>
      </c>
      <c r="H1105" s="460">
        <v>0</v>
      </c>
      <c r="I1105" s="460">
        <v>0</v>
      </c>
      <c r="J1105" s="460">
        <v>0</v>
      </c>
      <c r="K1105" s="460">
        <v>0</v>
      </c>
      <c r="L1105" s="460">
        <v>0</v>
      </c>
      <c r="M1105" s="460">
        <v>0</v>
      </c>
      <c r="N1105" s="460">
        <v>0.03</v>
      </c>
      <c r="O1105" s="460">
        <v>0.03</v>
      </c>
      <c r="P1105" s="460">
        <v>0.03</v>
      </c>
      <c r="Q1105" s="460">
        <v>0.03</v>
      </c>
      <c r="R1105" s="460">
        <v>0.03</v>
      </c>
      <c r="S1105" s="460">
        <v>0</v>
      </c>
      <c r="T1105" s="460">
        <v>0</v>
      </c>
      <c r="U1105" s="460">
        <v>0</v>
      </c>
      <c r="V1105" s="460">
        <v>0</v>
      </c>
      <c r="W1105" s="460">
        <v>0</v>
      </c>
      <c r="X1105" s="460">
        <v>0</v>
      </c>
    </row>
    <row r="1106" spans="1:24" outlineLevel="2">
      <c r="A1106" s="447"/>
      <c r="B1106" s="447"/>
      <c r="C1106" s="448"/>
      <c r="D1106" s="449"/>
      <c r="E1106" s="460" t="s">
        <v>4934</v>
      </c>
      <c r="F1106" s="460">
        <v>0</v>
      </c>
      <c r="G1106" s="460" t="s">
        <v>64</v>
      </c>
      <c r="H1106" s="460">
        <v>0</v>
      </c>
      <c r="I1106" s="460">
        <v>0</v>
      </c>
      <c r="J1106" s="460">
        <v>0</v>
      </c>
      <c r="K1106" s="460">
        <v>0</v>
      </c>
      <c r="L1106" s="460">
        <v>0</v>
      </c>
      <c r="M1106" s="460">
        <v>0</v>
      </c>
      <c r="N1106" s="460">
        <v>0</v>
      </c>
      <c r="O1106" s="460">
        <v>0</v>
      </c>
      <c r="P1106" s="460">
        <v>0</v>
      </c>
      <c r="Q1106" s="460">
        <v>0</v>
      </c>
      <c r="R1106" s="460">
        <v>0</v>
      </c>
      <c r="S1106" s="460">
        <v>0</v>
      </c>
      <c r="T1106" s="460">
        <v>0</v>
      </c>
      <c r="U1106" s="460">
        <v>0</v>
      </c>
      <c r="V1106" s="460">
        <v>0</v>
      </c>
      <c r="W1106" s="460">
        <v>0</v>
      </c>
      <c r="X1106" s="460">
        <v>0</v>
      </c>
    </row>
    <row r="1107" spans="1:24" outlineLevel="2">
      <c r="A1107" s="453"/>
      <c r="B1107" s="453"/>
      <c r="C1107" s="454"/>
      <c r="D1107" s="455"/>
      <c r="E1107" s="456" t="s">
        <v>4931</v>
      </c>
      <c r="F1107" s="456"/>
      <c r="G1107" s="456" t="s">
        <v>64</v>
      </c>
      <c r="H1107" s="456"/>
      <c r="I1107" s="456"/>
      <c r="J1107" s="461">
        <f t="shared" ref="J1107:X1107" si="85" xml:space="preserve">  CHOOSE( $F1103, J1104, J1105, J1106 )</f>
        <v>0</v>
      </c>
      <c r="K1107" s="461">
        <f t="shared" si="85"/>
        <v>0</v>
      </c>
      <c r="L1107" s="461">
        <f t="shared" si="85"/>
        <v>0</v>
      </c>
      <c r="M1107" s="461">
        <f t="shared" si="85"/>
        <v>0</v>
      </c>
      <c r="N1107" s="461">
        <f t="shared" si="85"/>
        <v>0</v>
      </c>
      <c r="O1107" s="461">
        <f t="shared" si="85"/>
        <v>0</v>
      </c>
      <c r="P1107" s="461">
        <f t="shared" si="85"/>
        <v>0</v>
      </c>
      <c r="Q1107" s="461">
        <f t="shared" si="85"/>
        <v>0</v>
      </c>
      <c r="R1107" s="461">
        <f t="shared" si="85"/>
        <v>0</v>
      </c>
      <c r="S1107" s="461">
        <f t="shared" si="85"/>
        <v>0</v>
      </c>
      <c r="T1107" s="461">
        <f t="shared" si="85"/>
        <v>0</v>
      </c>
      <c r="U1107" s="461">
        <f t="shared" si="85"/>
        <v>0</v>
      </c>
      <c r="V1107" s="461">
        <f t="shared" si="85"/>
        <v>0</v>
      </c>
      <c r="W1107" s="461">
        <f t="shared" si="85"/>
        <v>0</v>
      </c>
      <c r="X1107" s="461">
        <f t="shared" si="85"/>
        <v>0</v>
      </c>
    </row>
    <row r="1108" spans="1:24" outlineLevel="2"/>
    <row r="1109" spans="1:24" outlineLevel="2"/>
    <row r="1110" spans="1:24" outlineLevel="2">
      <c r="B1110" s="69" t="s">
        <v>4935</v>
      </c>
    </row>
    <row r="1111" spans="1:24" outlineLevel="2">
      <c r="A1111" s="447"/>
      <c r="B1111" s="447"/>
      <c r="C1111" s="448"/>
      <c r="D1111" s="449"/>
      <c r="E1111" s="452" t="s">
        <v>4936</v>
      </c>
      <c r="F1111" s="452">
        <v>90.968999999999994</v>
      </c>
      <c r="G1111" s="452" t="s">
        <v>29</v>
      </c>
      <c r="M1111" s="458"/>
    </row>
    <row r="1112" spans="1:24" outlineLevel="2">
      <c r="A1112" s="447"/>
      <c r="B1112" s="447"/>
      <c r="C1112" s="448"/>
      <c r="D1112" s="449"/>
      <c r="E1112" s="452" t="s">
        <v>4937</v>
      </c>
      <c r="F1112" s="452">
        <v>1416.982</v>
      </c>
      <c r="G1112" s="452" t="s">
        <v>29</v>
      </c>
      <c r="M1112" s="458"/>
    </row>
    <row r="1113" spans="1:24" outlineLevel="2">
      <c r="A1113" s="447"/>
      <c r="B1113" s="447"/>
      <c r="C1113" s="448"/>
      <c r="D1113" s="449"/>
      <c r="E1113" s="452" t="s">
        <v>4938</v>
      </c>
      <c r="F1113" s="452">
        <v>1087.088</v>
      </c>
      <c r="G1113" s="452" t="s">
        <v>29</v>
      </c>
      <c r="M1113" s="458"/>
    </row>
    <row r="1114" spans="1:24" outlineLevel="2">
      <c r="A1114" s="447"/>
      <c r="B1114" s="447"/>
      <c r="C1114" s="448"/>
      <c r="D1114" s="449"/>
      <c r="E1114" s="452" t="s">
        <v>4939</v>
      </c>
      <c r="F1114" s="452">
        <v>301.02199999999999</v>
      </c>
      <c r="G1114" s="452" t="s">
        <v>29</v>
      </c>
      <c r="M1114" s="458"/>
    </row>
    <row r="1115" spans="1:24" outlineLevel="2">
      <c r="A1115" s="447"/>
      <c r="B1115" s="447"/>
      <c r="C1115" s="448"/>
      <c r="D1115" s="449"/>
      <c r="E1115" s="452" t="s">
        <v>4940</v>
      </c>
      <c r="F1115" s="452">
        <v>253.97399999999999</v>
      </c>
      <c r="G1115" s="452" t="s">
        <v>29</v>
      </c>
      <c r="M1115" s="458"/>
    </row>
    <row r="1116" spans="1:24" outlineLevel="2">
      <c r="A1116" s="447"/>
      <c r="B1116" s="447"/>
      <c r="C1116" s="448"/>
      <c r="D1116" s="449"/>
      <c r="E1116" s="452" t="s">
        <v>4941</v>
      </c>
      <c r="F1116" s="452">
        <v>0</v>
      </c>
      <c r="G1116" s="452" t="s">
        <v>29</v>
      </c>
      <c r="M1116" s="458"/>
    </row>
    <row r="1117" spans="1:24" outlineLevel="2">
      <c r="A1117" s="447"/>
      <c r="B1117" s="447"/>
      <c r="C1117" s="448"/>
      <c r="D1117" s="449"/>
      <c r="E1117" s="452" t="s">
        <v>4942</v>
      </c>
      <c r="F1117" s="452">
        <v>0</v>
      </c>
      <c r="G1117" s="452" t="s">
        <v>29</v>
      </c>
      <c r="M1117" s="458"/>
    </row>
    <row r="1118" spans="1:24" outlineLevel="2">
      <c r="A1118" s="447"/>
      <c r="B1118" s="447"/>
      <c r="C1118" s="448"/>
      <c r="D1118" s="449"/>
      <c r="E1118" s="452" t="s">
        <v>4943</v>
      </c>
      <c r="F1118" s="452">
        <v>0</v>
      </c>
      <c r="G1118" s="452" t="s">
        <v>29</v>
      </c>
      <c r="M1118" s="458"/>
    </row>
    <row r="1119" spans="1:24" outlineLevel="2">
      <c r="A1119" s="447"/>
      <c r="B1119" s="447"/>
      <c r="C1119" s="448"/>
      <c r="D1119" s="449"/>
      <c r="E1119" s="452" t="s">
        <v>4944</v>
      </c>
      <c r="F1119" s="452">
        <v>0</v>
      </c>
      <c r="G1119" s="452" t="s">
        <v>29</v>
      </c>
      <c r="M1119" s="458"/>
    </row>
    <row r="1120" spans="1:24" outlineLevel="2">
      <c r="A1120" s="447"/>
      <c r="B1120" s="447"/>
      <c r="C1120" s="448"/>
      <c r="D1120" s="449"/>
      <c r="E1120" s="452" t="s">
        <v>4945</v>
      </c>
      <c r="F1120" s="452">
        <v>0</v>
      </c>
      <c r="G1120" s="452" t="s">
        <v>29</v>
      </c>
      <c r="M1120" s="458"/>
    </row>
    <row r="1121" spans="1:13" outlineLevel="2">
      <c r="A1121" s="447"/>
      <c r="B1121" s="447"/>
      <c r="C1121" s="448"/>
      <c r="D1121" s="449"/>
      <c r="E1121" s="452" t="s">
        <v>4946</v>
      </c>
      <c r="F1121" s="452">
        <v>0</v>
      </c>
      <c r="G1121" s="452" t="s">
        <v>29</v>
      </c>
      <c r="M1121" s="458"/>
    </row>
    <row r="1122" spans="1:13" outlineLevel="2">
      <c r="A1122" s="447"/>
      <c r="B1122" s="447"/>
      <c r="C1122" s="448"/>
      <c r="D1122" s="449"/>
      <c r="E1122" s="452" t="s">
        <v>4947</v>
      </c>
      <c r="F1122" s="452">
        <v>0</v>
      </c>
      <c r="G1122" s="452" t="s">
        <v>29</v>
      </c>
      <c r="M1122" s="458"/>
    </row>
    <row r="1123" spans="1:13" outlineLevel="2">
      <c r="A1123" s="447"/>
      <c r="B1123" s="447"/>
      <c r="C1123" s="448"/>
      <c r="D1123" s="449"/>
      <c r="E1123" s="452" t="s">
        <v>4948</v>
      </c>
      <c r="F1123" s="452">
        <v>0</v>
      </c>
      <c r="G1123" s="452" t="s">
        <v>29</v>
      </c>
      <c r="M1123" s="458"/>
    </row>
    <row r="1124" spans="1:13" outlineLevel="2">
      <c r="A1124" s="447"/>
      <c r="B1124" s="447"/>
      <c r="C1124" s="448"/>
      <c r="D1124" s="449"/>
      <c r="E1124" s="452" t="s">
        <v>4949</v>
      </c>
      <c r="F1124" s="452">
        <v>0</v>
      </c>
      <c r="G1124" s="452" t="s">
        <v>29</v>
      </c>
      <c r="M1124" s="458"/>
    </row>
    <row r="1125" spans="1:13" outlineLevel="2">
      <c r="A1125" s="447"/>
      <c r="B1125" s="447"/>
      <c r="C1125" s="448"/>
      <c r="D1125" s="449"/>
      <c r="E1125" s="452" t="s">
        <v>4950</v>
      </c>
      <c r="F1125" s="452">
        <v>0</v>
      </c>
      <c r="G1125" s="452" t="s">
        <v>29</v>
      </c>
      <c r="M1125" s="458"/>
    </row>
    <row r="1126" spans="1:13" outlineLevel="2">
      <c r="A1126" s="447"/>
      <c r="B1126" s="447"/>
      <c r="C1126" s="448"/>
      <c r="D1126" s="449"/>
      <c r="E1126" s="452" t="s">
        <v>4951</v>
      </c>
      <c r="F1126" s="452">
        <v>0</v>
      </c>
      <c r="G1126" s="452" t="s">
        <v>29</v>
      </c>
      <c r="M1126" s="458"/>
    </row>
    <row r="1127" spans="1:13" outlineLevel="2">
      <c r="A1127" s="447"/>
      <c r="B1127" s="447"/>
      <c r="C1127" s="448"/>
      <c r="D1127" s="449"/>
      <c r="E1127" s="452" t="s">
        <v>4952</v>
      </c>
      <c r="F1127" s="452">
        <v>0</v>
      </c>
      <c r="G1127" s="452" t="s">
        <v>29</v>
      </c>
      <c r="M1127" s="458"/>
    </row>
    <row r="1128" spans="1:13" outlineLevel="2">
      <c r="A1128" s="447"/>
      <c r="B1128" s="447"/>
      <c r="C1128" s="448"/>
      <c r="D1128" s="449"/>
      <c r="E1128" s="452" t="s">
        <v>4953</v>
      </c>
      <c r="F1128" s="452">
        <v>0</v>
      </c>
      <c r="G1128" s="452" t="s">
        <v>29</v>
      </c>
      <c r="M1128" s="458"/>
    </row>
    <row r="1129" spans="1:13" outlineLevel="2">
      <c r="A1129" s="447"/>
      <c r="B1129" s="447"/>
      <c r="C1129" s="448"/>
      <c r="D1129" s="449"/>
      <c r="E1129" s="450" t="s">
        <v>4954</v>
      </c>
      <c r="F1129" s="450">
        <v>1</v>
      </c>
      <c r="G1129" s="450" t="s">
        <v>4001</v>
      </c>
      <c r="M1129" s="451"/>
    </row>
    <row r="1130" spans="1:13" outlineLevel="2">
      <c r="A1130" s="453"/>
      <c r="B1130" s="453"/>
      <c r="C1130" s="454"/>
      <c r="D1130" s="455"/>
      <c r="E1130" s="456" t="s">
        <v>4955</v>
      </c>
      <c r="F1130" s="457">
        <f t="shared" ref="F1130:F1135" si="86" xml:space="preserve">  CHOOSE( $F$1129, $F1111, $F1117, $F1123 )</f>
        <v>90.968999999999994</v>
      </c>
      <c r="G1130" s="456" t="s">
        <v>29</v>
      </c>
      <c r="M1130" s="458"/>
    </row>
    <row r="1131" spans="1:13" outlineLevel="2">
      <c r="A1131" s="453"/>
      <c r="B1131" s="453"/>
      <c r="C1131" s="454"/>
      <c r="D1131" s="455"/>
      <c r="E1131" s="456" t="s">
        <v>4956</v>
      </c>
      <c r="F1131" s="457">
        <f t="shared" si="86"/>
        <v>1416.982</v>
      </c>
      <c r="G1131" s="456" t="s">
        <v>29</v>
      </c>
      <c r="M1131" s="458"/>
    </row>
    <row r="1132" spans="1:13" outlineLevel="2">
      <c r="A1132" s="453"/>
      <c r="B1132" s="453"/>
      <c r="C1132" s="454"/>
      <c r="D1132" s="455"/>
      <c r="E1132" s="456" t="s">
        <v>4957</v>
      </c>
      <c r="F1132" s="457">
        <f t="shared" si="86"/>
        <v>1087.088</v>
      </c>
      <c r="G1132" s="456" t="s">
        <v>29</v>
      </c>
      <c r="M1132" s="458"/>
    </row>
    <row r="1133" spans="1:13" outlineLevel="2">
      <c r="A1133" s="453"/>
      <c r="B1133" s="453"/>
      <c r="C1133" s="454"/>
      <c r="D1133" s="455"/>
      <c r="E1133" s="456" t="s">
        <v>4958</v>
      </c>
      <c r="F1133" s="457">
        <f t="shared" si="86"/>
        <v>301.02199999999999</v>
      </c>
      <c r="G1133" s="456" t="s">
        <v>29</v>
      </c>
      <c r="M1133" s="458"/>
    </row>
    <row r="1134" spans="1:13" outlineLevel="2">
      <c r="A1134" s="453"/>
      <c r="B1134" s="453"/>
      <c r="C1134" s="454"/>
      <c r="D1134" s="455"/>
      <c r="E1134" s="456" t="s">
        <v>4959</v>
      </c>
      <c r="F1134" s="457">
        <f t="shared" si="86"/>
        <v>253.97399999999999</v>
      </c>
      <c r="G1134" s="456" t="s">
        <v>29</v>
      </c>
      <c r="M1134" s="458"/>
    </row>
    <row r="1135" spans="1:13" outlineLevel="2">
      <c r="A1135" s="453"/>
      <c r="B1135" s="453"/>
      <c r="C1135" s="454"/>
      <c r="D1135" s="455"/>
      <c r="E1135" s="456" t="s">
        <v>4960</v>
      </c>
      <c r="F1135" s="457">
        <f t="shared" si="86"/>
        <v>0</v>
      </c>
      <c r="G1135" s="456" t="s">
        <v>29</v>
      </c>
      <c r="M1135" s="458"/>
    </row>
    <row r="1136" spans="1:13" outlineLevel="2"/>
    <row r="1137" spans="1:24" outlineLevel="2"/>
    <row r="1138" spans="1:24" outlineLevel="2">
      <c r="B1138" s="69" t="s">
        <v>4961</v>
      </c>
    </row>
    <row r="1139" spans="1:24" outlineLevel="2">
      <c r="A1139" s="447"/>
      <c r="B1139" s="447"/>
      <c r="C1139" s="448"/>
      <c r="D1139" s="449"/>
      <c r="E1139" s="450" t="s">
        <v>4962</v>
      </c>
      <c r="F1139" s="450">
        <v>1</v>
      </c>
      <c r="G1139" s="450" t="s">
        <v>4001</v>
      </c>
      <c r="M1139" s="451"/>
    </row>
    <row r="1140" spans="1:24" outlineLevel="2">
      <c r="A1140" s="447"/>
      <c r="B1140" s="447"/>
      <c r="C1140" s="448"/>
      <c r="D1140" s="449"/>
      <c r="E1140" s="460" t="s">
        <v>4963</v>
      </c>
      <c r="F1140" s="460">
        <v>0</v>
      </c>
      <c r="G1140" s="460" t="s">
        <v>64</v>
      </c>
      <c r="H1140" s="460">
        <v>0</v>
      </c>
      <c r="I1140" s="460">
        <v>0</v>
      </c>
      <c r="J1140" s="460">
        <v>0</v>
      </c>
      <c r="K1140" s="460">
        <v>0</v>
      </c>
      <c r="L1140" s="460">
        <v>0</v>
      </c>
      <c r="M1140" s="460">
        <v>0</v>
      </c>
      <c r="N1140" s="460">
        <v>0</v>
      </c>
      <c r="O1140" s="460">
        <v>0.19359999999999999</v>
      </c>
      <c r="P1140" s="460">
        <v>0.27439999999999998</v>
      </c>
      <c r="Q1140" s="460">
        <v>0.41420000000000001</v>
      </c>
      <c r="R1140" s="460">
        <v>0.30759999999999998</v>
      </c>
      <c r="S1140" s="460">
        <v>0.2898</v>
      </c>
      <c r="T1140" s="460">
        <v>0.2898</v>
      </c>
      <c r="U1140" s="460">
        <v>0.2898</v>
      </c>
      <c r="V1140" s="460">
        <v>0.28970000000000001</v>
      </c>
      <c r="W1140" s="460">
        <v>0.28970000000000001</v>
      </c>
      <c r="X1140" s="460">
        <v>0</v>
      </c>
    </row>
    <row r="1141" spans="1:24" outlineLevel="2">
      <c r="A1141" s="447"/>
      <c r="B1141" s="447"/>
      <c r="C1141" s="448"/>
      <c r="D1141" s="449"/>
      <c r="E1141" s="460" t="s">
        <v>4964</v>
      </c>
      <c r="F1141" s="460">
        <v>0</v>
      </c>
      <c r="G1141" s="460" t="s">
        <v>64</v>
      </c>
      <c r="H1141" s="460">
        <v>0</v>
      </c>
      <c r="I1141" s="460">
        <v>0</v>
      </c>
      <c r="J1141" s="460">
        <v>0</v>
      </c>
      <c r="K1141" s="460">
        <v>0</v>
      </c>
      <c r="L1141" s="460">
        <v>0</v>
      </c>
      <c r="M1141" s="460">
        <v>0</v>
      </c>
      <c r="N1141" s="460">
        <v>0</v>
      </c>
      <c r="O1141" s="460">
        <v>0.15379999999999999</v>
      </c>
      <c r="P1141" s="460">
        <v>0.1298</v>
      </c>
      <c r="Q1141" s="460">
        <v>0.1013</v>
      </c>
      <c r="R1141" s="460">
        <v>8.9599999999999999E-2</v>
      </c>
      <c r="S1141" s="460">
        <v>0.12529999999999999</v>
      </c>
      <c r="T1141" s="460">
        <v>0.1255</v>
      </c>
      <c r="U1141" s="460">
        <v>0.12570000000000001</v>
      </c>
      <c r="V1141" s="460">
        <v>0.12570000000000001</v>
      </c>
      <c r="W1141" s="460">
        <v>0.12570000000000001</v>
      </c>
      <c r="X1141" s="460">
        <v>0</v>
      </c>
    </row>
    <row r="1142" spans="1:24" outlineLevel="2">
      <c r="A1142" s="447"/>
      <c r="B1142" s="447"/>
      <c r="C1142" s="448"/>
      <c r="D1142" s="449"/>
      <c r="E1142" s="460" t="s">
        <v>4965</v>
      </c>
      <c r="F1142" s="460">
        <v>0</v>
      </c>
      <c r="G1142" s="460" t="s">
        <v>64</v>
      </c>
      <c r="H1142" s="460">
        <v>0</v>
      </c>
      <c r="I1142" s="460">
        <v>0</v>
      </c>
      <c r="J1142" s="460">
        <v>0</v>
      </c>
      <c r="K1142" s="460">
        <v>0</v>
      </c>
      <c r="L1142" s="460">
        <v>0</v>
      </c>
      <c r="M1142" s="460">
        <v>0</v>
      </c>
      <c r="N1142" s="460">
        <v>0</v>
      </c>
      <c r="O1142" s="460">
        <v>0.20119999999999999</v>
      </c>
      <c r="P1142" s="460">
        <v>0.2077</v>
      </c>
      <c r="Q1142" s="460">
        <v>0.20480000000000001</v>
      </c>
      <c r="R1142" s="460">
        <v>0.23569999999999999</v>
      </c>
      <c r="S1142" s="460">
        <v>0.2218</v>
      </c>
      <c r="T1142" s="460">
        <v>0.22500000000000001</v>
      </c>
      <c r="U1142" s="460">
        <v>0.23219999999999999</v>
      </c>
      <c r="V1142" s="460">
        <v>0.23519999999999999</v>
      </c>
      <c r="W1142" s="460">
        <v>0.2379</v>
      </c>
      <c r="X1142" s="460">
        <v>0</v>
      </c>
    </row>
    <row r="1143" spans="1:24" outlineLevel="2">
      <c r="A1143" s="447"/>
      <c r="B1143" s="447"/>
      <c r="C1143" s="448"/>
      <c r="D1143" s="449"/>
      <c r="E1143" s="460" t="s">
        <v>4966</v>
      </c>
      <c r="F1143" s="460">
        <v>0</v>
      </c>
      <c r="G1143" s="460" t="s">
        <v>64</v>
      </c>
      <c r="H1143" s="460">
        <v>0</v>
      </c>
      <c r="I1143" s="460">
        <v>0</v>
      </c>
      <c r="J1143" s="460">
        <v>0</v>
      </c>
      <c r="K1143" s="460">
        <v>0</v>
      </c>
      <c r="L1143" s="460">
        <v>0</v>
      </c>
      <c r="M1143" s="460">
        <v>0</v>
      </c>
      <c r="N1143" s="460">
        <v>0</v>
      </c>
      <c r="O1143" s="460">
        <v>0.15229999999999999</v>
      </c>
      <c r="P1143" s="460">
        <v>0.18240000000000001</v>
      </c>
      <c r="Q1143" s="460">
        <v>0.21740000000000001</v>
      </c>
      <c r="R1143" s="460">
        <v>0.2387</v>
      </c>
      <c r="S1143" s="460">
        <v>0.24610000000000004</v>
      </c>
      <c r="T1143" s="460">
        <v>0.245</v>
      </c>
      <c r="U1143" s="460">
        <v>0.24440000000000001</v>
      </c>
      <c r="V1143" s="460">
        <v>0.24329999999999999</v>
      </c>
      <c r="W1143" s="460">
        <v>0.24279999999999999</v>
      </c>
      <c r="X1143" s="460">
        <v>0</v>
      </c>
    </row>
    <row r="1144" spans="1:24" outlineLevel="2">
      <c r="A1144" s="447"/>
      <c r="B1144" s="447"/>
      <c r="C1144" s="448"/>
      <c r="D1144" s="449"/>
      <c r="E1144" s="460" t="s">
        <v>4967</v>
      </c>
      <c r="F1144" s="460">
        <v>0</v>
      </c>
      <c r="G1144" s="460" t="s">
        <v>64</v>
      </c>
      <c r="H1144" s="460">
        <v>0</v>
      </c>
      <c r="I1144" s="460">
        <v>0</v>
      </c>
      <c r="J1144" s="460">
        <v>0</v>
      </c>
      <c r="K1144" s="460">
        <v>0</v>
      </c>
      <c r="L1144" s="460">
        <v>0</v>
      </c>
      <c r="M1144" s="460">
        <v>0</v>
      </c>
      <c r="N1144" s="460">
        <v>0</v>
      </c>
      <c r="O1144" s="460">
        <v>4.6199999999999998E-2</v>
      </c>
      <c r="P1144" s="460">
        <v>4.7800000000000002E-2</v>
      </c>
      <c r="Q1144" s="460">
        <v>4.8300000000000003E-2</v>
      </c>
      <c r="R1144" s="460">
        <v>4.8000000000000001E-2</v>
      </c>
      <c r="S1144" s="460">
        <v>0</v>
      </c>
      <c r="T1144" s="460">
        <v>0</v>
      </c>
      <c r="U1144" s="460">
        <v>0</v>
      </c>
      <c r="V1144" s="460">
        <v>0</v>
      </c>
      <c r="W1144" s="460">
        <v>0</v>
      </c>
      <c r="X1144" s="460">
        <v>0</v>
      </c>
    </row>
    <row r="1145" spans="1:24" outlineLevel="2">
      <c r="A1145" s="447"/>
      <c r="B1145" s="447"/>
      <c r="C1145" s="448"/>
      <c r="D1145" s="449"/>
      <c r="E1145" s="460" t="s">
        <v>4968</v>
      </c>
      <c r="F1145" s="460">
        <v>0</v>
      </c>
      <c r="G1145" s="460" t="s">
        <v>64</v>
      </c>
      <c r="H1145" s="460">
        <v>0</v>
      </c>
      <c r="I1145" s="460">
        <v>0</v>
      </c>
      <c r="J1145" s="460">
        <v>0</v>
      </c>
      <c r="K1145" s="460">
        <v>0</v>
      </c>
      <c r="L1145" s="460">
        <v>0</v>
      </c>
      <c r="M1145" s="460">
        <v>0</v>
      </c>
      <c r="N1145" s="460">
        <v>0</v>
      </c>
      <c r="O1145" s="460">
        <v>0</v>
      </c>
      <c r="P1145" s="460">
        <v>0</v>
      </c>
      <c r="Q1145" s="460">
        <v>0</v>
      </c>
      <c r="R1145" s="460">
        <v>0</v>
      </c>
      <c r="S1145" s="460">
        <v>0</v>
      </c>
      <c r="T1145" s="460">
        <v>0</v>
      </c>
      <c r="U1145" s="460">
        <v>0</v>
      </c>
      <c r="V1145" s="460">
        <v>0</v>
      </c>
      <c r="W1145" s="460">
        <v>0</v>
      </c>
      <c r="X1145" s="460">
        <v>0</v>
      </c>
    </row>
    <row r="1146" spans="1:24" outlineLevel="2">
      <c r="A1146" s="447"/>
      <c r="B1146" s="447"/>
      <c r="C1146" s="448"/>
      <c r="D1146" s="449"/>
      <c r="E1146" s="460" t="s">
        <v>4969</v>
      </c>
      <c r="F1146" s="460">
        <v>0</v>
      </c>
      <c r="G1146" s="460" t="s">
        <v>64</v>
      </c>
      <c r="H1146" s="460">
        <v>0</v>
      </c>
      <c r="I1146" s="460">
        <v>0</v>
      </c>
      <c r="J1146" s="460">
        <v>0</v>
      </c>
      <c r="K1146" s="460">
        <v>0</v>
      </c>
      <c r="L1146" s="460">
        <v>0</v>
      </c>
      <c r="M1146" s="460">
        <v>0</v>
      </c>
      <c r="N1146" s="460">
        <v>0.25059999999999999</v>
      </c>
      <c r="O1146" s="460">
        <v>0.19359999999999999</v>
      </c>
      <c r="P1146" s="460">
        <v>0.27439999999999998</v>
      </c>
      <c r="Q1146" s="460">
        <v>0.41420000000000001</v>
      </c>
      <c r="R1146" s="460">
        <v>0.30759999999999998</v>
      </c>
      <c r="S1146" s="460">
        <v>0</v>
      </c>
      <c r="T1146" s="460">
        <v>0</v>
      </c>
      <c r="U1146" s="460">
        <v>0</v>
      </c>
      <c r="V1146" s="460">
        <v>0</v>
      </c>
      <c r="W1146" s="460">
        <v>0</v>
      </c>
      <c r="X1146" s="460">
        <v>0</v>
      </c>
    </row>
    <row r="1147" spans="1:24" outlineLevel="2">
      <c r="A1147" s="447"/>
      <c r="B1147" s="447"/>
      <c r="C1147" s="448"/>
      <c r="D1147" s="449"/>
      <c r="E1147" s="460" t="s">
        <v>4970</v>
      </c>
      <c r="F1147" s="460">
        <v>0</v>
      </c>
      <c r="G1147" s="460" t="s">
        <v>64</v>
      </c>
      <c r="H1147" s="460">
        <v>0</v>
      </c>
      <c r="I1147" s="460">
        <v>0</v>
      </c>
      <c r="J1147" s="460">
        <v>0</v>
      </c>
      <c r="K1147" s="460">
        <v>0</v>
      </c>
      <c r="L1147" s="460">
        <v>0</v>
      </c>
      <c r="M1147" s="460">
        <v>0</v>
      </c>
      <c r="N1147" s="460">
        <v>0.1668</v>
      </c>
      <c r="O1147" s="460">
        <v>0.15379999999999999</v>
      </c>
      <c r="P1147" s="460">
        <v>0.1298</v>
      </c>
      <c r="Q1147" s="460">
        <v>0.1013</v>
      </c>
      <c r="R1147" s="460">
        <v>8.9599999999999985E-2</v>
      </c>
      <c r="S1147" s="460">
        <v>0</v>
      </c>
      <c r="T1147" s="460">
        <v>0</v>
      </c>
      <c r="U1147" s="460">
        <v>0</v>
      </c>
      <c r="V1147" s="460">
        <v>0</v>
      </c>
      <c r="W1147" s="460">
        <v>0</v>
      </c>
      <c r="X1147" s="460">
        <v>0</v>
      </c>
    </row>
    <row r="1148" spans="1:24" outlineLevel="2">
      <c r="A1148" s="447"/>
      <c r="B1148" s="447"/>
      <c r="C1148" s="448"/>
      <c r="D1148" s="449"/>
      <c r="E1148" s="460" t="s">
        <v>4971</v>
      </c>
      <c r="F1148" s="460">
        <v>0</v>
      </c>
      <c r="G1148" s="460" t="s">
        <v>64</v>
      </c>
      <c r="H1148" s="460">
        <v>0</v>
      </c>
      <c r="I1148" s="460">
        <v>0</v>
      </c>
      <c r="J1148" s="460">
        <v>0</v>
      </c>
      <c r="K1148" s="460">
        <v>0</v>
      </c>
      <c r="L1148" s="460">
        <v>0</v>
      </c>
      <c r="M1148" s="460">
        <v>0</v>
      </c>
      <c r="N1148" s="460">
        <v>0.20780000000000001</v>
      </c>
      <c r="O1148" s="460">
        <v>0.20119999999999996</v>
      </c>
      <c r="P1148" s="460">
        <v>0.2077</v>
      </c>
      <c r="Q1148" s="460">
        <v>0.20480000000000001</v>
      </c>
      <c r="R1148" s="460">
        <v>0.23569999999999999</v>
      </c>
      <c r="S1148" s="460">
        <v>0</v>
      </c>
      <c r="T1148" s="460">
        <v>0</v>
      </c>
      <c r="U1148" s="460">
        <v>0</v>
      </c>
      <c r="V1148" s="460">
        <v>0</v>
      </c>
      <c r="W1148" s="460">
        <v>0</v>
      </c>
      <c r="X1148" s="460">
        <v>0</v>
      </c>
    </row>
    <row r="1149" spans="1:24" outlineLevel="2">
      <c r="A1149" s="447"/>
      <c r="B1149" s="447"/>
      <c r="C1149" s="448"/>
      <c r="D1149" s="449"/>
      <c r="E1149" s="460" t="s">
        <v>4972</v>
      </c>
      <c r="F1149" s="460">
        <v>0</v>
      </c>
      <c r="G1149" s="460" t="s">
        <v>64</v>
      </c>
      <c r="H1149" s="460">
        <v>0</v>
      </c>
      <c r="I1149" s="460">
        <v>0</v>
      </c>
      <c r="J1149" s="460">
        <v>0</v>
      </c>
      <c r="K1149" s="460">
        <v>0</v>
      </c>
      <c r="L1149" s="460">
        <v>0</v>
      </c>
      <c r="M1149" s="460">
        <v>0</v>
      </c>
      <c r="N1149" s="460">
        <v>0.24480000000000002</v>
      </c>
      <c r="O1149" s="460">
        <v>0.15229999999999999</v>
      </c>
      <c r="P1149" s="460">
        <v>0.18240000000000001</v>
      </c>
      <c r="Q1149" s="460">
        <v>0.21740000000000001</v>
      </c>
      <c r="R1149" s="460">
        <v>0.23870000000000002</v>
      </c>
      <c r="S1149" s="460">
        <v>0</v>
      </c>
      <c r="T1149" s="460">
        <v>0</v>
      </c>
      <c r="U1149" s="460">
        <v>0</v>
      </c>
      <c r="V1149" s="460">
        <v>0</v>
      </c>
      <c r="W1149" s="460">
        <v>0</v>
      </c>
      <c r="X1149" s="460">
        <v>0</v>
      </c>
    </row>
    <row r="1150" spans="1:24" outlineLevel="2">
      <c r="A1150" s="447"/>
      <c r="B1150" s="447"/>
      <c r="C1150" s="448"/>
      <c r="D1150" s="449"/>
      <c r="E1150" s="460" t="s">
        <v>4973</v>
      </c>
      <c r="F1150" s="460">
        <v>0</v>
      </c>
      <c r="G1150" s="460" t="s">
        <v>64</v>
      </c>
      <c r="H1150" s="460">
        <v>0</v>
      </c>
      <c r="I1150" s="460">
        <v>0</v>
      </c>
      <c r="J1150" s="460">
        <v>0</v>
      </c>
      <c r="K1150" s="460">
        <v>0</v>
      </c>
      <c r="L1150" s="460">
        <v>0</v>
      </c>
      <c r="M1150" s="460">
        <v>0</v>
      </c>
      <c r="N1150" s="460">
        <v>2.5399999999999999E-2</v>
      </c>
      <c r="O1150" s="460">
        <v>4.6199999999999998E-2</v>
      </c>
      <c r="P1150" s="460">
        <v>4.7800000000000002E-2</v>
      </c>
      <c r="Q1150" s="460">
        <v>4.8300000000000003E-2</v>
      </c>
      <c r="R1150" s="460">
        <v>4.8000000000000001E-2</v>
      </c>
      <c r="S1150" s="460">
        <v>0</v>
      </c>
      <c r="T1150" s="460">
        <v>0</v>
      </c>
      <c r="U1150" s="460">
        <v>0</v>
      </c>
      <c r="V1150" s="460">
        <v>0</v>
      </c>
      <c r="W1150" s="460">
        <v>0</v>
      </c>
      <c r="X1150" s="460">
        <v>0</v>
      </c>
    </row>
    <row r="1151" spans="1:24" outlineLevel="2">
      <c r="A1151" s="447"/>
      <c r="B1151" s="447"/>
      <c r="C1151" s="448"/>
      <c r="D1151" s="449"/>
      <c r="E1151" s="460" t="s">
        <v>4974</v>
      </c>
      <c r="F1151" s="460">
        <v>0</v>
      </c>
      <c r="G1151" s="460" t="s">
        <v>64</v>
      </c>
      <c r="H1151" s="460">
        <v>0</v>
      </c>
      <c r="I1151" s="460">
        <v>0</v>
      </c>
      <c r="J1151" s="460">
        <v>0</v>
      </c>
      <c r="K1151" s="460">
        <v>0</v>
      </c>
      <c r="L1151" s="460">
        <v>0</v>
      </c>
      <c r="M1151" s="460">
        <v>0</v>
      </c>
      <c r="N1151" s="460">
        <v>0</v>
      </c>
      <c r="O1151" s="460">
        <v>0</v>
      </c>
      <c r="P1151" s="460">
        <v>0</v>
      </c>
      <c r="Q1151" s="460">
        <v>0</v>
      </c>
      <c r="R1151" s="460">
        <v>0</v>
      </c>
      <c r="S1151" s="460">
        <v>0</v>
      </c>
      <c r="T1151" s="460">
        <v>0</v>
      </c>
      <c r="U1151" s="460">
        <v>0</v>
      </c>
      <c r="V1151" s="460">
        <v>0</v>
      </c>
      <c r="W1151" s="460">
        <v>0</v>
      </c>
      <c r="X1151" s="460">
        <v>0</v>
      </c>
    </row>
    <row r="1152" spans="1:24" outlineLevel="2">
      <c r="A1152" s="447"/>
      <c r="B1152" s="447"/>
      <c r="C1152" s="448"/>
      <c r="D1152" s="449"/>
      <c r="E1152" s="460" t="s">
        <v>4975</v>
      </c>
      <c r="F1152" s="460">
        <v>0</v>
      </c>
      <c r="G1152" s="460" t="s">
        <v>64</v>
      </c>
      <c r="H1152" s="460">
        <v>0</v>
      </c>
      <c r="I1152" s="460">
        <v>0</v>
      </c>
      <c r="J1152" s="460">
        <v>0</v>
      </c>
      <c r="K1152" s="460">
        <v>0</v>
      </c>
      <c r="L1152" s="460">
        <v>0</v>
      </c>
      <c r="M1152" s="460">
        <v>0</v>
      </c>
      <c r="N1152" s="460">
        <v>0</v>
      </c>
      <c r="O1152" s="460">
        <v>0</v>
      </c>
      <c r="P1152" s="460">
        <v>0</v>
      </c>
      <c r="Q1152" s="460">
        <v>0</v>
      </c>
      <c r="R1152" s="460">
        <v>0</v>
      </c>
      <c r="S1152" s="460">
        <v>0</v>
      </c>
      <c r="T1152" s="460">
        <v>0</v>
      </c>
      <c r="U1152" s="460">
        <v>0</v>
      </c>
      <c r="V1152" s="460">
        <v>0</v>
      </c>
      <c r="W1152" s="460">
        <v>0</v>
      </c>
      <c r="X1152" s="460">
        <v>0</v>
      </c>
    </row>
    <row r="1153" spans="1:24" outlineLevel="2">
      <c r="A1153" s="447"/>
      <c r="B1153" s="447"/>
      <c r="C1153" s="448"/>
      <c r="D1153" s="449"/>
      <c r="E1153" s="460" t="s">
        <v>4976</v>
      </c>
      <c r="F1153" s="460">
        <v>0</v>
      </c>
      <c r="G1153" s="460" t="s">
        <v>64</v>
      </c>
      <c r="H1153" s="460">
        <v>0</v>
      </c>
      <c r="I1153" s="460">
        <v>0</v>
      </c>
      <c r="J1153" s="460">
        <v>0</v>
      </c>
      <c r="K1153" s="460">
        <v>0</v>
      </c>
      <c r="L1153" s="460">
        <v>0</v>
      </c>
      <c r="M1153" s="460">
        <v>0</v>
      </c>
      <c r="N1153" s="460">
        <v>0</v>
      </c>
      <c r="O1153" s="460">
        <v>0</v>
      </c>
      <c r="P1153" s="460">
        <v>0</v>
      </c>
      <c r="Q1153" s="460">
        <v>0</v>
      </c>
      <c r="R1153" s="460">
        <v>0</v>
      </c>
      <c r="S1153" s="460">
        <v>0</v>
      </c>
      <c r="T1153" s="460">
        <v>0</v>
      </c>
      <c r="U1153" s="460">
        <v>0</v>
      </c>
      <c r="V1153" s="460">
        <v>0</v>
      </c>
      <c r="W1153" s="460">
        <v>0</v>
      </c>
      <c r="X1153" s="460">
        <v>0</v>
      </c>
    </row>
    <row r="1154" spans="1:24" outlineLevel="2">
      <c r="A1154" s="447"/>
      <c r="B1154" s="447"/>
      <c r="C1154" s="448"/>
      <c r="D1154" s="449"/>
      <c r="E1154" s="460" t="s">
        <v>4977</v>
      </c>
      <c r="F1154" s="460">
        <v>0</v>
      </c>
      <c r="G1154" s="460" t="s">
        <v>64</v>
      </c>
      <c r="H1154" s="460">
        <v>0</v>
      </c>
      <c r="I1154" s="460">
        <v>0</v>
      </c>
      <c r="J1154" s="460">
        <v>0</v>
      </c>
      <c r="K1154" s="460">
        <v>0</v>
      </c>
      <c r="L1154" s="460">
        <v>0</v>
      </c>
      <c r="M1154" s="460">
        <v>0</v>
      </c>
      <c r="N1154" s="460">
        <v>0</v>
      </c>
      <c r="O1154" s="460">
        <v>0</v>
      </c>
      <c r="P1154" s="460">
        <v>0</v>
      </c>
      <c r="Q1154" s="460">
        <v>0</v>
      </c>
      <c r="R1154" s="460">
        <v>0</v>
      </c>
      <c r="S1154" s="460">
        <v>0</v>
      </c>
      <c r="T1154" s="460">
        <v>0</v>
      </c>
      <c r="U1154" s="460">
        <v>0</v>
      </c>
      <c r="V1154" s="460">
        <v>0</v>
      </c>
      <c r="W1154" s="460">
        <v>0</v>
      </c>
      <c r="X1154" s="460">
        <v>0</v>
      </c>
    </row>
    <row r="1155" spans="1:24" outlineLevel="2">
      <c r="A1155" s="447"/>
      <c r="B1155" s="447"/>
      <c r="C1155" s="448"/>
      <c r="D1155" s="449"/>
      <c r="E1155" s="460" t="s">
        <v>4978</v>
      </c>
      <c r="F1155" s="460">
        <v>0</v>
      </c>
      <c r="G1155" s="460" t="s">
        <v>64</v>
      </c>
      <c r="H1155" s="460">
        <v>0</v>
      </c>
      <c r="I1155" s="460">
        <v>0</v>
      </c>
      <c r="J1155" s="460">
        <v>0</v>
      </c>
      <c r="K1155" s="460">
        <v>0</v>
      </c>
      <c r="L1155" s="460">
        <v>0</v>
      </c>
      <c r="M1155" s="460">
        <v>0</v>
      </c>
      <c r="N1155" s="460">
        <v>0</v>
      </c>
      <c r="O1155" s="460">
        <v>0</v>
      </c>
      <c r="P1155" s="460">
        <v>0</v>
      </c>
      <c r="Q1155" s="460">
        <v>0</v>
      </c>
      <c r="R1155" s="460">
        <v>0</v>
      </c>
      <c r="S1155" s="460">
        <v>0</v>
      </c>
      <c r="T1155" s="460">
        <v>0</v>
      </c>
      <c r="U1155" s="460">
        <v>0</v>
      </c>
      <c r="V1155" s="460">
        <v>0</v>
      </c>
      <c r="W1155" s="460">
        <v>0</v>
      </c>
      <c r="X1155" s="460">
        <v>0</v>
      </c>
    </row>
    <row r="1156" spans="1:24" outlineLevel="2">
      <c r="A1156" s="447"/>
      <c r="B1156" s="447"/>
      <c r="C1156" s="448"/>
      <c r="D1156" s="449"/>
      <c r="E1156" s="460" t="s">
        <v>4979</v>
      </c>
      <c r="F1156" s="460">
        <v>0</v>
      </c>
      <c r="G1156" s="460" t="s">
        <v>64</v>
      </c>
      <c r="H1156" s="460">
        <v>0</v>
      </c>
      <c r="I1156" s="460">
        <v>0</v>
      </c>
      <c r="J1156" s="460">
        <v>0</v>
      </c>
      <c r="K1156" s="460">
        <v>0</v>
      </c>
      <c r="L1156" s="460">
        <v>0</v>
      </c>
      <c r="M1156" s="460">
        <v>0</v>
      </c>
      <c r="N1156" s="460">
        <v>0</v>
      </c>
      <c r="O1156" s="460">
        <v>0</v>
      </c>
      <c r="P1156" s="460">
        <v>0</v>
      </c>
      <c r="Q1156" s="460">
        <v>0</v>
      </c>
      <c r="R1156" s="460">
        <v>0</v>
      </c>
      <c r="S1156" s="460">
        <v>0</v>
      </c>
      <c r="T1156" s="460">
        <v>0</v>
      </c>
      <c r="U1156" s="460">
        <v>0</v>
      </c>
      <c r="V1156" s="460">
        <v>0</v>
      </c>
      <c r="W1156" s="460">
        <v>0</v>
      </c>
      <c r="X1156" s="460">
        <v>0</v>
      </c>
    </row>
    <row r="1157" spans="1:24" outlineLevel="2">
      <c r="A1157" s="447"/>
      <c r="B1157" s="447"/>
      <c r="C1157" s="448"/>
      <c r="D1157" s="449"/>
      <c r="E1157" s="460" t="s">
        <v>4980</v>
      </c>
      <c r="F1157" s="460">
        <v>0</v>
      </c>
      <c r="G1157" s="460" t="s">
        <v>64</v>
      </c>
      <c r="H1157" s="460">
        <v>0</v>
      </c>
      <c r="I1157" s="460">
        <v>0</v>
      </c>
      <c r="J1157" s="460">
        <v>0</v>
      </c>
      <c r="K1157" s="460">
        <v>0</v>
      </c>
      <c r="L1157" s="460">
        <v>0</v>
      </c>
      <c r="M1157" s="460">
        <v>0</v>
      </c>
      <c r="N1157" s="460">
        <v>0</v>
      </c>
      <c r="O1157" s="460">
        <v>0</v>
      </c>
      <c r="P1157" s="460">
        <v>0</v>
      </c>
      <c r="Q1157" s="460">
        <v>0</v>
      </c>
      <c r="R1157" s="460">
        <v>0</v>
      </c>
      <c r="S1157" s="460">
        <v>0</v>
      </c>
      <c r="T1157" s="460">
        <v>0</v>
      </c>
      <c r="U1157" s="460">
        <v>0</v>
      </c>
      <c r="V1157" s="460">
        <v>0</v>
      </c>
      <c r="W1157" s="460">
        <v>0</v>
      </c>
      <c r="X1157" s="460">
        <v>0</v>
      </c>
    </row>
    <row r="1158" spans="1:24" outlineLevel="2">
      <c r="A1158" s="453"/>
      <c r="B1158" s="453"/>
      <c r="C1158" s="454"/>
      <c r="D1158" s="455"/>
      <c r="E1158" s="456" t="s">
        <v>4981</v>
      </c>
      <c r="F1158" s="456"/>
      <c r="G1158" s="456" t="s">
        <v>64</v>
      </c>
      <c r="H1158" s="456"/>
      <c r="I1158" s="456"/>
      <c r="J1158" s="461">
        <f t="shared" ref="J1158:X1163" si="87" xml:space="preserve">  CHOOSE( $F$1139, J1140, J1146, J1152 )</f>
        <v>0</v>
      </c>
      <c r="K1158" s="461">
        <f t="shared" si="87"/>
        <v>0</v>
      </c>
      <c r="L1158" s="461">
        <f t="shared" si="87"/>
        <v>0</v>
      </c>
      <c r="M1158" s="461">
        <f t="shared" si="87"/>
        <v>0</v>
      </c>
      <c r="N1158" s="461">
        <f t="shared" si="87"/>
        <v>0</v>
      </c>
      <c r="O1158" s="461">
        <f t="shared" si="87"/>
        <v>0.19359999999999999</v>
      </c>
      <c r="P1158" s="461">
        <f t="shared" si="87"/>
        <v>0.27439999999999998</v>
      </c>
      <c r="Q1158" s="461">
        <f t="shared" si="87"/>
        <v>0.41420000000000001</v>
      </c>
      <c r="R1158" s="461">
        <f t="shared" si="87"/>
        <v>0.30759999999999998</v>
      </c>
      <c r="S1158" s="461">
        <f t="shared" si="87"/>
        <v>0.2898</v>
      </c>
      <c r="T1158" s="461">
        <f t="shared" si="87"/>
        <v>0.2898</v>
      </c>
      <c r="U1158" s="461">
        <f t="shared" si="87"/>
        <v>0.2898</v>
      </c>
      <c r="V1158" s="461">
        <f t="shared" si="87"/>
        <v>0.28970000000000001</v>
      </c>
      <c r="W1158" s="461">
        <f t="shared" si="87"/>
        <v>0.28970000000000001</v>
      </c>
      <c r="X1158" s="461">
        <f t="shared" si="87"/>
        <v>0</v>
      </c>
    </row>
    <row r="1159" spans="1:24" outlineLevel="2">
      <c r="A1159" s="453"/>
      <c r="B1159" s="453"/>
      <c r="C1159" s="454"/>
      <c r="D1159" s="455"/>
      <c r="E1159" s="456" t="s">
        <v>4982</v>
      </c>
      <c r="F1159" s="456"/>
      <c r="G1159" s="456" t="s">
        <v>64</v>
      </c>
      <c r="H1159" s="456"/>
      <c r="I1159" s="456"/>
      <c r="J1159" s="461">
        <f t="shared" si="87"/>
        <v>0</v>
      </c>
      <c r="K1159" s="461">
        <f t="shared" si="87"/>
        <v>0</v>
      </c>
      <c r="L1159" s="461">
        <f t="shared" si="87"/>
        <v>0</v>
      </c>
      <c r="M1159" s="461">
        <f t="shared" si="87"/>
        <v>0</v>
      </c>
      <c r="N1159" s="461">
        <f t="shared" si="87"/>
        <v>0</v>
      </c>
      <c r="O1159" s="461">
        <f t="shared" si="87"/>
        <v>0.15379999999999999</v>
      </c>
      <c r="P1159" s="461">
        <f t="shared" si="87"/>
        <v>0.1298</v>
      </c>
      <c r="Q1159" s="461">
        <f t="shared" si="87"/>
        <v>0.1013</v>
      </c>
      <c r="R1159" s="461">
        <f t="shared" si="87"/>
        <v>8.9599999999999999E-2</v>
      </c>
      <c r="S1159" s="461">
        <f t="shared" si="87"/>
        <v>0.12529999999999999</v>
      </c>
      <c r="T1159" s="461">
        <f t="shared" si="87"/>
        <v>0.1255</v>
      </c>
      <c r="U1159" s="461">
        <f t="shared" si="87"/>
        <v>0.12570000000000001</v>
      </c>
      <c r="V1159" s="461">
        <f t="shared" si="87"/>
        <v>0.12570000000000001</v>
      </c>
      <c r="W1159" s="461">
        <f t="shared" si="87"/>
        <v>0.12570000000000001</v>
      </c>
      <c r="X1159" s="461">
        <f t="shared" si="87"/>
        <v>0</v>
      </c>
    </row>
    <row r="1160" spans="1:24" outlineLevel="2">
      <c r="A1160" s="453"/>
      <c r="B1160" s="453"/>
      <c r="C1160" s="454"/>
      <c r="D1160" s="455"/>
      <c r="E1160" s="456" t="s">
        <v>4983</v>
      </c>
      <c r="F1160" s="456"/>
      <c r="G1160" s="456" t="s">
        <v>64</v>
      </c>
      <c r="H1160" s="456"/>
      <c r="I1160" s="456"/>
      <c r="J1160" s="461">
        <f t="shared" si="87"/>
        <v>0</v>
      </c>
      <c r="K1160" s="461">
        <f t="shared" si="87"/>
        <v>0</v>
      </c>
      <c r="L1160" s="461">
        <f t="shared" si="87"/>
        <v>0</v>
      </c>
      <c r="M1160" s="461">
        <f t="shared" si="87"/>
        <v>0</v>
      </c>
      <c r="N1160" s="461">
        <f t="shared" si="87"/>
        <v>0</v>
      </c>
      <c r="O1160" s="461">
        <f t="shared" si="87"/>
        <v>0.20119999999999999</v>
      </c>
      <c r="P1160" s="461">
        <f t="shared" si="87"/>
        <v>0.2077</v>
      </c>
      <c r="Q1160" s="461">
        <f t="shared" si="87"/>
        <v>0.20480000000000001</v>
      </c>
      <c r="R1160" s="461">
        <f t="shared" si="87"/>
        <v>0.23569999999999999</v>
      </c>
      <c r="S1160" s="461">
        <f t="shared" si="87"/>
        <v>0.2218</v>
      </c>
      <c r="T1160" s="461">
        <f t="shared" si="87"/>
        <v>0.22500000000000001</v>
      </c>
      <c r="U1160" s="461">
        <f t="shared" si="87"/>
        <v>0.23219999999999999</v>
      </c>
      <c r="V1160" s="461">
        <f t="shared" si="87"/>
        <v>0.23519999999999999</v>
      </c>
      <c r="W1160" s="461">
        <f t="shared" si="87"/>
        <v>0.2379</v>
      </c>
      <c r="X1160" s="461">
        <f t="shared" si="87"/>
        <v>0</v>
      </c>
    </row>
    <row r="1161" spans="1:24" outlineLevel="2">
      <c r="A1161" s="453"/>
      <c r="B1161" s="453"/>
      <c r="C1161" s="454"/>
      <c r="D1161" s="455"/>
      <c r="E1161" s="456" t="s">
        <v>4984</v>
      </c>
      <c r="F1161" s="456"/>
      <c r="G1161" s="456" t="s">
        <v>64</v>
      </c>
      <c r="H1161" s="456"/>
      <c r="I1161" s="456"/>
      <c r="J1161" s="461">
        <f t="shared" si="87"/>
        <v>0</v>
      </c>
      <c r="K1161" s="461">
        <f t="shared" si="87"/>
        <v>0</v>
      </c>
      <c r="L1161" s="461">
        <f t="shared" si="87"/>
        <v>0</v>
      </c>
      <c r="M1161" s="461">
        <f t="shared" si="87"/>
        <v>0</v>
      </c>
      <c r="N1161" s="461">
        <f t="shared" si="87"/>
        <v>0</v>
      </c>
      <c r="O1161" s="461">
        <f t="shared" si="87"/>
        <v>0.15229999999999999</v>
      </c>
      <c r="P1161" s="461">
        <f t="shared" si="87"/>
        <v>0.18240000000000001</v>
      </c>
      <c r="Q1161" s="461">
        <f t="shared" si="87"/>
        <v>0.21740000000000001</v>
      </c>
      <c r="R1161" s="461">
        <f t="shared" si="87"/>
        <v>0.2387</v>
      </c>
      <c r="S1161" s="461">
        <f t="shared" si="87"/>
        <v>0.24610000000000004</v>
      </c>
      <c r="T1161" s="461">
        <f t="shared" si="87"/>
        <v>0.245</v>
      </c>
      <c r="U1161" s="461">
        <f t="shared" si="87"/>
        <v>0.24440000000000001</v>
      </c>
      <c r="V1161" s="461">
        <f t="shared" si="87"/>
        <v>0.24329999999999999</v>
      </c>
      <c r="W1161" s="461">
        <f t="shared" si="87"/>
        <v>0.24279999999999999</v>
      </c>
      <c r="X1161" s="461">
        <f t="shared" si="87"/>
        <v>0</v>
      </c>
    </row>
    <row r="1162" spans="1:24" outlineLevel="2">
      <c r="A1162" s="453"/>
      <c r="B1162" s="453"/>
      <c r="C1162" s="454"/>
      <c r="D1162" s="455"/>
      <c r="E1162" s="456" t="s">
        <v>4985</v>
      </c>
      <c r="F1162" s="456"/>
      <c r="G1162" s="456" t="s">
        <v>64</v>
      </c>
      <c r="H1162" s="456"/>
      <c r="I1162" s="456"/>
      <c r="J1162" s="461">
        <f t="shared" si="87"/>
        <v>0</v>
      </c>
      <c r="K1162" s="461">
        <f t="shared" si="87"/>
        <v>0</v>
      </c>
      <c r="L1162" s="461">
        <f t="shared" si="87"/>
        <v>0</v>
      </c>
      <c r="M1162" s="461">
        <f t="shared" si="87"/>
        <v>0</v>
      </c>
      <c r="N1162" s="461">
        <f t="shared" si="87"/>
        <v>0</v>
      </c>
      <c r="O1162" s="461">
        <f t="shared" si="87"/>
        <v>4.6199999999999998E-2</v>
      </c>
      <c r="P1162" s="461">
        <f t="shared" si="87"/>
        <v>4.7800000000000002E-2</v>
      </c>
      <c r="Q1162" s="461">
        <f t="shared" si="87"/>
        <v>4.8300000000000003E-2</v>
      </c>
      <c r="R1162" s="461">
        <f t="shared" si="87"/>
        <v>4.8000000000000001E-2</v>
      </c>
      <c r="S1162" s="461">
        <f t="shared" si="87"/>
        <v>0</v>
      </c>
      <c r="T1162" s="461">
        <f t="shared" si="87"/>
        <v>0</v>
      </c>
      <c r="U1162" s="461">
        <f t="shared" si="87"/>
        <v>0</v>
      </c>
      <c r="V1162" s="461">
        <f t="shared" si="87"/>
        <v>0</v>
      </c>
      <c r="W1162" s="461">
        <f t="shared" si="87"/>
        <v>0</v>
      </c>
      <c r="X1162" s="461">
        <f t="shared" si="87"/>
        <v>0</v>
      </c>
    </row>
    <row r="1163" spans="1:24" outlineLevel="2">
      <c r="A1163" s="453"/>
      <c r="B1163" s="453"/>
      <c r="C1163" s="454"/>
      <c r="D1163" s="455"/>
      <c r="E1163" s="456" t="s">
        <v>4986</v>
      </c>
      <c r="F1163" s="456"/>
      <c r="G1163" s="456" t="s">
        <v>64</v>
      </c>
      <c r="H1163" s="456"/>
      <c r="I1163" s="456"/>
      <c r="J1163" s="461">
        <f t="shared" si="87"/>
        <v>0</v>
      </c>
      <c r="K1163" s="461">
        <f t="shared" si="87"/>
        <v>0</v>
      </c>
      <c r="L1163" s="461">
        <f t="shared" si="87"/>
        <v>0</v>
      </c>
      <c r="M1163" s="461">
        <f t="shared" si="87"/>
        <v>0</v>
      </c>
      <c r="N1163" s="461">
        <f t="shared" si="87"/>
        <v>0</v>
      </c>
      <c r="O1163" s="461">
        <f t="shared" si="87"/>
        <v>0</v>
      </c>
      <c r="P1163" s="461">
        <f t="shared" si="87"/>
        <v>0</v>
      </c>
      <c r="Q1163" s="461">
        <f t="shared" si="87"/>
        <v>0</v>
      </c>
      <c r="R1163" s="461">
        <f t="shared" si="87"/>
        <v>0</v>
      </c>
      <c r="S1163" s="461">
        <f t="shared" si="87"/>
        <v>0</v>
      </c>
      <c r="T1163" s="461">
        <f t="shared" si="87"/>
        <v>0</v>
      </c>
      <c r="U1163" s="461">
        <f t="shared" si="87"/>
        <v>0</v>
      </c>
      <c r="V1163" s="461">
        <f t="shared" si="87"/>
        <v>0</v>
      </c>
      <c r="W1163" s="461">
        <f t="shared" si="87"/>
        <v>0</v>
      </c>
      <c r="X1163" s="461">
        <f t="shared" si="87"/>
        <v>0</v>
      </c>
    </row>
    <row r="1164" spans="1:24" outlineLevel="2"/>
    <row r="1165" spans="1:24" outlineLevel="2"/>
    <row r="1166" spans="1:24" outlineLevel="2">
      <c r="B1166" s="69" t="s">
        <v>4987</v>
      </c>
    </row>
    <row r="1167" spans="1:24" outlineLevel="2">
      <c r="A1167" s="447"/>
      <c r="B1167" s="447"/>
      <c r="C1167" s="448"/>
      <c r="D1167" s="449"/>
      <c r="E1167" s="452" t="s">
        <v>4988</v>
      </c>
      <c r="F1167" s="452">
        <v>109.008</v>
      </c>
      <c r="G1167" s="452" t="s">
        <v>29</v>
      </c>
      <c r="M1167" s="458"/>
    </row>
    <row r="1168" spans="1:24" outlineLevel="2">
      <c r="A1168" s="447"/>
      <c r="B1168" s="447"/>
      <c r="C1168" s="448"/>
      <c r="D1168" s="449"/>
      <c r="E1168" s="452" t="s">
        <v>4989</v>
      </c>
      <c r="F1168" s="452">
        <v>1822.6880000000001</v>
      </c>
      <c r="G1168" s="452" t="s">
        <v>29</v>
      </c>
      <c r="M1168" s="458"/>
    </row>
    <row r="1169" spans="1:13" outlineLevel="2">
      <c r="A1169" s="447"/>
      <c r="B1169" s="447"/>
      <c r="C1169" s="448"/>
      <c r="D1169" s="449"/>
      <c r="E1169" s="452" t="s">
        <v>4990</v>
      </c>
      <c r="F1169" s="452">
        <v>1351.02</v>
      </c>
      <c r="G1169" s="452" t="s">
        <v>29</v>
      </c>
      <c r="M1169" s="458"/>
    </row>
    <row r="1170" spans="1:13" outlineLevel="2">
      <c r="A1170" s="447"/>
      <c r="B1170" s="447"/>
      <c r="C1170" s="448"/>
      <c r="D1170" s="449"/>
      <c r="E1170" s="452" t="s">
        <v>4991</v>
      </c>
      <c r="F1170" s="452">
        <v>348.96499999999997</v>
      </c>
      <c r="G1170" s="452" t="s">
        <v>29</v>
      </c>
      <c r="M1170" s="458"/>
    </row>
    <row r="1171" spans="1:13" outlineLevel="2">
      <c r="A1171" s="447"/>
      <c r="B1171" s="447"/>
      <c r="C1171" s="448"/>
      <c r="D1171" s="449"/>
      <c r="E1171" s="452" t="s">
        <v>4992</v>
      </c>
      <c r="F1171" s="452">
        <v>326.74299999999999</v>
      </c>
      <c r="G1171" s="452" t="s">
        <v>29</v>
      </c>
      <c r="M1171" s="458"/>
    </row>
    <row r="1172" spans="1:13" outlineLevel="2">
      <c r="A1172" s="447"/>
      <c r="B1172" s="447"/>
      <c r="C1172" s="448"/>
      <c r="D1172" s="449"/>
      <c r="E1172" s="452" t="s">
        <v>4993</v>
      </c>
      <c r="F1172" s="452">
        <v>0</v>
      </c>
      <c r="G1172" s="452" t="s">
        <v>29</v>
      </c>
      <c r="M1172" s="458"/>
    </row>
    <row r="1173" spans="1:13" outlineLevel="2">
      <c r="A1173" s="447"/>
      <c r="B1173" s="447"/>
      <c r="C1173" s="448"/>
      <c r="D1173" s="449"/>
      <c r="E1173" s="452" t="s">
        <v>4994</v>
      </c>
      <c r="F1173" s="452">
        <v>0</v>
      </c>
      <c r="G1173" s="452" t="s">
        <v>29</v>
      </c>
      <c r="M1173" s="458"/>
    </row>
    <row r="1174" spans="1:13" outlineLevel="2">
      <c r="A1174" s="447"/>
      <c r="B1174" s="447"/>
      <c r="C1174" s="448"/>
      <c r="D1174" s="449"/>
      <c r="E1174" s="452" t="s">
        <v>4995</v>
      </c>
      <c r="F1174" s="452">
        <v>0</v>
      </c>
      <c r="G1174" s="452" t="s">
        <v>29</v>
      </c>
      <c r="M1174" s="458"/>
    </row>
    <row r="1175" spans="1:13" outlineLevel="2">
      <c r="A1175" s="447"/>
      <c r="B1175" s="447"/>
      <c r="C1175" s="448"/>
      <c r="D1175" s="449"/>
      <c r="E1175" s="452" t="s">
        <v>4996</v>
      </c>
      <c r="F1175" s="452">
        <v>0</v>
      </c>
      <c r="G1175" s="452" t="s">
        <v>29</v>
      </c>
      <c r="M1175" s="458"/>
    </row>
    <row r="1176" spans="1:13" outlineLevel="2">
      <c r="A1176" s="447"/>
      <c r="B1176" s="447"/>
      <c r="C1176" s="448"/>
      <c r="D1176" s="449"/>
      <c r="E1176" s="452" t="s">
        <v>4997</v>
      </c>
      <c r="F1176" s="452">
        <v>0</v>
      </c>
      <c r="G1176" s="452" t="s">
        <v>29</v>
      </c>
      <c r="M1176" s="458"/>
    </row>
    <row r="1177" spans="1:13" outlineLevel="2">
      <c r="A1177" s="447"/>
      <c r="B1177" s="447"/>
      <c r="C1177" s="448"/>
      <c r="D1177" s="449"/>
      <c r="E1177" s="452" t="s">
        <v>4998</v>
      </c>
      <c r="F1177" s="452">
        <v>0</v>
      </c>
      <c r="G1177" s="452" t="s">
        <v>29</v>
      </c>
      <c r="M1177" s="458"/>
    </row>
    <row r="1178" spans="1:13" outlineLevel="2">
      <c r="A1178" s="447"/>
      <c r="B1178" s="447"/>
      <c r="C1178" s="448"/>
      <c r="D1178" s="449"/>
      <c r="E1178" s="452" t="s">
        <v>4999</v>
      </c>
      <c r="F1178" s="452">
        <v>0</v>
      </c>
      <c r="G1178" s="452" t="s">
        <v>29</v>
      </c>
      <c r="M1178" s="458"/>
    </row>
    <row r="1179" spans="1:13" outlineLevel="2">
      <c r="A1179" s="447"/>
      <c r="B1179" s="447"/>
      <c r="C1179" s="448"/>
      <c r="D1179" s="449"/>
      <c r="E1179" s="452" t="s">
        <v>5000</v>
      </c>
      <c r="F1179" s="452">
        <v>0</v>
      </c>
      <c r="G1179" s="452" t="s">
        <v>29</v>
      </c>
      <c r="M1179" s="458"/>
    </row>
    <row r="1180" spans="1:13" outlineLevel="2">
      <c r="A1180" s="447"/>
      <c r="B1180" s="447"/>
      <c r="C1180" s="448"/>
      <c r="D1180" s="449"/>
      <c r="E1180" s="452" t="s">
        <v>5001</v>
      </c>
      <c r="F1180" s="452">
        <v>0</v>
      </c>
      <c r="G1180" s="452" t="s">
        <v>29</v>
      </c>
      <c r="M1180" s="458"/>
    </row>
    <row r="1181" spans="1:13" outlineLevel="2">
      <c r="A1181" s="447"/>
      <c r="B1181" s="447"/>
      <c r="C1181" s="448"/>
      <c r="D1181" s="449"/>
      <c r="E1181" s="452" t="s">
        <v>5002</v>
      </c>
      <c r="F1181" s="452">
        <v>0</v>
      </c>
      <c r="G1181" s="452" t="s">
        <v>29</v>
      </c>
      <c r="M1181" s="458"/>
    </row>
    <row r="1182" spans="1:13" outlineLevel="2">
      <c r="A1182" s="447"/>
      <c r="B1182" s="447"/>
      <c r="C1182" s="448"/>
      <c r="D1182" s="449"/>
      <c r="E1182" s="452" t="s">
        <v>5003</v>
      </c>
      <c r="F1182" s="452">
        <v>0</v>
      </c>
      <c r="G1182" s="452" t="s">
        <v>29</v>
      </c>
      <c r="M1182" s="458"/>
    </row>
    <row r="1183" spans="1:13" outlineLevel="2">
      <c r="A1183" s="447"/>
      <c r="B1183" s="447"/>
      <c r="C1183" s="448"/>
      <c r="D1183" s="449"/>
      <c r="E1183" s="452" t="s">
        <v>5004</v>
      </c>
      <c r="F1183" s="452">
        <v>0</v>
      </c>
      <c r="G1183" s="452" t="s">
        <v>29</v>
      </c>
      <c r="M1183" s="458"/>
    </row>
    <row r="1184" spans="1:13" outlineLevel="2">
      <c r="A1184" s="447"/>
      <c r="B1184" s="447"/>
      <c r="C1184" s="448"/>
      <c r="D1184" s="449"/>
      <c r="E1184" s="452" t="s">
        <v>5005</v>
      </c>
      <c r="F1184" s="452">
        <v>0</v>
      </c>
      <c r="G1184" s="452" t="s">
        <v>29</v>
      </c>
      <c r="M1184" s="458"/>
    </row>
    <row r="1185" spans="1:24" outlineLevel="2">
      <c r="A1185" s="447"/>
      <c r="B1185" s="447"/>
      <c r="C1185" s="448"/>
      <c r="D1185" s="449"/>
      <c r="E1185" s="450" t="s">
        <v>5006</v>
      </c>
      <c r="F1185" s="450">
        <v>1</v>
      </c>
      <c r="G1185" s="450" t="s">
        <v>4001</v>
      </c>
      <c r="M1185" s="451"/>
    </row>
    <row r="1186" spans="1:24" outlineLevel="2">
      <c r="A1186" s="453"/>
      <c r="B1186" s="453"/>
      <c r="C1186" s="454"/>
      <c r="D1186" s="455"/>
      <c r="E1186" s="456" t="s">
        <v>5007</v>
      </c>
      <c r="F1186" s="457">
        <f t="shared" ref="F1186:F1191" si="88" xml:space="preserve">  CHOOSE( $F$1185, $F1167, $F1173, $F1179 )</f>
        <v>109.008</v>
      </c>
      <c r="G1186" s="456" t="s">
        <v>29</v>
      </c>
      <c r="M1186" s="458"/>
    </row>
    <row r="1187" spans="1:24" outlineLevel="2">
      <c r="A1187" s="453"/>
      <c r="B1187" s="453"/>
      <c r="C1187" s="454"/>
      <c r="D1187" s="455"/>
      <c r="E1187" s="456" t="s">
        <v>5008</v>
      </c>
      <c r="F1187" s="457">
        <f t="shared" si="88"/>
        <v>1822.6880000000001</v>
      </c>
      <c r="G1187" s="456" t="s">
        <v>29</v>
      </c>
      <c r="M1187" s="458"/>
    </row>
    <row r="1188" spans="1:24" outlineLevel="2">
      <c r="A1188" s="453"/>
      <c r="B1188" s="453"/>
      <c r="C1188" s="454"/>
      <c r="D1188" s="455"/>
      <c r="E1188" s="456" t="s">
        <v>5009</v>
      </c>
      <c r="F1188" s="457">
        <f t="shared" si="88"/>
        <v>1351.02</v>
      </c>
      <c r="G1188" s="456" t="s">
        <v>29</v>
      </c>
      <c r="M1188" s="458"/>
    </row>
    <row r="1189" spans="1:24" outlineLevel="2">
      <c r="A1189" s="453"/>
      <c r="B1189" s="453"/>
      <c r="C1189" s="454"/>
      <c r="D1189" s="455"/>
      <c r="E1189" s="456" t="s">
        <v>5010</v>
      </c>
      <c r="F1189" s="457">
        <f t="shared" si="88"/>
        <v>348.96499999999997</v>
      </c>
      <c r="G1189" s="456" t="s">
        <v>29</v>
      </c>
      <c r="M1189" s="458"/>
    </row>
    <row r="1190" spans="1:24" outlineLevel="2">
      <c r="A1190" s="453"/>
      <c r="B1190" s="453"/>
      <c r="C1190" s="454"/>
      <c r="D1190" s="455"/>
      <c r="E1190" s="456" t="s">
        <v>5011</v>
      </c>
      <c r="F1190" s="457">
        <f t="shared" si="88"/>
        <v>326.74299999999999</v>
      </c>
      <c r="G1190" s="456" t="s">
        <v>29</v>
      </c>
      <c r="M1190" s="458"/>
    </row>
    <row r="1191" spans="1:24" outlineLevel="2">
      <c r="A1191" s="453"/>
      <c r="B1191" s="453"/>
      <c r="C1191" s="454"/>
      <c r="D1191" s="455"/>
      <c r="E1191" s="456" t="s">
        <v>5012</v>
      </c>
      <c r="F1191" s="457">
        <f t="shared" si="88"/>
        <v>0</v>
      </c>
      <c r="G1191" s="456" t="s">
        <v>29</v>
      </c>
      <c r="M1191" s="458"/>
    </row>
    <row r="1192" spans="1:24" outlineLevel="2"/>
    <row r="1193" spans="1:24" outlineLevel="2"/>
    <row r="1194" spans="1:24" outlineLevel="2">
      <c r="B1194" s="69" t="s">
        <v>5013</v>
      </c>
    </row>
    <row r="1195" spans="1:24" outlineLevel="2">
      <c r="A1195" s="447"/>
      <c r="B1195" s="447"/>
      <c r="C1195" s="448"/>
      <c r="D1195" s="449"/>
      <c r="E1195" s="450" t="s">
        <v>5014</v>
      </c>
      <c r="F1195" s="450">
        <v>1</v>
      </c>
      <c r="G1195" s="450" t="s">
        <v>4001</v>
      </c>
      <c r="M1195" s="451"/>
    </row>
    <row r="1196" spans="1:24" outlineLevel="2">
      <c r="A1196" s="447"/>
      <c r="B1196" s="447"/>
      <c r="C1196" s="448"/>
      <c r="D1196" s="449"/>
      <c r="E1196" s="460" t="s">
        <v>5015</v>
      </c>
      <c r="F1196" s="460">
        <v>0</v>
      </c>
      <c r="G1196" s="460" t="s">
        <v>64</v>
      </c>
      <c r="H1196" s="460">
        <v>0</v>
      </c>
      <c r="I1196" s="460">
        <v>0</v>
      </c>
      <c r="J1196" s="460">
        <v>0</v>
      </c>
      <c r="K1196" s="460">
        <v>0</v>
      </c>
      <c r="L1196" s="460">
        <v>0</v>
      </c>
      <c r="M1196" s="460">
        <v>0</v>
      </c>
      <c r="N1196" s="460">
        <v>0.50180000000000002</v>
      </c>
      <c r="O1196" s="460">
        <v>0.52329999999999999</v>
      </c>
      <c r="P1196" s="460">
        <v>0.31240000000000001</v>
      </c>
      <c r="Q1196" s="460">
        <v>0.41830000000000001</v>
      </c>
      <c r="R1196" s="460">
        <v>0.36670000000000003</v>
      </c>
      <c r="S1196" s="460">
        <v>0.44269999999999998</v>
      </c>
      <c r="T1196" s="460">
        <v>0.44269999999999998</v>
      </c>
      <c r="U1196" s="460">
        <v>0.44269999999999998</v>
      </c>
      <c r="V1196" s="460">
        <v>0.43680000000000002</v>
      </c>
      <c r="W1196" s="460">
        <v>0.43680000000000002</v>
      </c>
      <c r="X1196" s="460">
        <v>0</v>
      </c>
    </row>
    <row r="1197" spans="1:24" outlineLevel="2">
      <c r="A1197" s="447"/>
      <c r="B1197" s="447"/>
      <c r="C1197" s="448"/>
      <c r="D1197" s="449"/>
      <c r="E1197" s="460" t="s">
        <v>5016</v>
      </c>
      <c r="F1197" s="460">
        <v>0</v>
      </c>
      <c r="G1197" s="460" t="s">
        <v>64</v>
      </c>
      <c r="H1197" s="460">
        <v>0</v>
      </c>
      <c r="I1197" s="460">
        <v>0</v>
      </c>
      <c r="J1197" s="460">
        <v>0</v>
      </c>
      <c r="K1197" s="460">
        <v>0</v>
      </c>
      <c r="L1197" s="460">
        <v>0</v>
      </c>
      <c r="M1197" s="460">
        <v>0</v>
      </c>
      <c r="N1197" s="460">
        <v>0.33829999999999999</v>
      </c>
      <c r="O1197" s="460">
        <v>0.41389999999999999</v>
      </c>
      <c r="P1197" s="460">
        <v>0.40670000000000001</v>
      </c>
      <c r="Q1197" s="460">
        <v>0.38019999999999998</v>
      </c>
      <c r="R1197" s="460">
        <v>0.44590000000000002</v>
      </c>
      <c r="S1197" s="460">
        <v>0.44379999999999997</v>
      </c>
      <c r="T1197" s="460">
        <v>0.43159999999999998</v>
      </c>
      <c r="U1197" s="460">
        <v>0.42699999999999994</v>
      </c>
      <c r="V1197" s="460">
        <v>0.42170000000000002</v>
      </c>
      <c r="W1197" s="460">
        <v>0.42270000000000002</v>
      </c>
      <c r="X1197" s="460">
        <v>0</v>
      </c>
    </row>
    <row r="1198" spans="1:24" outlineLevel="2">
      <c r="A1198" s="447"/>
      <c r="B1198" s="447"/>
      <c r="C1198" s="448"/>
      <c r="D1198" s="449"/>
      <c r="E1198" s="460" t="s">
        <v>5017</v>
      </c>
      <c r="F1198" s="460">
        <v>0</v>
      </c>
      <c r="G1198" s="460" t="s">
        <v>64</v>
      </c>
      <c r="H1198" s="460">
        <v>0</v>
      </c>
      <c r="I1198" s="460">
        <v>0</v>
      </c>
      <c r="J1198" s="460">
        <v>0</v>
      </c>
      <c r="K1198" s="460">
        <v>0</v>
      </c>
      <c r="L1198" s="460">
        <v>0</v>
      </c>
      <c r="M1198" s="460">
        <v>0</v>
      </c>
      <c r="N1198" s="460">
        <v>0.17499999999999999</v>
      </c>
      <c r="O1198" s="460">
        <v>0.2</v>
      </c>
      <c r="P1198" s="460">
        <v>0.24709999999999999</v>
      </c>
      <c r="Q1198" s="460">
        <v>0.28749999999999998</v>
      </c>
      <c r="R1198" s="460">
        <v>0.29920000000000002</v>
      </c>
      <c r="S1198" s="460">
        <v>0.33210000000000001</v>
      </c>
      <c r="T1198" s="460">
        <v>0.35170000000000001</v>
      </c>
      <c r="U1198" s="460">
        <v>0.39770000000000005</v>
      </c>
      <c r="V1198" s="460">
        <v>0.41689999999999999</v>
      </c>
      <c r="W1198" s="460">
        <v>0.43409999999999999</v>
      </c>
      <c r="X1198" s="460">
        <v>0</v>
      </c>
    </row>
    <row r="1199" spans="1:24" outlineLevel="2">
      <c r="A1199" s="447"/>
      <c r="B1199" s="447"/>
      <c r="C1199" s="448"/>
      <c r="D1199" s="449"/>
      <c r="E1199" s="460" t="s">
        <v>5018</v>
      </c>
      <c r="F1199" s="460">
        <v>0</v>
      </c>
      <c r="G1199" s="460" t="s">
        <v>64</v>
      </c>
      <c r="H1199" s="460">
        <v>0</v>
      </c>
      <c r="I1199" s="460">
        <v>0</v>
      </c>
      <c r="J1199" s="460">
        <v>0</v>
      </c>
      <c r="K1199" s="460">
        <v>0</v>
      </c>
      <c r="L1199" s="460">
        <v>0</v>
      </c>
      <c r="M1199" s="460">
        <v>0</v>
      </c>
      <c r="N1199" s="460">
        <v>1.61E-2</v>
      </c>
      <c r="O1199" s="460">
        <v>8.3000000000000001E-3</v>
      </c>
      <c r="P1199" s="460">
        <v>3.0700000000000002E-2</v>
      </c>
      <c r="Q1199" s="460">
        <v>4.1099999999999998E-2</v>
      </c>
      <c r="R1199" s="460">
        <v>4.9500000000000002E-2</v>
      </c>
      <c r="S1199" s="460">
        <v>2.63E-2</v>
      </c>
      <c r="T1199" s="460">
        <v>2.6100000000000002E-2</v>
      </c>
      <c r="U1199" s="460">
        <v>2.6000000000000002E-2</v>
      </c>
      <c r="V1199" s="460">
        <v>2.58E-2</v>
      </c>
      <c r="W1199" s="460">
        <v>2.5700000000000004E-2</v>
      </c>
      <c r="X1199" s="460">
        <v>0</v>
      </c>
    </row>
    <row r="1200" spans="1:24" outlineLevel="2">
      <c r="A1200" s="447"/>
      <c r="B1200" s="447"/>
      <c r="C1200" s="448"/>
      <c r="D1200" s="449"/>
      <c r="E1200" s="460" t="s">
        <v>5019</v>
      </c>
      <c r="F1200" s="460">
        <v>0</v>
      </c>
      <c r="G1200" s="460" t="s">
        <v>64</v>
      </c>
      <c r="H1200" s="460">
        <v>0</v>
      </c>
      <c r="I1200" s="460">
        <v>0</v>
      </c>
      <c r="J1200" s="460">
        <v>0</v>
      </c>
      <c r="K1200" s="460">
        <v>0</v>
      </c>
      <c r="L1200" s="460">
        <v>0</v>
      </c>
      <c r="M1200" s="460">
        <v>0</v>
      </c>
      <c r="N1200" s="460">
        <v>0.4516</v>
      </c>
      <c r="O1200" s="460">
        <v>0.90159999999999996</v>
      </c>
      <c r="P1200" s="460">
        <v>0.90180000000000005</v>
      </c>
      <c r="Q1200" s="460">
        <v>0.8972</v>
      </c>
      <c r="R1200" s="460">
        <v>0.89859999999999995</v>
      </c>
      <c r="S1200" s="460">
        <v>0</v>
      </c>
      <c r="T1200" s="460">
        <v>0</v>
      </c>
      <c r="U1200" s="460">
        <v>0</v>
      </c>
      <c r="V1200" s="460">
        <v>0</v>
      </c>
      <c r="W1200" s="460">
        <v>0</v>
      </c>
      <c r="X1200" s="460">
        <v>0</v>
      </c>
    </row>
    <row r="1201" spans="1:24" outlineLevel="2">
      <c r="A1201" s="447"/>
      <c r="B1201" s="447"/>
      <c r="C1201" s="448"/>
      <c r="D1201" s="449"/>
      <c r="E1201" s="460" t="s">
        <v>5020</v>
      </c>
      <c r="F1201" s="460">
        <v>0</v>
      </c>
      <c r="G1201" s="460" t="s">
        <v>64</v>
      </c>
      <c r="H1201" s="460">
        <v>0</v>
      </c>
      <c r="I1201" s="460">
        <v>0</v>
      </c>
      <c r="J1201" s="460">
        <v>0</v>
      </c>
      <c r="K1201" s="460">
        <v>0</v>
      </c>
      <c r="L1201" s="460">
        <v>0</v>
      </c>
      <c r="M1201" s="460">
        <v>0</v>
      </c>
      <c r="N1201" s="460">
        <v>0</v>
      </c>
      <c r="O1201" s="460">
        <v>0</v>
      </c>
      <c r="P1201" s="460">
        <v>0</v>
      </c>
      <c r="Q1201" s="460">
        <v>0</v>
      </c>
      <c r="R1201" s="460">
        <v>0</v>
      </c>
      <c r="S1201" s="460">
        <v>0</v>
      </c>
      <c r="T1201" s="460">
        <v>0</v>
      </c>
      <c r="U1201" s="460">
        <v>0</v>
      </c>
      <c r="V1201" s="460">
        <v>0</v>
      </c>
      <c r="W1201" s="460">
        <v>0</v>
      </c>
      <c r="X1201" s="460">
        <v>0</v>
      </c>
    </row>
    <row r="1202" spans="1:24" outlineLevel="2">
      <c r="A1202" s="447"/>
      <c r="B1202" s="447"/>
      <c r="C1202" s="448"/>
      <c r="D1202" s="449"/>
      <c r="E1202" s="460" t="s">
        <v>5021</v>
      </c>
      <c r="F1202" s="460">
        <v>0</v>
      </c>
      <c r="G1202" s="460" t="s">
        <v>64</v>
      </c>
      <c r="H1202" s="460">
        <v>0</v>
      </c>
      <c r="I1202" s="460">
        <v>0</v>
      </c>
      <c r="J1202" s="460">
        <v>0</v>
      </c>
      <c r="K1202" s="460">
        <v>0</v>
      </c>
      <c r="L1202" s="460">
        <v>0</v>
      </c>
      <c r="M1202" s="460">
        <v>0</v>
      </c>
      <c r="N1202" s="460">
        <v>0</v>
      </c>
      <c r="O1202" s="460">
        <v>0</v>
      </c>
      <c r="P1202" s="460">
        <v>0</v>
      </c>
      <c r="Q1202" s="460">
        <v>0</v>
      </c>
      <c r="R1202" s="460">
        <v>0</v>
      </c>
      <c r="S1202" s="460">
        <v>0</v>
      </c>
      <c r="T1202" s="460">
        <v>0</v>
      </c>
      <c r="U1202" s="460">
        <v>0</v>
      </c>
      <c r="V1202" s="460">
        <v>0</v>
      </c>
      <c r="W1202" s="460">
        <v>0</v>
      </c>
      <c r="X1202" s="460">
        <v>0</v>
      </c>
    </row>
    <row r="1203" spans="1:24" outlineLevel="2">
      <c r="A1203" s="447"/>
      <c r="B1203" s="447"/>
      <c r="C1203" s="448"/>
      <c r="D1203" s="449"/>
      <c r="E1203" s="460" t="s">
        <v>5022</v>
      </c>
      <c r="F1203" s="460">
        <v>0</v>
      </c>
      <c r="G1203" s="460" t="s">
        <v>64</v>
      </c>
      <c r="H1203" s="460">
        <v>0</v>
      </c>
      <c r="I1203" s="460">
        <v>0</v>
      </c>
      <c r="J1203" s="460">
        <v>0</v>
      </c>
      <c r="K1203" s="460">
        <v>0</v>
      </c>
      <c r="L1203" s="460">
        <v>0</v>
      </c>
      <c r="M1203" s="460">
        <v>0</v>
      </c>
      <c r="N1203" s="460">
        <v>0</v>
      </c>
      <c r="O1203" s="460">
        <v>0</v>
      </c>
      <c r="P1203" s="460">
        <v>0</v>
      </c>
      <c r="Q1203" s="460">
        <v>0</v>
      </c>
      <c r="R1203" s="460">
        <v>0</v>
      </c>
      <c r="S1203" s="460">
        <v>0</v>
      </c>
      <c r="T1203" s="460">
        <v>0</v>
      </c>
      <c r="U1203" s="460">
        <v>0</v>
      </c>
      <c r="V1203" s="460">
        <v>0</v>
      </c>
      <c r="W1203" s="460">
        <v>0</v>
      </c>
      <c r="X1203" s="460">
        <v>0</v>
      </c>
    </row>
    <row r="1204" spans="1:24" outlineLevel="2">
      <c r="A1204" s="447"/>
      <c r="B1204" s="447"/>
      <c r="C1204" s="448"/>
      <c r="D1204" s="449"/>
      <c r="E1204" s="460" t="s">
        <v>5023</v>
      </c>
      <c r="F1204" s="460">
        <v>0</v>
      </c>
      <c r="G1204" s="460" t="s">
        <v>64</v>
      </c>
      <c r="H1204" s="460">
        <v>0</v>
      </c>
      <c r="I1204" s="460">
        <v>0</v>
      </c>
      <c r="J1204" s="460">
        <v>0</v>
      </c>
      <c r="K1204" s="460">
        <v>0</v>
      </c>
      <c r="L1204" s="460">
        <v>0</v>
      </c>
      <c r="M1204" s="460">
        <v>0</v>
      </c>
      <c r="N1204" s="460">
        <v>0</v>
      </c>
      <c r="O1204" s="460">
        <v>0</v>
      </c>
      <c r="P1204" s="460">
        <v>0</v>
      </c>
      <c r="Q1204" s="460">
        <v>0</v>
      </c>
      <c r="R1204" s="460">
        <v>0</v>
      </c>
      <c r="S1204" s="460">
        <v>0</v>
      </c>
      <c r="T1204" s="460">
        <v>0</v>
      </c>
      <c r="U1204" s="460">
        <v>0</v>
      </c>
      <c r="V1204" s="460">
        <v>0</v>
      </c>
      <c r="W1204" s="460">
        <v>0</v>
      </c>
      <c r="X1204" s="460">
        <v>0</v>
      </c>
    </row>
    <row r="1205" spans="1:24" outlineLevel="2">
      <c r="A1205" s="447"/>
      <c r="B1205" s="447"/>
      <c r="C1205" s="448"/>
      <c r="D1205" s="449"/>
      <c r="E1205" s="460" t="s">
        <v>5024</v>
      </c>
      <c r="F1205" s="460">
        <v>0</v>
      </c>
      <c r="G1205" s="460" t="s">
        <v>64</v>
      </c>
      <c r="H1205" s="460">
        <v>0</v>
      </c>
      <c r="I1205" s="460">
        <v>0</v>
      </c>
      <c r="J1205" s="460">
        <v>0</v>
      </c>
      <c r="K1205" s="460">
        <v>0</v>
      </c>
      <c r="L1205" s="460">
        <v>0</v>
      </c>
      <c r="M1205" s="460">
        <v>0</v>
      </c>
      <c r="N1205" s="460">
        <v>0</v>
      </c>
      <c r="O1205" s="460">
        <v>0</v>
      </c>
      <c r="P1205" s="460">
        <v>0</v>
      </c>
      <c r="Q1205" s="460">
        <v>0</v>
      </c>
      <c r="R1205" s="460">
        <v>0</v>
      </c>
      <c r="S1205" s="460">
        <v>0</v>
      </c>
      <c r="T1205" s="460">
        <v>0</v>
      </c>
      <c r="U1205" s="460">
        <v>0</v>
      </c>
      <c r="V1205" s="460">
        <v>0</v>
      </c>
      <c r="W1205" s="460">
        <v>0</v>
      </c>
      <c r="X1205" s="460">
        <v>0</v>
      </c>
    </row>
    <row r="1206" spans="1:24" outlineLevel="2">
      <c r="A1206" s="447"/>
      <c r="B1206" s="447"/>
      <c r="C1206" s="448"/>
      <c r="D1206" s="449"/>
      <c r="E1206" s="460" t="s">
        <v>5025</v>
      </c>
      <c r="F1206" s="460">
        <v>0</v>
      </c>
      <c r="G1206" s="460" t="s">
        <v>64</v>
      </c>
      <c r="H1206" s="460">
        <v>0</v>
      </c>
      <c r="I1206" s="460">
        <v>0</v>
      </c>
      <c r="J1206" s="460">
        <v>0</v>
      </c>
      <c r="K1206" s="460">
        <v>0</v>
      </c>
      <c r="L1206" s="460">
        <v>0</v>
      </c>
      <c r="M1206" s="460">
        <v>0</v>
      </c>
      <c r="N1206" s="460">
        <v>0</v>
      </c>
      <c r="O1206" s="460">
        <v>0</v>
      </c>
      <c r="P1206" s="460">
        <v>0</v>
      </c>
      <c r="Q1206" s="460">
        <v>0</v>
      </c>
      <c r="R1206" s="460">
        <v>0</v>
      </c>
      <c r="S1206" s="460">
        <v>0</v>
      </c>
      <c r="T1206" s="460">
        <v>0</v>
      </c>
      <c r="U1206" s="460">
        <v>0</v>
      </c>
      <c r="V1206" s="460">
        <v>0</v>
      </c>
      <c r="W1206" s="460">
        <v>0</v>
      </c>
      <c r="X1206" s="460">
        <v>0</v>
      </c>
    </row>
    <row r="1207" spans="1:24" outlineLevel="2">
      <c r="A1207" s="447"/>
      <c r="B1207" s="447"/>
      <c r="C1207" s="448"/>
      <c r="D1207" s="449"/>
      <c r="E1207" s="460" t="s">
        <v>5026</v>
      </c>
      <c r="F1207" s="460">
        <v>0</v>
      </c>
      <c r="G1207" s="460" t="s">
        <v>64</v>
      </c>
      <c r="H1207" s="460">
        <v>0</v>
      </c>
      <c r="I1207" s="460">
        <v>0</v>
      </c>
      <c r="J1207" s="460">
        <v>0</v>
      </c>
      <c r="K1207" s="460">
        <v>0</v>
      </c>
      <c r="L1207" s="460">
        <v>0</v>
      </c>
      <c r="M1207" s="460">
        <v>0</v>
      </c>
      <c r="N1207" s="460">
        <v>0</v>
      </c>
      <c r="O1207" s="460">
        <v>0</v>
      </c>
      <c r="P1207" s="460">
        <v>0</v>
      </c>
      <c r="Q1207" s="460">
        <v>0</v>
      </c>
      <c r="R1207" s="460">
        <v>0</v>
      </c>
      <c r="S1207" s="460">
        <v>0</v>
      </c>
      <c r="T1207" s="460">
        <v>0</v>
      </c>
      <c r="U1207" s="460">
        <v>0</v>
      </c>
      <c r="V1207" s="460">
        <v>0</v>
      </c>
      <c r="W1207" s="460">
        <v>0</v>
      </c>
      <c r="X1207" s="460">
        <v>0</v>
      </c>
    </row>
    <row r="1208" spans="1:24" outlineLevel="2">
      <c r="A1208" s="447"/>
      <c r="B1208" s="447"/>
      <c r="C1208" s="448"/>
      <c r="D1208" s="449"/>
      <c r="E1208" s="460" t="s">
        <v>5027</v>
      </c>
      <c r="F1208" s="460">
        <v>0</v>
      </c>
      <c r="G1208" s="460" t="s">
        <v>64</v>
      </c>
      <c r="H1208" s="460">
        <v>0</v>
      </c>
      <c r="I1208" s="460">
        <v>0</v>
      </c>
      <c r="J1208" s="460">
        <v>0</v>
      </c>
      <c r="K1208" s="460">
        <v>0</v>
      </c>
      <c r="L1208" s="460">
        <v>0</v>
      </c>
      <c r="M1208" s="460">
        <v>0</v>
      </c>
      <c r="N1208" s="460">
        <v>0</v>
      </c>
      <c r="O1208" s="460">
        <v>0</v>
      </c>
      <c r="P1208" s="460">
        <v>0</v>
      </c>
      <c r="Q1208" s="460">
        <v>0</v>
      </c>
      <c r="R1208" s="460">
        <v>0</v>
      </c>
      <c r="S1208" s="460">
        <v>0</v>
      </c>
      <c r="T1208" s="460">
        <v>0</v>
      </c>
      <c r="U1208" s="460">
        <v>0</v>
      </c>
      <c r="V1208" s="460">
        <v>0</v>
      </c>
      <c r="W1208" s="460">
        <v>0</v>
      </c>
      <c r="X1208" s="460">
        <v>0</v>
      </c>
    </row>
    <row r="1209" spans="1:24" outlineLevel="2">
      <c r="A1209" s="447"/>
      <c r="B1209" s="447"/>
      <c r="C1209" s="448"/>
      <c r="D1209" s="449"/>
      <c r="E1209" s="460" t="s">
        <v>5028</v>
      </c>
      <c r="F1209" s="460">
        <v>0</v>
      </c>
      <c r="G1209" s="460" t="s">
        <v>64</v>
      </c>
      <c r="H1209" s="460">
        <v>0</v>
      </c>
      <c r="I1209" s="460">
        <v>0</v>
      </c>
      <c r="J1209" s="460">
        <v>0</v>
      </c>
      <c r="K1209" s="460">
        <v>0</v>
      </c>
      <c r="L1209" s="460">
        <v>0</v>
      </c>
      <c r="M1209" s="460">
        <v>0</v>
      </c>
      <c r="N1209" s="460">
        <v>0</v>
      </c>
      <c r="O1209" s="460">
        <v>0</v>
      </c>
      <c r="P1209" s="460">
        <v>0</v>
      </c>
      <c r="Q1209" s="460">
        <v>0</v>
      </c>
      <c r="R1209" s="460">
        <v>0</v>
      </c>
      <c r="S1209" s="460">
        <v>0</v>
      </c>
      <c r="T1209" s="460">
        <v>0</v>
      </c>
      <c r="U1209" s="460">
        <v>0</v>
      </c>
      <c r="V1209" s="460">
        <v>0</v>
      </c>
      <c r="W1209" s="460">
        <v>0</v>
      </c>
      <c r="X1209" s="460">
        <v>0</v>
      </c>
    </row>
    <row r="1210" spans="1:24" outlineLevel="2">
      <c r="A1210" s="447"/>
      <c r="B1210" s="447"/>
      <c r="C1210" s="448"/>
      <c r="D1210" s="449"/>
      <c r="E1210" s="460" t="s">
        <v>5029</v>
      </c>
      <c r="F1210" s="460">
        <v>0</v>
      </c>
      <c r="G1210" s="460" t="s">
        <v>64</v>
      </c>
      <c r="H1210" s="460">
        <v>0</v>
      </c>
      <c r="I1210" s="460">
        <v>0</v>
      </c>
      <c r="J1210" s="460">
        <v>0</v>
      </c>
      <c r="K1210" s="460">
        <v>0</v>
      </c>
      <c r="L1210" s="460">
        <v>0</v>
      </c>
      <c r="M1210" s="460">
        <v>0</v>
      </c>
      <c r="N1210" s="460">
        <v>0</v>
      </c>
      <c r="O1210" s="460">
        <v>0</v>
      </c>
      <c r="P1210" s="460">
        <v>0</v>
      </c>
      <c r="Q1210" s="460">
        <v>0</v>
      </c>
      <c r="R1210" s="460">
        <v>0</v>
      </c>
      <c r="S1210" s="460">
        <v>0</v>
      </c>
      <c r="T1210" s="460">
        <v>0</v>
      </c>
      <c r="U1210" s="460">
        <v>0</v>
      </c>
      <c r="V1210" s="460">
        <v>0</v>
      </c>
      <c r="W1210" s="460">
        <v>0</v>
      </c>
      <c r="X1210" s="460">
        <v>0</v>
      </c>
    </row>
    <row r="1211" spans="1:24" outlineLevel="2">
      <c r="A1211" s="447"/>
      <c r="B1211" s="447"/>
      <c r="C1211" s="448"/>
      <c r="D1211" s="449"/>
      <c r="E1211" s="460" t="s">
        <v>5030</v>
      </c>
      <c r="F1211" s="460">
        <v>0</v>
      </c>
      <c r="G1211" s="460" t="s">
        <v>64</v>
      </c>
      <c r="H1211" s="460">
        <v>0</v>
      </c>
      <c r="I1211" s="460">
        <v>0</v>
      </c>
      <c r="J1211" s="460">
        <v>0</v>
      </c>
      <c r="K1211" s="460">
        <v>0</v>
      </c>
      <c r="L1211" s="460">
        <v>0</v>
      </c>
      <c r="M1211" s="460">
        <v>0</v>
      </c>
      <c r="N1211" s="460">
        <v>0</v>
      </c>
      <c r="O1211" s="460">
        <v>0</v>
      </c>
      <c r="P1211" s="460">
        <v>0</v>
      </c>
      <c r="Q1211" s="460">
        <v>0</v>
      </c>
      <c r="R1211" s="460">
        <v>0</v>
      </c>
      <c r="S1211" s="460">
        <v>0</v>
      </c>
      <c r="T1211" s="460">
        <v>0</v>
      </c>
      <c r="U1211" s="460">
        <v>0</v>
      </c>
      <c r="V1211" s="460">
        <v>0</v>
      </c>
      <c r="W1211" s="460">
        <v>0</v>
      </c>
      <c r="X1211" s="460">
        <v>0</v>
      </c>
    </row>
    <row r="1212" spans="1:24" outlineLevel="2">
      <c r="A1212" s="447"/>
      <c r="B1212" s="447"/>
      <c r="C1212" s="448"/>
      <c r="D1212" s="449"/>
      <c r="E1212" s="460" t="s">
        <v>5031</v>
      </c>
      <c r="F1212" s="460">
        <v>0</v>
      </c>
      <c r="G1212" s="460" t="s">
        <v>64</v>
      </c>
      <c r="H1212" s="460">
        <v>0</v>
      </c>
      <c r="I1212" s="460">
        <v>0</v>
      </c>
      <c r="J1212" s="460">
        <v>0</v>
      </c>
      <c r="K1212" s="460">
        <v>0</v>
      </c>
      <c r="L1212" s="460">
        <v>0</v>
      </c>
      <c r="M1212" s="460">
        <v>0</v>
      </c>
      <c r="N1212" s="460">
        <v>0</v>
      </c>
      <c r="O1212" s="460">
        <v>0</v>
      </c>
      <c r="P1212" s="460">
        <v>0</v>
      </c>
      <c r="Q1212" s="460">
        <v>0</v>
      </c>
      <c r="R1212" s="460">
        <v>0</v>
      </c>
      <c r="S1212" s="460">
        <v>0</v>
      </c>
      <c r="T1212" s="460">
        <v>0</v>
      </c>
      <c r="U1212" s="460">
        <v>0</v>
      </c>
      <c r="V1212" s="460">
        <v>0</v>
      </c>
      <c r="W1212" s="460">
        <v>0</v>
      </c>
      <c r="X1212" s="460">
        <v>0</v>
      </c>
    </row>
    <row r="1213" spans="1:24" outlineLevel="2">
      <c r="A1213" s="447"/>
      <c r="B1213" s="447"/>
      <c r="C1213" s="448"/>
      <c r="D1213" s="449"/>
      <c r="E1213" s="460" t="s">
        <v>5032</v>
      </c>
      <c r="F1213" s="460">
        <v>0</v>
      </c>
      <c r="G1213" s="460" t="s">
        <v>64</v>
      </c>
      <c r="H1213" s="460">
        <v>0</v>
      </c>
      <c r="I1213" s="460">
        <v>0</v>
      </c>
      <c r="J1213" s="460">
        <v>0</v>
      </c>
      <c r="K1213" s="460">
        <v>0</v>
      </c>
      <c r="L1213" s="460">
        <v>0</v>
      </c>
      <c r="M1213" s="460">
        <v>0</v>
      </c>
      <c r="N1213" s="460">
        <v>0</v>
      </c>
      <c r="O1213" s="460">
        <v>0</v>
      </c>
      <c r="P1213" s="460">
        <v>0</v>
      </c>
      <c r="Q1213" s="460">
        <v>0</v>
      </c>
      <c r="R1213" s="460">
        <v>0</v>
      </c>
      <c r="S1213" s="460">
        <v>0</v>
      </c>
      <c r="T1213" s="460">
        <v>0</v>
      </c>
      <c r="U1213" s="460">
        <v>0</v>
      </c>
      <c r="V1213" s="460">
        <v>0</v>
      </c>
      <c r="W1213" s="460">
        <v>0</v>
      </c>
      <c r="X1213" s="460">
        <v>0</v>
      </c>
    </row>
    <row r="1214" spans="1:24" outlineLevel="2">
      <c r="A1214" s="453"/>
      <c r="B1214" s="453"/>
      <c r="C1214" s="454"/>
      <c r="D1214" s="455"/>
      <c r="E1214" s="456" t="s">
        <v>5033</v>
      </c>
      <c r="F1214" s="456"/>
      <c r="G1214" s="456" t="s">
        <v>64</v>
      </c>
      <c r="H1214" s="456"/>
      <c r="I1214" s="456"/>
      <c r="J1214" s="461">
        <f t="shared" ref="J1214:X1219" si="89" xml:space="preserve">  CHOOSE( $F$1195, J1196, J1202, J1208 )</f>
        <v>0</v>
      </c>
      <c r="K1214" s="461">
        <f t="shared" si="89"/>
        <v>0</v>
      </c>
      <c r="L1214" s="461">
        <f t="shared" si="89"/>
        <v>0</v>
      </c>
      <c r="M1214" s="461">
        <f t="shared" si="89"/>
        <v>0</v>
      </c>
      <c r="N1214" s="461">
        <f t="shared" si="89"/>
        <v>0.50180000000000002</v>
      </c>
      <c r="O1214" s="461">
        <f t="shared" si="89"/>
        <v>0.52329999999999999</v>
      </c>
      <c r="P1214" s="461">
        <f t="shared" si="89"/>
        <v>0.31240000000000001</v>
      </c>
      <c r="Q1214" s="461">
        <f t="shared" si="89"/>
        <v>0.41830000000000001</v>
      </c>
      <c r="R1214" s="461">
        <f t="shared" si="89"/>
        <v>0.36670000000000003</v>
      </c>
      <c r="S1214" s="461">
        <f t="shared" si="89"/>
        <v>0.44269999999999998</v>
      </c>
      <c r="T1214" s="461">
        <f t="shared" si="89"/>
        <v>0.44269999999999998</v>
      </c>
      <c r="U1214" s="461">
        <f t="shared" si="89"/>
        <v>0.44269999999999998</v>
      </c>
      <c r="V1214" s="461">
        <f t="shared" si="89"/>
        <v>0.43680000000000002</v>
      </c>
      <c r="W1214" s="461">
        <f t="shared" si="89"/>
        <v>0.43680000000000002</v>
      </c>
      <c r="X1214" s="461">
        <f t="shared" si="89"/>
        <v>0</v>
      </c>
    </row>
    <row r="1215" spans="1:24" outlineLevel="2">
      <c r="A1215" s="453"/>
      <c r="B1215" s="453"/>
      <c r="C1215" s="454"/>
      <c r="D1215" s="455"/>
      <c r="E1215" s="456" t="s">
        <v>5034</v>
      </c>
      <c r="F1215" s="456"/>
      <c r="G1215" s="456" t="s">
        <v>64</v>
      </c>
      <c r="H1215" s="456"/>
      <c r="I1215" s="456"/>
      <c r="J1215" s="461">
        <f t="shared" si="89"/>
        <v>0</v>
      </c>
      <c r="K1215" s="461">
        <f t="shared" si="89"/>
        <v>0</v>
      </c>
      <c r="L1215" s="461">
        <f t="shared" si="89"/>
        <v>0</v>
      </c>
      <c r="M1215" s="461">
        <f t="shared" si="89"/>
        <v>0</v>
      </c>
      <c r="N1215" s="461">
        <f t="shared" si="89"/>
        <v>0.33829999999999999</v>
      </c>
      <c r="O1215" s="461">
        <f t="shared" si="89"/>
        <v>0.41389999999999999</v>
      </c>
      <c r="P1215" s="461">
        <f t="shared" si="89"/>
        <v>0.40670000000000001</v>
      </c>
      <c r="Q1215" s="461">
        <f t="shared" si="89"/>
        <v>0.38019999999999998</v>
      </c>
      <c r="R1215" s="461">
        <f t="shared" si="89"/>
        <v>0.44590000000000002</v>
      </c>
      <c r="S1215" s="461">
        <f t="shared" si="89"/>
        <v>0.44379999999999997</v>
      </c>
      <c r="T1215" s="461">
        <f t="shared" si="89"/>
        <v>0.43159999999999998</v>
      </c>
      <c r="U1215" s="461">
        <f t="shared" si="89"/>
        <v>0.42699999999999994</v>
      </c>
      <c r="V1215" s="461">
        <f t="shared" si="89"/>
        <v>0.42170000000000002</v>
      </c>
      <c r="W1215" s="461">
        <f t="shared" si="89"/>
        <v>0.42270000000000002</v>
      </c>
      <c r="X1215" s="461">
        <f t="shared" si="89"/>
        <v>0</v>
      </c>
    </row>
    <row r="1216" spans="1:24" outlineLevel="2">
      <c r="A1216" s="453"/>
      <c r="B1216" s="453"/>
      <c r="C1216" s="454"/>
      <c r="D1216" s="455"/>
      <c r="E1216" s="456" t="s">
        <v>5035</v>
      </c>
      <c r="F1216" s="456"/>
      <c r="G1216" s="456" t="s">
        <v>64</v>
      </c>
      <c r="H1216" s="456"/>
      <c r="I1216" s="456"/>
      <c r="J1216" s="461">
        <f t="shared" si="89"/>
        <v>0</v>
      </c>
      <c r="K1216" s="461">
        <f t="shared" si="89"/>
        <v>0</v>
      </c>
      <c r="L1216" s="461">
        <f t="shared" si="89"/>
        <v>0</v>
      </c>
      <c r="M1216" s="461">
        <f t="shared" si="89"/>
        <v>0</v>
      </c>
      <c r="N1216" s="461">
        <f t="shared" si="89"/>
        <v>0.17499999999999999</v>
      </c>
      <c r="O1216" s="461">
        <f t="shared" si="89"/>
        <v>0.2</v>
      </c>
      <c r="P1216" s="461">
        <f t="shared" si="89"/>
        <v>0.24709999999999999</v>
      </c>
      <c r="Q1216" s="461">
        <f t="shared" si="89"/>
        <v>0.28749999999999998</v>
      </c>
      <c r="R1216" s="461">
        <f t="shared" si="89"/>
        <v>0.29920000000000002</v>
      </c>
      <c r="S1216" s="461">
        <f t="shared" si="89"/>
        <v>0.33210000000000001</v>
      </c>
      <c r="T1216" s="461">
        <f t="shared" si="89"/>
        <v>0.35170000000000001</v>
      </c>
      <c r="U1216" s="461">
        <f t="shared" si="89"/>
        <v>0.39770000000000005</v>
      </c>
      <c r="V1216" s="461">
        <f t="shared" si="89"/>
        <v>0.41689999999999999</v>
      </c>
      <c r="W1216" s="461">
        <f t="shared" si="89"/>
        <v>0.43409999999999999</v>
      </c>
      <c r="X1216" s="461">
        <f t="shared" si="89"/>
        <v>0</v>
      </c>
    </row>
    <row r="1217" spans="1:24" outlineLevel="2">
      <c r="A1217" s="453"/>
      <c r="B1217" s="453"/>
      <c r="C1217" s="454"/>
      <c r="D1217" s="455"/>
      <c r="E1217" s="456" t="s">
        <v>5036</v>
      </c>
      <c r="F1217" s="456"/>
      <c r="G1217" s="456" t="s">
        <v>64</v>
      </c>
      <c r="H1217" s="456"/>
      <c r="I1217" s="456"/>
      <c r="J1217" s="461">
        <f t="shared" si="89"/>
        <v>0</v>
      </c>
      <c r="K1217" s="461">
        <f t="shared" si="89"/>
        <v>0</v>
      </c>
      <c r="L1217" s="461">
        <f t="shared" si="89"/>
        <v>0</v>
      </c>
      <c r="M1217" s="461">
        <f t="shared" si="89"/>
        <v>0</v>
      </c>
      <c r="N1217" s="461">
        <f t="shared" si="89"/>
        <v>1.61E-2</v>
      </c>
      <c r="O1217" s="461">
        <f t="shared" si="89"/>
        <v>8.3000000000000001E-3</v>
      </c>
      <c r="P1217" s="461">
        <f t="shared" si="89"/>
        <v>3.0700000000000002E-2</v>
      </c>
      <c r="Q1217" s="461">
        <f t="shared" si="89"/>
        <v>4.1099999999999998E-2</v>
      </c>
      <c r="R1217" s="461">
        <f t="shared" si="89"/>
        <v>4.9500000000000002E-2</v>
      </c>
      <c r="S1217" s="461">
        <f t="shared" si="89"/>
        <v>2.63E-2</v>
      </c>
      <c r="T1217" s="461">
        <f t="shared" si="89"/>
        <v>2.6100000000000002E-2</v>
      </c>
      <c r="U1217" s="461">
        <f t="shared" si="89"/>
        <v>2.6000000000000002E-2</v>
      </c>
      <c r="V1217" s="461">
        <f t="shared" si="89"/>
        <v>2.58E-2</v>
      </c>
      <c r="W1217" s="461">
        <f t="shared" si="89"/>
        <v>2.5700000000000004E-2</v>
      </c>
      <c r="X1217" s="461">
        <f t="shared" si="89"/>
        <v>0</v>
      </c>
    </row>
    <row r="1218" spans="1:24" outlineLevel="2">
      <c r="A1218" s="453"/>
      <c r="B1218" s="453"/>
      <c r="C1218" s="454"/>
      <c r="D1218" s="455"/>
      <c r="E1218" s="456" t="s">
        <v>5037</v>
      </c>
      <c r="F1218" s="456"/>
      <c r="G1218" s="456" t="s">
        <v>64</v>
      </c>
      <c r="H1218" s="456"/>
      <c r="I1218" s="456"/>
      <c r="J1218" s="461">
        <f t="shared" si="89"/>
        <v>0</v>
      </c>
      <c r="K1218" s="461">
        <f t="shared" si="89"/>
        <v>0</v>
      </c>
      <c r="L1218" s="461">
        <f t="shared" si="89"/>
        <v>0</v>
      </c>
      <c r="M1218" s="461">
        <f t="shared" si="89"/>
        <v>0</v>
      </c>
      <c r="N1218" s="461">
        <f t="shared" si="89"/>
        <v>0.4516</v>
      </c>
      <c r="O1218" s="461">
        <f t="shared" si="89"/>
        <v>0.90159999999999996</v>
      </c>
      <c r="P1218" s="461">
        <f t="shared" si="89"/>
        <v>0.90180000000000005</v>
      </c>
      <c r="Q1218" s="461">
        <f t="shared" si="89"/>
        <v>0.8972</v>
      </c>
      <c r="R1218" s="461">
        <f t="shared" si="89"/>
        <v>0.89859999999999995</v>
      </c>
      <c r="S1218" s="461">
        <f t="shared" si="89"/>
        <v>0</v>
      </c>
      <c r="T1218" s="461">
        <f t="shared" si="89"/>
        <v>0</v>
      </c>
      <c r="U1218" s="461">
        <f t="shared" si="89"/>
        <v>0</v>
      </c>
      <c r="V1218" s="461">
        <f t="shared" si="89"/>
        <v>0</v>
      </c>
      <c r="W1218" s="461">
        <f t="shared" si="89"/>
        <v>0</v>
      </c>
      <c r="X1218" s="461">
        <f t="shared" si="89"/>
        <v>0</v>
      </c>
    </row>
    <row r="1219" spans="1:24" outlineLevel="2">
      <c r="A1219" s="453"/>
      <c r="B1219" s="453"/>
      <c r="C1219" s="454"/>
      <c r="D1219" s="455"/>
      <c r="E1219" s="456" t="s">
        <v>5038</v>
      </c>
      <c r="F1219" s="456"/>
      <c r="G1219" s="456" t="s">
        <v>64</v>
      </c>
      <c r="H1219" s="456"/>
      <c r="I1219" s="456"/>
      <c r="J1219" s="461">
        <f t="shared" si="89"/>
        <v>0</v>
      </c>
      <c r="K1219" s="461">
        <f t="shared" si="89"/>
        <v>0</v>
      </c>
      <c r="L1219" s="461">
        <f t="shared" si="89"/>
        <v>0</v>
      </c>
      <c r="M1219" s="461">
        <f t="shared" si="89"/>
        <v>0</v>
      </c>
      <c r="N1219" s="461">
        <f t="shared" si="89"/>
        <v>0</v>
      </c>
      <c r="O1219" s="461">
        <f t="shared" si="89"/>
        <v>0</v>
      </c>
      <c r="P1219" s="461">
        <f t="shared" si="89"/>
        <v>0</v>
      </c>
      <c r="Q1219" s="461">
        <f t="shared" si="89"/>
        <v>0</v>
      </c>
      <c r="R1219" s="461">
        <f t="shared" si="89"/>
        <v>0</v>
      </c>
      <c r="S1219" s="461">
        <f t="shared" si="89"/>
        <v>0</v>
      </c>
      <c r="T1219" s="461">
        <f t="shared" si="89"/>
        <v>0</v>
      </c>
      <c r="U1219" s="461">
        <f t="shared" si="89"/>
        <v>0</v>
      </c>
      <c r="V1219" s="461">
        <f t="shared" si="89"/>
        <v>0</v>
      </c>
      <c r="W1219" s="461">
        <f t="shared" si="89"/>
        <v>0</v>
      </c>
      <c r="X1219" s="461">
        <f t="shared" si="89"/>
        <v>0</v>
      </c>
    </row>
    <row r="1220" spans="1:24" outlineLevel="2"/>
    <row r="1221" spans="1:24" outlineLevel="2"/>
    <row r="1222" spans="1:24" outlineLevel="2">
      <c r="B1222" s="69" t="s">
        <v>5039</v>
      </c>
    </row>
    <row r="1223" spans="1:24" outlineLevel="2">
      <c r="A1223" s="447"/>
      <c r="B1223" s="447"/>
      <c r="C1223" s="448"/>
      <c r="D1223" s="449"/>
      <c r="E1223" s="452" t="s">
        <v>5040</v>
      </c>
      <c r="F1223" s="452">
        <v>1.262</v>
      </c>
      <c r="G1223" s="452" t="s">
        <v>29</v>
      </c>
      <c r="M1223" s="458"/>
    </row>
    <row r="1224" spans="1:24" outlineLevel="2">
      <c r="A1224" s="447"/>
      <c r="B1224" s="447"/>
      <c r="C1224" s="448"/>
      <c r="D1224" s="449"/>
      <c r="E1224" s="452" t="s">
        <v>5041</v>
      </c>
      <c r="F1224" s="452">
        <v>8.8610000000000007</v>
      </c>
      <c r="G1224" s="452" t="s">
        <v>29</v>
      </c>
      <c r="M1224" s="458"/>
    </row>
    <row r="1225" spans="1:24" outlineLevel="2">
      <c r="A1225" s="447"/>
      <c r="B1225" s="447"/>
      <c r="C1225" s="448"/>
      <c r="D1225" s="449"/>
      <c r="E1225" s="452" t="s">
        <v>5042</v>
      </c>
      <c r="F1225" s="452">
        <v>7.8040000000000003</v>
      </c>
      <c r="G1225" s="452" t="s">
        <v>29</v>
      </c>
      <c r="M1225" s="458"/>
    </row>
    <row r="1226" spans="1:24" outlineLevel="2">
      <c r="A1226" s="447"/>
      <c r="B1226" s="447"/>
      <c r="C1226" s="448"/>
      <c r="D1226" s="449"/>
      <c r="E1226" s="452" t="s">
        <v>5043</v>
      </c>
      <c r="F1226" s="452">
        <v>2.0449999999999999</v>
      </c>
      <c r="G1226" s="452" t="s">
        <v>29</v>
      </c>
      <c r="M1226" s="458"/>
    </row>
    <row r="1227" spans="1:24" outlineLevel="2">
      <c r="A1227" s="447"/>
      <c r="B1227" s="447"/>
      <c r="C1227" s="448"/>
      <c r="D1227" s="449"/>
      <c r="E1227" s="452" t="s">
        <v>5044</v>
      </c>
      <c r="F1227" s="452">
        <v>1.44</v>
      </c>
      <c r="G1227" s="452" t="s">
        <v>29</v>
      </c>
      <c r="M1227" s="458"/>
    </row>
    <row r="1228" spans="1:24" outlineLevel="2">
      <c r="A1228" s="447"/>
      <c r="B1228" s="447"/>
      <c r="C1228" s="448"/>
      <c r="D1228" s="449"/>
      <c r="E1228" s="452" t="s">
        <v>5045</v>
      </c>
      <c r="F1228" s="452">
        <v>0</v>
      </c>
      <c r="G1228" s="452" t="s">
        <v>29</v>
      </c>
      <c r="M1228" s="458"/>
    </row>
    <row r="1229" spans="1:24" outlineLevel="2">
      <c r="A1229" s="447"/>
      <c r="B1229" s="447"/>
      <c r="C1229" s="448"/>
      <c r="D1229" s="449"/>
      <c r="E1229" s="452" t="s">
        <v>5046</v>
      </c>
      <c r="F1229" s="452">
        <v>0</v>
      </c>
      <c r="G1229" s="452" t="s">
        <v>29</v>
      </c>
      <c r="M1229" s="458"/>
    </row>
    <row r="1230" spans="1:24" outlineLevel="2">
      <c r="A1230" s="447"/>
      <c r="B1230" s="447"/>
      <c r="C1230" s="448"/>
      <c r="D1230" s="449"/>
      <c r="E1230" s="452" t="s">
        <v>5047</v>
      </c>
      <c r="F1230" s="452">
        <v>0</v>
      </c>
      <c r="G1230" s="452" t="s">
        <v>29</v>
      </c>
      <c r="M1230" s="458"/>
    </row>
    <row r="1231" spans="1:24" outlineLevel="2">
      <c r="A1231" s="447"/>
      <c r="B1231" s="447"/>
      <c r="C1231" s="448"/>
      <c r="D1231" s="449"/>
      <c r="E1231" s="452" t="s">
        <v>5048</v>
      </c>
      <c r="F1231" s="452">
        <v>0</v>
      </c>
      <c r="G1231" s="452" t="s">
        <v>29</v>
      </c>
      <c r="M1231" s="458"/>
    </row>
    <row r="1232" spans="1:24" outlineLevel="2">
      <c r="A1232" s="447"/>
      <c r="B1232" s="447"/>
      <c r="C1232" s="448"/>
      <c r="D1232" s="449"/>
      <c r="E1232" s="452" t="s">
        <v>5049</v>
      </c>
      <c r="F1232" s="452">
        <v>0</v>
      </c>
      <c r="G1232" s="452" t="s">
        <v>29</v>
      </c>
      <c r="M1232" s="458"/>
    </row>
    <row r="1233" spans="1:13" outlineLevel="2">
      <c r="A1233" s="447"/>
      <c r="B1233" s="447"/>
      <c r="C1233" s="448"/>
      <c r="D1233" s="449"/>
      <c r="E1233" s="452" t="s">
        <v>5050</v>
      </c>
      <c r="F1233" s="452">
        <v>0</v>
      </c>
      <c r="G1233" s="452" t="s">
        <v>29</v>
      </c>
      <c r="M1233" s="458"/>
    </row>
    <row r="1234" spans="1:13" outlineLevel="2">
      <c r="A1234" s="447"/>
      <c r="B1234" s="447"/>
      <c r="C1234" s="448"/>
      <c r="D1234" s="449"/>
      <c r="E1234" s="452" t="s">
        <v>5051</v>
      </c>
      <c r="F1234" s="452">
        <v>0</v>
      </c>
      <c r="G1234" s="452" t="s">
        <v>29</v>
      </c>
      <c r="M1234" s="458"/>
    </row>
    <row r="1235" spans="1:13" outlineLevel="2">
      <c r="A1235" s="447"/>
      <c r="B1235" s="447"/>
      <c r="C1235" s="448"/>
      <c r="D1235" s="449"/>
      <c r="E1235" s="452" t="s">
        <v>5052</v>
      </c>
      <c r="F1235" s="452">
        <v>0</v>
      </c>
      <c r="G1235" s="452" t="s">
        <v>29</v>
      </c>
      <c r="M1235" s="458"/>
    </row>
    <row r="1236" spans="1:13" outlineLevel="2">
      <c r="A1236" s="447"/>
      <c r="B1236" s="447"/>
      <c r="C1236" s="448"/>
      <c r="D1236" s="449"/>
      <c r="E1236" s="452" t="s">
        <v>5053</v>
      </c>
      <c r="F1236" s="452">
        <v>0</v>
      </c>
      <c r="G1236" s="452" t="s">
        <v>29</v>
      </c>
      <c r="M1236" s="458"/>
    </row>
    <row r="1237" spans="1:13" outlineLevel="2">
      <c r="A1237" s="447"/>
      <c r="B1237" s="447"/>
      <c r="C1237" s="448"/>
      <c r="D1237" s="449"/>
      <c r="E1237" s="452" t="s">
        <v>5054</v>
      </c>
      <c r="F1237" s="452">
        <v>0</v>
      </c>
      <c r="G1237" s="452" t="s">
        <v>29</v>
      </c>
      <c r="M1237" s="458"/>
    </row>
    <row r="1238" spans="1:13" outlineLevel="2">
      <c r="A1238" s="447"/>
      <c r="B1238" s="447"/>
      <c r="C1238" s="448"/>
      <c r="D1238" s="449"/>
      <c r="E1238" s="452" t="s">
        <v>5055</v>
      </c>
      <c r="F1238" s="452">
        <v>0</v>
      </c>
      <c r="G1238" s="452" t="s">
        <v>29</v>
      </c>
      <c r="M1238" s="458"/>
    </row>
    <row r="1239" spans="1:13" outlineLevel="2">
      <c r="A1239" s="447"/>
      <c r="B1239" s="447"/>
      <c r="C1239" s="448"/>
      <c r="D1239" s="449"/>
      <c r="E1239" s="452" t="s">
        <v>5056</v>
      </c>
      <c r="F1239" s="452">
        <v>0</v>
      </c>
      <c r="G1239" s="452" t="s">
        <v>29</v>
      </c>
      <c r="M1239" s="458"/>
    </row>
    <row r="1240" spans="1:13" outlineLevel="2">
      <c r="A1240" s="447"/>
      <c r="B1240" s="447"/>
      <c r="C1240" s="448"/>
      <c r="D1240" s="449"/>
      <c r="E1240" s="452" t="s">
        <v>5057</v>
      </c>
      <c r="F1240" s="452">
        <v>0</v>
      </c>
      <c r="G1240" s="452" t="s">
        <v>29</v>
      </c>
      <c r="M1240" s="458"/>
    </row>
    <row r="1241" spans="1:13" outlineLevel="2">
      <c r="A1241" s="447"/>
      <c r="B1241" s="447"/>
      <c r="C1241" s="448"/>
      <c r="D1241" s="449"/>
      <c r="E1241" s="450" t="s">
        <v>5058</v>
      </c>
      <c r="F1241" s="450">
        <v>1</v>
      </c>
      <c r="G1241" s="450" t="s">
        <v>4001</v>
      </c>
      <c r="M1241" s="451"/>
    </row>
    <row r="1242" spans="1:13" outlineLevel="2">
      <c r="A1242" s="453"/>
      <c r="B1242" s="453"/>
      <c r="C1242" s="454"/>
      <c r="D1242" s="455"/>
      <c r="E1242" s="456" t="s">
        <v>5059</v>
      </c>
      <c r="F1242" s="457">
        <f t="shared" ref="F1242:F1247" si="90" xml:space="preserve">  CHOOSE( $F$1241, $F1223, $F1229, $F1235 )</f>
        <v>1.262</v>
      </c>
      <c r="G1242" s="456" t="s">
        <v>29</v>
      </c>
      <c r="M1242" s="458"/>
    </row>
    <row r="1243" spans="1:13" outlineLevel="2">
      <c r="A1243" s="453"/>
      <c r="B1243" s="453"/>
      <c r="C1243" s="454"/>
      <c r="D1243" s="455"/>
      <c r="E1243" s="456" t="s">
        <v>5060</v>
      </c>
      <c r="F1243" s="457">
        <f t="shared" si="90"/>
        <v>8.8610000000000007</v>
      </c>
      <c r="G1243" s="456" t="s">
        <v>29</v>
      </c>
      <c r="M1243" s="458"/>
    </row>
    <row r="1244" spans="1:13" outlineLevel="2">
      <c r="A1244" s="453"/>
      <c r="B1244" s="453"/>
      <c r="C1244" s="454"/>
      <c r="D1244" s="455"/>
      <c r="E1244" s="456" t="s">
        <v>5061</v>
      </c>
      <c r="F1244" s="457">
        <f t="shared" si="90"/>
        <v>7.8040000000000003</v>
      </c>
      <c r="G1244" s="456" t="s">
        <v>29</v>
      </c>
      <c r="M1244" s="458"/>
    </row>
    <row r="1245" spans="1:13" outlineLevel="2">
      <c r="A1245" s="453"/>
      <c r="B1245" s="453"/>
      <c r="C1245" s="454"/>
      <c r="D1245" s="455"/>
      <c r="E1245" s="456" t="s">
        <v>5062</v>
      </c>
      <c r="F1245" s="457">
        <f t="shared" si="90"/>
        <v>2.0449999999999999</v>
      </c>
      <c r="G1245" s="456" t="s">
        <v>29</v>
      </c>
      <c r="M1245" s="458"/>
    </row>
    <row r="1246" spans="1:13" outlineLevel="2">
      <c r="A1246" s="453"/>
      <c r="B1246" s="453"/>
      <c r="C1246" s="454"/>
      <c r="D1246" s="455"/>
      <c r="E1246" s="456" t="s">
        <v>5063</v>
      </c>
      <c r="F1246" s="457">
        <f t="shared" si="90"/>
        <v>1.44</v>
      </c>
      <c r="G1246" s="456" t="s">
        <v>29</v>
      </c>
      <c r="M1246" s="458"/>
    </row>
    <row r="1247" spans="1:13" outlineLevel="2">
      <c r="A1247" s="453"/>
      <c r="B1247" s="453"/>
      <c r="C1247" s="454"/>
      <c r="D1247" s="455"/>
      <c r="E1247" s="456" t="s">
        <v>5064</v>
      </c>
      <c r="F1247" s="457">
        <f t="shared" si="90"/>
        <v>0</v>
      </c>
      <c r="G1247" s="456" t="s">
        <v>29</v>
      </c>
      <c r="M1247" s="458"/>
    </row>
    <row r="1248" spans="1:13" outlineLevel="2"/>
    <row r="1249" spans="1:24" outlineLevel="2"/>
    <row r="1250" spans="1:24" outlineLevel="2">
      <c r="B1250" s="69" t="s">
        <v>5065</v>
      </c>
    </row>
    <row r="1251" spans="1:24" outlineLevel="2">
      <c r="A1251" s="447"/>
      <c r="B1251" s="447"/>
      <c r="C1251" s="448"/>
      <c r="D1251" s="449"/>
      <c r="E1251" s="450" t="s">
        <v>5066</v>
      </c>
      <c r="F1251" s="450">
        <v>1</v>
      </c>
      <c r="G1251" s="450" t="s">
        <v>4001</v>
      </c>
      <c r="M1251" s="451"/>
    </row>
    <row r="1252" spans="1:24" outlineLevel="2">
      <c r="A1252" s="447"/>
      <c r="B1252" s="447"/>
      <c r="C1252" s="448"/>
      <c r="D1252" s="449"/>
      <c r="E1252" s="460" t="s">
        <v>5067</v>
      </c>
      <c r="F1252" s="460">
        <v>0</v>
      </c>
      <c r="G1252" s="460" t="s">
        <v>64</v>
      </c>
      <c r="H1252" s="460">
        <v>0</v>
      </c>
      <c r="I1252" s="460">
        <v>0</v>
      </c>
      <c r="J1252" s="460">
        <v>0</v>
      </c>
      <c r="K1252" s="460">
        <v>0</v>
      </c>
      <c r="L1252" s="460">
        <v>0</v>
      </c>
      <c r="M1252" s="460">
        <v>0</v>
      </c>
      <c r="N1252" s="460">
        <v>7.4999999999999997E-3</v>
      </c>
      <c r="O1252" s="460">
        <v>1.5299999999999999E-2</v>
      </c>
      <c r="P1252" s="460">
        <v>2.2499999999999999E-2</v>
      </c>
      <c r="Q1252" s="460">
        <v>1.78E-2</v>
      </c>
      <c r="R1252" s="460">
        <v>6.4999999999999997E-3</v>
      </c>
      <c r="S1252" s="460">
        <v>1.41E-2</v>
      </c>
      <c r="T1252" s="460">
        <v>1.41E-2</v>
      </c>
      <c r="U1252" s="460">
        <v>1.41E-2</v>
      </c>
      <c r="V1252" s="460">
        <v>1.3899999999999999E-2</v>
      </c>
      <c r="W1252" s="460">
        <v>1.3899999999999999E-2</v>
      </c>
      <c r="X1252" s="460">
        <v>0</v>
      </c>
    </row>
    <row r="1253" spans="1:24" outlineLevel="2">
      <c r="A1253" s="447"/>
      <c r="B1253" s="447"/>
      <c r="C1253" s="448"/>
      <c r="D1253" s="449"/>
      <c r="E1253" s="460" t="s">
        <v>5068</v>
      </c>
      <c r="F1253" s="460">
        <v>0</v>
      </c>
      <c r="G1253" s="460" t="s">
        <v>64</v>
      </c>
      <c r="H1253" s="460">
        <v>0</v>
      </c>
      <c r="I1253" s="460">
        <v>0</v>
      </c>
      <c r="J1253" s="460">
        <v>0</v>
      </c>
      <c r="K1253" s="460">
        <v>0</v>
      </c>
      <c r="L1253" s="460">
        <v>0</v>
      </c>
      <c r="M1253" s="460">
        <v>0</v>
      </c>
      <c r="N1253" s="460">
        <v>2.7E-2</v>
      </c>
      <c r="O1253" s="460">
        <v>3.44E-2</v>
      </c>
      <c r="P1253" s="460">
        <v>2.8899999999999999E-2</v>
      </c>
      <c r="Q1253" s="460">
        <v>2.1000000000000001E-2</v>
      </c>
      <c r="R1253" s="460">
        <v>2.1299999999999999E-2</v>
      </c>
      <c r="S1253" s="460">
        <v>2.64E-2</v>
      </c>
      <c r="T1253" s="460">
        <v>2.5499999999999998E-2</v>
      </c>
      <c r="U1253" s="460">
        <v>2.52E-2</v>
      </c>
      <c r="V1253" s="460">
        <v>2.4899999999999999E-2</v>
      </c>
      <c r="W1253" s="460">
        <v>2.52E-2</v>
      </c>
      <c r="X1253" s="460">
        <v>0</v>
      </c>
    </row>
    <row r="1254" spans="1:24" outlineLevel="2">
      <c r="A1254" s="447"/>
      <c r="B1254" s="447"/>
      <c r="C1254" s="448"/>
      <c r="D1254" s="449"/>
      <c r="E1254" s="460" t="s">
        <v>5069</v>
      </c>
      <c r="F1254" s="460">
        <v>0</v>
      </c>
      <c r="G1254" s="460" t="s">
        <v>64</v>
      </c>
      <c r="H1254" s="460">
        <v>0</v>
      </c>
      <c r="I1254" s="460">
        <v>0</v>
      </c>
      <c r="J1254" s="460">
        <v>0</v>
      </c>
      <c r="K1254" s="460">
        <v>0</v>
      </c>
      <c r="L1254" s="460">
        <v>0</v>
      </c>
      <c r="M1254" s="460">
        <v>0</v>
      </c>
      <c r="N1254" s="460">
        <v>5.9999999999999995E-4</v>
      </c>
      <c r="O1254" s="460">
        <v>5.9999999999999995E-4</v>
      </c>
      <c r="P1254" s="460">
        <v>6.9999999999999999E-4</v>
      </c>
      <c r="Q1254" s="460">
        <v>1.4E-3</v>
      </c>
      <c r="R1254" s="460">
        <v>1.6999999999999999E-3</v>
      </c>
      <c r="S1254" s="460">
        <v>1.3999999999999998E-3</v>
      </c>
      <c r="T1254" s="460">
        <v>1.5E-3</v>
      </c>
      <c r="U1254" s="460">
        <v>1.6999999999999999E-3</v>
      </c>
      <c r="V1254" s="460">
        <v>1.8E-3</v>
      </c>
      <c r="W1254" s="460">
        <v>1.9E-3</v>
      </c>
      <c r="X1254" s="460">
        <v>0</v>
      </c>
    </row>
    <row r="1255" spans="1:24" outlineLevel="2">
      <c r="A1255" s="447"/>
      <c r="B1255" s="447"/>
      <c r="C1255" s="448"/>
      <c r="D1255" s="449"/>
      <c r="E1255" s="460" t="s">
        <v>5070</v>
      </c>
      <c r="F1255" s="460">
        <v>0</v>
      </c>
      <c r="G1255" s="460" t="s">
        <v>64</v>
      </c>
      <c r="H1255" s="460">
        <v>0</v>
      </c>
      <c r="I1255" s="460">
        <v>0</v>
      </c>
      <c r="J1255" s="460">
        <v>0</v>
      </c>
      <c r="K1255" s="460">
        <v>0</v>
      </c>
      <c r="L1255" s="460">
        <v>0</v>
      </c>
      <c r="M1255" s="460">
        <v>0</v>
      </c>
      <c r="N1255" s="460">
        <v>0</v>
      </c>
      <c r="O1255" s="460">
        <v>0</v>
      </c>
      <c r="P1255" s="460">
        <v>0</v>
      </c>
      <c r="Q1255" s="460">
        <v>0</v>
      </c>
      <c r="R1255" s="460">
        <v>0</v>
      </c>
      <c r="S1255" s="460">
        <v>0</v>
      </c>
      <c r="T1255" s="460">
        <v>0</v>
      </c>
      <c r="U1255" s="460">
        <v>0</v>
      </c>
      <c r="V1255" s="460">
        <v>0</v>
      </c>
      <c r="W1255" s="460">
        <v>0</v>
      </c>
      <c r="X1255" s="460">
        <v>0</v>
      </c>
    </row>
    <row r="1256" spans="1:24" outlineLevel="2">
      <c r="A1256" s="447"/>
      <c r="B1256" s="447"/>
      <c r="C1256" s="448"/>
      <c r="D1256" s="449"/>
      <c r="E1256" s="460" t="s">
        <v>5071</v>
      </c>
      <c r="F1256" s="460">
        <v>0</v>
      </c>
      <c r="G1256" s="460" t="s">
        <v>64</v>
      </c>
      <c r="H1256" s="460">
        <v>0</v>
      </c>
      <c r="I1256" s="460">
        <v>0</v>
      </c>
      <c r="J1256" s="460">
        <v>0</v>
      </c>
      <c r="K1256" s="460">
        <v>0</v>
      </c>
      <c r="L1256" s="460">
        <v>0</v>
      </c>
      <c r="M1256" s="460">
        <v>0</v>
      </c>
      <c r="N1256" s="460">
        <v>0</v>
      </c>
      <c r="O1256" s="460">
        <v>0</v>
      </c>
      <c r="P1256" s="460">
        <v>0</v>
      </c>
      <c r="Q1256" s="460">
        <v>0</v>
      </c>
      <c r="R1256" s="460">
        <v>0</v>
      </c>
      <c r="S1256" s="460">
        <v>0</v>
      </c>
      <c r="T1256" s="460">
        <v>0</v>
      </c>
      <c r="U1256" s="460">
        <v>0</v>
      </c>
      <c r="V1256" s="460">
        <v>0</v>
      </c>
      <c r="W1256" s="460">
        <v>0</v>
      </c>
      <c r="X1256" s="460">
        <v>0</v>
      </c>
    </row>
    <row r="1257" spans="1:24" outlineLevel="2">
      <c r="A1257" s="447"/>
      <c r="B1257" s="447"/>
      <c r="C1257" s="448"/>
      <c r="D1257" s="449"/>
      <c r="E1257" s="460" t="s">
        <v>5072</v>
      </c>
      <c r="F1257" s="460">
        <v>0</v>
      </c>
      <c r="G1257" s="460" t="s">
        <v>64</v>
      </c>
      <c r="H1257" s="460">
        <v>0</v>
      </c>
      <c r="I1257" s="460">
        <v>0</v>
      </c>
      <c r="J1257" s="460">
        <v>0</v>
      </c>
      <c r="K1257" s="460">
        <v>0</v>
      </c>
      <c r="L1257" s="460">
        <v>0</v>
      </c>
      <c r="M1257" s="460">
        <v>0</v>
      </c>
      <c r="N1257" s="460">
        <v>0</v>
      </c>
      <c r="O1257" s="460">
        <v>0</v>
      </c>
      <c r="P1257" s="460">
        <v>0</v>
      </c>
      <c r="Q1257" s="460">
        <v>0</v>
      </c>
      <c r="R1257" s="460">
        <v>0</v>
      </c>
      <c r="S1257" s="460">
        <v>0</v>
      </c>
      <c r="T1257" s="460">
        <v>0</v>
      </c>
      <c r="U1257" s="460">
        <v>0</v>
      </c>
      <c r="V1257" s="460">
        <v>0</v>
      </c>
      <c r="W1257" s="460">
        <v>0</v>
      </c>
      <c r="X1257" s="460">
        <v>0</v>
      </c>
    </row>
    <row r="1258" spans="1:24" outlineLevel="2">
      <c r="A1258" s="447"/>
      <c r="B1258" s="447"/>
      <c r="C1258" s="448"/>
      <c r="D1258" s="449"/>
      <c r="E1258" s="460" t="s">
        <v>5073</v>
      </c>
      <c r="F1258" s="460">
        <v>0</v>
      </c>
      <c r="G1258" s="460" t="s">
        <v>64</v>
      </c>
      <c r="H1258" s="460">
        <v>0</v>
      </c>
      <c r="I1258" s="460">
        <v>0</v>
      </c>
      <c r="J1258" s="460">
        <v>0</v>
      </c>
      <c r="K1258" s="460">
        <v>0</v>
      </c>
      <c r="L1258" s="460">
        <v>0</v>
      </c>
      <c r="M1258" s="460">
        <v>0</v>
      </c>
      <c r="N1258" s="460">
        <v>0</v>
      </c>
      <c r="O1258" s="460">
        <v>0</v>
      </c>
      <c r="P1258" s="460">
        <v>0</v>
      </c>
      <c r="Q1258" s="460">
        <v>0</v>
      </c>
      <c r="R1258" s="460">
        <v>0</v>
      </c>
      <c r="S1258" s="460">
        <v>0</v>
      </c>
      <c r="T1258" s="460">
        <v>0</v>
      </c>
      <c r="U1258" s="460">
        <v>0</v>
      </c>
      <c r="V1258" s="460">
        <v>0</v>
      </c>
      <c r="W1258" s="460">
        <v>0</v>
      </c>
      <c r="X1258" s="460">
        <v>0</v>
      </c>
    </row>
    <row r="1259" spans="1:24" outlineLevel="2">
      <c r="A1259" s="447"/>
      <c r="B1259" s="447"/>
      <c r="C1259" s="448"/>
      <c r="D1259" s="449"/>
      <c r="E1259" s="460" t="s">
        <v>5074</v>
      </c>
      <c r="F1259" s="460">
        <v>0</v>
      </c>
      <c r="G1259" s="460" t="s">
        <v>64</v>
      </c>
      <c r="H1259" s="460">
        <v>0</v>
      </c>
      <c r="I1259" s="460">
        <v>0</v>
      </c>
      <c r="J1259" s="460">
        <v>0</v>
      </c>
      <c r="K1259" s="460">
        <v>0</v>
      </c>
      <c r="L1259" s="460">
        <v>0</v>
      </c>
      <c r="M1259" s="460">
        <v>0</v>
      </c>
      <c r="N1259" s="460">
        <v>0</v>
      </c>
      <c r="O1259" s="460">
        <v>0</v>
      </c>
      <c r="P1259" s="460">
        <v>0</v>
      </c>
      <c r="Q1259" s="460">
        <v>0</v>
      </c>
      <c r="R1259" s="460">
        <v>0</v>
      </c>
      <c r="S1259" s="460">
        <v>0</v>
      </c>
      <c r="T1259" s="460">
        <v>0</v>
      </c>
      <c r="U1259" s="460">
        <v>0</v>
      </c>
      <c r="V1259" s="460">
        <v>0</v>
      </c>
      <c r="W1259" s="460">
        <v>0</v>
      </c>
      <c r="X1259" s="460">
        <v>0</v>
      </c>
    </row>
    <row r="1260" spans="1:24" outlineLevel="2">
      <c r="A1260" s="447"/>
      <c r="B1260" s="447"/>
      <c r="C1260" s="448"/>
      <c r="D1260" s="449"/>
      <c r="E1260" s="460" t="s">
        <v>5075</v>
      </c>
      <c r="F1260" s="460">
        <v>0</v>
      </c>
      <c r="G1260" s="460" t="s">
        <v>64</v>
      </c>
      <c r="H1260" s="460">
        <v>0</v>
      </c>
      <c r="I1260" s="460">
        <v>0</v>
      </c>
      <c r="J1260" s="460">
        <v>0</v>
      </c>
      <c r="K1260" s="460">
        <v>0</v>
      </c>
      <c r="L1260" s="460">
        <v>0</v>
      </c>
      <c r="M1260" s="460">
        <v>0</v>
      </c>
      <c r="N1260" s="460">
        <v>0</v>
      </c>
      <c r="O1260" s="460">
        <v>0</v>
      </c>
      <c r="P1260" s="460">
        <v>0</v>
      </c>
      <c r="Q1260" s="460">
        <v>0</v>
      </c>
      <c r="R1260" s="460">
        <v>0</v>
      </c>
      <c r="S1260" s="460">
        <v>0</v>
      </c>
      <c r="T1260" s="460">
        <v>0</v>
      </c>
      <c r="U1260" s="460">
        <v>0</v>
      </c>
      <c r="V1260" s="460">
        <v>0</v>
      </c>
      <c r="W1260" s="460">
        <v>0</v>
      </c>
      <c r="X1260" s="460">
        <v>0</v>
      </c>
    </row>
    <row r="1261" spans="1:24" outlineLevel="2">
      <c r="A1261" s="447"/>
      <c r="B1261" s="447"/>
      <c r="C1261" s="448"/>
      <c r="D1261" s="449"/>
      <c r="E1261" s="460" t="s">
        <v>5076</v>
      </c>
      <c r="F1261" s="460">
        <v>0</v>
      </c>
      <c r="G1261" s="460" t="s">
        <v>64</v>
      </c>
      <c r="H1261" s="460">
        <v>0</v>
      </c>
      <c r="I1261" s="460">
        <v>0</v>
      </c>
      <c r="J1261" s="460">
        <v>0</v>
      </c>
      <c r="K1261" s="460">
        <v>0</v>
      </c>
      <c r="L1261" s="460">
        <v>0</v>
      </c>
      <c r="M1261" s="460">
        <v>0</v>
      </c>
      <c r="N1261" s="460">
        <v>0</v>
      </c>
      <c r="O1261" s="460">
        <v>0</v>
      </c>
      <c r="P1261" s="460">
        <v>0</v>
      </c>
      <c r="Q1261" s="460">
        <v>0</v>
      </c>
      <c r="R1261" s="460">
        <v>0</v>
      </c>
      <c r="S1261" s="460">
        <v>0</v>
      </c>
      <c r="T1261" s="460">
        <v>0</v>
      </c>
      <c r="U1261" s="460">
        <v>0</v>
      </c>
      <c r="V1261" s="460">
        <v>0</v>
      </c>
      <c r="W1261" s="460">
        <v>0</v>
      </c>
      <c r="X1261" s="460">
        <v>0</v>
      </c>
    </row>
    <row r="1262" spans="1:24" outlineLevel="2">
      <c r="A1262" s="447"/>
      <c r="B1262" s="447"/>
      <c r="C1262" s="448"/>
      <c r="D1262" s="449"/>
      <c r="E1262" s="460" t="s">
        <v>5077</v>
      </c>
      <c r="F1262" s="460">
        <v>0</v>
      </c>
      <c r="G1262" s="460" t="s">
        <v>64</v>
      </c>
      <c r="H1262" s="460">
        <v>0</v>
      </c>
      <c r="I1262" s="460">
        <v>0</v>
      </c>
      <c r="J1262" s="460">
        <v>0</v>
      </c>
      <c r="K1262" s="460">
        <v>0</v>
      </c>
      <c r="L1262" s="460">
        <v>0</v>
      </c>
      <c r="M1262" s="460">
        <v>0</v>
      </c>
      <c r="N1262" s="460">
        <v>0</v>
      </c>
      <c r="O1262" s="460">
        <v>0</v>
      </c>
      <c r="P1262" s="460">
        <v>0</v>
      </c>
      <c r="Q1262" s="460">
        <v>0</v>
      </c>
      <c r="R1262" s="460">
        <v>0</v>
      </c>
      <c r="S1262" s="460">
        <v>0</v>
      </c>
      <c r="T1262" s="460">
        <v>0</v>
      </c>
      <c r="U1262" s="460">
        <v>0</v>
      </c>
      <c r="V1262" s="460">
        <v>0</v>
      </c>
      <c r="W1262" s="460">
        <v>0</v>
      </c>
      <c r="X1262" s="460">
        <v>0</v>
      </c>
    </row>
    <row r="1263" spans="1:24" outlineLevel="2">
      <c r="A1263" s="447"/>
      <c r="B1263" s="447"/>
      <c r="C1263" s="448"/>
      <c r="D1263" s="449"/>
      <c r="E1263" s="460" t="s">
        <v>5078</v>
      </c>
      <c r="F1263" s="460">
        <v>0</v>
      </c>
      <c r="G1263" s="460" t="s">
        <v>64</v>
      </c>
      <c r="H1263" s="460">
        <v>0</v>
      </c>
      <c r="I1263" s="460">
        <v>0</v>
      </c>
      <c r="J1263" s="460">
        <v>0</v>
      </c>
      <c r="K1263" s="460">
        <v>0</v>
      </c>
      <c r="L1263" s="460">
        <v>0</v>
      </c>
      <c r="M1263" s="460">
        <v>0</v>
      </c>
      <c r="N1263" s="460">
        <v>0</v>
      </c>
      <c r="O1263" s="460">
        <v>0</v>
      </c>
      <c r="P1263" s="460">
        <v>0</v>
      </c>
      <c r="Q1263" s="460">
        <v>0</v>
      </c>
      <c r="R1263" s="460">
        <v>0</v>
      </c>
      <c r="S1263" s="460">
        <v>0</v>
      </c>
      <c r="T1263" s="460">
        <v>0</v>
      </c>
      <c r="U1263" s="460">
        <v>0</v>
      </c>
      <c r="V1263" s="460">
        <v>0</v>
      </c>
      <c r="W1263" s="460">
        <v>0</v>
      </c>
      <c r="X1263" s="460">
        <v>0</v>
      </c>
    </row>
    <row r="1264" spans="1:24" outlineLevel="2">
      <c r="A1264" s="447"/>
      <c r="B1264" s="447"/>
      <c r="C1264" s="448"/>
      <c r="D1264" s="449"/>
      <c r="E1264" s="460" t="s">
        <v>5079</v>
      </c>
      <c r="F1264" s="460">
        <v>0</v>
      </c>
      <c r="G1264" s="460" t="s">
        <v>64</v>
      </c>
      <c r="H1264" s="460">
        <v>0</v>
      </c>
      <c r="I1264" s="460">
        <v>0</v>
      </c>
      <c r="J1264" s="460">
        <v>0</v>
      </c>
      <c r="K1264" s="460">
        <v>0</v>
      </c>
      <c r="L1264" s="460">
        <v>0</v>
      </c>
      <c r="M1264" s="460">
        <v>0</v>
      </c>
      <c r="N1264" s="460">
        <v>0</v>
      </c>
      <c r="O1264" s="460">
        <v>0</v>
      </c>
      <c r="P1264" s="460">
        <v>0</v>
      </c>
      <c r="Q1264" s="460">
        <v>0</v>
      </c>
      <c r="R1264" s="460">
        <v>0</v>
      </c>
      <c r="S1264" s="460">
        <v>0</v>
      </c>
      <c r="T1264" s="460">
        <v>0</v>
      </c>
      <c r="U1264" s="460">
        <v>0</v>
      </c>
      <c r="V1264" s="460">
        <v>0</v>
      </c>
      <c r="W1264" s="460">
        <v>0</v>
      </c>
      <c r="X1264" s="460">
        <v>0</v>
      </c>
    </row>
    <row r="1265" spans="1:24" outlineLevel="2">
      <c r="A1265" s="447"/>
      <c r="B1265" s="447"/>
      <c r="C1265" s="448"/>
      <c r="D1265" s="449"/>
      <c r="E1265" s="460" t="s">
        <v>5080</v>
      </c>
      <c r="F1265" s="460">
        <v>0</v>
      </c>
      <c r="G1265" s="460" t="s">
        <v>64</v>
      </c>
      <c r="H1265" s="460">
        <v>0</v>
      </c>
      <c r="I1265" s="460">
        <v>0</v>
      </c>
      <c r="J1265" s="460">
        <v>0</v>
      </c>
      <c r="K1265" s="460">
        <v>0</v>
      </c>
      <c r="L1265" s="460">
        <v>0</v>
      </c>
      <c r="M1265" s="460">
        <v>0</v>
      </c>
      <c r="N1265" s="460">
        <v>0</v>
      </c>
      <c r="O1265" s="460">
        <v>0</v>
      </c>
      <c r="P1265" s="460">
        <v>0</v>
      </c>
      <c r="Q1265" s="460">
        <v>0</v>
      </c>
      <c r="R1265" s="460">
        <v>0</v>
      </c>
      <c r="S1265" s="460">
        <v>0</v>
      </c>
      <c r="T1265" s="460">
        <v>0</v>
      </c>
      <c r="U1265" s="460">
        <v>0</v>
      </c>
      <c r="V1265" s="460">
        <v>0</v>
      </c>
      <c r="W1265" s="460">
        <v>0</v>
      </c>
      <c r="X1265" s="460">
        <v>0</v>
      </c>
    </row>
    <row r="1266" spans="1:24" outlineLevel="2">
      <c r="A1266" s="447"/>
      <c r="B1266" s="447"/>
      <c r="C1266" s="448"/>
      <c r="D1266" s="449"/>
      <c r="E1266" s="460" t="s">
        <v>5081</v>
      </c>
      <c r="F1266" s="460">
        <v>0</v>
      </c>
      <c r="G1266" s="460" t="s">
        <v>64</v>
      </c>
      <c r="H1266" s="460">
        <v>0</v>
      </c>
      <c r="I1266" s="460">
        <v>0</v>
      </c>
      <c r="J1266" s="460">
        <v>0</v>
      </c>
      <c r="K1266" s="460">
        <v>0</v>
      </c>
      <c r="L1266" s="460">
        <v>0</v>
      </c>
      <c r="M1266" s="460">
        <v>0</v>
      </c>
      <c r="N1266" s="460">
        <v>0</v>
      </c>
      <c r="O1266" s="460">
        <v>0</v>
      </c>
      <c r="P1266" s="460">
        <v>0</v>
      </c>
      <c r="Q1266" s="460">
        <v>0</v>
      </c>
      <c r="R1266" s="460">
        <v>0</v>
      </c>
      <c r="S1266" s="460">
        <v>0</v>
      </c>
      <c r="T1266" s="460">
        <v>0</v>
      </c>
      <c r="U1266" s="460">
        <v>0</v>
      </c>
      <c r="V1266" s="460">
        <v>0</v>
      </c>
      <c r="W1266" s="460">
        <v>0</v>
      </c>
      <c r="X1266" s="460">
        <v>0</v>
      </c>
    </row>
    <row r="1267" spans="1:24" outlineLevel="2">
      <c r="A1267" s="447"/>
      <c r="B1267" s="447"/>
      <c r="C1267" s="448"/>
      <c r="D1267" s="449"/>
      <c r="E1267" s="460" t="s">
        <v>5082</v>
      </c>
      <c r="F1267" s="460">
        <v>0</v>
      </c>
      <c r="G1267" s="460" t="s">
        <v>64</v>
      </c>
      <c r="H1267" s="460">
        <v>0</v>
      </c>
      <c r="I1267" s="460">
        <v>0</v>
      </c>
      <c r="J1267" s="460">
        <v>0</v>
      </c>
      <c r="K1267" s="460">
        <v>0</v>
      </c>
      <c r="L1267" s="460">
        <v>0</v>
      </c>
      <c r="M1267" s="460">
        <v>0</v>
      </c>
      <c r="N1267" s="460">
        <v>0</v>
      </c>
      <c r="O1267" s="460">
        <v>0</v>
      </c>
      <c r="P1267" s="460">
        <v>0</v>
      </c>
      <c r="Q1267" s="460">
        <v>0</v>
      </c>
      <c r="R1267" s="460">
        <v>0</v>
      </c>
      <c r="S1267" s="460">
        <v>0</v>
      </c>
      <c r="T1267" s="460">
        <v>0</v>
      </c>
      <c r="U1267" s="460">
        <v>0</v>
      </c>
      <c r="V1267" s="460">
        <v>0</v>
      </c>
      <c r="W1267" s="460">
        <v>0</v>
      </c>
      <c r="X1267" s="460">
        <v>0</v>
      </c>
    </row>
    <row r="1268" spans="1:24" outlineLevel="2">
      <c r="A1268" s="447"/>
      <c r="B1268" s="447"/>
      <c r="C1268" s="448"/>
      <c r="D1268" s="449"/>
      <c r="E1268" s="460" t="s">
        <v>5083</v>
      </c>
      <c r="F1268" s="460">
        <v>0</v>
      </c>
      <c r="G1268" s="460" t="s">
        <v>64</v>
      </c>
      <c r="H1268" s="460">
        <v>0</v>
      </c>
      <c r="I1268" s="460">
        <v>0</v>
      </c>
      <c r="J1268" s="460">
        <v>0</v>
      </c>
      <c r="K1268" s="460">
        <v>0</v>
      </c>
      <c r="L1268" s="460">
        <v>0</v>
      </c>
      <c r="M1268" s="460">
        <v>0</v>
      </c>
      <c r="N1268" s="460">
        <v>0</v>
      </c>
      <c r="O1268" s="460">
        <v>0</v>
      </c>
      <c r="P1268" s="460">
        <v>0</v>
      </c>
      <c r="Q1268" s="460">
        <v>0</v>
      </c>
      <c r="R1268" s="460">
        <v>0</v>
      </c>
      <c r="S1268" s="460">
        <v>0</v>
      </c>
      <c r="T1268" s="460">
        <v>0</v>
      </c>
      <c r="U1268" s="460">
        <v>0</v>
      </c>
      <c r="V1268" s="460">
        <v>0</v>
      </c>
      <c r="W1268" s="460">
        <v>0</v>
      </c>
      <c r="X1268" s="460">
        <v>0</v>
      </c>
    </row>
    <row r="1269" spans="1:24" outlineLevel="2">
      <c r="A1269" s="447"/>
      <c r="B1269" s="447"/>
      <c r="C1269" s="448"/>
      <c r="D1269" s="449"/>
      <c r="E1269" s="460" t="s">
        <v>5084</v>
      </c>
      <c r="F1269" s="460">
        <v>0</v>
      </c>
      <c r="G1269" s="460" t="s">
        <v>64</v>
      </c>
      <c r="H1269" s="460">
        <v>0</v>
      </c>
      <c r="I1269" s="460">
        <v>0</v>
      </c>
      <c r="J1269" s="460">
        <v>0</v>
      </c>
      <c r="K1269" s="460">
        <v>0</v>
      </c>
      <c r="L1269" s="460">
        <v>0</v>
      </c>
      <c r="M1269" s="460">
        <v>0</v>
      </c>
      <c r="N1269" s="460">
        <v>0</v>
      </c>
      <c r="O1269" s="460">
        <v>0</v>
      </c>
      <c r="P1269" s="460">
        <v>0</v>
      </c>
      <c r="Q1269" s="460">
        <v>0</v>
      </c>
      <c r="R1269" s="460">
        <v>0</v>
      </c>
      <c r="S1269" s="460">
        <v>0</v>
      </c>
      <c r="T1269" s="460">
        <v>0</v>
      </c>
      <c r="U1269" s="460">
        <v>0</v>
      </c>
      <c r="V1269" s="460">
        <v>0</v>
      </c>
      <c r="W1269" s="460">
        <v>0</v>
      </c>
      <c r="X1269" s="460">
        <v>0</v>
      </c>
    </row>
    <row r="1270" spans="1:24" outlineLevel="2">
      <c r="A1270" s="453"/>
      <c r="B1270" s="453"/>
      <c r="C1270" s="454"/>
      <c r="D1270" s="455"/>
      <c r="E1270" s="456" t="s">
        <v>5085</v>
      </c>
      <c r="F1270" s="456"/>
      <c r="G1270" s="456" t="s">
        <v>64</v>
      </c>
      <c r="H1270" s="456"/>
      <c r="I1270" s="456"/>
      <c r="J1270" s="461">
        <f t="shared" ref="J1270:X1275" si="91" xml:space="preserve">  CHOOSE( $F$1251, J1252, J1258, J1264 )</f>
        <v>0</v>
      </c>
      <c r="K1270" s="461">
        <f t="shared" si="91"/>
        <v>0</v>
      </c>
      <c r="L1270" s="461">
        <f t="shared" si="91"/>
        <v>0</v>
      </c>
      <c r="M1270" s="461">
        <f t="shared" si="91"/>
        <v>0</v>
      </c>
      <c r="N1270" s="461">
        <f t="shared" si="91"/>
        <v>7.4999999999999997E-3</v>
      </c>
      <c r="O1270" s="461">
        <f t="shared" si="91"/>
        <v>1.5299999999999999E-2</v>
      </c>
      <c r="P1270" s="461">
        <f t="shared" si="91"/>
        <v>2.2499999999999999E-2</v>
      </c>
      <c r="Q1270" s="461">
        <f t="shared" si="91"/>
        <v>1.78E-2</v>
      </c>
      <c r="R1270" s="461">
        <f t="shared" si="91"/>
        <v>6.4999999999999997E-3</v>
      </c>
      <c r="S1270" s="461">
        <f t="shared" si="91"/>
        <v>1.41E-2</v>
      </c>
      <c r="T1270" s="461">
        <f t="shared" si="91"/>
        <v>1.41E-2</v>
      </c>
      <c r="U1270" s="461">
        <f t="shared" si="91"/>
        <v>1.41E-2</v>
      </c>
      <c r="V1270" s="461">
        <f t="shared" si="91"/>
        <v>1.3899999999999999E-2</v>
      </c>
      <c r="W1270" s="461">
        <f t="shared" si="91"/>
        <v>1.3899999999999999E-2</v>
      </c>
      <c r="X1270" s="461">
        <f t="shared" si="91"/>
        <v>0</v>
      </c>
    </row>
    <row r="1271" spans="1:24" outlineLevel="2">
      <c r="A1271" s="453"/>
      <c r="B1271" s="453"/>
      <c r="C1271" s="454"/>
      <c r="D1271" s="455"/>
      <c r="E1271" s="456" t="s">
        <v>5086</v>
      </c>
      <c r="F1271" s="456"/>
      <c r="G1271" s="456" t="s">
        <v>64</v>
      </c>
      <c r="H1271" s="456"/>
      <c r="I1271" s="456"/>
      <c r="J1271" s="461">
        <f t="shared" si="91"/>
        <v>0</v>
      </c>
      <c r="K1271" s="461">
        <f t="shared" si="91"/>
        <v>0</v>
      </c>
      <c r="L1271" s="461">
        <f t="shared" si="91"/>
        <v>0</v>
      </c>
      <c r="M1271" s="461">
        <f t="shared" si="91"/>
        <v>0</v>
      </c>
      <c r="N1271" s="461">
        <f t="shared" si="91"/>
        <v>2.7E-2</v>
      </c>
      <c r="O1271" s="461">
        <f t="shared" si="91"/>
        <v>3.44E-2</v>
      </c>
      <c r="P1271" s="461">
        <f t="shared" si="91"/>
        <v>2.8899999999999999E-2</v>
      </c>
      <c r="Q1271" s="461">
        <f t="shared" si="91"/>
        <v>2.1000000000000001E-2</v>
      </c>
      <c r="R1271" s="461">
        <f t="shared" si="91"/>
        <v>2.1299999999999999E-2</v>
      </c>
      <c r="S1271" s="461">
        <f t="shared" si="91"/>
        <v>2.64E-2</v>
      </c>
      <c r="T1271" s="461">
        <f t="shared" si="91"/>
        <v>2.5499999999999998E-2</v>
      </c>
      <c r="U1271" s="461">
        <f t="shared" si="91"/>
        <v>2.52E-2</v>
      </c>
      <c r="V1271" s="461">
        <f t="shared" si="91"/>
        <v>2.4899999999999999E-2</v>
      </c>
      <c r="W1271" s="461">
        <f t="shared" si="91"/>
        <v>2.52E-2</v>
      </c>
      <c r="X1271" s="461">
        <f t="shared" si="91"/>
        <v>0</v>
      </c>
    </row>
    <row r="1272" spans="1:24" outlineLevel="2">
      <c r="A1272" s="453"/>
      <c r="B1272" s="453"/>
      <c r="C1272" s="454"/>
      <c r="D1272" s="455"/>
      <c r="E1272" s="456" t="s">
        <v>5087</v>
      </c>
      <c r="F1272" s="456"/>
      <c r="G1272" s="456" t="s">
        <v>64</v>
      </c>
      <c r="H1272" s="456"/>
      <c r="I1272" s="456"/>
      <c r="J1272" s="461">
        <f t="shared" si="91"/>
        <v>0</v>
      </c>
      <c r="K1272" s="461">
        <f t="shared" si="91"/>
        <v>0</v>
      </c>
      <c r="L1272" s="461">
        <f t="shared" si="91"/>
        <v>0</v>
      </c>
      <c r="M1272" s="461">
        <f t="shared" si="91"/>
        <v>0</v>
      </c>
      <c r="N1272" s="461">
        <f t="shared" si="91"/>
        <v>5.9999999999999995E-4</v>
      </c>
      <c r="O1272" s="461">
        <f t="shared" si="91"/>
        <v>5.9999999999999995E-4</v>
      </c>
      <c r="P1272" s="461">
        <f t="shared" si="91"/>
        <v>6.9999999999999999E-4</v>
      </c>
      <c r="Q1272" s="461">
        <f t="shared" si="91"/>
        <v>1.4E-3</v>
      </c>
      <c r="R1272" s="461">
        <f t="shared" si="91"/>
        <v>1.6999999999999999E-3</v>
      </c>
      <c r="S1272" s="461">
        <f t="shared" si="91"/>
        <v>1.3999999999999998E-3</v>
      </c>
      <c r="T1272" s="461">
        <f t="shared" si="91"/>
        <v>1.5E-3</v>
      </c>
      <c r="U1272" s="461">
        <f t="shared" si="91"/>
        <v>1.6999999999999999E-3</v>
      </c>
      <c r="V1272" s="461">
        <f t="shared" si="91"/>
        <v>1.8E-3</v>
      </c>
      <c r="W1272" s="461">
        <f t="shared" si="91"/>
        <v>1.9E-3</v>
      </c>
      <c r="X1272" s="461">
        <f t="shared" si="91"/>
        <v>0</v>
      </c>
    </row>
    <row r="1273" spans="1:24" outlineLevel="2">
      <c r="A1273" s="453"/>
      <c r="B1273" s="453"/>
      <c r="C1273" s="454"/>
      <c r="D1273" s="455"/>
      <c r="E1273" s="456" t="s">
        <v>5088</v>
      </c>
      <c r="F1273" s="456"/>
      <c r="G1273" s="456" t="s">
        <v>64</v>
      </c>
      <c r="H1273" s="456"/>
      <c r="I1273" s="456"/>
      <c r="J1273" s="461">
        <f t="shared" si="91"/>
        <v>0</v>
      </c>
      <c r="K1273" s="461">
        <f t="shared" si="91"/>
        <v>0</v>
      </c>
      <c r="L1273" s="461">
        <f t="shared" si="91"/>
        <v>0</v>
      </c>
      <c r="M1273" s="461">
        <f t="shared" si="91"/>
        <v>0</v>
      </c>
      <c r="N1273" s="461">
        <f t="shared" si="91"/>
        <v>0</v>
      </c>
      <c r="O1273" s="461">
        <f t="shared" si="91"/>
        <v>0</v>
      </c>
      <c r="P1273" s="461">
        <f t="shared" si="91"/>
        <v>0</v>
      </c>
      <c r="Q1273" s="461">
        <f t="shared" si="91"/>
        <v>0</v>
      </c>
      <c r="R1273" s="461">
        <f t="shared" si="91"/>
        <v>0</v>
      </c>
      <c r="S1273" s="461">
        <f t="shared" si="91"/>
        <v>0</v>
      </c>
      <c r="T1273" s="461">
        <f t="shared" si="91"/>
        <v>0</v>
      </c>
      <c r="U1273" s="461">
        <f t="shared" si="91"/>
        <v>0</v>
      </c>
      <c r="V1273" s="461">
        <f t="shared" si="91"/>
        <v>0</v>
      </c>
      <c r="W1273" s="461">
        <f t="shared" si="91"/>
        <v>0</v>
      </c>
      <c r="X1273" s="461">
        <f t="shared" si="91"/>
        <v>0</v>
      </c>
    </row>
    <row r="1274" spans="1:24" outlineLevel="2">
      <c r="A1274" s="453"/>
      <c r="B1274" s="453"/>
      <c r="C1274" s="454"/>
      <c r="D1274" s="455"/>
      <c r="E1274" s="456" t="s">
        <v>5089</v>
      </c>
      <c r="F1274" s="456"/>
      <c r="G1274" s="456" t="s">
        <v>64</v>
      </c>
      <c r="H1274" s="456"/>
      <c r="I1274" s="456"/>
      <c r="J1274" s="461">
        <f t="shared" si="91"/>
        <v>0</v>
      </c>
      <c r="K1274" s="461">
        <f t="shared" si="91"/>
        <v>0</v>
      </c>
      <c r="L1274" s="461">
        <f t="shared" si="91"/>
        <v>0</v>
      </c>
      <c r="M1274" s="461">
        <f t="shared" si="91"/>
        <v>0</v>
      </c>
      <c r="N1274" s="461">
        <f t="shared" si="91"/>
        <v>0</v>
      </c>
      <c r="O1274" s="461">
        <f t="shared" si="91"/>
        <v>0</v>
      </c>
      <c r="P1274" s="461">
        <f t="shared" si="91"/>
        <v>0</v>
      </c>
      <c r="Q1274" s="461">
        <f t="shared" si="91"/>
        <v>0</v>
      </c>
      <c r="R1274" s="461">
        <f t="shared" si="91"/>
        <v>0</v>
      </c>
      <c r="S1274" s="461">
        <f t="shared" si="91"/>
        <v>0</v>
      </c>
      <c r="T1274" s="461">
        <f t="shared" si="91"/>
        <v>0</v>
      </c>
      <c r="U1274" s="461">
        <f t="shared" si="91"/>
        <v>0</v>
      </c>
      <c r="V1274" s="461">
        <f t="shared" si="91"/>
        <v>0</v>
      </c>
      <c r="W1274" s="461">
        <f t="shared" si="91"/>
        <v>0</v>
      </c>
      <c r="X1274" s="461">
        <f t="shared" si="91"/>
        <v>0</v>
      </c>
    </row>
    <row r="1275" spans="1:24" outlineLevel="2">
      <c r="A1275" s="453"/>
      <c r="B1275" s="453"/>
      <c r="C1275" s="454"/>
      <c r="D1275" s="455"/>
      <c r="E1275" s="456" t="s">
        <v>5090</v>
      </c>
      <c r="F1275" s="456"/>
      <c r="G1275" s="456" t="s">
        <v>64</v>
      </c>
      <c r="H1275" s="456"/>
      <c r="I1275" s="456"/>
      <c r="J1275" s="461">
        <f t="shared" si="91"/>
        <v>0</v>
      </c>
      <c r="K1275" s="461">
        <f t="shared" si="91"/>
        <v>0</v>
      </c>
      <c r="L1275" s="461">
        <f t="shared" si="91"/>
        <v>0</v>
      </c>
      <c r="M1275" s="461">
        <f t="shared" si="91"/>
        <v>0</v>
      </c>
      <c r="N1275" s="461">
        <f t="shared" si="91"/>
        <v>0</v>
      </c>
      <c r="O1275" s="461">
        <f t="shared" si="91"/>
        <v>0</v>
      </c>
      <c r="P1275" s="461">
        <f t="shared" si="91"/>
        <v>0</v>
      </c>
      <c r="Q1275" s="461">
        <f t="shared" si="91"/>
        <v>0</v>
      </c>
      <c r="R1275" s="461">
        <f t="shared" si="91"/>
        <v>0</v>
      </c>
      <c r="S1275" s="461">
        <f t="shared" si="91"/>
        <v>0</v>
      </c>
      <c r="T1275" s="461">
        <f t="shared" si="91"/>
        <v>0</v>
      </c>
      <c r="U1275" s="461">
        <f t="shared" si="91"/>
        <v>0</v>
      </c>
      <c r="V1275" s="461">
        <f t="shared" si="91"/>
        <v>0</v>
      </c>
      <c r="W1275" s="461">
        <f t="shared" si="91"/>
        <v>0</v>
      </c>
      <c r="X1275" s="461">
        <f t="shared" si="91"/>
        <v>0</v>
      </c>
    </row>
    <row r="1276" spans="1:24" outlineLevel="2"/>
    <row r="1277" spans="1:24" outlineLevel="2"/>
    <row r="1278" spans="1:24" outlineLevel="2">
      <c r="B1278" s="69" t="s">
        <v>5091</v>
      </c>
    </row>
    <row r="1279" spans="1:24" outlineLevel="2">
      <c r="A1279" s="447"/>
      <c r="B1279" s="447"/>
      <c r="C1279" s="448"/>
      <c r="D1279" s="449"/>
      <c r="E1279" s="450" t="s">
        <v>5092</v>
      </c>
      <c r="F1279" s="450">
        <v>1</v>
      </c>
      <c r="G1279" s="450" t="s">
        <v>4001</v>
      </c>
      <c r="M1279" s="451"/>
    </row>
    <row r="1280" spans="1:24" outlineLevel="2">
      <c r="A1280" s="447"/>
      <c r="B1280" s="447"/>
      <c r="C1280" s="448"/>
      <c r="D1280" s="449"/>
      <c r="E1280" s="460" t="s">
        <v>5093</v>
      </c>
      <c r="F1280" s="460">
        <v>0</v>
      </c>
      <c r="G1280" s="460" t="s">
        <v>64</v>
      </c>
      <c r="H1280" s="460">
        <v>0</v>
      </c>
      <c r="I1280" s="460">
        <v>0</v>
      </c>
      <c r="J1280" s="460">
        <v>0</v>
      </c>
      <c r="K1280" s="460">
        <v>0</v>
      </c>
      <c r="L1280" s="460">
        <v>0</v>
      </c>
      <c r="M1280" s="460">
        <v>0</v>
      </c>
      <c r="N1280" s="460">
        <v>4.2900000000000001E-2</v>
      </c>
      <c r="O1280" s="460">
        <v>7.4999999999999997E-3</v>
      </c>
      <c r="P1280" s="460">
        <v>1.5800000000000002E-2</v>
      </c>
      <c r="Q1280" s="460">
        <v>8.6999999999999994E-3</v>
      </c>
      <c r="R1280" s="460">
        <v>9.2999999999999992E-3</v>
      </c>
      <c r="S1280" s="460">
        <v>1.38E-2</v>
      </c>
      <c r="T1280" s="460">
        <v>1.38E-2</v>
      </c>
      <c r="U1280" s="460">
        <v>1.38E-2</v>
      </c>
      <c r="V1280" s="460">
        <v>1.3899999999999999E-2</v>
      </c>
      <c r="W1280" s="460">
        <v>1.3899999999999999E-2</v>
      </c>
      <c r="X1280" s="460">
        <v>0</v>
      </c>
    </row>
    <row r="1281" spans="1:24" outlineLevel="2">
      <c r="A1281" s="447"/>
      <c r="B1281" s="447"/>
      <c r="C1281" s="448"/>
      <c r="D1281" s="449"/>
      <c r="E1281" s="460" t="s">
        <v>5094</v>
      </c>
      <c r="F1281" s="460">
        <v>0</v>
      </c>
      <c r="G1281" s="460" t="s">
        <v>64</v>
      </c>
      <c r="H1281" s="460">
        <v>0</v>
      </c>
      <c r="I1281" s="460">
        <v>0</v>
      </c>
      <c r="J1281" s="460">
        <v>0</v>
      </c>
      <c r="K1281" s="460">
        <v>0</v>
      </c>
      <c r="L1281" s="460">
        <v>0</v>
      </c>
      <c r="M1281" s="460">
        <v>0</v>
      </c>
      <c r="N1281" s="460">
        <v>1.95E-2</v>
      </c>
      <c r="O1281" s="460">
        <v>2.0400000000000001E-2</v>
      </c>
      <c r="P1281" s="460">
        <v>1.47E-2</v>
      </c>
      <c r="Q1281" s="460">
        <v>6.9500000000000006E-2</v>
      </c>
      <c r="R1281" s="460">
        <v>1.8599999999999998E-2</v>
      </c>
      <c r="S1281" s="460">
        <v>3.04E-2</v>
      </c>
      <c r="T1281" s="460">
        <v>2.9399999999999999E-2</v>
      </c>
      <c r="U1281" s="460">
        <v>2.92E-2</v>
      </c>
      <c r="V1281" s="460">
        <v>2.8899999999999995E-2</v>
      </c>
      <c r="W1281" s="460">
        <v>2.92E-2</v>
      </c>
      <c r="X1281" s="460">
        <v>0</v>
      </c>
    </row>
    <row r="1282" spans="1:24" outlineLevel="2">
      <c r="A1282" s="447"/>
      <c r="B1282" s="447"/>
      <c r="C1282" s="448"/>
      <c r="D1282" s="449"/>
      <c r="E1282" s="460" t="s">
        <v>5095</v>
      </c>
      <c r="F1282" s="460">
        <v>0</v>
      </c>
      <c r="G1282" s="460" t="s">
        <v>64</v>
      </c>
      <c r="H1282" s="460">
        <v>0</v>
      </c>
      <c r="I1282" s="460">
        <v>0</v>
      </c>
      <c r="J1282" s="460">
        <v>0</v>
      </c>
      <c r="K1282" s="460">
        <v>0</v>
      </c>
      <c r="L1282" s="460">
        <v>0</v>
      </c>
      <c r="M1282" s="460">
        <v>0</v>
      </c>
      <c r="N1282" s="460">
        <v>4.6899999999999997E-2</v>
      </c>
      <c r="O1282" s="460">
        <v>5.6399999999999999E-2</v>
      </c>
      <c r="P1282" s="460">
        <v>6.5799999999999997E-2</v>
      </c>
      <c r="Q1282" s="460">
        <v>6.93E-2</v>
      </c>
      <c r="R1282" s="460">
        <v>6.0699999999999997E-2</v>
      </c>
      <c r="S1282" s="460">
        <v>7.51E-2</v>
      </c>
      <c r="T1282" s="460">
        <v>7.9399999999999998E-2</v>
      </c>
      <c r="U1282" s="460">
        <v>8.9200000000000002E-2</v>
      </c>
      <c r="V1282" s="460">
        <v>9.3399999999999997E-2</v>
      </c>
      <c r="W1282" s="460">
        <v>9.7000000000000017E-2</v>
      </c>
      <c r="X1282" s="460">
        <v>0</v>
      </c>
    </row>
    <row r="1283" spans="1:24" outlineLevel="2">
      <c r="A1283" s="447"/>
      <c r="B1283" s="447"/>
      <c r="C1283" s="448"/>
      <c r="D1283" s="449"/>
      <c r="E1283" s="460" t="s">
        <v>5096</v>
      </c>
      <c r="F1283" s="460">
        <v>0</v>
      </c>
      <c r="G1283" s="460" t="s">
        <v>64</v>
      </c>
      <c r="H1283" s="460">
        <v>0</v>
      </c>
      <c r="I1283" s="460">
        <v>0</v>
      </c>
      <c r="J1283" s="460">
        <v>0</v>
      </c>
      <c r="K1283" s="460">
        <v>0</v>
      </c>
      <c r="L1283" s="460">
        <v>0</v>
      </c>
      <c r="M1283" s="460">
        <v>0</v>
      </c>
      <c r="N1283" s="460">
        <v>0</v>
      </c>
      <c r="O1283" s="460">
        <v>0</v>
      </c>
      <c r="P1283" s="460">
        <v>0</v>
      </c>
      <c r="Q1283" s="460">
        <v>0</v>
      </c>
      <c r="R1283" s="460">
        <v>0</v>
      </c>
      <c r="S1283" s="460">
        <v>0</v>
      </c>
      <c r="T1283" s="460">
        <v>0</v>
      </c>
      <c r="U1283" s="460">
        <v>0</v>
      </c>
      <c r="V1283" s="460">
        <v>0</v>
      </c>
      <c r="W1283" s="460">
        <v>0</v>
      </c>
      <c r="X1283" s="460">
        <v>0</v>
      </c>
    </row>
    <row r="1284" spans="1:24" outlineLevel="2">
      <c r="A1284" s="447"/>
      <c r="B1284" s="447"/>
      <c r="C1284" s="448"/>
      <c r="D1284" s="449"/>
      <c r="E1284" s="460" t="s">
        <v>5097</v>
      </c>
      <c r="F1284" s="460">
        <v>0</v>
      </c>
      <c r="G1284" s="460" t="s">
        <v>64</v>
      </c>
      <c r="H1284" s="460">
        <v>0</v>
      </c>
      <c r="I1284" s="460">
        <v>0</v>
      </c>
      <c r="J1284" s="460">
        <v>0</v>
      </c>
      <c r="K1284" s="460">
        <v>0</v>
      </c>
      <c r="L1284" s="460">
        <v>0</v>
      </c>
      <c r="M1284" s="460">
        <v>0</v>
      </c>
      <c r="N1284" s="460">
        <v>0.52290000000000003</v>
      </c>
      <c r="O1284" s="460">
        <v>0.05</v>
      </c>
      <c r="P1284" s="460">
        <v>4.6600000000000003E-2</v>
      </c>
      <c r="Q1284" s="460">
        <v>4.8899999999999999E-2</v>
      </c>
      <c r="R1284" s="460">
        <v>4.8300000000000003E-2</v>
      </c>
      <c r="S1284" s="460">
        <v>0</v>
      </c>
      <c r="T1284" s="460">
        <v>0</v>
      </c>
      <c r="U1284" s="460">
        <v>0</v>
      </c>
      <c r="V1284" s="460">
        <v>0</v>
      </c>
      <c r="W1284" s="460">
        <v>0</v>
      </c>
      <c r="X1284" s="460">
        <v>0</v>
      </c>
    </row>
    <row r="1285" spans="1:24" outlineLevel="2">
      <c r="A1285" s="447"/>
      <c r="B1285" s="447"/>
      <c r="C1285" s="448"/>
      <c r="D1285" s="449"/>
      <c r="E1285" s="460" t="s">
        <v>5098</v>
      </c>
      <c r="F1285" s="460">
        <v>0</v>
      </c>
      <c r="G1285" s="460" t="s">
        <v>64</v>
      </c>
      <c r="H1285" s="460">
        <v>0</v>
      </c>
      <c r="I1285" s="460">
        <v>0</v>
      </c>
      <c r="J1285" s="460">
        <v>0</v>
      </c>
      <c r="K1285" s="460">
        <v>0</v>
      </c>
      <c r="L1285" s="460">
        <v>0</v>
      </c>
      <c r="M1285" s="460">
        <v>0</v>
      </c>
      <c r="N1285" s="460">
        <v>0</v>
      </c>
      <c r="O1285" s="460">
        <v>0</v>
      </c>
      <c r="P1285" s="460">
        <v>0</v>
      </c>
      <c r="Q1285" s="460">
        <v>0</v>
      </c>
      <c r="R1285" s="460">
        <v>0</v>
      </c>
      <c r="S1285" s="460">
        <v>0</v>
      </c>
      <c r="T1285" s="460">
        <v>0</v>
      </c>
      <c r="U1285" s="460">
        <v>0</v>
      </c>
      <c r="V1285" s="460">
        <v>0</v>
      </c>
      <c r="W1285" s="460">
        <v>0</v>
      </c>
      <c r="X1285" s="460">
        <v>0</v>
      </c>
    </row>
    <row r="1286" spans="1:24" outlineLevel="2">
      <c r="A1286" s="447"/>
      <c r="B1286" s="447"/>
      <c r="C1286" s="448"/>
      <c r="D1286" s="449"/>
      <c r="E1286" s="460" t="s">
        <v>5099</v>
      </c>
      <c r="F1286" s="460">
        <v>0</v>
      </c>
      <c r="G1286" s="460" t="s">
        <v>64</v>
      </c>
      <c r="H1286" s="460">
        <v>0</v>
      </c>
      <c r="I1286" s="460">
        <v>0</v>
      </c>
      <c r="J1286" s="460">
        <v>0</v>
      </c>
      <c r="K1286" s="460">
        <v>0</v>
      </c>
      <c r="L1286" s="460">
        <v>0</v>
      </c>
      <c r="M1286" s="460">
        <v>0</v>
      </c>
      <c r="N1286" s="460">
        <v>0</v>
      </c>
      <c r="O1286" s="460">
        <v>0</v>
      </c>
      <c r="P1286" s="460">
        <v>0</v>
      </c>
      <c r="Q1286" s="460">
        <v>0</v>
      </c>
      <c r="R1286" s="460">
        <v>0</v>
      </c>
      <c r="S1286" s="460">
        <v>0</v>
      </c>
      <c r="T1286" s="460">
        <v>0</v>
      </c>
      <c r="U1286" s="460">
        <v>0</v>
      </c>
      <c r="V1286" s="460">
        <v>0</v>
      </c>
      <c r="W1286" s="460">
        <v>0</v>
      </c>
      <c r="X1286" s="460">
        <v>0</v>
      </c>
    </row>
    <row r="1287" spans="1:24" outlineLevel="2">
      <c r="A1287" s="447"/>
      <c r="B1287" s="447"/>
      <c r="C1287" s="448"/>
      <c r="D1287" s="449"/>
      <c r="E1287" s="460" t="s">
        <v>5100</v>
      </c>
      <c r="F1287" s="460">
        <v>0</v>
      </c>
      <c r="G1287" s="460" t="s">
        <v>64</v>
      </c>
      <c r="H1287" s="460">
        <v>0</v>
      </c>
      <c r="I1287" s="460">
        <v>0</v>
      </c>
      <c r="J1287" s="460">
        <v>0</v>
      </c>
      <c r="K1287" s="460">
        <v>0</v>
      </c>
      <c r="L1287" s="460">
        <v>0</v>
      </c>
      <c r="M1287" s="460">
        <v>0</v>
      </c>
      <c r="N1287" s="460">
        <v>0</v>
      </c>
      <c r="O1287" s="460">
        <v>0</v>
      </c>
      <c r="P1287" s="460">
        <v>0</v>
      </c>
      <c r="Q1287" s="460">
        <v>0</v>
      </c>
      <c r="R1287" s="460">
        <v>0</v>
      </c>
      <c r="S1287" s="460">
        <v>0</v>
      </c>
      <c r="T1287" s="460">
        <v>0</v>
      </c>
      <c r="U1287" s="460">
        <v>0</v>
      </c>
      <c r="V1287" s="460">
        <v>0</v>
      </c>
      <c r="W1287" s="460">
        <v>0</v>
      </c>
      <c r="X1287" s="460">
        <v>0</v>
      </c>
    </row>
    <row r="1288" spans="1:24" outlineLevel="2">
      <c r="A1288" s="447"/>
      <c r="B1288" s="447"/>
      <c r="C1288" s="448"/>
      <c r="D1288" s="449"/>
      <c r="E1288" s="460" t="s">
        <v>5101</v>
      </c>
      <c r="F1288" s="460">
        <v>0</v>
      </c>
      <c r="G1288" s="460" t="s">
        <v>64</v>
      </c>
      <c r="H1288" s="460">
        <v>0</v>
      </c>
      <c r="I1288" s="460">
        <v>0</v>
      </c>
      <c r="J1288" s="460">
        <v>0</v>
      </c>
      <c r="K1288" s="460">
        <v>0</v>
      </c>
      <c r="L1288" s="460">
        <v>0</v>
      </c>
      <c r="M1288" s="460">
        <v>0</v>
      </c>
      <c r="N1288" s="460">
        <v>0</v>
      </c>
      <c r="O1288" s="460">
        <v>0</v>
      </c>
      <c r="P1288" s="460">
        <v>0</v>
      </c>
      <c r="Q1288" s="460">
        <v>0</v>
      </c>
      <c r="R1288" s="460">
        <v>0</v>
      </c>
      <c r="S1288" s="460">
        <v>0</v>
      </c>
      <c r="T1288" s="460">
        <v>0</v>
      </c>
      <c r="U1288" s="460">
        <v>0</v>
      </c>
      <c r="V1288" s="460">
        <v>0</v>
      </c>
      <c r="W1288" s="460">
        <v>0</v>
      </c>
      <c r="X1288" s="460">
        <v>0</v>
      </c>
    </row>
    <row r="1289" spans="1:24" outlineLevel="2">
      <c r="A1289" s="447"/>
      <c r="B1289" s="447"/>
      <c r="C1289" s="448"/>
      <c r="D1289" s="449"/>
      <c r="E1289" s="460" t="s">
        <v>5102</v>
      </c>
      <c r="F1289" s="460">
        <v>0</v>
      </c>
      <c r="G1289" s="460" t="s">
        <v>64</v>
      </c>
      <c r="H1289" s="460">
        <v>0</v>
      </c>
      <c r="I1289" s="460">
        <v>0</v>
      </c>
      <c r="J1289" s="460">
        <v>0</v>
      </c>
      <c r="K1289" s="460">
        <v>0</v>
      </c>
      <c r="L1289" s="460">
        <v>0</v>
      </c>
      <c r="M1289" s="460">
        <v>0</v>
      </c>
      <c r="N1289" s="460">
        <v>0</v>
      </c>
      <c r="O1289" s="460">
        <v>0</v>
      </c>
      <c r="P1289" s="460">
        <v>0</v>
      </c>
      <c r="Q1289" s="460">
        <v>0</v>
      </c>
      <c r="R1289" s="460">
        <v>0</v>
      </c>
      <c r="S1289" s="460">
        <v>0</v>
      </c>
      <c r="T1289" s="460">
        <v>0</v>
      </c>
      <c r="U1289" s="460">
        <v>0</v>
      </c>
      <c r="V1289" s="460">
        <v>0</v>
      </c>
      <c r="W1289" s="460">
        <v>0</v>
      </c>
      <c r="X1289" s="460">
        <v>0</v>
      </c>
    </row>
    <row r="1290" spans="1:24" outlineLevel="2">
      <c r="A1290" s="447"/>
      <c r="B1290" s="447"/>
      <c r="C1290" s="448"/>
      <c r="D1290" s="449"/>
      <c r="E1290" s="460" t="s">
        <v>5103</v>
      </c>
      <c r="F1290" s="460">
        <v>0</v>
      </c>
      <c r="G1290" s="460" t="s">
        <v>64</v>
      </c>
      <c r="H1290" s="460">
        <v>0</v>
      </c>
      <c r="I1290" s="460">
        <v>0</v>
      </c>
      <c r="J1290" s="460">
        <v>0</v>
      </c>
      <c r="K1290" s="460">
        <v>0</v>
      </c>
      <c r="L1290" s="460">
        <v>0</v>
      </c>
      <c r="M1290" s="460">
        <v>0</v>
      </c>
      <c r="N1290" s="460">
        <v>0</v>
      </c>
      <c r="O1290" s="460">
        <v>0</v>
      </c>
      <c r="P1290" s="460">
        <v>0</v>
      </c>
      <c r="Q1290" s="460">
        <v>0</v>
      </c>
      <c r="R1290" s="460">
        <v>0</v>
      </c>
      <c r="S1290" s="460">
        <v>0</v>
      </c>
      <c r="T1290" s="460">
        <v>0</v>
      </c>
      <c r="U1290" s="460">
        <v>0</v>
      </c>
      <c r="V1290" s="460">
        <v>0</v>
      </c>
      <c r="W1290" s="460">
        <v>0</v>
      </c>
      <c r="X1290" s="460">
        <v>0</v>
      </c>
    </row>
    <row r="1291" spans="1:24" outlineLevel="2">
      <c r="A1291" s="447"/>
      <c r="B1291" s="447"/>
      <c r="C1291" s="448"/>
      <c r="D1291" s="449"/>
      <c r="E1291" s="460" t="s">
        <v>5104</v>
      </c>
      <c r="F1291" s="460">
        <v>0</v>
      </c>
      <c r="G1291" s="460" t="s">
        <v>64</v>
      </c>
      <c r="H1291" s="460">
        <v>0</v>
      </c>
      <c r="I1291" s="460">
        <v>0</v>
      </c>
      <c r="J1291" s="460">
        <v>0</v>
      </c>
      <c r="K1291" s="460">
        <v>0</v>
      </c>
      <c r="L1291" s="460">
        <v>0</v>
      </c>
      <c r="M1291" s="460">
        <v>0</v>
      </c>
      <c r="N1291" s="460">
        <v>0</v>
      </c>
      <c r="O1291" s="460">
        <v>0</v>
      </c>
      <c r="P1291" s="460">
        <v>0</v>
      </c>
      <c r="Q1291" s="460">
        <v>0</v>
      </c>
      <c r="R1291" s="460">
        <v>0</v>
      </c>
      <c r="S1291" s="460">
        <v>0</v>
      </c>
      <c r="T1291" s="460">
        <v>0</v>
      </c>
      <c r="U1291" s="460">
        <v>0</v>
      </c>
      <c r="V1291" s="460">
        <v>0</v>
      </c>
      <c r="W1291" s="460">
        <v>0</v>
      </c>
      <c r="X1291" s="460">
        <v>0</v>
      </c>
    </row>
    <row r="1292" spans="1:24" outlineLevel="2">
      <c r="A1292" s="447"/>
      <c r="B1292" s="447"/>
      <c r="C1292" s="448"/>
      <c r="D1292" s="449"/>
      <c r="E1292" s="460" t="s">
        <v>5105</v>
      </c>
      <c r="F1292" s="460">
        <v>0</v>
      </c>
      <c r="G1292" s="460" t="s">
        <v>64</v>
      </c>
      <c r="H1292" s="460">
        <v>0</v>
      </c>
      <c r="I1292" s="460">
        <v>0</v>
      </c>
      <c r="J1292" s="460">
        <v>0</v>
      </c>
      <c r="K1292" s="460">
        <v>0</v>
      </c>
      <c r="L1292" s="460">
        <v>0</v>
      </c>
      <c r="M1292" s="460">
        <v>0</v>
      </c>
      <c r="N1292" s="460">
        <v>0</v>
      </c>
      <c r="O1292" s="460">
        <v>0</v>
      </c>
      <c r="P1292" s="460">
        <v>0</v>
      </c>
      <c r="Q1292" s="460">
        <v>0</v>
      </c>
      <c r="R1292" s="460">
        <v>0</v>
      </c>
      <c r="S1292" s="460">
        <v>0</v>
      </c>
      <c r="T1292" s="460">
        <v>0</v>
      </c>
      <c r="U1292" s="460">
        <v>0</v>
      </c>
      <c r="V1292" s="460">
        <v>0</v>
      </c>
      <c r="W1292" s="460">
        <v>0</v>
      </c>
      <c r="X1292" s="460">
        <v>0</v>
      </c>
    </row>
    <row r="1293" spans="1:24" outlineLevel="2">
      <c r="A1293" s="447"/>
      <c r="B1293" s="447"/>
      <c r="C1293" s="448"/>
      <c r="D1293" s="449"/>
      <c r="E1293" s="460" t="s">
        <v>5106</v>
      </c>
      <c r="F1293" s="460">
        <v>0</v>
      </c>
      <c r="G1293" s="460" t="s">
        <v>64</v>
      </c>
      <c r="H1293" s="460">
        <v>0</v>
      </c>
      <c r="I1293" s="460">
        <v>0</v>
      </c>
      <c r="J1293" s="460">
        <v>0</v>
      </c>
      <c r="K1293" s="460">
        <v>0</v>
      </c>
      <c r="L1293" s="460">
        <v>0</v>
      </c>
      <c r="M1293" s="460">
        <v>0</v>
      </c>
      <c r="N1293" s="460">
        <v>0</v>
      </c>
      <c r="O1293" s="460">
        <v>0</v>
      </c>
      <c r="P1293" s="460">
        <v>0</v>
      </c>
      <c r="Q1293" s="460">
        <v>0</v>
      </c>
      <c r="R1293" s="460">
        <v>0</v>
      </c>
      <c r="S1293" s="460">
        <v>0</v>
      </c>
      <c r="T1293" s="460">
        <v>0</v>
      </c>
      <c r="U1293" s="460">
        <v>0</v>
      </c>
      <c r="V1293" s="460">
        <v>0</v>
      </c>
      <c r="W1293" s="460">
        <v>0</v>
      </c>
      <c r="X1293" s="460">
        <v>0</v>
      </c>
    </row>
    <row r="1294" spans="1:24" outlineLevel="2">
      <c r="A1294" s="447"/>
      <c r="B1294" s="447"/>
      <c r="C1294" s="448"/>
      <c r="D1294" s="449"/>
      <c r="E1294" s="460" t="s">
        <v>5107</v>
      </c>
      <c r="F1294" s="460">
        <v>0</v>
      </c>
      <c r="G1294" s="460" t="s">
        <v>64</v>
      </c>
      <c r="H1294" s="460">
        <v>0</v>
      </c>
      <c r="I1294" s="460">
        <v>0</v>
      </c>
      <c r="J1294" s="460">
        <v>0</v>
      </c>
      <c r="K1294" s="460">
        <v>0</v>
      </c>
      <c r="L1294" s="460">
        <v>0</v>
      </c>
      <c r="M1294" s="460">
        <v>0</v>
      </c>
      <c r="N1294" s="460">
        <v>0</v>
      </c>
      <c r="O1294" s="460">
        <v>0</v>
      </c>
      <c r="P1294" s="460">
        <v>0</v>
      </c>
      <c r="Q1294" s="460">
        <v>0</v>
      </c>
      <c r="R1294" s="460">
        <v>0</v>
      </c>
      <c r="S1294" s="460">
        <v>0</v>
      </c>
      <c r="T1294" s="460">
        <v>0</v>
      </c>
      <c r="U1294" s="460">
        <v>0</v>
      </c>
      <c r="V1294" s="460">
        <v>0</v>
      </c>
      <c r="W1294" s="460">
        <v>0</v>
      </c>
      <c r="X1294" s="460">
        <v>0</v>
      </c>
    </row>
    <row r="1295" spans="1:24" outlineLevel="2">
      <c r="A1295" s="447"/>
      <c r="B1295" s="447"/>
      <c r="C1295" s="448"/>
      <c r="D1295" s="449"/>
      <c r="E1295" s="460" t="s">
        <v>5108</v>
      </c>
      <c r="F1295" s="460">
        <v>0</v>
      </c>
      <c r="G1295" s="460" t="s">
        <v>64</v>
      </c>
      <c r="H1295" s="460">
        <v>0</v>
      </c>
      <c r="I1295" s="460">
        <v>0</v>
      </c>
      <c r="J1295" s="460">
        <v>0</v>
      </c>
      <c r="K1295" s="460">
        <v>0</v>
      </c>
      <c r="L1295" s="460">
        <v>0</v>
      </c>
      <c r="M1295" s="460">
        <v>0</v>
      </c>
      <c r="N1295" s="460">
        <v>0</v>
      </c>
      <c r="O1295" s="460">
        <v>0</v>
      </c>
      <c r="P1295" s="460">
        <v>0</v>
      </c>
      <c r="Q1295" s="460">
        <v>0</v>
      </c>
      <c r="R1295" s="460">
        <v>0</v>
      </c>
      <c r="S1295" s="460">
        <v>0</v>
      </c>
      <c r="T1295" s="460">
        <v>0</v>
      </c>
      <c r="U1295" s="460">
        <v>0</v>
      </c>
      <c r="V1295" s="460">
        <v>0</v>
      </c>
      <c r="W1295" s="460">
        <v>0</v>
      </c>
      <c r="X1295" s="460">
        <v>0</v>
      </c>
    </row>
    <row r="1296" spans="1:24" outlineLevel="2">
      <c r="A1296" s="447"/>
      <c r="B1296" s="447"/>
      <c r="C1296" s="448"/>
      <c r="D1296" s="449"/>
      <c r="E1296" s="460" t="s">
        <v>5109</v>
      </c>
      <c r="F1296" s="460">
        <v>0</v>
      </c>
      <c r="G1296" s="460" t="s">
        <v>64</v>
      </c>
      <c r="H1296" s="460">
        <v>0</v>
      </c>
      <c r="I1296" s="460">
        <v>0</v>
      </c>
      <c r="J1296" s="460">
        <v>0</v>
      </c>
      <c r="K1296" s="460">
        <v>0</v>
      </c>
      <c r="L1296" s="460">
        <v>0</v>
      </c>
      <c r="M1296" s="460">
        <v>0</v>
      </c>
      <c r="N1296" s="460">
        <v>0</v>
      </c>
      <c r="O1296" s="460">
        <v>0</v>
      </c>
      <c r="P1296" s="460">
        <v>0</v>
      </c>
      <c r="Q1296" s="460">
        <v>0</v>
      </c>
      <c r="R1296" s="460">
        <v>0</v>
      </c>
      <c r="S1296" s="460">
        <v>0</v>
      </c>
      <c r="T1296" s="460">
        <v>0</v>
      </c>
      <c r="U1296" s="460">
        <v>0</v>
      </c>
      <c r="V1296" s="460">
        <v>0</v>
      </c>
      <c r="W1296" s="460">
        <v>0</v>
      </c>
      <c r="X1296" s="460">
        <v>0</v>
      </c>
    </row>
    <row r="1297" spans="1:24" outlineLevel="2">
      <c r="A1297" s="447"/>
      <c r="B1297" s="447"/>
      <c r="C1297" s="448"/>
      <c r="D1297" s="449"/>
      <c r="E1297" s="460" t="s">
        <v>5110</v>
      </c>
      <c r="F1297" s="460">
        <v>0</v>
      </c>
      <c r="G1297" s="460" t="s">
        <v>64</v>
      </c>
      <c r="H1297" s="460">
        <v>0</v>
      </c>
      <c r="I1297" s="460">
        <v>0</v>
      </c>
      <c r="J1297" s="460">
        <v>0</v>
      </c>
      <c r="K1297" s="460">
        <v>0</v>
      </c>
      <c r="L1297" s="460">
        <v>0</v>
      </c>
      <c r="M1297" s="460">
        <v>0</v>
      </c>
      <c r="N1297" s="460">
        <v>0</v>
      </c>
      <c r="O1297" s="460">
        <v>0</v>
      </c>
      <c r="P1297" s="460">
        <v>0</v>
      </c>
      <c r="Q1297" s="460">
        <v>0</v>
      </c>
      <c r="R1297" s="460">
        <v>0</v>
      </c>
      <c r="S1297" s="460">
        <v>0</v>
      </c>
      <c r="T1297" s="460">
        <v>0</v>
      </c>
      <c r="U1297" s="460">
        <v>0</v>
      </c>
      <c r="V1297" s="460">
        <v>0</v>
      </c>
      <c r="W1297" s="460">
        <v>0</v>
      </c>
      <c r="X1297" s="460">
        <v>0</v>
      </c>
    </row>
    <row r="1298" spans="1:24" outlineLevel="2">
      <c r="A1298" s="453"/>
      <c r="B1298" s="453"/>
      <c r="C1298" s="454"/>
      <c r="D1298" s="455"/>
      <c r="E1298" s="456" t="s">
        <v>5111</v>
      </c>
      <c r="F1298" s="456"/>
      <c r="G1298" s="456" t="s">
        <v>64</v>
      </c>
      <c r="H1298" s="456"/>
      <c r="I1298" s="456"/>
      <c r="J1298" s="461">
        <f t="shared" ref="J1298:X1303" si="92" xml:space="preserve">  CHOOSE( $F$1279, J1280, J1286, J1292 )</f>
        <v>0</v>
      </c>
      <c r="K1298" s="461">
        <f t="shared" si="92"/>
        <v>0</v>
      </c>
      <c r="L1298" s="461">
        <f t="shared" si="92"/>
        <v>0</v>
      </c>
      <c r="M1298" s="461">
        <f t="shared" si="92"/>
        <v>0</v>
      </c>
      <c r="N1298" s="461">
        <f t="shared" si="92"/>
        <v>4.2900000000000001E-2</v>
      </c>
      <c r="O1298" s="461">
        <f t="shared" si="92"/>
        <v>7.4999999999999997E-3</v>
      </c>
      <c r="P1298" s="461">
        <f t="shared" si="92"/>
        <v>1.5800000000000002E-2</v>
      </c>
      <c r="Q1298" s="461">
        <f t="shared" si="92"/>
        <v>8.6999999999999994E-3</v>
      </c>
      <c r="R1298" s="461">
        <f t="shared" si="92"/>
        <v>9.2999999999999992E-3</v>
      </c>
      <c r="S1298" s="461">
        <f t="shared" si="92"/>
        <v>1.38E-2</v>
      </c>
      <c r="T1298" s="461">
        <f t="shared" si="92"/>
        <v>1.38E-2</v>
      </c>
      <c r="U1298" s="461">
        <f t="shared" si="92"/>
        <v>1.38E-2</v>
      </c>
      <c r="V1298" s="461">
        <f t="shared" si="92"/>
        <v>1.3899999999999999E-2</v>
      </c>
      <c r="W1298" s="461">
        <f t="shared" si="92"/>
        <v>1.3899999999999999E-2</v>
      </c>
      <c r="X1298" s="461">
        <f t="shared" si="92"/>
        <v>0</v>
      </c>
    </row>
    <row r="1299" spans="1:24" outlineLevel="2">
      <c r="A1299" s="453"/>
      <c r="B1299" s="453"/>
      <c r="C1299" s="454"/>
      <c r="D1299" s="455"/>
      <c r="E1299" s="456" t="s">
        <v>5112</v>
      </c>
      <c r="F1299" s="456"/>
      <c r="G1299" s="456" t="s">
        <v>64</v>
      </c>
      <c r="H1299" s="456"/>
      <c r="I1299" s="456"/>
      <c r="J1299" s="461">
        <f t="shared" si="92"/>
        <v>0</v>
      </c>
      <c r="K1299" s="461">
        <f t="shared" si="92"/>
        <v>0</v>
      </c>
      <c r="L1299" s="461">
        <f t="shared" si="92"/>
        <v>0</v>
      </c>
      <c r="M1299" s="461">
        <f t="shared" si="92"/>
        <v>0</v>
      </c>
      <c r="N1299" s="461">
        <f t="shared" si="92"/>
        <v>1.95E-2</v>
      </c>
      <c r="O1299" s="461">
        <f t="shared" si="92"/>
        <v>2.0400000000000001E-2</v>
      </c>
      <c r="P1299" s="461">
        <f t="shared" si="92"/>
        <v>1.47E-2</v>
      </c>
      <c r="Q1299" s="461">
        <f t="shared" si="92"/>
        <v>6.9500000000000006E-2</v>
      </c>
      <c r="R1299" s="461">
        <f t="shared" si="92"/>
        <v>1.8599999999999998E-2</v>
      </c>
      <c r="S1299" s="461">
        <f t="shared" si="92"/>
        <v>3.04E-2</v>
      </c>
      <c r="T1299" s="461">
        <f t="shared" si="92"/>
        <v>2.9399999999999999E-2</v>
      </c>
      <c r="U1299" s="461">
        <f t="shared" si="92"/>
        <v>2.92E-2</v>
      </c>
      <c r="V1299" s="461">
        <f t="shared" si="92"/>
        <v>2.8899999999999995E-2</v>
      </c>
      <c r="W1299" s="461">
        <f t="shared" si="92"/>
        <v>2.92E-2</v>
      </c>
      <c r="X1299" s="461">
        <f t="shared" si="92"/>
        <v>0</v>
      </c>
    </row>
    <row r="1300" spans="1:24" outlineLevel="2">
      <c r="A1300" s="453"/>
      <c r="B1300" s="453"/>
      <c r="C1300" s="454"/>
      <c r="D1300" s="455"/>
      <c r="E1300" s="456" t="s">
        <v>5113</v>
      </c>
      <c r="F1300" s="456"/>
      <c r="G1300" s="456" t="s">
        <v>64</v>
      </c>
      <c r="H1300" s="456"/>
      <c r="I1300" s="456"/>
      <c r="J1300" s="461">
        <f t="shared" si="92"/>
        <v>0</v>
      </c>
      <c r="K1300" s="461">
        <f t="shared" si="92"/>
        <v>0</v>
      </c>
      <c r="L1300" s="461">
        <f t="shared" si="92"/>
        <v>0</v>
      </c>
      <c r="M1300" s="461">
        <f t="shared" si="92"/>
        <v>0</v>
      </c>
      <c r="N1300" s="461">
        <f t="shared" si="92"/>
        <v>4.6899999999999997E-2</v>
      </c>
      <c r="O1300" s="461">
        <f t="shared" si="92"/>
        <v>5.6399999999999999E-2</v>
      </c>
      <c r="P1300" s="461">
        <f t="shared" si="92"/>
        <v>6.5799999999999997E-2</v>
      </c>
      <c r="Q1300" s="461">
        <f t="shared" si="92"/>
        <v>6.93E-2</v>
      </c>
      <c r="R1300" s="461">
        <f t="shared" si="92"/>
        <v>6.0699999999999997E-2</v>
      </c>
      <c r="S1300" s="461">
        <f t="shared" si="92"/>
        <v>7.51E-2</v>
      </c>
      <c r="T1300" s="461">
        <f t="shared" si="92"/>
        <v>7.9399999999999998E-2</v>
      </c>
      <c r="U1300" s="461">
        <f t="shared" si="92"/>
        <v>8.9200000000000002E-2</v>
      </c>
      <c r="V1300" s="461">
        <f t="shared" si="92"/>
        <v>9.3399999999999997E-2</v>
      </c>
      <c r="W1300" s="461">
        <f t="shared" si="92"/>
        <v>9.7000000000000017E-2</v>
      </c>
      <c r="X1300" s="461">
        <f t="shared" si="92"/>
        <v>0</v>
      </c>
    </row>
    <row r="1301" spans="1:24" outlineLevel="2">
      <c r="A1301" s="453"/>
      <c r="B1301" s="453"/>
      <c r="C1301" s="454"/>
      <c r="D1301" s="455"/>
      <c r="E1301" s="456" t="s">
        <v>5114</v>
      </c>
      <c r="F1301" s="456"/>
      <c r="G1301" s="456" t="s">
        <v>64</v>
      </c>
      <c r="H1301" s="456"/>
      <c r="I1301" s="456"/>
      <c r="J1301" s="461">
        <f t="shared" si="92"/>
        <v>0</v>
      </c>
      <c r="K1301" s="461">
        <f t="shared" si="92"/>
        <v>0</v>
      </c>
      <c r="L1301" s="461">
        <f t="shared" si="92"/>
        <v>0</v>
      </c>
      <c r="M1301" s="461">
        <f t="shared" si="92"/>
        <v>0</v>
      </c>
      <c r="N1301" s="461">
        <f t="shared" si="92"/>
        <v>0</v>
      </c>
      <c r="O1301" s="461">
        <f t="shared" si="92"/>
        <v>0</v>
      </c>
      <c r="P1301" s="461">
        <f t="shared" si="92"/>
        <v>0</v>
      </c>
      <c r="Q1301" s="461">
        <f t="shared" si="92"/>
        <v>0</v>
      </c>
      <c r="R1301" s="461">
        <f t="shared" si="92"/>
        <v>0</v>
      </c>
      <c r="S1301" s="461">
        <f t="shared" si="92"/>
        <v>0</v>
      </c>
      <c r="T1301" s="461">
        <f t="shared" si="92"/>
        <v>0</v>
      </c>
      <c r="U1301" s="461">
        <f t="shared" si="92"/>
        <v>0</v>
      </c>
      <c r="V1301" s="461">
        <f t="shared" si="92"/>
        <v>0</v>
      </c>
      <c r="W1301" s="461">
        <f t="shared" si="92"/>
        <v>0</v>
      </c>
      <c r="X1301" s="461">
        <f t="shared" si="92"/>
        <v>0</v>
      </c>
    </row>
    <row r="1302" spans="1:24" outlineLevel="2">
      <c r="A1302" s="453"/>
      <c r="B1302" s="453"/>
      <c r="C1302" s="454"/>
      <c r="D1302" s="455"/>
      <c r="E1302" s="456" t="s">
        <v>5115</v>
      </c>
      <c r="F1302" s="456"/>
      <c r="G1302" s="456" t="s">
        <v>64</v>
      </c>
      <c r="H1302" s="456"/>
      <c r="I1302" s="456"/>
      <c r="J1302" s="461">
        <f t="shared" si="92"/>
        <v>0</v>
      </c>
      <c r="K1302" s="461">
        <f t="shared" si="92"/>
        <v>0</v>
      </c>
      <c r="L1302" s="461">
        <f t="shared" si="92"/>
        <v>0</v>
      </c>
      <c r="M1302" s="461">
        <f t="shared" si="92"/>
        <v>0</v>
      </c>
      <c r="N1302" s="461">
        <f t="shared" si="92"/>
        <v>0.52290000000000003</v>
      </c>
      <c r="O1302" s="461">
        <f t="shared" si="92"/>
        <v>0.05</v>
      </c>
      <c r="P1302" s="461">
        <f t="shared" si="92"/>
        <v>4.6600000000000003E-2</v>
      </c>
      <c r="Q1302" s="461">
        <f t="shared" si="92"/>
        <v>4.8899999999999999E-2</v>
      </c>
      <c r="R1302" s="461">
        <f t="shared" si="92"/>
        <v>4.8300000000000003E-2</v>
      </c>
      <c r="S1302" s="461">
        <f t="shared" si="92"/>
        <v>0</v>
      </c>
      <c r="T1302" s="461">
        <f t="shared" si="92"/>
        <v>0</v>
      </c>
      <c r="U1302" s="461">
        <f t="shared" si="92"/>
        <v>0</v>
      </c>
      <c r="V1302" s="461">
        <f t="shared" si="92"/>
        <v>0</v>
      </c>
      <c r="W1302" s="461">
        <f t="shared" si="92"/>
        <v>0</v>
      </c>
      <c r="X1302" s="461">
        <f t="shared" si="92"/>
        <v>0</v>
      </c>
    </row>
    <row r="1303" spans="1:24" outlineLevel="2">
      <c r="A1303" s="453"/>
      <c r="B1303" s="453"/>
      <c r="C1303" s="454"/>
      <c r="D1303" s="455"/>
      <c r="E1303" s="456" t="s">
        <v>5116</v>
      </c>
      <c r="F1303" s="456"/>
      <c r="G1303" s="456" t="s">
        <v>64</v>
      </c>
      <c r="H1303" s="456"/>
      <c r="I1303" s="456"/>
      <c r="J1303" s="461">
        <f t="shared" si="92"/>
        <v>0</v>
      </c>
      <c r="K1303" s="461">
        <f t="shared" si="92"/>
        <v>0</v>
      </c>
      <c r="L1303" s="461">
        <f t="shared" si="92"/>
        <v>0</v>
      </c>
      <c r="M1303" s="461">
        <f t="shared" si="92"/>
        <v>0</v>
      </c>
      <c r="N1303" s="461">
        <f t="shared" si="92"/>
        <v>0</v>
      </c>
      <c r="O1303" s="461">
        <f t="shared" si="92"/>
        <v>0</v>
      </c>
      <c r="P1303" s="461">
        <f t="shared" si="92"/>
        <v>0</v>
      </c>
      <c r="Q1303" s="461">
        <f t="shared" si="92"/>
        <v>0</v>
      </c>
      <c r="R1303" s="461">
        <f t="shared" si="92"/>
        <v>0</v>
      </c>
      <c r="S1303" s="461">
        <f t="shared" si="92"/>
        <v>0</v>
      </c>
      <c r="T1303" s="461">
        <f t="shared" si="92"/>
        <v>0</v>
      </c>
      <c r="U1303" s="461">
        <f t="shared" si="92"/>
        <v>0</v>
      </c>
      <c r="V1303" s="461">
        <f t="shared" si="92"/>
        <v>0</v>
      </c>
      <c r="W1303" s="461">
        <f t="shared" si="92"/>
        <v>0</v>
      </c>
      <c r="X1303" s="461">
        <f t="shared" si="92"/>
        <v>0</v>
      </c>
    </row>
    <row r="1304" spans="1:24" outlineLevel="2"/>
    <row r="1305" spans="1:24" outlineLevel="2"/>
    <row r="1306" spans="1:24" outlineLevel="2">
      <c r="B1306" s="69" t="s">
        <v>5117</v>
      </c>
    </row>
    <row r="1307" spans="1:24" outlineLevel="2">
      <c r="A1307" s="447"/>
      <c r="B1307" s="447"/>
      <c r="C1307" s="448"/>
      <c r="D1307" s="449"/>
      <c r="E1307" s="450" t="s">
        <v>5118</v>
      </c>
      <c r="F1307" s="450">
        <v>1</v>
      </c>
      <c r="G1307" s="450" t="s">
        <v>4001</v>
      </c>
      <c r="M1307" s="451"/>
    </row>
    <row r="1308" spans="1:24" outlineLevel="2">
      <c r="A1308" s="447"/>
      <c r="B1308" s="447"/>
      <c r="C1308" s="448"/>
      <c r="D1308" s="449"/>
      <c r="E1308" s="460" t="s">
        <v>5119</v>
      </c>
      <c r="F1308" s="460">
        <v>0</v>
      </c>
      <c r="G1308" s="460" t="s">
        <v>64</v>
      </c>
      <c r="H1308" s="460">
        <v>0</v>
      </c>
      <c r="I1308" s="460">
        <v>0</v>
      </c>
      <c r="J1308" s="460">
        <v>0</v>
      </c>
      <c r="K1308" s="460">
        <v>0</v>
      </c>
      <c r="L1308" s="460">
        <v>0</v>
      </c>
      <c r="M1308" s="460">
        <v>0</v>
      </c>
      <c r="N1308" s="460">
        <v>0.19719999999999999</v>
      </c>
      <c r="O1308" s="460">
        <v>0.25990000000000002</v>
      </c>
      <c r="P1308" s="460">
        <v>0.3745</v>
      </c>
      <c r="Q1308" s="460">
        <v>0.1406</v>
      </c>
      <c r="R1308" s="460">
        <v>0.30959999999999999</v>
      </c>
      <c r="S1308" s="460">
        <v>0.23929999999999998</v>
      </c>
      <c r="T1308" s="460">
        <v>0.23929999999999998</v>
      </c>
      <c r="U1308" s="460">
        <v>0.23929999999999998</v>
      </c>
      <c r="V1308" s="460">
        <v>0.2452</v>
      </c>
      <c r="W1308" s="460">
        <v>0.2452</v>
      </c>
      <c r="X1308" s="460">
        <v>0</v>
      </c>
    </row>
    <row r="1309" spans="1:24" outlineLevel="2">
      <c r="A1309" s="447"/>
      <c r="B1309" s="447"/>
      <c r="C1309" s="448"/>
      <c r="D1309" s="449"/>
      <c r="E1309" s="460" t="s">
        <v>5120</v>
      </c>
      <c r="F1309" s="460">
        <v>0</v>
      </c>
      <c r="G1309" s="460" t="s">
        <v>64</v>
      </c>
      <c r="H1309" s="460">
        <v>0</v>
      </c>
      <c r="I1309" s="460">
        <v>0</v>
      </c>
      <c r="J1309" s="460">
        <v>0</v>
      </c>
      <c r="K1309" s="460">
        <v>0</v>
      </c>
      <c r="L1309" s="460">
        <v>0</v>
      </c>
      <c r="M1309" s="460">
        <v>0</v>
      </c>
      <c r="N1309" s="460">
        <v>0.44840000000000002</v>
      </c>
      <c r="O1309" s="460">
        <v>0.37690000000000001</v>
      </c>
      <c r="P1309" s="460">
        <v>0.41959999999999997</v>
      </c>
      <c r="Q1309" s="460">
        <v>0.42759999999999998</v>
      </c>
      <c r="R1309" s="460">
        <v>0.42430000000000001</v>
      </c>
      <c r="S1309" s="460">
        <v>0.37369999999999998</v>
      </c>
      <c r="T1309" s="460">
        <v>0.38769999999999993</v>
      </c>
      <c r="U1309" s="460">
        <v>0.3926</v>
      </c>
      <c r="V1309" s="460">
        <v>0.39850000000000002</v>
      </c>
      <c r="W1309" s="460">
        <v>0.39689999999999998</v>
      </c>
      <c r="X1309" s="460">
        <v>0</v>
      </c>
    </row>
    <row r="1310" spans="1:24" outlineLevel="2">
      <c r="A1310" s="447"/>
      <c r="B1310" s="447"/>
      <c r="C1310" s="448"/>
      <c r="D1310" s="449"/>
      <c r="E1310" s="460" t="s">
        <v>5121</v>
      </c>
      <c r="F1310" s="460">
        <v>0</v>
      </c>
      <c r="G1310" s="460" t="s">
        <v>64</v>
      </c>
      <c r="H1310" s="460">
        <v>0</v>
      </c>
      <c r="I1310" s="460">
        <v>0</v>
      </c>
      <c r="J1310" s="460">
        <v>0</v>
      </c>
      <c r="K1310" s="460">
        <v>0</v>
      </c>
      <c r="L1310" s="460">
        <v>0</v>
      </c>
      <c r="M1310" s="460">
        <v>0</v>
      </c>
      <c r="N1310" s="460">
        <v>0.56979999999999997</v>
      </c>
      <c r="O1310" s="460">
        <v>0.54149999999999998</v>
      </c>
      <c r="P1310" s="460">
        <v>0.47839999999999999</v>
      </c>
      <c r="Q1310" s="460">
        <v>0.43659999999999999</v>
      </c>
      <c r="R1310" s="460">
        <v>0.40250000000000002</v>
      </c>
      <c r="S1310" s="460">
        <v>0.36930000000000002</v>
      </c>
      <c r="T1310" s="460">
        <v>0.3422</v>
      </c>
      <c r="U1310" s="460">
        <v>0.27910000000000001</v>
      </c>
      <c r="V1310" s="460">
        <v>0.25259999999999999</v>
      </c>
      <c r="W1310" s="460">
        <v>0.22900000000000001</v>
      </c>
      <c r="X1310" s="460">
        <v>0</v>
      </c>
    </row>
    <row r="1311" spans="1:24" outlineLevel="2">
      <c r="A1311" s="447"/>
      <c r="B1311" s="447"/>
      <c r="C1311" s="448"/>
      <c r="D1311" s="449"/>
      <c r="E1311" s="460" t="s">
        <v>5122</v>
      </c>
      <c r="F1311" s="460">
        <v>0</v>
      </c>
      <c r="G1311" s="460" t="s">
        <v>64</v>
      </c>
      <c r="H1311" s="460">
        <v>0</v>
      </c>
      <c r="I1311" s="460">
        <v>0</v>
      </c>
      <c r="J1311" s="460">
        <v>0</v>
      </c>
      <c r="K1311" s="460">
        <v>0</v>
      </c>
      <c r="L1311" s="460">
        <v>0</v>
      </c>
      <c r="M1311" s="460">
        <v>0</v>
      </c>
      <c r="N1311" s="460">
        <v>0.73909999999999998</v>
      </c>
      <c r="O1311" s="460">
        <v>0.83889999999999998</v>
      </c>
      <c r="P1311" s="460">
        <v>0.78620000000000001</v>
      </c>
      <c r="Q1311" s="460">
        <v>0.74050000000000005</v>
      </c>
      <c r="R1311" s="460">
        <v>0.71060000000000001</v>
      </c>
      <c r="S1311" s="460">
        <v>0.72709999999999997</v>
      </c>
      <c r="T1311" s="460">
        <v>0.72840000000000005</v>
      </c>
      <c r="U1311" s="460">
        <v>0.72909999999999997</v>
      </c>
      <c r="V1311" s="460">
        <v>0.73030000000000006</v>
      </c>
      <c r="W1311" s="460">
        <v>0.73089999999999999</v>
      </c>
      <c r="X1311" s="460">
        <v>0</v>
      </c>
    </row>
    <row r="1312" spans="1:24" outlineLevel="2">
      <c r="A1312" s="447"/>
      <c r="B1312" s="447"/>
      <c r="C1312" s="448"/>
      <c r="D1312" s="449"/>
      <c r="E1312" s="460" t="s">
        <v>5123</v>
      </c>
      <c r="F1312" s="460">
        <v>0</v>
      </c>
      <c r="G1312" s="460" t="s">
        <v>64</v>
      </c>
      <c r="H1312" s="460">
        <v>0</v>
      </c>
      <c r="I1312" s="460">
        <v>0</v>
      </c>
      <c r="J1312" s="460">
        <v>0</v>
      </c>
      <c r="K1312" s="460">
        <v>0</v>
      </c>
      <c r="L1312" s="460">
        <v>0</v>
      </c>
      <c r="M1312" s="460">
        <v>0</v>
      </c>
      <c r="N1312" s="460">
        <v>0</v>
      </c>
      <c r="O1312" s="460">
        <v>1E-4</v>
      </c>
      <c r="P1312" s="460">
        <v>1E-4</v>
      </c>
      <c r="Q1312" s="460">
        <v>1E-4</v>
      </c>
      <c r="R1312" s="460">
        <v>1E-4</v>
      </c>
      <c r="S1312" s="460">
        <v>0</v>
      </c>
      <c r="T1312" s="460">
        <v>0</v>
      </c>
      <c r="U1312" s="460">
        <v>0</v>
      </c>
      <c r="V1312" s="460">
        <v>0</v>
      </c>
      <c r="W1312" s="460">
        <v>0</v>
      </c>
      <c r="X1312" s="460">
        <v>0</v>
      </c>
    </row>
    <row r="1313" spans="1:24" outlineLevel="2">
      <c r="A1313" s="447"/>
      <c r="B1313" s="447"/>
      <c r="C1313" s="448"/>
      <c r="D1313" s="449"/>
      <c r="E1313" s="460" t="s">
        <v>5124</v>
      </c>
      <c r="F1313" s="460">
        <v>0</v>
      </c>
      <c r="G1313" s="460" t="s">
        <v>64</v>
      </c>
      <c r="H1313" s="460">
        <v>0</v>
      </c>
      <c r="I1313" s="460">
        <v>0</v>
      </c>
      <c r="J1313" s="460">
        <v>0</v>
      </c>
      <c r="K1313" s="460">
        <v>0</v>
      </c>
      <c r="L1313" s="460">
        <v>0</v>
      </c>
      <c r="M1313" s="460">
        <v>0</v>
      </c>
      <c r="N1313" s="460">
        <v>0</v>
      </c>
      <c r="O1313" s="460">
        <v>0</v>
      </c>
      <c r="P1313" s="460">
        <v>0</v>
      </c>
      <c r="Q1313" s="460">
        <v>0</v>
      </c>
      <c r="R1313" s="460">
        <v>0</v>
      </c>
      <c r="S1313" s="460">
        <v>0</v>
      </c>
      <c r="T1313" s="460">
        <v>0</v>
      </c>
      <c r="U1313" s="460">
        <v>0</v>
      </c>
      <c r="V1313" s="460">
        <v>0</v>
      </c>
      <c r="W1313" s="460">
        <v>0</v>
      </c>
      <c r="X1313" s="460">
        <v>0</v>
      </c>
    </row>
    <row r="1314" spans="1:24" outlineLevel="2">
      <c r="A1314" s="447"/>
      <c r="B1314" s="447"/>
      <c r="C1314" s="448"/>
      <c r="D1314" s="449"/>
      <c r="E1314" s="460" t="s">
        <v>5125</v>
      </c>
      <c r="F1314" s="460">
        <v>0</v>
      </c>
      <c r="G1314" s="460" t="s">
        <v>64</v>
      </c>
      <c r="H1314" s="460">
        <v>0</v>
      </c>
      <c r="I1314" s="460">
        <v>0</v>
      </c>
      <c r="J1314" s="460">
        <v>0</v>
      </c>
      <c r="K1314" s="460">
        <v>0</v>
      </c>
      <c r="L1314" s="460">
        <v>0</v>
      </c>
      <c r="M1314" s="460">
        <v>0</v>
      </c>
      <c r="N1314" s="460">
        <v>0.19719999999999999</v>
      </c>
      <c r="O1314" s="460">
        <v>0.26000000000000012</v>
      </c>
      <c r="P1314" s="460">
        <v>0.37450000000000006</v>
      </c>
      <c r="Q1314" s="460">
        <v>0.1406</v>
      </c>
      <c r="R1314" s="460">
        <v>0.30970000000000009</v>
      </c>
      <c r="S1314" s="460">
        <v>0</v>
      </c>
      <c r="T1314" s="460">
        <v>0</v>
      </c>
      <c r="U1314" s="460">
        <v>0</v>
      </c>
      <c r="V1314" s="460">
        <v>0</v>
      </c>
      <c r="W1314" s="460">
        <v>0</v>
      </c>
      <c r="X1314" s="460">
        <v>0</v>
      </c>
    </row>
    <row r="1315" spans="1:24" outlineLevel="2">
      <c r="A1315" s="447"/>
      <c r="B1315" s="447"/>
      <c r="C1315" s="448"/>
      <c r="D1315" s="449"/>
      <c r="E1315" s="460" t="s">
        <v>5126</v>
      </c>
      <c r="F1315" s="460">
        <v>0</v>
      </c>
      <c r="G1315" s="460" t="s">
        <v>64</v>
      </c>
      <c r="H1315" s="460">
        <v>0</v>
      </c>
      <c r="I1315" s="460">
        <v>0</v>
      </c>
      <c r="J1315" s="460">
        <v>0</v>
      </c>
      <c r="K1315" s="460">
        <v>0</v>
      </c>
      <c r="L1315" s="460">
        <v>0</v>
      </c>
      <c r="M1315" s="460">
        <v>0</v>
      </c>
      <c r="N1315" s="460">
        <v>0.44840000000000002</v>
      </c>
      <c r="O1315" s="460">
        <v>0.37699999999999995</v>
      </c>
      <c r="P1315" s="460">
        <v>0.41949999999999998</v>
      </c>
      <c r="Q1315" s="460">
        <v>0.42769999999999997</v>
      </c>
      <c r="R1315" s="460">
        <v>0.42420000000000002</v>
      </c>
      <c r="S1315" s="460">
        <v>0</v>
      </c>
      <c r="T1315" s="460">
        <v>0</v>
      </c>
      <c r="U1315" s="460">
        <v>0</v>
      </c>
      <c r="V1315" s="460">
        <v>0</v>
      </c>
      <c r="W1315" s="460">
        <v>0</v>
      </c>
      <c r="X1315" s="460">
        <v>0</v>
      </c>
    </row>
    <row r="1316" spans="1:24" outlineLevel="2">
      <c r="A1316" s="447"/>
      <c r="B1316" s="447"/>
      <c r="C1316" s="448"/>
      <c r="D1316" s="449"/>
      <c r="E1316" s="460" t="s">
        <v>5127</v>
      </c>
      <c r="F1316" s="460">
        <v>0</v>
      </c>
      <c r="G1316" s="460" t="s">
        <v>64</v>
      </c>
      <c r="H1316" s="460">
        <v>0</v>
      </c>
      <c r="I1316" s="460">
        <v>0</v>
      </c>
      <c r="J1316" s="460">
        <v>0</v>
      </c>
      <c r="K1316" s="460">
        <v>0</v>
      </c>
      <c r="L1316" s="460">
        <v>0</v>
      </c>
      <c r="M1316" s="460">
        <v>0</v>
      </c>
      <c r="N1316" s="460">
        <v>0.56969999999999998</v>
      </c>
      <c r="O1316" s="460">
        <v>0.54149999999999998</v>
      </c>
      <c r="P1316" s="460">
        <v>0.47839999999999994</v>
      </c>
      <c r="Q1316" s="460">
        <v>0.43669999999999992</v>
      </c>
      <c r="R1316" s="460">
        <v>0.40250000000000002</v>
      </c>
      <c r="S1316" s="460">
        <v>0</v>
      </c>
      <c r="T1316" s="460">
        <v>0</v>
      </c>
      <c r="U1316" s="460">
        <v>0</v>
      </c>
      <c r="V1316" s="460">
        <v>0</v>
      </c>
      <c r="W1316" s="460">
        <v>0</v>
      </c>
      <c r="X1316" s="460">
        <v>0</v>
      </c>
    </row>
    <row r="1317" spans="1:24" outlineLevel="2">
      <c r="A1317" s="447"/>
      <c r="B1317" s="447"/>
      <c r="C1317" s="448"/>
      <c r="D1317" s="449"/>
      <c r="E1317" s="460" t="s">
        <v>5128</v>
      </c>
      <c r="F1317" s="460">
        <v>0</v>
      </c>
      <c r="G1317" s="460" t="s">
        <v>64</v>
      </c>
      <c r="H1317" s="460">
        <v>0</v>
      </c>
      <c r="I1317" s="460">
        <v>0</v>
      </c>
      <c r="J1317" s="460">
        <v>0</v>
      </c>
      <c r="K1317" s="460">
        <v>0</v>
      </c>
      <c r="L1317" s="460">
        <v>0</v>
      </c>
      <c r="M1317" s="460">
        <v>0</v>
      </c>
      <c r="N1317" s="460">
        <v>0.73909999999999998</v>
      </c>
      <c r="O1317" s="460">
        <v>0.83879999999999999</v>
      </c>
      <c r="P1317" s="460">
        <v>0.78620000000000001</v>
      </c>
      <c r="Q1317" s="460">
        <v>0.74050000000000016</v>
      </c>
      <c r="R1317" s="460">
        <v>0.71069999999999989</v>
      </c>
      <c r="S1317" s="460">
        <v>0</v>
      </c>
      <c r="T1317" s="460">
        <v>0</v>
      </c>
      <c r="U1317" s="460">
        <v>0</v>
      </c>
      <c r="V1317" s="460">
        <v>0</v>
      </c>
      <c r="W1317" s="460">
        <v>0</v>
      </c>
      <c r="X1317" s="460">
        <v>0</v>
      </c>
    </row>
    <row r="1318" spans="1:24" outlineLevel="2">
      <c r="A1318" s="447"/>
      <c r="B1318" s="447"/>
      <c r="C1318" s="448"/>
      <c r="D1318" s="449"/>
      <c r="E1318" s="460" t="s">
        <v>5129</v>
      </c>
      <c r="F1318" s="460">
        <v>0</v>
      </c>
      <c r="G1318" s="460" t="s">
        <v>64</v>
      </c>
      <c r="H1318" s="460">
        <v>0</v>
      </c>
      <c r="I1318" s="460">
        <v>0</v>
      </c>
      <c r="J1318" s="460">
        <v>0</v>
      </c>
      <c r="K1318" s="460">
        <v>0</v>
      </c>
      <c r="L1318" s="460">
        <v>0</v>
      </c>
      <c r="M1318" s="460">
        <v>0</v>
      </c>
      <c r="N1318" s="460">
        <v>9.9999999999988987E-5</v>
      </c>
      <c r="O1318" s="460">
        <v>1E-4</v>
      </c>
      <c r="P1318" s="460">
        <v>1E-4</v>
      </c>
      <c r="Q1318" s="460">
        <v>1E-4</v>
      </c>
      <c r="R1318" s="460">
        <v>1.9999999999998898E-4</v>
      </c>
      <c r="S1318" s="460">
        <v>0</v>
      </c>
      <c r="T1318" s="460">
        <v>0</v>
      </c>
      <c r="U1318" s="460">
        <v>0</v>
      </c>
      <c r="V1318" s="460">
        <v>0</v>
      </c>
      <c r="W1318" s="460">
        <v>0</v>
      </c>
      <c r="X1318" s="460">
        <v>0</v>
      </c>
    </row>
    <row r="1319" spans="1:24" outlineLevel="2">
      <c r="A1319" s="447"/>
      <c r="B1319" s="447"/>
      <c r="C1319" s="448"/>
      <c r="D1319" s="449"/>
      <c r="E1319" s="460" t="s">
        <v>5130</v>
      </c>
      <c r="F1319" s="460">
        <v>0</v>
      </c>
      <c r="G1319" s="460" t="s">
        <v>64</v>
      </c>
      <c r="H1319" s="460">
        <v>0</v>
      </c>
      <c r="I1319" s="460">
        <v>0</v>
      </c>
      <c r="J1319" s="460">
        <v>0</v>
      </c>
      <c r="K1319" s="460">
        <v>0</v>
      </c>
      <c r="L1319" s="460">
        <v>0</v>
      </c>
      <c r="M1319" s="460">
        <v>0</v>
      </c>
      <c r="N1319" s="460">
        <v>1</v>
      </c>
      <c r="O1319" s="460">
        <v>1</v>
      </c>
      <c r="P1319" s="460">
        <v>1</v>
      </c>
      <c r="Q1319" s="460">
        <v>1</v>
      </c>
      <c r="R1319" s="460">
        <v>1</v>
      </c>
      <c r="S1319" s="460">
        <v>0</v>
      </c>
      <c r="T1319" s="460">
        <v>0</v>
      </c>
      <c r="U1319" s="460">
        <v>0</v>
      </c>
      <c r="V1319" s="460">
        <v>0</v>
      </c>
      <c r="W1319" s="460">
        <v>0</v>
      </c>
      <c r="X1319" s="460">
        <v>0</v>
      </c>
    </row>
    <row r="1320" spans="1:24" outlineLevel="2">
      <c r="A1320" s="447"/>
      <c r="B1320" s="447"/>
      <c r="C1320" s="448"/>
      <c r="D1320" s="449"/>
      <c r="E1320" s="460" t="s">
        <v>5131</v>
      </c>
      <c r="F1320" s="460">
        <v>0</v>
      </c>
      <c r="G1320" s="460" t="s">
        <v>64</v>
      </c>
      <c r="H1320" s="460">
        <v>0</v>
      </c>
      <c r="I1320" s="460">
        <v>0</v>
      </c>
      <c r="J1320" s="460">
        <v>0</v>
      </c>
      <c r="K1320" s="460">
        <v>0</v>
      </c>
      <c r="L1320" s="460">
        <v>0</v>
      </c>
      <c r="M1320" s="460">
        <v>0</v>
      </c>
      <c r="N1320" s="460">
        <v>0</v>
      </c>
      <c r="O1320" s="460">
        <v>0</v>
      </c>
      <c r="P1320" s="460">
        <v>0</v>
      </c>
      <c r="Q1320" s="460">
        <v>0</v>
      </c>
      <c r="R1320" s="460">
        <v>0</v>
      </c>
      <c r="S1320" s="460">
        <v>0</v>
      </c>
      <c r="T1320" s="460">
        <v>0</v>
      </c>
      <c r="U1320" s="460">
        <v>0</v>
      </c>
      <c r="V1320" s="460">
        <v>0</v>
      </c>
      <c r="W1320" s="460">
        <v>0</v>
      </c>
      <c r="X1320" s="460">
        <v>0</v>
      </c>
    </row>
    <row r="1321" spans="1:24" outlineLevel="2">
      <c r="A1321" s="447"/>
      <c r="B1321" s="447"/>
      <c r="C1321" s="448"/>
      <c r="D1321" s="449"/>
      <c r="E1321" s="460" t="s">
        <v>5132</v>
      </c>
      <c r="F1321" s="460">
        <v>0</v>
      </c>
      <c r="G1321" s="460" t="s">
        <v>64</v>
      </c>
      <c r="H1321" s="460">
        <v>0</v>
      </c>
      <c r="I1321" s="460">
        <v>0</v>
      </c>
      <c r="J1321" s="460">
        <v>0</v>
      </c>
      <c r="K1321" s="460">
        <v>0</v>
      </c>
      <c r="L1321" s="460">
        <v>0</v>
      </c>
      <c r="M1321" s="460">
        <v>0</v>
      </c>
      <c r="N1321" s="460">
        <v>0</v>
      </c>
      <c r="O1321" s="460">
        <v>0</v>
      </c>
      <c r="P1321" s="460">
        <v>0</v>
      </c>
      <c r="Q1321" s="460">
        <v>0</v>
      </c>
      <c r="R1321" s="460">
        <v>0</v>
      </c>
      <c r="S1321" s="460">
        <v>0</v>
      </c>
      <c r="T1321" s="460">
        <v>0</v>
      </c>
      <c r="U1321" s="460">
        <v>0</v>
      </c>
      <c r="V1321" s="460">
        <v>0</v>
      </c>
      <c r="W1321" s="460">
        <v>0</v>
      </c>
      <c r="X1321" s="460">
        <v>0</v>
      </c>
    </row>
    <row r="1322" spans="1:24" outlineLevel="2">
      <c r="A1322" s="447"/>
      <c r="B1322" s="447"/>
      <c r="C1322" s="448"/>
      <c r="D1322" s="449"/>
      <c r="E1322" s="460" t="s">
        <v>5133</v>
      </c>
      <c r="F1322" s="460">
        <v>0</v>
      </c>
      <c r="G1322" s="460" t="s">
        <v>64</v>
      </c>
      <c r="H1322" s="460">
        <v>0</v>
      </c>
      <c r="I1322" s="460">
        <v>0</v>
      </c>
      <c r="J1322" s="460">
        <v>0</v>
      </c>
      <c r="K1322" s="460">
        <v>0</v>
      </c>
      <c r="L1322" s="460">
        <v>0</v>
      </c>
      <c r="M1322" s="460">
        <v>0</v>
      </c>
      <c r="N1322" s="460">
        <v>0</v>
      </c>
      <c r="O1322" s="460">
        <v>0</v>
      </c>
      <c r="P1322" s="460">
        <v>0</v>
      </c>
      <c r="Q1322" s="460">
        <v>0</v>
      </c>
      <c r="R1322" s="460">
        <v>0</v>
      </c>
      <c r="S1322" s="460">
        <v>0</v>
      </c>
      <c r="T1322" s="460">
        <v>0</v>
      </c>
      <c r="U1322" s="460">
        <v>0</v>
      </c>
      <c r="V1322" s="460">
        <v>0</v>
      </c>
      <c r="W1322" s="460">
        <v>0</v>
      </c>
      <c r="X1322" s="460">
        <v>0</v>
      </c>
    </row>
    <row r="1323" spans="1:24" outlineLevel="2">
      <c r="A1323" s="447"/>
      <c r="B1323" s="447"/>
      <c r="C1323" s="448"/>
      <c r="D1323" s="449"/>
      <c r="E1323" s="460" t="s">
        <v>5134</v>
      </c>
      <c r="F1323" s="460">
        <v>0</v>
      </c>
      <c r="G1323" s="460" t="s">
        <v>64</v>
      </c>
      <c r="H1323" s="460">
        <v>0</v>
      </c>
      <c r="I1323" s="460">
        <v>0</v>
      </c>
      <c r="J1323" s="460">
        <v>0</v>
      </c>
      <c r="K1323" s="460">
        <v>0</v>
      </c>
      <c r="L1323" s="460">
        <v>0</v>
      </c>
      <c r="M1323" s="460">
        <v>0</v>
      </c>
      <c r="N1323" s="460">
        <v>0</v>
      </c>
      <c r="O1323" s="460">
        <v>0</v>
      </c>
      <c r="P1323" s="460">
        <v>0</v>
      </c>
      <c r="Q1323" s="460">
        <v>0</v>
      </c>
      <c r="R1323" s="460">
        <v>0</v>
      </c>
      <c r="S1323" s="460">
        <v>0</v>
      </c>
      <c r="T1323" s="460">
        <v>0</v>
      </c>
      <c r="U1323" s="460">
        <v>0</v>
      </c>
      <c r="V1323" s="460">
        <v>0</v>
      </c>
      <c r="W1323" s="460">
        <v>0</v>
      </c>
      <c r="X1323" s="460">
        <v>0</v>
      </c>
    </row>
    <row r="1324" spans="1:24" outlineLevel="2">
      <c r="A1324" s="447"/>
      <c r="B1324" s="447"/>
      <c r="C1324" s="448"/>
      <c r="D1324" s="449"/>
      <c r="E1324" s="460" t="s">
        <v>5135</v>
      </c>
      <c r="F1324" s="460">
        <v>0</v>
      </c>
      <c r="G1324" s="460" t="s">
        <v>64</v>
      </c>
      <c r="H1324" s="460">
        <v>0</v>
      </c>
      <c r="I1324" s="460">
        <v>0</v>
      </c>
      <c r="J1324" s="460">
        <v>0</v>
      </c>
      <c r="K1324" s="460">
        <v>0</v>
      </c>
      <c r="L1324" s="460">
        <v>0</v>
      </c>
      <c r="M1324" s="460">
        <v>0</v>
      </c>
      <c r="N1324" s="460">
        <v>0</v>
      </c>
      <c r="O1324" s="460">
        <v>0</v>
      </c>
      <c r="P1324" s="460">
        <v>0</v>
      </c>
      <c r="Q1324" s="460">
        <v>0</v>
      </c>
      <c r="R1324" s="460">
        <v>0</v>
      </c>
      <c r="S1324" s="460">
        <v>0</v>
      </c>
      <c r="T1324" s="460">
        <v>0</v>
      </c>
      <c r="U1324" s="460">
        <v>0</v>
      </c>
      <c r="V1324" s="460">
        <v>0</v>
      </c>
      <c r="W1324" s="460">
        <v>0</v>
      </c>
      <c r="X1324" s="460">
        <v>0</v>
      </c>
    </row>
    <row r="1325" spans="1:24" outlineLevel="2">
      <c r="A1325" s="447"/>
      <c r="B1325" s="447"/>
      <c r="C1325" s="448"/>
      <c r="D1325" s="449"/>
      <c r="E1325" s="460" t="s">
        <v>5136</v>
      </c>
      <c r="F1325" s="460">
        <v>0</v>
      </c>
      <c r="G1325" s="460" t="s">
        <v>64</v>
      </c>
      <c r="H1325" s="460">
        <v>0</v>
      </c>
      <c r="I1325" s="460">
        <v>0</v>
      </c>
      <c r="J1325" s="460">
        <v>0</v>
      </c>
      <c r="K1325" s="460">
        <v>0</v>
      </c>
      <c r="L1325" s="460">
        <v>0</v>
      </c>
      <c r="M1325" s="460">
        <v>0</v>
      </c>
      <c r="N1325" s="460">
        <v>0</v>
      </c>
      <c r="O1325" s="460">
        <v>0</v>
      </c>
      <c r="P1325" s="460">
        <v>0</v>
      </c>
      <c r="Q1325" s="460">
        <v>0</v>
      </c>
      <c r="R1325" s="460">
        <v>0</v>
      </c>
      <c r="S1325" s="460">
        <v>0</v>
      </c>
      <c r="T1325" s="460">
        <v>0</v>
      </c>
      <c r="U1325" s="460">
        <v>0</v>
      </c>
      <c r="V1325" s="460">
        <v>0</v>
      </c>
      <c r="W1325" s="460">
        <v>0</v>
      </c>
      <c r="X1325" s="460">
        <v>0</v>
      </c>
    </row>
    <row r="1326" spans="1:24" outlineLevel="2">
      <c r="A1326" s="453"/>
      <c r="B1326" s="453"/>
      <c r="C1326" s="454"/>
      <c r="D1326" s="455"/>
      <c r="E1326" s="456" t="s">
        <v>5137</v>
      </c>
      <c r="F1326" s="456"/>
      <c r="G1326" s="456" t="s">
        <v>64</v>
      </c>
      <c r="H1326" s="456"/>
      <c r="I1326" s="456"/>
      <c r="J1326" s="461">
        <f t="shared" ref="J1326:X1331" si="93" xml:space="preserve">  CHOOSE( $F$1307, J1308, J1314, J1320 )</f>
        <v>0</v>
      </c>
      <c r="K1326" s="461">
        <f t="shared" si="93"/>
        <v>0</v>
      </c>
      <c r="L1326" s="461">
        <f t="shared" si="93"/>
        <v>0</v>
      </c>
      <c r="M1326" s="461">
        <f t="shared" si="93"/>
        <v>0</v>
      </c>
      <c r="N1326" s="461">
        <f t="shared" si="93"/>
        <v>0.19719999999999999</v>
      </c>
      <c r="O1326" s="461">
        <f t="shared" si="93"/>
        <v>0.25990000000000002</v>
      </c>
      <c r="P1326" s="461">
        <f t="shared" si="93"/>
        <v>0.3745</v>
      </c>
      <c r="Q1326" s="461">
        <f t="shared" si="93"/>
        <v>0.1406</v>
      </c>
      <c r="R1326" s="461">
        <f t="shared" si="93"/>
        <v>0.30959999999999999</v>
      </c>
      <c r="S1326" s="461">
        <f t="shared" si="93"/>
        <v>0.23929999999999998</v>
      </c>
      <c r="T1326" s="461">
        <f t="shared" si="93"/>
        <v>0.23929999999999998</v>
      </c>
      <c r="U1326" s="461">
        <f t="shared" si="93"/>
        <v>0.23929999999999998</v>
      </c>
      <c r="V1326" s="461">
        <f t="shared" si="93"/>
        <v>0.2452</v>
      </c>
      <c r="W1326" s="461">
        <f t="shared" si="93"/>
        <v>0.2452</v>
      </c>
      <c r="X1326" s="461">
        <f t="shared" si="93"/>
        <v>0</v>
      </c>
    </row>
    <row r="1327" spans="1:24" outlineLevel="2">
      <c r="A1327" s="453"/>
      <c r="B1327" s="453"/>
      <c r="C1327" s="454"/>
      <c r="D1327" s="455"/>
      <c r="E1327" s="456" t="s">
        <v>5138</v>
      </c>
      <c r="F1327" s="456"/>
      <c r="G1327" s="456" t="s">
        <v>64</v>
      </c>
      <c r="H1327" s="456"/>
      <c r="I1327" s="456"/>
      <c r="J1327" s="461">
        <f t="shared" si="93"/>
        <v>0</v>
      </c>
      <c r="K1327" s="461">
        <f t="shared" si="93"/>
        <v>0</v>
      </c>
      <c r="L1327" s="461">
        <f t="shared" si="93"/>
        <v>0</v>
      </c>
      <c r="M1327" s="461">
        <f t="shared" si="93"/>
        <v>0</v>
      </c>
      <c r="N1327" s="461">
        <f t="shared" si="93"/>
        <v>0.44840000000000002</v>
      </c>
      <c r="O1327" s="461">
        <f t="shared" si="93"/>
        <v>0.37690000000000001</v>
      </c>
      <c r="P1327" s="461">
        <f t="shared" si="93"/>
        <v>0.41959999999999997</v>
      </c>
      <c r="Q1327" s="461">
        <f t="shared" si="93"/>
        <v>0.42759999999999998</v>
      </c>
      <c r="R1327" s="461">
        <f t="shared" si="93"/>
        <v>0.42430000000000001</v>
      </c>
      <c r="S1327" s="461">
        <f t="shared" si="93"/>
        <v>0.37369999999999998</v>
      </c>
      <c r="T1327" s="461">
        <f t="shared" si="93"/>
        <v>0.38769999999999993</v>
      </c>
      <c r="U1327" s="461">
        <f t="shared" si="93"/>
        <v>0.3926</v>
      </c>
      <c r="V1327" s="461">
        <f t="shared" si="93"/>
        <v>0.39850000000000002</v>
      </c>
      <c r="W1327" s="461">
        <f t="shared" si="93"/>
        <v>0.39689999999999998</v>
      </c>
      <c r="X1327" s="461">
        <f t="shared" si="93"/>
        <v>0</v>
      </c>
    </row>
    <row r="1328" spans="1:24" outlineLevel="2">
      <c r="A1328" s="453"/>
      <c r="B1328" s="453"/>
      <c r="C1328" s="454"/>
      <c r="D1328" s="455"/>
      <c r="E1328" s="456" t="s">
        <v>5139</v>
      </c>
      <c r="F1328" s="456"/>
      <c r="G1328" s="456" t="s">
        <v>64</v>
      </c>
      <c r="H1328" s="456"/>
      <c r="I1328" s="456"/>
      <c r="J1328" s="461">
        <f t="shared" si="93"/>
        <v>0</v>
      </c>
      <c r="K1328" s="461">
        <f t="shared" si="93"/>
        <v>0</v>
      </c>
      <c r="L1328" s="461">
        <f t="shared" si="93"/>
        <v>0</v>
      </c>
      <c r="M1328" s="461">
        <f t="shared" si="93"/>
        <v>0</v>
      </c>
      <c r="N1328" s="461">
        <f t="shared" si="93"/>
        <v>0.56979999999999997</v>
      </c>
      <c r="O1328" s="461">
        <f t="shared" si="93"/>
        <v>0.54149999999999998</v>
      </c>
      <c r="P1328" s="461">
        <f t="shared" si="93"/>
        <v>0.47839999999999999</v>
      </c>
      <c r="Q1328" s="461">
        <f t="shared" si="93"/>
        <v>0.43659999999999999</v>
      </c>
      <c r="R1328" s="461">
        <f t="shared" si="93"/>
        <v>0.40250000000000002</v>
      </c>
      <c r="S1328" s="461">
        <f t="shared" si="93"/>
        <v>0.36930000000000002</v>
      </c>
      <c r="T1328" s="461">
        <f t="shared" si="93"/>
        <v>0.3422</v>
      </c>
      <c r="U1328" s="461">
        <f t="shared" si="93"/>
        <v>0.27910000000000001</v>
      </c>
      <c r="V1328" s="461">
        <f t="shared" si="93"/>
        <v>0.25259999999999999</v>
      </c>
      <c r="W1328" s="461">
        <f t="shared" si="93"/>
        <v>0.22900000000000001</v>
      </c>
      <c r="X1328" s="461">
        <f t="shared" si="93"/>
        <v>0</v>
      </c>
    </row>
    <row r="1329" spans="1:24" outlineLevel="2">
      <c r="A1329" s="453"/>
      <c r="B1329" s="453"/>
      <c r="C1329" s="454"/>
      <c r="D1329" s="455"/>
      <c r="E1329" s="456" t="s">
        <v>5140</v>
      </c>
      <c r="F1329" s="456"/>
      <c r="G1329" s="456" t="s">
        <v>64</v>
      </c>
      <c r="H1329" s="456"/>
      <c r="I1329" s="456"/>
      <c r="J1329" s="461">
        <f t="shared" si="93"/>
        <v>0</v>
      </c>
      <c r="K1329" s="461">
        <f t="shared" si="93"/>
        <v>0</v>
      </c>
      <c r="L1329" s="461">
        <f t="shared" si="93"/>
        <v>0</v>
      </c>
      <c r="M1329" s="461">
        <f t="shared" si="93"/>
        <v>0</v>
      </c>
      <c r="N1329" s="461">
        <f t="shared" si="93"/>
        <v>0.73909999999999998</v>
      </c>
      <c r="O1329" s="461">
        <f t="shared" si="93"/>
        <v>0.83889999999999998</v>
      </c>
      <c r="P1329" s="461">
        <f t="shared" si="93"/>
        <v>0.78620000000000001</v>
      </c>
      <c r="Q1329" s="461">
        <f t="shared" si="93"/>
        <v>0.74050000000000005</v>
      </c>
      <c r="R1329" s="461">
        <f t="shared" si="93"/>
        <v>0.71060000000000001</v>
      </c>
      <c r="S1329" s="461">
        <f t="shared" si="93"/>
        <v>0.72709999999999997</v>
      </c>
      <c r="T1329" s="461">
        <f t="shared" si="93"/>
        <v>0.72840000000000005</v>
      </c>
      <c r="U1329" s="461">
        <f t="shared" si="93"/>
        <v>0.72909999999999997</v>
      </c>
      <c r="V1329" s="461">
        <f t="shared" si="93"/>
        <v>0.73030000000000006</v>
      </c>
      <c r="W1329" s="461">
        <f t="shared" si="93"/>
        <v>0.73089999999999999</v>
      </c>
      <c r="X1329" s="461">
        <f t="shared" si="93"/>
        <v>0</v>
      </c>
    </row>
    <row r="1330" spans="1:24" outlineLevel="2">
      <c r="A1330" s="453"/>
      <c r="B1330" s="453"/>
      <c r="C1330" s="454"/>
      <c r="D1330" s="455"/>
      <c r="E1330" s="456" t="s">
        <v>5141</v>
      </c>
      <c r="F1330" s="456"/>
      <c r="G1330" s="456" t="s">
        <v>64</v>
      </c>
      <c r="H1330" s="456"/>
      <c r="I1330" s="456"/>
      <c r="J1330" s="461">
        <f t="shared" si="93"/>
        <v>0</v>
      </c>
      <c r="K1330" s="461">
        <f t="shared" si="93"/>
        <v>0</v>
      </c>
      <c r="L1330" s="461">
        <f t="shared" si="93"/>
        <v>0</v>
      </c>
      <c r="M1330" s="461">
        <f t="shared" si="93"/>
        <v>0</v>
      </c>
      <c r="N1330" s="461">
        <f t="shared" si="93"/>
        <v>0</v>
      </c>
      <c r="O1330" s="461">
        <f t="shared" si="93"/>
        <v>1E-4</v>
      </c>
      <c r="P1330" s="461">
        <f t="shared" si="93"/>
        <v>1E-4</v>
      </c>
      <c r="Q1330" s="461">
        <f t="shared" si="93"/>
        <v>1E-4</v>
      </c>
      <c r="R1330" s="461">
        <f t="shared" si="93"/>
        <v>1E-4</v>
      </c>
      <c r="S1330" s="461">
        <f t="shared" si="93"/>
        <v>0</v>
      </c>
      <c r="T1330" s="461">
        <f t="shared" si="93"/>
        <v>0</v>
      </c>
      <c r="U1330" s="461">
        <f t="shared" si="93"/>
        <v>0</v>
      </c>
      <c r="V1330" s="461">
        <f t="shared" si="93"/>
        <v>0</v>
      </c>
      <c r="W1330" s="461">
        <f t="shared" si="93"/>
        <v>0</v>
      </c>
      <c r="X1330" s="461">
        <f t="shared" si="93"/>
        <v>0</v>
      </c>
    </row>
    <row r="1331" spans="1:24" outlineLevel="2">
      <c r="A1331" s="453"/>
      <c r="B1331" s="453"/>
      <c r="C1331" s="454"/>
      <c r="D1331" s="455"/>
      <c r="E1331" s="456" t="s">
        <v>5142</v>
      </c>
      <c r="F1331" s="456"/>
      <c r="G1331" s="456" t="s">
        <v>64</v>
      </c>
      <c r="H1331" s="456"/>
      <c r="I1331" s="456"/>
      <c r="J1331" s="461">
        <f t="shared" si="93"/>
        <v>0</v>
      </c>
      <c r="K1331" s="461">
        <f t="shared" si="93"/>
        <v>0</v>
      </c>
      <c r="L1331" s="461">
        <f t="shared" si="93"/>
        <v>0</v>
      </c>
      <c r="M1331" s="461">
        <f t="shared" si="93"/>
        <v>0</v>
      </c>
      <c r="N1331" s="461">
        <f t="shared" si="93"/>
        <v>0</v>
      </c>
      <c r="O1331" s="461">
        <f t="shared" si="93"/>
        <v>0</v>
      </c>
      <c r="P1331" s="461">
        <f t="shared" si="93"/>
        <v>0</v>
      </c>
      <c r="Q1331" s="461">
        <f t="shared" si="93"/>
        <v>0</v>
      </c>
      <c r="R1331" s="461">
        <f t="shared" si="93"/>
        <v>0</v>
      </c>
      <c r="S1331" s="461">
        <f t="shared" si="93"/>
        <v>0</v>
      </c>
      <c r="T1331" s="461">
        <f t="shared" si="93"/>
        <v>0</v>
      </c>
      <c r="U1331" s="461">
        <f t="shared" si="93"/>
        <v>0</v>
      </c>
      <c r="V1331" s="461">
        <f t="shared" si="93"/>
        <v>0</v>
      </c>
      <c r="W1331" s="461">
        <f t="shared" si="93"/>
        <v>0</v>
      </c>
      <c r="X1331" s="461">
        <f t="shared" si="93"/>
        <v>0</v>
      </c>
    </row>
    <row r="1332" spans="1:24" outlineLevel="2"/>
    <row r="1333" spans="1:24" outlineLevel="2"/>
    <row r="1334" spans="1:24" outlineLevel="2">
      <c r="B1334" s="69" t="s">
        <v>5143</v>
      </c>
    </row>
    <row r="1335" spans="1:24" outlineLevel="2">
      <c r="A1335" s="447"/>
      <c r="B1335" s="447"/>
      <c r="C1335" s="448"/>
      <c r="D1335" s="449"/>
      <c r="E1335" s="450" t="s">
        <v>5144</v>
      </c>
      <c r="F1335" s="450">
        <v>1</v>
      </c>
      <c r="G1335" s="450" t="s">
        <v>4001</v>
      </c>
      <c r="M1335" s="451"/>
    </row>
    <row r="1336" spans="1:24" outlineLevel="2">
      <c r="A1336" s="447"/>
      <c r="B1336" s="447"/>
      <c r="C1336" s="448"/>
      <c r="D1336" s="449"/>
      <c r="E1336" s="452" t="s">
        <v>5145</v>
      </c>
      <c r="F1336" s="452">
        <v>0</v>
      </c>
      <c r="G1336" s="452" t="s">
        <v>29</v>
      </c>
      <c r="H1336" s="452">
        <v>113.479</v>
      </c>
      <c r="I1336" s="452">
        <v>0</v>
      </c>
      <c r="J1336" s="452">
        <v>0</v>
      </c>
      <c r="K1336" s="452">
        <v>0</v>
      </c>
      <c r="L1336" s="452">
        <v>0</v>
      </c>
      <c r="M1336" s="452">
        <v>0</v>
      </c>
      <c r="N1336" s="452">
        <v>8.2880000000000003</v>
      </c>
      <c r="O1336" s="452">
        <v>8.6359999999999992</v>
      </c>
      <c r="P1336" s="452">
        <v>9.3580000000000005</v>
      </c>
      <c r="Q1336" s="452">
        <v>9.9649999999999999</v>
      </c>
      <c r="R1336" s="452">
        <v>10.83</v>
      </c>
      <c r="S1336" s="452">
        <v>11.85</v>
      </c>
      <c r="T1336" s="452">
        <v>12.505000000000001</v>
      </c>
      <c r="U1336" s="452">
        <v>13.237</v>
      </c>
      <c r="V1336" s="452">
        <v>14.045999999999999</v>
      </c>
      <c r="W1336" s="452">
        <v>14.763999999999999</v>
      </c>
      <c r="X1336" s="452">
        <v>0</v>
      </c>
    </row>
    <row r="1337" spans="1:24" outlineLevel="2">
      <c r="A1337" s="447"/>
      <c r="B1337" s="447"/>
      <c r="C1337" s="448"/>
      <c r="D1337" s="449"/>
      <c r="E1337" s="452" t="s">
        <v>5146</v>
      </c>
      <c r="F1337" s="452">
        <v>0</v>
      </c>
      <c r="G1337" s="452" t="s">
        <v>29</v>
      </c>
      <c r="H1337" s="452">
        <v>1548.4419999999998</v>
      </c>
      <c r="I1337" s="452">
        <v>0</v>
      </c>
      <c r="J1337" s="452">
        <v>0</v>
      </c>
      <c r="K1337" s="452">
        <v>0</v>
      </c>
      <c r="L1337" s="452">
        <v>0</v>
      </c>
      <c r="M1337" s="452">
        <v>0</v>
      </c>
      <c r="N1337" s="452">
        <v>99.45</v>
      </c>
      <c r="O1337" s="452">
        <v>109.307</v>
      </c>
      <c r="P1337" s="452">
        <v>120.024</v>
      </c>
      <c r="Q1337" s="452">
        <v>134.27799999999999</v>
      </c>
      <c r="R1337" s="452">
        <v>148.53100000000001</v>
      </c>
      <c r="S1337" s="452">
        <v>160.995</v>
      </c>
      <c r="T1337" s="452">
        <v>173.04599999999999</v>
      </c>
      <c r="U1337" s="452">
        <v>186.595</v>
      </c>
      <c r="V1337" s="452">
        <v>201.40600000000001</v>
      </c>
      <c r="W1337" s="452">
        <v>214.81</v>
      </c>
      <c r="X1337" s="452">
        <v>0</v>
      </c>
    </row>
    <row r="1338" spans="1:24" outlineLevel="2">
      <c r="A1338" s="447"/>
      <c r="B1338" s="447"/>
      <c r="C1338" s="448"/>
      <c r="D1338" s="449"/>
      <c r="E1338" s="452" t="s">
        <v>5147</v>
      </c>
      <c r="F1338" s="452">
        <v>0</v>
      </c>
      <c r="G1338" s="452" t="s">
        <v>29</v>
      </c>
      <c r="H1338" s="452">
        <v>1683.027</v>
      </c>
      <c r="I1338" s="452">
        <v>0</v>
      </c>
      <c r="J1338" s="452">
        <v>0</v>
      </c>
      <c r="K1338" s="452">
        <v>0</v>
      </c>
      <c r="L1338" s="452">
        <v>0</v>
      </c>
      <c r="M1338" s="452">
        <v>0</v>
      </c>
      <c r="N1338" s="452">
        <v>89.24</v>
      </c>
      <c r="O1338" s="452">
        <v>109.64</v>
      </c>
      <c r="P1338" s="452">
        <v>127.093</v>
      </c>
      <c r="Q1338" s="452">
        <v>142.44200000000001</v>
      </c>
      <c r="R1338" s="452">
        <v>159.166</v>
      </c>
      <c r="S1338" s="452">
        <v>174.75</v>
      </c>
      <c r="T1338" s="452">
        <v>189.084</v>
      </c>
      <c r="U1338" s="452">
        <v>207.15600000000001</v>
      </c>
      <c r="V1338" s="452">
        <v>229.73500000000001</v>
      </c>
      <c r="W1338" s="452">
        <v>254.721</v>
      </c>
      <c r="X1338" s="452">
        <v>0</v>
      </c>
    </row>
    <row r="1339" spans="1:24" outlineLevel="2">
      <c r="A1339" s="447"/>
      <c r="B1339" s="447"/>
      <c r="C1339" s="448"/>
      <c r="D1339" s="449"/>
      <c r="E1339" s="452" t="s">
        <v>5148</v>
      </c>
      <c r="F1339" s="452">
        <v>0</v>
      </c>
      <c r="G1339" s="452" t="s">
        <v>29</v>
      </c>
      <c r="H1339" s="452">
        <v>383.07600000000002</v>
      </c>
      <c r="I1339" s="452">
        <v>0</v>
      </c>
      <c r="J1339" s="452">
        <v>0</v>
      </c>
      <c r="K1339" s="452">
        <v>0</v>
      </c>
      <c r="L1339" s="452">
        <v>0</v>
      </c>
      <c r="M1339" s="452">
        <v>0</v>
      </c>
      <c r="N1339" s="452">
        <v>19.053999999999998</v>
      </c>
      <c r="O1339" s="452">
        <v>23.510999999999999</v>
      </c>
      <c r="P1339" s="452">
        <v>28.478000000000002</v>
      </c>
      <c r="Q1339" s="452">
        <v>32.283000000000001</v>
      </c>
      <c r="R1339" s="452">
        <v>35.036000000000001</v>
      </c>
      <c r="S1339" s="452">
        <v>38.633000000000003</v>
      </c>
      <c r="T1339" s="452">
        <v>43.472999999999999</v>
      </c>
      <c r="U1339" s="452">
        <v>48.712000000000003</v>
      </c>
      <c r="V1339" s="452">
        <v>54.295000000000002</v>
      </c>
      <c r="W1339" s="452">
        <v>59.600999999999999</v>
      </c>
      <c r="X1339" s="452">
        <v>0</v>
      </c>
    </row>
    <row r="1340" spans="1:24" outlineLevel="2">
      <c r="A1340" s="447"/>
      <c r="B1340" s="447"/>
      <c r="C1340" s="448"/>
      <c r="D1340" s="449"/>
      <c r="E1340" s="452" t="s">
        <v>5149</v>
      </c>
      <c r="F1340" s="452">
        <v>0</v>
      </c>
      <c r="G1340" s="452" t="s">
        <v>29</v>
      </c>
      <c r="H1340" s="452">
        <v>117.151</v>
      </c>
      <c r="I1340" s="452">
        <v>0</v>
      </c>
      <c r="J1340" s="452">
        <v>0</v>
      </c>
      <c r="K1340" s="452">
        <v>0</v>
      </c>
      <c r="L1340" s="452">
        <v>0</v>
      </c>
      <c r="M1340" s="452">
        <v>0</v>
      </c>
      <c r="N1340" s="452">
        <v>12.798999999999999</v>
      </c>
      <c r="O1340" s="452">
        <v>12.202</v>
      </c>
      <c r="P1340" s="452">
        <v>11.933</v>
      </c>
      <c r="Q1340" s="452">
        <v>11.933</v>
      </c>
      <c r="R1340" s="452">
        <v>11.933</v>
      </c>
      <c r="S1340" s="452">
        <v>11.728999999999999</v>
      </c>
      <c r="T1340" s="452">
        <v>11.371</v>
      </c>
      <c r="U1340" s="452">
        <v>11.218</v>
      </c>
      <c r="V1340" s="452">
        <v>11.218</v>
      </c>
      <c r="W1340" s="452">
        <v>10.815</v>
      </c>
      <c r="X1340" s="452">
        <v>0</v>
      </c>
    </row>
    <row r="1341" spans="1:24" outlineLevel="2">
      <c r="A1341" s="447"/>
      <c r="B1341" s="447"/>
      <c r="C1341" s="448"/>
      <c r="D1341" s="449"/>
      <c r="E1341" s="452" t="s">
        <v>5150</v>
      </c>
      <c r="F1341" s="452">
        <v>0</v>
      </c>
      <c r="G1341" s="452" t="s">
        <v>29</v>
      </c>
      <c r="H1341" s="452">
        <v>0</v>
      </c>
      <c r="I1341" s="452">
        <v>0</v>
      </c>
      <c r="J1341" s="452">
        <v>0</v>
      </c>
      <c r="K1341" s="452">
        <v>0</v>
      </c>
      <c r="L1341" s="452">
        <v>0</v>
      </c>
      <c r="M1341" s="452">
        <v>0</v>
      </c>
      <c r="N1341" s="452">
        <v>0</v>
      </c>
      <c r="O1341" s="452">
        <v>0</v>
      </c>
      <c r="P1341" s="452">
        <v>0</v>
      </c>
      <c r="Q1341" s="452">
        <v>0</v>
      </c>
      <c r="R1341" s="452">
        <v>0</v>
      </c>
      <c r="S1341" s="452">
        <v>0</v>
      </c>
      <c r="T1341" s="452">
        <v>0</v>
      </c>
      <c r="U1341" s="452">
        <v>0</v>
      </c>
      <c r="V1341" s="452">
        <v>0</v>
      </c>
      <c r="W1341" s="452">
        <v>0</v>
      </c>
      <c r="X1341" s="452">
        <v>0</v>
      </c>
    </row>
    <row r="1342" spans="1:24" outlineLevel="2">
      <c r="A1342" s="447"/>
      <c r="B1342" s="447"/>
      <c r="C1342" s="448"/>
      <c r="D1342" s="449"/>
      <c r="E1342" s="452" t="s">
        <v>5151</v>
      </c>
      <c r="F1342" s="452">
        <v>0</v>
      </c>
      <c r="G1342" s="452" t="s">
        <v>29</v>
      </c>
      <c r="H1342" s="452">
        <v>0</v>
      </c>
      <c r="I1342" s="452">
        <v>0</v>
      </c>
      <c r="J1342" s="452">
        <v>0</v>
      </c>
      <c r="K1342" s="452">
        <v>0</v>
      </c>
      <c r="L1342" s="452">
        <v>0</v>
      </c>
      <c r="M1342" s="452">
        <v>0</v>
      </c>
      <c r="N1342" s="452">
        <v>0</v>
      </c>
      <c r="O1342" s="452">
        <v>0</v>
      </c>
      <c r="P1342" s="452">
        <v>0</v>
      </c>
      <c r="Q1342" s="452">
        <v>0</v>
      </c>
      <c r="R1342" s="452">
        <v>0</v>
      </c>
      <c r="S1342" s="452">
        <v>0</v>
      </c>
      <c r="T1342" s="452">
        <v>0</v>
      </c>
      <c r="U1342" s="452">
        <v>0</v>
      </c>
      <c r="V1342" s="452">
        <v>0</v>
      </c>
      <c r="W1342" s="452">
        <v>0</v>
      </c>
      <c r="X1342" s="452">
        <v>0</v>
      </c>
    </row>
    <row r="1343" spans="1:24" outlineLevel="2">
      <c r="A1343" s="447"/>
      <c r="B1343" s="447"/>
      <c r="C1343" s="448"/>
      <c r="D1343" s="449"/>
      <c r="E1343" s="452" t="s">
        <v>5152</v>
      </c>
      <c r="F1343" s="452">
        <v>0</v>
      </c>
      <c r="G1343" s="452" t="s">
        <v>29</v>
      </c>
      <c r="H1343" s="452">
        <v>0</v>
      </c>
      <c r="I1343" s="452">
        <v>0</v>
      </c>
      <c r="J1343" s="452">
        <v>0</v>
      </c>
      <c r="K1343" s="452">
        <v>0</v>
      </c>
      <c r="L1343" s="452">
        <v>0</v>
      </c>
      <c r="M1343" s="452">
        <v>0</v>
      </c>
      <c r="N1343" s="452">
        <v>0</v>
      </c>
      <c r="O1343" s="452">
        <v>0</v>
      </c>
      <c r="P1343" s="452">
        <v>0</v>
      </c>
      <c r="Q1343" s="452">
        <v>0</v>
      </c>
      <c r="R1343" s="452">
        <v>0</v>
      </c>
      <c r="S1343" s="452">
        <v>0</v>
      </c>
      <c r="T1343" s="452">
        <v>0</v>
      </c>
      <c r="U1343" s="452">
        <v>0</v>
      </c>
      <c r="V1343" s="452">
        <v>0</v>
      </c>
      <c r="W1343" s="452">
        <v>0</v>
      </c>
      <c r="X1343" s="452">
        <v>0</v>
      </c>
    </row>
    <row r="1344" spans="1:24" outlineLevel="2">
      <c r="A1344" s="447"/>
      <c r="B1344" s="447"/>
      <c r="C1344" s="448"/>
      <c r="D1344" s="449"/>
      <c r="E1344" s="452" t="s">
        <v>5153</v>
      </c>
      <c r="F1344" s="452">
        <v>0</v>
      </c>
      <c r="G1344" s="452" t="s">
        <v>29</v>
      </c>
      <c r="H1344" s="452">
        <v>0</v>
      </c>
      <c r="I1344" s="452">
        <v>0</v>
      </c>
      <c r="J1344" s="452">
        <v>0</v>
      </c>
      <c r="K1344" s="452">
        <v>0</v>
      </c>
      <c r="L1344" s="452">
        <v>0</v>
      </c>
      <c r="M1344" s="452">
        <v>0</v>
      </c>
      <c r="N1344" s="452">
        <v>0</v>
      </c>
      <c r="O1344" s="452">
        <v>0</v>
      </c>
      <c r="P1344" s="452">
        <v>0</v>
      </c>
      <c r="Q1344" s="452">
        <v>0</v>
      </c>
      <c r="R1344" s="452">
        <v>0</v>
      </c>
      <c r="S1344" s="452">
        <v>0</v>
      </c>
      <c r="T1344" s="452">
        <v>0</v>
      </c>
      <c r="U1344" s="452">
        <v>0</v>
      </c>
      <c r="V1344" s="452">
        <v>0</v>
      </c>
      <c r="W1344" s="452">
        <v>0</v>
      </c>
      <c r="X1344" s="452">
        <v>0</v>
      </c>
    </row>
    <row r="1345" spans="1:24" outlineLevel="2">
      <c r="A1345" s="447"/>
      <c r="B1345" s="447"/>
      <c r="C1345" s="448"/>
      <c r="D1345" s="449"/>
      <c r="E1345" s="452" t="s">
        <v>5154</v>
      </c>
      <c r="F1345" s="452">
        <v>0</v>
      </c>
      <c r="G1345" s="452" t="s">
        <v>29</v>
      </c>
      <c r="H1345" s="452">
        <v>0</v>
      </c>
      <c r="I1345" s="452">
        <v>0</v>
      </c>
      <c r="J1345" s="452">
        <v>0</v>
      </c>
      <c r="K1345" s="452">
        <v>0</v>
      </c>
      <c r="L1345" s="452">
        <v>0</v>
      </c>
      <c r="M1345" s="452">
        <v>0</v>
      </c>
      <c r="N1345" s="452">
        <v>0</v>
      </c>
      <c r="O1345" s="452">
        <v>0</v>
      </c>
      <c r="P1345" s="452">
        <v>0</v>
      </c>
      <c r="Q1345" s="452">
        <v>0</v>
      </c>
      <c r="R1345" s="452">
        <v>0</v>
      </c>
      <c r="S1345" s="452">
        <v>0</v>
      </c>
      <c r="T1345" s="452">
        <v>0</v>
      </c>
      <c r="U1345" s="452">
        <v>0</v>
      </c>
      <c r="V1345" s="452">
        <v>0</v>
      </c>
      <c r="W1345" s="452">
        <v>0</v>
      </c>
      <c r="X1345" s="452">
        <v>0</v>
      </c>
    </row>
    <row r="1346" spans="1:24" outlineLevel="2">
      <c r="A1346" s="447"/>
      <c r="B1346" s="447"/>
      <c r="C1346" s="448"/>
      <c r="D1346" s="449"/>
      <c r="E1346" s="452" t="s">
        <v>5155</v>
      </c>
      <c r="F1346" s="452">
        <v>0</v>
      </c>
      <c r="G1346" s="452" t="s">
        <v>29</v>
      </c>
      <c r="H1346" s="452">
        <v>0</v>
      </c>
      <c r="I1346" s="452">
        <v>0</v>
      </c>
      <c r="J1346" s="452">
        <v>0</v>
      </c>
      <c r="K1346" s="452">
        <v>0</v>
      </c>
      <c r="L1346" s="452">
        <v>0</v>
      </c>
      <c r="M1346" s="452">
        <v>0</v>
      </c>
      <c r="N1346" s="452">
        <v>0</v>
      </c>
      <c r="O1346" s="452">
        <v>0</v>
      </c>
      <c r="P1346" s="452">
        <v>0</v>
      </c>
      <c r="Q1346" s="452">
        <v>0</v>
      </c>
      <c r="R1346" s="452">
        <v>0</v>
      </c>
      <c r="S1346" s="452">
        <v>0</v>
      </c>
      <c r="T1346" s="452">
        <v>0</v>
      </c>
      <c r="U1346" s="452">
        <v>0</v>
      </c>
      <c r="V1346" s="452">
        <v>0</v>
      </c>
      <c r="W1346" s="452">
        <v>0</v>
      </c>
      <c r="X1346" s="452">
        <v>0</v>
      </c>
    </row>
    <row r="1347" spans="1:24" outlineLevel="2">
      <c r="A1347" s="447"/>
      <c r="B1347" s="447"/>
      <c r="C1347" s="448"/>
      <c r="D1347" s="449"/>
      <c r="E1347" s="452" t="s">
        <v>5156</v>
      </c>
      <c r="F1347" s="452">
        <v>0</v>
      </c>
      <c r="G1347" s="452" t="s">
        <v>29</v>
      </c>
      <c r="H1347" s="452">
        <v>0</v>
      </c>
      <c r="I1347" s="452">
        <v>0</v>
      </c>
      <c r="J1347" s="452">
        <v>0</v>
      </c>
      <c r="K1347" s="452">
        <v>0</v>
      </c>
      <c r="L1347" s="452">
        <v>0</v>
      </c>
      <c r="M1347" s="452">
        <v>0</v>
      </c>
      <c r="N1347" s="452">
        <v>0</v>
      </c>
      <c r="O1347" s="452">
        <v>0</v>
      </c>
      <c r="P1347" s="452">
        <v>0</v>
      </c>
      <c r="Q1347" s="452">
        <v>0</v>
      </c>
      <c r="R1347" s="452">
        <v>0</v>
      </c>
      <c r="S1347" s="452">
        <v>0</v>
      </c>
      <c r="T1347" s="452">
        <v>0</v>
      </c>
      <c r="U1347" s="452">
        <v>0</v>
      </c>
      <c r="V1347" s="452">
        <v>0</v>
      </c>
      <c r="W1347" s="452">
        <v>0</v>
      </c>
      <c r="X1347" s="452">
        <v>0</v>
      </c>
    </row>
    <row r="1348" spans="1:24" outlineLevel="2">
      <c r="A1348" s="447"/>
      <c r="B1348" s="447"/>
      <c r="C1348" s="448"/>
      <c r="D1348" s="449"/>
      <c r="E1348" s="452" t="s">
        <v>5157</v>
      </c>
      <c r="F1348" s="452">
        <v>0</v>
      </c>
      <c r="G1348" s="452" t="s">
        <v>29</v>
      </c>
      <c r="H1348" s="452">
        <v>0</v>
      </c>
      <c r="I1348" s="452">
        <v>0</v>
      </c>
      <c r="J1348" s="452">
        <v>0</v>
      </c>
      <c r="K1348" s="452">
        <v>0</v>
      </c>
      <c r="L1348" s="452">
        <v>0</v>
      </c>
      <c r="M1348" s="452">
        <v>0</v>
      </c>
      <c r="N1348" s="452">
        <v>0</v>
      </c>
      <c r="O1348" s="452">
        <v>0</v>
      </c>
      <c r="P1348" s="452">
        <v>0</v>
      </c>
      <c r="Q1348" s="452">
        <v>0</v>
      </c>
      <c r="R1348" s="452">
        <v>0</v>
      </c>
      <c r="S1348" s="452">
        <v>0</v>
      </c>
      <c r="T1348" s="452">
        <v>0</v>
      </c>
      <c r="U1348" s="452">
        <v>0</v>
      </c>
      <c r="V1348" s="452">
        <v>0</v>
      </c>
      <c r="W1348" s="452">
        <v>0</v>
      </c>
      <c r="X1348" s="452">
        <v>0</v>
      </c>
    </row>
    <row r="1349" spans="1:24" outlineLevel="2">
      <c r="A1349" s="447"/>
      <c r="B1349" s="447"/>
      <c r="C1349" s="448"/>
      <c r="D1349" s="449"/>
      <c r="E1349" s="452" t="s">
        <v>5158</v>
      </c>
      <c r="F1349" s="452">
        <v>0</v>
      </c>
      <c r="G1349" s="452" t="s">
        <v>29</v>
      </c>
      <c r="H1349" s="452">
        <v>0</v>
      </c>
      <c r="I1349" s="452">
        <v>0</v>
      </c>
      <c r="J1349" s="452">
        <v>0</v>
      </c>
      <c r="K1349" s="452">
        <v>0</v>
      </c>
      <c r="L1349" s="452">
        <v>0</v>
      </c>
      <c r="M1349" s="452">
        <v>0</v>
      </c>
      <c r="N1349" s="452">
        <v>0</v>
      </c>
      <c r="O1349" s="452">
        <v>0</v>
      </c>
      <c r="P1349" s="452">
        <v>0</v>
      </c>
      <c r="Q1349" s="452">
        <v>0</v>
      </c>
      <c r="R1349" s="452">
        <v>0</v>
      </c>
      <c r="S1349" s="452">
        <v>0</v>
      </c>
      <c r="T1349" s="452">
        <v>0</v>
      </c>
      <c r="U1349" s="452">
        <v>0</v>
      </c>
      <c r="V1349" s="452">
        <v>0</v>
      </c>
      <c r="W1349" s="452">
        <v>0</v>
      </c>
      <c r="X1349" s="452">
        <v>0</v>
      </c>
    </row>
    <row r="1350" spans="1:24" outlineLevel="2">
      <c r="A1350" s="447"/>
      <c r="B1350" s="447"/>
      <c r="C1350" s="448"/>
      <c r="D1350" s="449"/>
      <c r="E1350" s="452" t="s">
        <v>5159</v>
      </c>
      <c r="F1350" s="452">
        <v>0</v>
      </c>
      <c r="G1350" s="452" t="s">
        <v>29</v>
      </c>
      <c r="H1350" s="452">
        <v>0</v>
      </c>
      <c r="I1350" s="452">
        <v>0</v>
      </c>
      <c r="J1350" s="452">
        <v>0</v>
      </c>
      <c r="K1350" s="452">
        <v>0</v>
      </c>
      <c r="L1350" s="452">
        <v>0</v>
      </c>
      <c r="M1350" s="452">
        <v>0</v>
      </c>
      <c r="N1350" s="452">
        <v>0</v>
      </c>
      <c r="O1350" s="452">
        <v>0</v>
      </c>
      <c r="P1350" s="452">
        <v>0</v>
      </c>
      <c r="Q1350" s="452">
        <v>0</v>
      </c>
      <c r="R1350" s="452">
        <v>0</v>
      </c>
      <c r="S1350" s="452">
        <v>0</v>
      </c>
      <c r="T1350" s="452">
        <v>0</v>
      </c>
      <c r="U1350" s="452">
        <v>0</v>
      </c>
      <c r="V1350" s="452">
        <v>0</v>
      </c>
      <c r="W1350" s="452">
        <v>0</v>
      </c>
      <c r="X1350" s="452">
        <v>0</v>
      </c>
    </row>
    <row r="1351" spans="1:24" outlineLevel="2">
      <c r="A1351" s="447"/>
      <c r="B1351" s="447"/>
      <c r="C1351" s="448"/>
      <c r="D1351" s="449"/>
      <c r="E1351" s="452" t="s">
        <v>5160</v>
      </c>
      <c r="F1351" s="452">
        <v>0</v>
      </c>
      <c r="G1351" s="452" t="s">
        <v>29</v>
      </c>
      <c r="H1351" s="452">
        <v>0</v>
      </c>
      <c r="I1351" s="452">
        <v>0</v>
      </c>
      <c r="J1351" s="452">
        <v>0</v>
      </c>
      <c r="K1351" s="452">
        <v>0</v>
      </c>
      <c r="L1351" s="452">
        <v>0</v>
      </c>
      <c r="M1351" s="452">
        <v>0</v>
      </c>
      <c r="N1351" s="452">
        <v>0</v>
      </c>
      <c r="O1351" s="452">
        <v>0</v>
      </c>
      <c r="P1351" s="452">
        <v>0</v>
      </c>
      <c r="Q1351" s="452">
        <v>0</v>
      </c>
      <c r="R1351" s="452">
        <v>0</v>
      </c>
      <c r="S1351" s="452">
        <v>0</v>
      </c>
      <c r="T1351" s="452">
        <v>0</v>
      </c>
      <c r="U1351" s="452">
        <v>0</v>
      </c>
      <c r="V1351" s="452">
        <v>0</v>
      </c>
      <c r="W1351" s="452">
        <v>0</v>
      </c>
      <c r="X1351" s="452">
        <v>0</v>
      </c>
    </row>
    <row r="1352" spans="1:24" outlineLevel="2">
      <c r="A1352" s="447"/>
      <c r="B1352" s="447"/>
      <c r="C1352" s="448"/>
      <c r="D1352" s="449"/>
      <c r="E1352" s="452" t="s">
        <v>5161</v>
      </c>
      <c r="F1352" s="452">
        <v>0</v>
      </c>
      <c r="G1352" s="452" t="s">
        <v>29</v>
      </c>
      <c r="H1352" s="452">
        <v>0</v>
      </c>
      <c r="I1352" s="452">
        <v>0</v>
      </c>
      <c r="J1352" s="452">
        <v>0</v>
      </c>
      <c r="K1352" s="452">
        <v>0</v>
      </c>
      <c r="L1352" s="452">
        <v>0</v>
      </c>
      <c r="M1352" s="452">
        <v>0</v>
      </c>
      <c r="N1352" s="452">
        <v>0</v>
      </c>
      <c r="O1352" s="452">
        <v>0</v>
      </c>
      <c r="P1352" s="452">
        <v>0</v>
      </c>
      <c r="Q1352" s="452">
        <v>0</v>
      </c>
      <c r="R1352" s="452">
        <v>0</v>
      </c>
      <c r="S1352" s="452">
        <v>0</v>
      </c>
      <c r="T1352" s="452">
        <v>0</v>
      </c>
      <c r="U1352" s="452">
        <v>0</v>
      </c>
      <c r="V1352" s="452">
        <v>0</v>
      </c>
      <c r="W1352" s="452">
        <v>0</v>
      </c>
      <c r="X1352" s="452">
        <v>0</v>
      </c>
    </row>
    <row r="1353" spans="1:24" outlineLevel="2">
      <c r="A1353" s="447"/>
      <c r="B1353" s="447"/>
      <c r="C1353" s="448"/>
      <c r="D1353" s="449"/>
      <c r="E1353" s="452" t="s">
        <v>5162</v>
      </c>
      <c r="F1353" s="452">
        <v>0</v>
      </c>
      <c r="G1353" s="452" t="s">
        <v>29</v>
      </c>
      <c r="H1353" s="452">
        <v>0</v>
      </c>
      <c r="I1353" s="452">
        <v>0</v>
      </c>
      <c r="J1353" s="452">
        <v>0</v>
      </c>
      <c r="K1353" s="452">
        <v>0</v>
      </c>
      <c r="L1353" s="452">
        <v>0</v>
      </c>
      <c r="M1353" s="452">
        <v>0</v>
      </c>
      <c r="N1353" s="452">
        <v>0</v>
      </c>
      <c r="O1353" s="452">
        <v>0</v>
      </c>
      <c r="P1353" s="452">
        <v>0</v>
      </c>
      <c r="Q1353" s="452">
        <v>0</v>
      </c>
      <c r="R1353" s="452">
        <v>0</v>
      </c>
      <c r="S1353" s="452">
        <v>0</v>
      </c>
      <c r="T1353" s="452">
        <v>0</v>
      </c>
      <c r="U1353" s="452">
        <v>0</v>
      </c>
      <c r="V1353" s="452">
        <v>0</v>
      </c>
      <c r="W1353" s="452">
        <v>0</v>
      </c>
      <c r="X1353" s="452">
        <v>0</v>
      </c>
    </row>
    <row r="1354" spans="1:24" outlineLevel="2">
      <c r="A1354" s="453"/>
      <c r="B1354" s="453"/>
      <c r="C1354" s="454"/>
      <c r="D1354" s="455"/>
      <c r="E1354" s="456" t="s">
        <v>5163</v>
      </c>
      <c r="F1354" s="456"/>
      <c r="G1354" s="456" t="s">
        <v>29</v>
      </c>
      <c r="H1354" s="457">
        <f t="shared" ref="H1354:H1359" si="94" xml:space="preserve"> SUM( J1354:X1354 )</f>
        <v>113.479</v>
      </c>
      <c r="I1354" s="456"/>
      <c r="J1354" s="457">
        <f t="shared" ref="J1354:X1359" si="95" xml:space="preserve">  CHOOSE( $F$1335, J1336, J1342, J1348 )</f>
        <v>0</v>
      </c>
      <c r="K1354" s="457">
        <f t="shared" si="95"/>
        <v>0</v>
      </c>
      <c r="L1354" s="457">
        <f t="shared" si="95"/>
        <v>0</v>
      </c>
      <c r="M1354" s="457">
        <f t="shared" si="95"/>
        <v>0</v>
      </c>
      <c r="N1354" s="457">
        <f t="shared" si="95"/>
        <v>8.2880000000000003</v>
      </c>
      <c r="O1354" s="457">
        <f t="shared" si="95"/>
        <v>8.6359999999999992</v>
      </c>
      <c r="P1354" s="457">
        <f t="shared" si="95"/>
        <v>9.3580000000000005</v>
      </c>
      <c r="Q1354" s="457">
        <f t="shared" si="95"/>
        <v>9.9649999999999999</v>
      </c>
      <c r="R1354" s="457">
        <f t="shared" si="95"/>
        <v>10.83</v>
      </c>
      <c r="S1354" s="457">
        <f t="shared" si="95"/>
        <v>11.85</v>
      </c>
      <c r="T1354" s="457">
        <f t="shared" si="95"/>
        <v>12.505000000000001</v>
      </c>
      <c r="U1354" s="457">
        <f t="shared" si="95"/>
        <v>13.237</v>
      </c>
      <c r="V1354" s="457">
        <f t="shared" si="95"/>
        <v>14.045999999999999</v>
      </c>
      <c r="W1354" s="457">
        <f t="shared" si="95"/>
        <v>14.763999999999999</v>
      </c>
      <c r="X1354" s="457">
        <f t="shared" si="95"/>
        <v>0</v>
      </c>
    </row>
    <row r="1355" spans="1:24" outlineLevel="2">
      <c r="A1355" s="453"/>
      <c r="B1355" s="453"/>
      <c r="C1355" s="454"/>
      <c r="D1355" s="455"/>
      <c r="E1355" s="456" t="s">
        <v>5164</v>
      </c>
      <c r="F1355" s="456"/>
      <c r="G1355" s="456" t="s">
        <v>29</v>
      </c>
      <c r="H1355" s="457">
        <f t="shared" si="94"/>
        <v>1548.4419999999998</v>
      </c>
      <c r="I1355" s="456"/>
      <c r="J1355" s="457">
        <f t="shared" si="95"/>
        <v>0</v>
      </c>
      <c r="K1355" s="457">
        <f t="shared" si="95"/>
        <v>0</v>
      </c>
      <c r="L1355" s="457">
        <f t="shared" si="95"/>
        <v>0</v>
      </c>
      <c r="M1355" s="457">
        <f t="shared" si="95"/>
        <v>0</v>
      </c>
      <c r="N1355" s="457">
        <f t="shared" si="95"/>
        <v>99.45</v>
      </c>
      <c r="O1355" s="457">
        <f t="shared" si="95"/>
        <v>109.307</v>
      </c>
      <c r="P1355" s="457">
        <f t="shared" si="95"/>
        <v>120.024</v>
      </c>
      <c r="Q1355" s="457">
        <f t="shared" si="95"/>
        <v>134.27799999999999</v>
      </c>
      <c r="R1355" s="457">
        <f t="shared" si="95"/>
        <v>148.53100000000001</v>
      </c>
      <c r="S1355" s="457">
        <f t="shared" si="95"/>
        <v>160.995</v>
      </c>
      <c r="T1355" s="457">
        <f t="shared" si="95"/>
        <v>173.04599999999999</v>
      </c>
      <c r="U1355" s="457">
        <f t="shared" si="95"/>
        <v>186.595</v>
      </c>
      <c r="V1355" s="457">
        <f t="shared" si="95"/>
        <v>201.40600000000001</v>
      </c>
      <c r="W1355" s="457">
        <f t="shared" si="95"/>
        <v>214.81</v>
      </c>
      <c r="X1355" s="457">
        <f t="shared" si="95"/>
        <v>0</v>
      </c>
    </row>
    <row r="1356" spans="1:24" outlineLevel="2">
      <c r="A1356" s="453"/>
      <c r="B1356" s="453"/>
      <c r="C1356" s="454"/>
      <c r="D1356" s="455"/>
      <c r="E1356" s="456" t="s">
        <v>5165</v>
      </c>
      <c r="F1356" s="456"/>
      <c r="G1356" s="456" t="s">
        <v>29</v>
      </c>
      <c r="H1356" s="457">
        <f t="shared" si="94"/>
        <v>1683.027</v>
      </c>
      <c r="I1356" s="456"/>
      <c r="J1356" s="457">
        <f t="shared" si="95"/>
        <v>0</v>
      </c>
      <c r="K1356" s="457">
        <f t="shared" si="95"/>
        <v>0</v>
      </c>
      <c r="L1356" s="457">
        <f t="shared" si="95"/>
        <v>0</v>
      </c>
      <c r="M1356" s="457">
        <f t="shared" si="95"/>
        <v>0</v>
      </c>
      <c r="N1356" s="457">
        <f t="shared" si="95"/>
        <v>89.24</v>
      </c>
      <c r="O1356" s="457">
        <f t="shared" si="95"/>
        <v>109.64</v>
      </c>
      <c r="P1356" s="457">
        <f t="shared" si="95"/>
        <v>127.093</v>
      </c>
      <c r="Q1356" s="457">
        <f t="shared" si="95"/>
        <v>142.44200000000001</v>
      </c>
      <c r="R1356" s="457">
        <f t="shared" si="95"/>
        <v>159.166</v>
      </c>
      <c r="S1356" s="457">
        <f t="shared" si="95"/>
        <v>174.75</v>
      </c>
      <c r="T1356" s="457">
        <f t="shared" si="95"/>
        <v>189.084</v>
      </c>
      <c r="U1356" s="457">
        <f t="shared" si="95"/>
        <v>207.15600000000001</v>
      </c>
      <c r="V1356" s="457">
        <f t="shared" si="95"/>
        <v>229.73500000000001</v>
      </c>
      <c r="W1356" s="457">
        <f t="shared" si="95"/>
        <v>254.721</v>
      </c>
      <c r="X1356" s="457">
        <f t="shared" si="95"/>
        <v>0</v>
      </c>
    </row>
    <row r="1357" spans="1:24" outlineLevel="2">
      <c r="A1357" s="453"/>
      <c r="B1357" s="453"/>
      <c r="C1357" s="454"/>
      <c r="D1357" s="455"/>
      <c r="E1357" s="456" t="s">
        <v>5166</v>
      </c>
      <c r="F1357" s="456"/>
      <c r="G1357" s="456" t="s">
        <v>29</v>
      </c>
      <c r="H1357" s="457">
        <f t="shared" si="94"/>
        <v>383.07600000000002</v>
      </c>
      <c r="I1357" s="456"/>
      <c r="J1357" s="457">
        <f t="shared" si="95"/>
        <v>0</v>
      </c>
      <c r="K1357" s="457">
        <f t="shared" si="95"/>
        <v>0</v>
      </c>
      <c r="L1357" s="457">
        <f t="shared" si="95"/>
        <v>0</v>
      </c>
      <c r="M1357" s="457">
        <f t="shared" si="95"/>
        <v>0</v>
      </c>
      <c r="N1357" s="457">
        <f t="shared" si="95"/>
        <v>19.053999999999998</v>
      </c>
      <c r="O1357" s="457">
        <f t="shared" si="95"/>
        <v>23.510999999999999</v>
      </c>
      <c r="P1357" s="457">
        <f t="shared" si="95"/>
        <v>28.478000000000002</v>
      </c>
      <c r="Q1357" s="457">
        <f t="shared" si="95"/>
        <v>32.283000000000001</v>
      </c>
      <c r="R1357" s="457">
        <f t="shared" si="95"/>
        <v>35.036000000000001</v>
      </c>
      <c r="S1357" s="457">
        <f t="shared" si="95"/>
        <v>38.633000000000003</v>
      </c>
      <c r="T1357" s="457">
        <f t="shared" si="95"/>
        <v>43.472999999999999</v>
      </c>
      <c r="U1357" s="457">
        <f t="shared" si="95"/>
        <v>48.712000000000003</v>
      </c>
      <c r="V1357" s="457">
        <f t="shared" si="95"/>
        <v>54.295000000000002</v>
      </c>
      <c r="W1357" s="457">
        <f t="shared" si="95"/>
        <v>59.600999999999999</v>
      </c>
      <c r="X1357" s="457">
        <f t="shared" si="95"/>
        <v>0</v>
      </c>
    </row>
    <row r="1358" spans="1:24" outlineLevel="2">
      <c r="A1358" s="453"/>
      <c r="B1358" s="453"/>
      <c r="C1358" s="454"/>
      <c r="D1358" s="455"/>
      <c r="E1358" s="456" t="s">
        <v>5167</v>
      </c>
      <c r="F1358" s="456"/>
      <c r="G1358" s="456" t="s">
        <v>29</v>
      </c>
      <c r="H1358" s="457">
        <f t="shared" si="94"/>
        <v>117.151</v>
      </c>
      <c r="I1358" s="456"/>
      <c r="J1358" s="457">
        <f t="shared" si="95"/>
        <v>0</v>
      </c>
      <c r="K1358" s="457">
        <f t="shared" si="95"/>
        <v>0</v>
      </c>
      <c r="L1358" s="457">
        <f t="shared" si="95"/>
        <v>0</v>
      </c>
      <c r="M1358" s="457">
        <f t="shared" si="95"/>
        <v>0</v>
      </c>
      <c r="N1358" s="457">
        <f t="shared" si="95"/>
        <v>12.798999999999999</v>
      </c>
      <c r="O1358" s="457">
        <f t="shared" si="95"/>
        <v>12.202</v>
      </c>
      <c r="P1358" s="457">
        <f t="shared" si="95"/>
        <v>11.933</v>
      </c>
      <c r="Q1358" s="457">
        <f t="shared" si="95"/>
        <v>11.933</v>
      </c>
      <c r="R1358" s="457">
        <f t="shared" si="95"/>
        <v>11.933</v>
      </c>
      <c r="S1358" s="457">
        <f t="shared" si="95"/>
        <v>11.728999999999999</v>
      </c>
      <c r="T1358" s="457">
        <f t="shared" si="95"/>
        <v>11.371</v>
      </c>
      <c r="U1358" s="457">
        <f t="shared" si="95"/>
        <v>11.218</v>
      </c>
      <c r="V1358" s="457">
        <f t="shared" si="95"/>
        <v>11.218</v>
      </c>
      <c r="W1358" s="457">
        <f t="shared" si="95"/>
        <v>10.815</v>
      </c>
      <c r="X1358" s="457">
        <f t="shared" si="95"/>
        <v>0</v>
      </c>
    </row>
    <row r="1359" spans="1:24" outlineLevel="2">
      <c r="A1359" s="453"/>
      <c r="B1359" s="453"/>
      <c r="C1359" s="454"/>
      <c r="D1359" s="455"/>
      <c r="E1359" s="456" t="s">
        <v>5168</v>
      </c>
      <c r="F1359" s="456"/>
      <c r="G1359" s="456" t="s">
        <v>29</v>
      </c>
      <c r="H1359" s="457">
        <f t="shared" si="94"/>
        <v>0</v>
      </c>
      <c r="I1359" s="456"/>
      <c r="J1359" s="457">
        <f t="shared" si="95"/>
        <v>0</v>
      </c>
      <c r="K1359" s="457">
        <f t="shared" si="95"/>
        <v>0</v>
      </c>
      <c r="L1359" s="457">
        <f t="shared" si="95"/>
        <v>0</v>
      </c>
      <c r="M1359" s="457">
        <f t="shared" si="95"/>
        <v>0</v>
      </c>
      <c r="N1359" s="457">
        <f t="shared" si="95"/>
        <v>0</v>
      </c>
      <c r="O1359" s="457">
        <f t="shared" si="95"/>
        <v>0</v>
      </c>
      <c r="P1359" s="457">
        <f t="shared" si="95"/>
        <v>0</v>
      </c>
      <c r="Q1359" s="457">
        <f t="shared" si="95"/>
        <v>0</v>
      </c>
      <c r="R1359" s="457">
        <f t="shared" si="95"/>
        <v>0</v>
      </c>
      <c r="S1359" s="457">
        <f t="shared" si="95"/>
        <v>0</v>
      </c>
      <c r="T1359" s="457">
        <f t="shared" si="95"/>
        <v>0</v>
      </c>
      <c r="U1359" s="457">
        <f t="shared" si="95"/>
        <v>0</v>
      </c>
      <c r="V1359" s="457">
        <f t="shared" si="95"/>
        <v>0</v>
      </c>
      <c r="W1359" s="457">
        <f t="shared" si="95"/>
        <v>0</v>
      </c>
      <c r="X1359" s="457">
        <f t="shared" si="95"/>
        <v>0</v>
      </c>
    </row>
    <row r="1360" spans="1:24" outlineLevel="2"/>
    <row r="1363" spans="1:24" s="446" customFormat="1">
      <c r="A1363" s="443" t="s">
        <v>331</v>
      </c>
      <c r="B1363" s="443"/>
      <c r="C1363" s="444"/>
      <c r="D1363" s="445"/>
    </row>
    <row r="1364" spans="1:24" outlineLevel="1">
      <c r="B1364" s="69" t="s">
        <v>5169</v>
      </c>
    </row>
    <row r="1365" spans="1:24" outlineLevel="1">
      <c r="A1365" s="447"/>
      <c r="B1365" s="447"/>
      <c r="C1365" s="448"/>
      <c r="D1365" s="449"/>
      <c r="E1365" s="450" t="s">
        <v>5170</v>
      </c>
      <c r="F1365" s="450">
        <v>1</v>
      </c>
      <c r="G1365" s="450" t="s">
        <v>4001</v>
      </c>
      <c r="M1365" s="451"/>
    </row>
    <row r="1366" spans="1:24" outlineLevel="1">
      <c r="A1366" s="447"/>
      <c r="B1366" s="447"/>
      <c r="C1366" s="448"/>
      <c r="D1366" s="449"/>
      <c r="E1366" s="452" t="s">
        <v>5171</v>
      </c>
      <c r="F1366" s="452">
        <v>0</v>
      </c>
      <c r="G1366" s="452" t="s">
        <v>29</v>
      </c>
      <c r="H1366" s="452">
        <v>0</v>
      </c>
      <c r="I1366" s="452">
        <v>0</v>
      </c>
      <c r="J1366" s="452">
        <v>0</v>
      </c>
      <c r="K1366" s="452">
        <v>0</v>
      </c>
      <c r="L1366" s="452">
        <v>0</v>
      </c>
      <c r="M1366" s="452">
        <v>0</v>
      </c>
      <c r="N1366" s="452">
        <v>0</v>
      </c>
      <c r="O1366" s="452">
        <v>0</v>
      </c>
      <c r="P1366" s="452">
        <v>0</v>
      </c>
      <c r="Q1366" s="452">
        <v>0</v>
      </c>
      <c r="R1366" s="452">
        <v>0</v>
      </c>
      <c r="S1366" s="452">
        <v>0</v>
      </c>
      <c r="T1366" s="452">
        <v>0</v>
      </c>
      <c r="U1366" s="452">
        <v>0</v>
      </c>
      <c r="V1366" s="452">
        <v>0</v>
      </c>
      <c r="W1366" s="452">
        <v>0</v>
      </c>
      <c r="X1366" s="452">
        <v>0</v>
      </c>
    </row>
    <row r="1367" spans="1:24" outlineLevel="1">
      <c r="A1367" s="447"/>
      <c r="B1367" s="447"/>
      <c r="C1367" s="448"/>
      <c r="D1367" s="449"/>
      <c r="E1367" s="452" t="s">
        <v>5172</v>
      </c>
      <c r="F1367" s="452">
        <v>0</v>
      </c>
      <c r="G1367" s="452" t="s">
        <v>29</v>
      </c>
      <c r="H1367" s="452">
        <v>0</v>
      </c>
      <c r="I1367" s="452">
        <v>0</v>
      </c>
      <c r="J1367" s="452">
        <v>0</v>
      </c>
      <c r="K1367" s="452">
        <v>0</v>
      </c>
      <c r="L1367" s="452">
        <v>0</v>
      </c>
      <c r="M1367" s="452">
        <v>0</v>
      </c>
      <c r="N1367" s="452">
        <v>0</v>
      </c>
      <c r="O1367" s="452">
        <v>0</v>
      </c>
      <c r="P1367" s="452">
        <v>0</v>
      </c>
      <c r="Q1367" s="452">
        <v>0</v>
      </c>
      <c r="R1367" s="452">
        <v>0</v>
      </c>
      <c r="S1367" s="452">
        <v>0</v>
      </c>
      <c r="T1367" s="452">
        <v>0</v>
      </c>
      <c r="U1367" s="452">
        <v>0</v>
      </c>
      <c r="V1367" s="452">
        <v>0</v>
      </c>
      <c r="W1367" s="452">
        <v>0</v>
      </c>
      <c r="X1367" s="452">
        <v>0</v>
      </c>
    </row>
    <row r="1368" spans="1:24" outlineLevel="1">
      <c r="A1368" s="447"/>
      <c r="B1368" s="447"/>
      <c r="C1368" s="448"/>
      <c r="D1368" s="449"/>
      <c r="E1368" s="452" t="s">
        <v>5173</v>
      </c>
      <c r="F1368" s="452">
        <v>0</v>
      </c>
      <c r="G1368" s="452" t="s">
        <v>29</v>
      </c>
      <c r="H1368" s="452">
        <v>0</v>
      </c>
      <c r="I1368" s="452">
        <v>0</v>
      </c>
      <c r="J1368" s="452">
        <v>0</v>
      </c>
      <c r="K1368" s="452">
        <v>0</v>
      </c>
      <c r="L1368" s="452">
        <v>0</v>
      </c>
      <c r="M1368" s="452">
        <v>0</v>
      </c>
      <c r="N1368" s="452">
        <v>0</v>
      </c>
      <c r="O1368" s="452">
        <v>0</v>
      </c>
      <c r="P1368" s="452">
        <v>0</v>
      </c>
      <c r="Q1368" s="452">
        <v>0</v>
      </c>
      <c r="R1368" s="452">
        <v>0</v>
      </c>
      <c r="S1368" s="452">
        <v>0</v>
      </c>
      <c r="T1368" s="452">
        <v>0</v>
      </c>
      <c r="U1368" s="452">
        <v>0</v>
      </c>
      <c r="V1368" s="452">
        <v>0</v>
      </c>
      <c r="W1368" s="452">
        <v>0</v>
      </c>
      <c r="X1368" s="452">
        <v>0</v>
      </c>
    </row>
    <row r="1369" spans="1:24" outlineLevel="1">
      <c r="A1369" s="453"/>
      <c r="B1369" s="453"/>
      <c r="C1369" s="454"/>
      <c r="D1369" s="455"/>
      <c r="E1369" s="456" t="s">
        <v>5169</v>
      </c>
      <c r="F1369" s="456"/>
      <c r="G1369" s="456" t="s">
        <v>29</v>
      </c>
      <c r="H1369" s="457">
        <f xml:space="preserve"> SUM( J1369:X1369 )</f>
        <v>0</v>
      </c>
      <c r="I1369" s="456"/>
      <c r="J1369" s="457">
        <f t="shared" ref="J1369:X1369" si="96" xml:space="preserve">  CHOOSE( $F1365, J1366, J1367, J1368 )</f>
        <v>0</v>
      </c>
      <c r="K1369" s="457">
        <f t="shared" si="96"/>
        <v>0</v>
      </c>
      <c r="L1369" s="457">
        <f t="shared" si="96"/>
        <v>0</v>
      </c>
      <c r="M1369" s="457">
        <f t="shared" si="96"/>
        <v>0</v>
      </c>
      <c r="N1369" s="457">
        <f t="shared" si="96"/>
        <v>0</v>
      </c>
      <c r="O1369" s="457">
        <f t="shared" si="96"/>
        <v>0</v>
      </c>
      <c r="P1369" s="457">
        <f t="shared" si="96"/>
        <v>0</v>
      </c>
      <c r="Q1369" s="457">
        <f t="shared" si="96"/>
        <v>0</v>
      </c>
      <c r="R1369" s="457">
        <f t="shared" si="96"/>
        <v>0</v>
      </c>
      <c r="S1369" s="457">
        <f t="shared" si="96"/>
        <v>0</v>
      </c>
      <c r="T1369" s="457">
        <f t="shared" si="96"/>
        <v>0</v>
      </c>
      <c r="U1369" s="457">
        <f t="shared" si="96"/>
        <v>0</v>
      </c>
      <c r="V1369" s="457">
        <f t="shared" si="96"/>
        <v>0</v>
      </c>
      <c r="W1369" s="457">
        <f t="shared" si="96"/>
        <v>0</v>
      </c>
      <c r="X1369" s="457">
        <f t="shared" si="96"/>
        <v>0</v>
      </c>
    </row>
    <row r="1370" spans="1:24" outlineLevel="1"/>
    <row r="1371" spans="1:24" outlineLevel="1"/>
    <row r="1372" spans="1:24" outlineLevel="1">
      <c r="B1372" s="69" t="s">
        <v>5174</v>
      </c>
    </row>
    <row r="1373" spans="1:24" outlineLevel="1">
      <c r="A1373" s="447"/>
      <c r="B1373" s="447"/>
      <c r="C1373" s="448"/>
      <c r="D1373" s="449"/>
      <c r="E1373" s="452" t="s">
        <v>5175</v>
      </c>
      <c r="F1373" s="452">
        <v>8.5052146944547626</v>
      </c>
      <c r="G1373" s="452" t="s">
        <v>29</v>
      </c>
      <c r="M1373" s="458"/>
    </row>
    <row r="1374" spans="1:24" outlineLevel="1">
      <c r="A1374" s="447"/>
      <c r="B1374" s="447"/>
      <c r="C1374" s="448"/>
      <c r="D1374" s="449"/>
      <c r="E1374" s="452" t="s">
        <v>5176</v>
      </c>
      <c r="F1374" s="452">
        <v>125.47806222600732</v>
      </c>
      <c r="G1374" s="452" t="s">
        <v>29</v>
      </c>
      <c r="M1374" s="458"/>
    </row>
    <row r="1375" spans="1:24" outlineLevel="1">
      <c r="A1375" s="447"/>
      <c r="B1375" s="447"/>
      <c r="C1375" s="448"/>
      <c r="D1375" s="449"/>
      <c r="E1375" s="452" t="s">
        <v>5177</v>
      </c>
      <c r="F1375" s="452">
        <v>99.95381581091911</v>
      </c>
      <c r="G1375" s="452" t="s">
        <v>29</v>
      </c>
      <c r="M1375" s="458"/>
    </row>
    <row r="1376" spans="1:24" outlineLevel="1">
      <c r="A1376" s="447"/>
      <c r="B1376" s="447"/>
      <c r="C1376" s="448"/>
      <c r="D1376" s="449"/>
      <c r="E1376" s="452" t="s">
        <v>5178</v>
      </c>
      <c r="F1376" s="452">
        <v>27.351803063229791</v>
      </c>
      <c r="G1376" s="452" t="s">
        <v>29</v>
      </c>
      <c r="M1376" s="458"/>
    </row>
    <row r="1377" spans="1:13" outlineLevel="1">
      <c r="A1377" s="447"/>
      <c r="B1377" s="447"/>
      <c r="C1377" s="448"/>
      <c r="D1377" s="449"/>
      <c r="E1377" s="452" t="s">
        <v>5179</v>
      </c>
      <c r="F1377" s="452">
        <v>17.472104205389041</v>
      </c>
      <c r="G1377" s="452" t="s">
        <v>29</v>
      </c>
      <c r="M1377" s="458"/>
    </row>
    <row r="1378" spans="1:13" outlineLevel="1">
      <c r="A1378" s="447"/>
      <c r="B1378" s="447"/>
      <c r="C1378" s="448"/>
      <c r="D1378" s="449"/>
      <c r="E1378" s="452" t="s">
        <v>5180</v>
      </c>
      <c r="F1378" s="452">
        <v>0</v>
      </c>
      <c r="G1378" s="452" t="s">
        <v>29</v>
      </c>
      <c r="M1378" s="458"/>
    </row>
    <row r="1379" spans="1:13" outlineLevel="1">
      <c r="A1379" s="447"/>
      <c r="B1379" s="447"/>
      <c r="C1379" s="448"/>
      <c r="D1379" s="449"/>
      <c r="E1379" s="452" t="s">
        <v>5181</v>
      </c>
      <c r="F1379" s="452">
        <v>0</v>
      </c>
      <c r="G1379" s="452" t="s">
        <v>29</v>
      </c>
      <c r="M1379" s="458"/>
    </row>
    <row r="1380" spans="1:13" outlineLevel="1">
      <c r="A1380" s="447"/>
      <c r="B1380" s="447"/>
      <c r="C1380" s="448"/>
      <c r="D1380" s="449"/>
      <c r="E1380" s="452" t="s">
        <v>5182</v>
      </c>
      <c r="F1380" s="452">
        <v>0</v>
      </c>
      <c r="G1380" s="452" t="s">
        <v>29</v>
      </c>
      <c r="M1380" s="458"/>
    </row>
    <row r="1381" spans="1:13" outlineLevel="1">
      <c r="A1381" s="447"/>
      <c r="B1381" s="447"/>
      <c r="C1381" s="448"/>
      <c r="D1381" s="449"/>
      <c r="E1381" s="452" t="s">
        <v>5183</v>
      </c>
      <c r="F1381" s="452">
        <v>0</v>
      </c>
      <c r="G1381" s="452" t="s">
        <v>29</v>
      </c>
      <c r="M1381" s="458"/>
    </row>
    <row r="1382" spans="1:13" outlineLevel="1">
      <c r="A1382" s="447"/>
      <c r="B1382" s="447"/>
      <c r="C1382" s="448"/>
      <c r="D1382" s="449"/>
      <c r="E1382" s="452" t="s">
        <v>5184</v>
      </c>
      <c r="F1382" s="452">
        <v>0</v>
      </c>
      <c r="G1382" s="452" t="s">
        <v>29</v>
      </c>
      <c r="M1382" s="458"/>
    </row>
    <row r="1383" spans="1:13" outlineLevel="1">
      <c r="A1383" s="447"/>
      <c r="B1383" s="447"/>
      <c r="C1383" s="448"/>
      <c r="D1383" s="449"/>
      <c r="E1383" s="452" t="s">
        <v>5185</v>
      </c>
      <c r="F1383" s="452">
        <v>0</v>
      </c>
      <c r="G1383" s="452" t="s">
        <v>29</v>
      </c>
      <c r="M1383" s="458"/>
    </row>
    <row r="1384" spans="1:13" outlineLevel="1">
      <c r="A1384" s="447"/>
      <c r="B1384" s="447"/>
      <c r="C1384" s="448"/>
      <c r="D1384" s="449"/>
      <c r="E1384" s="452" t="s">
        <v>5186</v>
      </c>
      <c r="F1384" s="452">
        <v>0</v>
      </c>
      <c r="G1384" s="452" t="s">
        <v>29</v>
      </c>
      <c r="M1384" s="458"/>
    </row>
    <row r="1385" spans="1:13" outlineLevel="1">
      <c r="A1385" s="447"/>
      <c r="B1385" s="447"/>
      <c r="C1385" s="448"/>
      <c r="D1385" s="449"/>
      <c r="E1385" s="452" t="s">
        <v>5187</v>
      </c>
      <c r="F1385" s="452">
        <v>0</v>
      </c>
      <c r="G1385" s="452" t="s">
        <v>29</v>
      </c>
      <c r="M1385" s="458"/>
    </row>
    <row r="1386" spans="1:13" outlineLevel="1">
      <c r="A1386" s="447"/>
      <c r="B1386" s="447"/>
      <c r="C1386" s="448"/>
      <c r="D1386" s="449"/>
      <c r="E1386" s="452" t="s">
        <v>5188</v>
      </c>
      <c r="F1386" s="452">
        <v>0</v>
      </c>
      <c r="G1386" s="452" t="s">
        <v>29</v>
      </c>
      <c r="M1386" s="458"/>
    </row>
    <row r="1387" spans="1:13" outlineLevel="1">
      <c r="A1387" s="447"/>
      <c r="B1387" s="447"/>
      <c r="C1387" s="448"/>
      <c r="D1387" s="449"/>
      <c r="E1387" s="452" t="s">
        <v>5189</v>
      </c>
      <c r="F1387" s="452">
        <v>0</v>
      </c>
      <c r="G1387" s="452" t="s">
        <v>29</v>
      </c>
      <c r="M1387" s="458"/>
    </row>
    <row r="1388" spans="1:13" outlineLevel="1">
      <c r="A1388" s="447"/>
      <c r="B1388" s="447"/>
      <c r="C1388" s="448"/>
      <c r="D1388" s="449"/>
      <c r="E1388" s="452" t="s">
        <v>5190</v>
      </c>
      <c r="F1388" s="452">
        <v>0</v>
      </c>
      <c r="G1388" s="452" t="s">
        <v>29</v>
      </c>
      <c r="M1388" s="458"/>
    </row>
    <row r="1389" spans="1:13" outlineLevel="1">
      <c r="A1389" s="447"/>
      <c r="B1389" s="447"/>
      <c r="C1389" s="448"/>
      <c r="D1389" s="449"/>
      <c r="E1389" s="452" t="s">
        <v>5191</v>
      </c>
      <c r="F1389" s="452">
        <v>0</v>
      </c>
      <c r="G1389" s="452" t="s">
        <v>29</v>
      </c>
      <c r="M1389" s="458"/>
    </row>
    <row r="1390" spans="1:13" outlineLevel="1">
      <c r="A1390" s="447"/>
      <c r="B1390" s="447"/>
      <c r="C1390" s="448"/>
      <c r="D1390" s="449"/>
      <c r="E1390" s="452" t="s">
        <v>5192</v>
      </c>
      <c r="F1390" s="452">
        <v>0</v>
      </c>
      <c r="G1390" s="452" t="s">
        <v>29</v>
      </c>
      <c r="M1390" s="458"/>
    </row>
    <row r="1391" spans="1:13" outlineLevel="1">
      <c r="A1391" s="447"/>
      <c r="B1391" s="447"/>
      <c r="C1391" s="448"/>
      <c r="D1391" s="449"/>
      <c r="E1391" s="450" t="s">
        <v>5193</v>
      </c>
      <c r="F1391" s="450">
        <v>1</v>
      </c>
      <c r="G1391" s="450" t="s">
        <v>4001</v>
      </c>
      <c r="M1391" s="451"/>
    </row>
    <row r="1392" spans="1:13" outlineLevel="1">
      <c r="A1392" s="453"/>
      <c r="B1392" s="453"/>
      <c r="C1392" s="454"/>
      <c r="D1392" s="455"/>
      <c r="E1392" s="456" t="s">
        <v>5194</v>
      </c>
      <c r="F1392" s="457">
        <f t="shared" ref="F1392:F1397" si="97" xml:space="preserve">  CHOOSE( $F$1391, $F1373, $F1379, $F1385 )</f>
        <v>8.5052146944547626</v>
      </c>
      <c r="G1392" s="456" t="s">
        <v>29</v>
      </c>
      <c r="M1392" s="458"/>
    </row>
    <row r="1393" spans="1:24" outlineLevel="1">
      <c r="A1393" s="453"/>
      <c r="B1393" s="453"/>
      <c r="C1393" s="454"/>
      <c r="D1393" s="455"/>
      <c r="E1393" s="456" t="s">
        <v>5195</v>
      </c>
      <c r="F1393" s="457">
        <f t="shared" si="97"/>
        <v>125.47806222600732</v>
      </c>
      <c r="G1393" s="456" t="s">
        <v>29</v>
      </c>
      <c r="M1393" s="458"/>
    </row>
    <row r="1394" spans="1:24" outlineLevel="1">
      <c r="A1394" s="453"/>
      <c r="B1394" s="453"/>
      <c r="C1394" s="454"/>
      <c r="D1394" s="455"/>
      <c r="E1394" s="456" t="s">
        <v>5196</v>
      </c>
      <c r="F1394" s="457">
        <f t="shared" si="97"/>
        <v>99.95381581091911</v>
      </c>
      <c r="G1394" s="456" t="s">
        <v>29</v>
      </c>
      <c r="M1394" s="458"/>
    </row>
    <row r="1395" spans="1:24" outlineLevel="1">
      <c r="A1395" s="453"/>
      <c r="B1395" s="453"/>
      <c r="C1395" s="454"/>
      <c r="D1395" s="455"/>
      <c r="E1395" s="456" t="s">
        <v>5197</v>
      </c>
      <c r="F1395" s="457">
        <f t="shared" si="97"/>
        <v>27.351803063229791</v>
      </c>
      <c r="G1395" s="456" t="s">
        <v>29</v>
      </c>
      <c r="M1395" s="458"/>
    </row>
    <row r="1396" spans="1:24" outlineLevel="1">
      <c r="A1396" s="453"/>
      <c r="B1396" s="453"/>
      <c r="C1396" s="454"/>
      <c r="D1396" s="455"/>
      <c r="E1396" s="456" t="s">
        <v>5198</v>
      </c>
      <c r="F1396" s="457">
        <f t="shared" si="97"/>
        <v>17.472104205389041</v>
      </c>
      <c r="G1396" s="456" t="s">
        <v>29</v>
      </c>
      <c r="M1396" s="458"/>
    </row>
    <row r="1397" spans="1:24" outlineLevel="1">
      <c r="A1397" s="453"/>
      <c r="B1397" s="453"/>
      <c r="C1397" s="454"/>
      <c r="D1397" s="455"/>
      <c r="E1397" s="456" t="s">
        <v>5199</v>
      </c>
      <c r="F1397" s="457">
        <f t="shared" si="97"/>
        <v>0</v>
      </c>
      <c r="G1397" s="456" t="s">
        <v>29</v>
      </c>
      <c r="M1397" s="458"/>
    </row>
    <row r="1398" spans="1:24" outlineLevel="1"/>
    <row r="1399" spans="1:24" outlineLevel="1"/>
    <row r="1400" spans="1:24" outlineLevel="1">
      <c r="B1400" s="69" t="s">
        <v>5200</v>
      </c>
    </row>
    <row r="1401" spans="1:24" outlineLevel="1">
      <c r="A1401" s="447"/>
      <c r="B1401" s="447"/>
      <c r="C1401" s="448"/>
      <c r="D1401" s="449"/>
      <c r="E1401" s="450" t="s">
        <v>5201</v>
      </c>
      <c r="F1401" s="450">
        <v>1</v>
      </c>
      <c r="G1401" s="450" t="s">
        <v>4001</v>
      </c>
      <c r="M1401" s="451"/>
    </row>
    <row r="1402" spans="1:24" outlineLevel="1">
      <c r="A1402" s="447"/>
      <c r="B1402" s="447"/>
      <c r="C1402" s="448"/>
      <c r="D1402" s="449"/>
      <c r="E1402" s="452" t="s">
        <v>5202</v>
      </c>
      <c r="F1402" s="452">
        <v>0</v>
      </c>
      <c r="G1402" s="452" t="s">
        <v>29</v>
      </c>
      <c r="H1402" s="452">
        <v>5.7941251655274897</v>
      </c>
      <c r="I1402" s="452">
        <v>0</v>
      </c>
      <c r="J1402" s="452">
        <v>0</v>
      </c>
      <c r="K1402" s="452">
        <v>0</v>
      </c>
      <c r="L1402" s="452">
        <v>0</v>
      </c>
      <c r="M1402" s="452">
        <v>0.71068752758791487</v>
      </c>
      <c r="N1402" s="452">
        <v>0.71068752758791487</v>
      </c>
      <c r="O1402" s="452">
        <v>0.71068752758791487</v>
      </c>
      <c r="P1402" s="452">
        <v>0.71068752758791487</v>
      </c>
      <c r="Q1402" s="452">
        <v>0.71068752758791487</v>
      </c>
      <c r="R1402" s="452">
        <v>0.71068752758791487</v>
      </c>
      <c r="S1402" s="452">
        <v>0.30599999999999999</v>
      </c>
      <c r="T1402" s="452">
        <v>0.30599999999999999</v>
      </c>
      <c r="U1402" s="452">
        <v>0.30599999999999999</v>
      </c>
      <c r="V1402" s="452">
        <v>0.30599999999999999</v>
      </c>
      <c r="W1402" s="452">
        <v>0.30599999999999999</v>
      </c>
      <c r="X1402" s="452">
        <v>0</v>
      </c>
    </row>
    <row r="1403" spans="1:24" outlineLevel="1">
      <c r="A1403" s="447"/>
      <c r="B1403" s="447"/>
      <c r="C1403" s="448"/>
      <c r="D1403" s="449"/>
      <c r="E1403" s="452" t="s">
        <v>5203</v>
      </c>
      <c r="F1403" s="452">
        <v>0</v>
      </c>
      <c r="G1403" s="452" t="s">
        <v>29</v>
      </c>
      <c r="H1403" s="452">
        <v>92.523954339316944</v>
      </c>
      <c r="I1403" s="452">
        <v>0</v>
      </c>
      <c r="J1403" s="452">
        <v>0</v>
      </c>
      <c r="K1403" s="452">
        <v>0</v>
      </c>
      <c r="L1403" s="452">
        <v>0</v>
      </c>
      <c r="M1403" s="452">
        <v>10.48482572321949</v>
      </c>
      <c r="N1403" s="452">
        <v>10.48482572321949</v>
      </c>
      <c r="O1403" s="452">
        <v>10.48482572321949</v>
      </c>
      <c r="P1403" s="452">
        <v>10.48482572321949</v>
      </c>
      <c r="Q1403" s="452">
        <v>10.48482572321949</v>
      </c>
      <c r="R1403" s="452">
        <v>10.48482572321949</v>
      </c>
      <c r="S1403" s="452">
        <v>5.923</v>
      </c>
      <c r="T1403" s="452">
        <v>5.923</v>
      </c>
      <c r="U1403" s="452">
        <v>5.923</v>
      </c>
      <c r="V1403" s="452">
        <v>5.923</v>
      </c>
      <c r="W1403" s="452">
        <v>5.923</v>
      </c>
      <c r="X1403" s="452">
        <v>0</v>
      </c>
    </row>
    <row r="1404" spans="1:24" outlineLevel="1">
      <c r="A1404" s="447"/>
      <c r="B1404" s="447"/>
      <c r="C1404" s="448"/>
      <c r="D1404" s="449"/>
      <c r="E1404" s="452" t="s">
        <v>5204</v>
      </c>
      <c r="F1404" s="452">
        <v>0</v>
      </c>
      <c r="G1404" s="452" t="s">
        <v>29</v>
      </c>
      <c r="H1404" s="452">
        <v>73.517266027537673</v>
      </c>
      <c r="I1404" s="452">
        <v>0</v>
      </c>
      <c r="J1404" s="452">
        <v>0</v>
      </c>
      <c r="K1404" s="452">
        <v>0</v>
      </c>
      <c r="L1404" s="452">
        <v>0</v>
      </c>
      <c r="M1404" s="452">
        <v>8.3520443379229459</v>
      </c>
      <c r="N1404" s="452">
        <v>8.3520443379229459</v>
      </c>
      <c r="O1404" s="452">
        <v>8.3520443379229459</v>
      </c>
      <c r="P1404" s="452">
        <v>8.3520443379229459</v>
      </c>
      <c r="Q1404" s="452">
        <v>8.3520443379229459</v>
      </c>
      <c r="R1404" s="452">
        <v>8.3520443379229459</v>
      </c>
      <c r="S1404" s="452">
        <v>4.681</v>
      </c>
      <c r="T1404" s="452">
        <v>4.681</v>
      </c>
      <c r="U1404" s="452">
        <v>4.681</v>
      </c>
      <c r="V1404" s="452">
        <v>4.681</v>
      </c>
      <c r="W1404" s="452">
        <v>4.681</v>
      </c>
      <c r="X1404" s="452">
        <v>0</v>
      </c>
    </row>
    <row r="1405" spans="1:24" outlineLevel="1">
      <c r="A1405" s="447"/>
      <c r="B1405" s="447"/>
      <c r="C1405" s="448"/>
      <c r="D1405" s="449"/>
      <c r="E1405" s="452" t="s">
        <v>5205</v>
      </c>
      <c r="F1405" s="452">
        <v>0</v>
      </c>
      <c r="G1405" s="452" t="s">
        <v>29</v>
      </c>
      <c r="H1405" s="452">
        <v>20.007941525216474</v>
      </c>
      <c r="I1405" s="452">
        <v>0</v>
      </c>
      <c r="J1405" s="452">
        <v>0</v>
      </c>
      <c r="K1405" s="452">
        <v>0</v>
      </c>
      <c r="L1405" s="452">
        <v>0</v>
      </c>
      <c r="M1405" s="452">
        <v>2.2854902542027453</v>
      </c>
      <c r="N1405" s="452">
        <v>2.2854902542027453</v>
      </c>
      <c r="O1405" s="452">
        <v>2.2854902542027453</v>
      </c>
      <c r="P1405" s="452">
        <v>2.2854902542027453</v>
      </c>
      <c r="Q1405" s="452">
        <v>2.2854902542027453</v>
      </c>
      <c r="R1405" s="452">
        <v>2.2854902542027453</v>
      </c>
      <c r="S1405" s="452">
        <v>1.2589999999999999</v>
      </c>
      <c r="T1405" s="452">
        <v>1.2589999999999999</v>
      </c>
      <c r="U1405" s="452">
        <v>1.2589999999999999</v>
      </c>
      <c r="V1405" s="452">
        <v>1.2589999999999999</v>
      </c>
      <c r="W1405" s="452">
        <v>1.2589999999999999</v>
      </c>
      <c r="X1405" s="452">
        <v>0</v>
      </c>
    </row>
    <row r="1406" spans="1:24" outlineLevel="1">
      <c r="A1406" s="447"/>
      <c r="B1406" s="447"/>
      <c r="C1406" s="448"/>
      <c r="D1406" s="449"/>
      <c r="E1406" s="452" t="s">
        <v>5206</v>
      </c>
      <c r="F1406" s="452">
        <v>0</v>
      </c>
      <c r="G1406" s="452" t="s">
        <v>29</v>
      </c>
      <c r="H1406" s="452">
        <v>12.914712942401414</v>
      </c>
      <c r="I1406" s="452">
        <v>0</v>
      </c>
      <c r="J1406" s="452">
        <v>0</v>
      </c>
      <c r="K1406" s="452">
        <v>0</v>
      </c>
      <c r="L1406" s="452">
        <v>0</v>
      </c>
      <c r="M1406" s="452">
        <v>1.4599521570669027</v>
      </c>
      <c r="N1406" s="452">
        <v>1.4599521570669027</v>
      </c>
      <c r="O1406" s="452">
        <v>1.4599521570669027</v>
      </c>
      <c r="P1406" s="452">
        <v>1.4599521570669027</v>
      </c>
      <c r="Q1406" s="452">
        <v>1.4599521570669027</v>
      </c>
      <c r="R1406" s="452">
        <v>1.4599521570669027</v>
      </c>
      <c r="S1406" s="452">
        <v>0.83099999999999996</v>
      </c>
      <c r="T1406" s="452">
        <v>0.83099999999999996</v>
      </c>
      <c r="U1406" s="452">
        <v>0.83099999999999996</v>
      </c>
      <c r="V1406" s="452">
        <v>0.83099999999999996</v>
      </c>
      <c r="W1406" s="452">
        <v>0.83099999999999996</v>
      </c>
      <c r="X1406" s="452">
        <v>0</v>
      </c>
    </row>
    <row r="1407" spans="1:24" outlineLevel="1">
      <c r="A1407" s="447"/>
      <c r="B1407" s="447"/>
      <c r="C1407" s="448"/>
      <c r="D1407" s="449"/>
      <c r="E1407" s="452" t="s">
        <v>5207</v>
      </c>
      <c r="F1407" s="452">
        <v>0</v>
      </c>
      <c r="G1407" s="452" t="s">
        <v>29</v>
      </c>
      <c r="H1407" s="452">
        <v>0</v>
      </c>
      <c r="I1407" s="452">
        <v>0</v>
      </c>
      <c r="J1407" s="452">
        <v>0</v>
      </c>
      <c r="K1407" s="452">
        <v>0</v>
      </c>
      <c r="L1407" s="452">
        <v>0</v>
      </c>
      <c r="M1407" s="452">
        <v>0</v>
      </c>
      <c r="N1407" s="452">
        <v>0</v>
      </c>
      <c r="O1407" s="452">
        <v>0</v>
      </c>
      <c r="P1407" s="452">
        <v>0</v>
      </c>
      <c r="Q1407" s="452">
        <v>0</v>
      </c>
      <c r="R1407" s="452">
        <v>0</v>
      </c>
      <c r="S1407" s="452">
        <v>0</v>
      </c>
      <c r="T1407" s="452">
        <v>0</v>
      </c>
      <c r="U1407" s="452">
        <v>0</v>
      </c>
      <c r="V1407" s="452">
        <v>0</v>
      </c>
      <c r="W1407" s="452">
        <v>0</v>
      </c>
      <c r="X1407" s="452">
        <v>0</v>
      </c>
    </row>
    <row r="1408" spans="1:24" outlineLevel="1">
      <c r="A1408" s="447"/>
      <c r="B1408" s="447"/>
      <c r="C1408" s="448"/>
      <c r="D1408" s="449"/>
      <c r="E1408" s="452" t="s">
        <v>5208</v>
      </c>
      <c r="F1408" s="452">
        <v>0</v>
      </c>
      <c r="G1408" s="452" t="s">
        <v>29</v>
      </c>
      <c r="H1408" s="452">
        <v>0</v>
      </c>
      <c r="I1408" s="452">
        <v>0</v>
      </c>
      <c r="J1408" s="452">
        <v>0</v>
      </c>
      <c r="K1408" s="452">
        <v>0</v>
      </c>
      <c r="L1408" s="452">
        <v>0</v>
      </c>
      <c r="M1408" s="452">
        <v>0</v>
      </c>
      <c r="N1408" s="452">
        <v>0</v>
      </c>
      <c r="O1408" s="452">
        <v>0</v>
      </c>
      <c r="P1408" s="452">
        <v>0</v>
      </c>
      <c r="Q1408" s="452">
        <v>0</v>
      </c>
      <c r="R1408" s="452">
        <v>0</v>
      </c>
      <c r="S1408" s="452">
        <v>0</v>
      </c>
      <c r="T1408" s="452">
        <v>0</v>
      </c>
      <c r="U1408" s="452">
        <v>0</v>
      </c>
      <c r="V1408" s="452">
        <v>0</v>
      </c>
      <c r="W1408" s="452">
        <v>0</v>
      </c>
      <c r="X1408" s="452">
        <v>0</v>
      </c>
    </row>
    <row r="1409" spans="1:24" outlineLevel="1">
      <c r="A1409" s="447"/>
      <c r="B1409" s="447"/>
      <c r="C1409" s="448"/>
      <c r="D1409" s="449"/>
      <c r="E1409" s="452" t="s">
        <v>5209</v>
      </c>
      <c r="F1409" s="452">
        <v>0</v>
      </c>
      <c r="G1409" s="452" t="s">
        <v>29</v>
      </c>
      <c r="H1409" s="452">
        <v>0</v>
      </c>
      <c r="I1409" s="452">
        <v>0</v>
      </c>
      <c r="J1409" s="452">
        <v>0</v>
      </c>
      <c r="K1409" s="452">
        <v>0</v>
      </c>
      <c r="L1409" s="452">
        <v>0</v>
      </c>
      <c r="M1409" s="452">
        <v>0</v>
      </c>
      <c r="N1409" s="452">
        <v>0</v>
      </c>
      <c r="O1409" s="452">
        <v>0</v>
      </c>
      <c r="P1409" s="452">
        <v>0</v>
      </c>
      <c r="Q1409" s="452">
        <v>0</v>
      </c>
      <c r="R1409" s="452">
        <v>0</v>
      </c>
      <c r="S1409" s="452">
        <v>0</v>
      </c>
      <c r="T1409" s="452">
        <v>0</v>
      </c>
      <c r="U1409" s="452">
        <v>0</v>
      </c>
      <c r="V1409" s="452">
        <v>0</v>
      </c>
      <c r="W1409" s="452">
        <v>0</v>
      </c>
      <c r="X1409" s="452">
        <v>0</v>
      </c>
    </row>
    <row r="1410" spans="1:24" outlineLevel="1">
      <c r="A1410" s="447"/>
      <c r="B1410" s="447"/>
      <c r="C1410" s="448"/>
      <c r="D1410" s="449"/>
      <c r="E1410" s="452" t="s">
        <v>5210</v>
      </c>
      <c r="F1410" s="452">
        <v>0</v>
      </c>
      <c r="G1410" s="452" t="s">
        <v>29</v>
      </c>
      <c r="H1410" s="452">
        <v>0</v>
      </c>
      <c r="I1410" s="452">
        <v>0</v>
      </c>
      <c r="J1410" s="452">
        <v>0</v>
      </c>
      <c r="K1410" s="452">
        <v>0</v>
      </c>
      <c r="L1410" s="452">
        <v>0</v>
      </c>
      <c r="M1410" s="452">
        <v>0</v>
      </c>
      <c r="N1410" s="452">
        <v>0</v>
      </c>
      <c r="O1410" s="452">
        <v>0</v>
      </c>
      <c r="P1410" s="452">
        <v>0</v>
      </c>
      <c r="Q1410" s="452">
        <v>0</v>
      </c>
      <c r="R1410" s="452">
        <v>0</v>
      </c>
      <c r="S1410" s="452">
        <v>0</v>
      </c>
      <c r="T1410" s="452">
        <v>0</v>
      </c>
      <c r="U1410" s="452">
        <v>0</v>
      </c>
      <c r="V1410" s="452">
        <v>0</v>
      </c>
      <c r="W1410" s="452">
        <v>0</v>
      </c>
      <c r="X1410" s="452">
        <v>0</v>
      </c>
    </row>
    <row r="1411" spans="1:24" outlineLevel="1">
      <c r="A1411" s="447"/>
      <c r="B1411" s="447"/>
      <c r="C1411" s="448"/>
      <c r="D1411" s="449"/>
      <c r="E1411" s="452" t="s">
        <v>5211</v>
      </c>
      <c r="F1411" s="452">
        <v>0</v>
      </c>
      <c r="G1411" s="452" t="s">
        <v>29</v>
      </c>
      <c r="H1411" s="452">
        <v>0</v>
      </c>
      <c r="I1411" s="452">
        <v>0</v>
      </c>
      <c r="J1411" s="452">
        <v>0</v>
      </c>
      <c r="K1411" s="452">
        <v>0</v>
      </c>
      <c r="L1411" s="452">
        <v>0</v>
      </c>
      <c r="M1411" s="452">
        <v>0</v>
      </c>
      <c r="N1411" s="452">
        <v>0</v>
      </c>
      <c r="O1411" s="452">
        <v>0</v>
      </c>
      <c r="P1411" s="452">
        <v>0</v>
      </c>
      <c r="Q1411" s="452">
        <v>0</v>
      </c>
      <c r="R1411" s="452">
        <v>0</v>
      </c>
      <c r="S1411" s="452">
        <v>0</v>
      </c>
      <c r="T1411" s="452">
        <v>0</v>
      </c>
      <c r="U1411" s="452">
        <v>0</v>
      </c>
      <c r="V1411" s="452">
        <v>0</v>
      </c>
      <c r="W1411" s="452">
        <v>0</v>
      </c>
      <c r="X1411" s="452">
        <v>0</v>
      </c>
    </row>
    <row r="1412" spans="1:24" outlineLevel="1">
      <c r="A1412" s="447"/>
      <c r="B1412" s="447"/>
      <c r="C1412" s="448"/>
      <c r="D1412" s="449"/>
      <c r="E1412" s="452" t="s">
        <v>5212</v>
      </c>
      <c r="F1412" s="452">
        <v>0</v>
      </c>
      <c r="G1412" s="452" t="s">
        <v>29</v>
      </c>
      <c r="H1412" s="452">
        <v>0</v>
      </c>
      <c r="I1412" s="452">
        <v>0</v>
      </c>
      <c r="J1412" s="452">
        <v>0</v>
      </c>
      <c r="K1412" s="452">
        <v>0</v>
      </c>
      <c r="L1412" s="452">
        <v>0</v>
      </c>
      <c r="M1412" s="452">
        <v>0</v>
      </c>
      <c r="N1412" s="452">
        <v>0</v>
      </c>
      <c r="O1412" s="452">
        <v>0</v>
      </c>
      <c r="P1412" s="452">
        <v>0</v>
      </c>
      <c r="Q1412" s="452">
        <v>0</v>
      </c>
      <c r="R1412" s="452">
        <v>0</v>
      </c>
      <c r="S1412" s="452">
        <v>0</v>
      </c>
      <c r="T1412" s="452">
        <v>0</v>
      </c>
      <c r="U1412" s="452">
        <v>0</v>
      </c>
      <c r="V1412" s="452">
        <v>0</v>
      </c>
      <c r="W1412" s="452">
        <v>0</v>
      </c>
      <c r="X1412" s="452">
        <v>0</v>
      </c>
    </row>
    <row r="1413" spans="1:24" outlineLevel="1">
      <c r="A1413" s="447"/>
      <c r="B1413" s="447"/>
      <c r="C1413" s="448"/>
      <c r="D1413" s="449"/>
      <c r="E1413" s="452" t="s">
        <v>5213</v>
      </c>
      <c r="F1413" s="452">
        <v>0</v>
      </c>
      <c r="G1413" s="452" t="s">
        <v>29</v>
      </c>
      <c r="H1413" s="452">
        <v>0</v>
      </c>
      <c r="I1413" s="452">
        <v>0</v>
      </c>
      <c r="J1413" s="452">
        <v>0</v>
      </c>
      <c r="K1413" s="452">
        <v>0</v>
      </c>
      <c r="L1413" s="452">
        <v>0</v>
      </c>
      <c r="M1413" s="452">
        <v>0</v>
      </c>
      <c r="N1413" s="452">
        <v>0</v>
      </c>
      <c r="O1413" s="452">
        <v>0</v>
      </c>
      <c r="P1413" s="452">
        <v>0</v>
      </c>
      <c r="Q1413" s="452">
        <v>0</v>
      </c>
      <c r="R1413" s="452">
        <v>0</v>
      </c>
      <c r="S1413" s="452">
        <v>0</v>
      </c>
      <c r="T1413" s="452">
        <v>0</v>
      </c>
      <c r="U1413" s="452">
        <v>0</v>
      </c>
      <c r="V1413" s="452">
        <v>0</v>
      </c>
      <c r="W1413" s="452">
        <v>0</v>
      </c>
      <c r="X1413" s="452">
        <v>0</v>
      </c>
    </row>
    <row r="1414" spans="1:24" outlineLevel="1">
      <c r="A1414" s="447"/>
      <c r="B1414" s="447"/>
      <c r="C1414" s="448"/>
      <c r="D1414" s="449"/>
      <c r="E1414" s="452" t="s">
        <v>5214</v>
      </c>
      <c r="F1414" s="452">
        <v>0</v>
      </c>
      <c r="G1414" s="452" t="s">
        <v>29</v>
      </c>
      <c r="H1414" s="452">
        <v>0</v>
      </c>
      <c r="I1414" s="452">
        <v>0</v>
      </c>
      <c r="J1414" s="452">
        <v>0</v>
      </c>
      <c r="K1414" s="452">
        <v>0</v>
      </c>
      <c r="L1414" s="452">
        <v>0</v>
      </c>
      <c r="M1414" s="452">
        <v>0</v>
      </c>
      <c r="N1414" s="452">
        <v>0</v>
      </c>
      <c r="O1414" s="452">
        <v>0</v>
      </c>
      <c r="P1414" s="452">
        <v>0</v>
      </c>
      <c r="Q1414" s="452">
        <v>0</v>
      </c>
      <c r="R1414" s="452">
        <v>0</v>
      </c>
      <c r="S1414" s="452">
        <v>0</v>
      </c>
      <c r="T1414" s="452">
        <v>0</v>
      </c>
      <c r="U1414" s="452">
        <v>0</v>
      </c>
      <c r="V1414" s="452">
        <v>0</v>
      </c>
      <c r="W1414" s="452">
        <v>0</v>
      </c>
      <c r="X1414" s="452">
        <v>0</v>
      </c>
    </row>
    <row r="1415" spans="1:24" outlineLevel="1">
      <c r="A1415" s="447"/>
      <c r="B1415" s="447"/>
      <c r="C1415" s="448"/>
      <c r="D1415" s="449"/>
      <c r="E1415" s="452" t="s">
        <v>5215</v>
      </c>
      <c r="F1415" s="452">
        <v>0</v>
      </c>
      <c r="G1415" s="452" t="s">
        <v>29</v>
      </c>
      <c r="H1415" s="452">
        <v>0</v>
      </c>
      <c r="I1415" s="452">
        <v>0</v>
      </c>
      <c r="J1415" s="452">
        <v>0</v>
      </c>
      <c r="K1415" s="452">
        <v>0</v>
      </c>
      <c r="L1415" s="452">
        <v>0</v>
      </c>
      <c r="M1415" s="452">
        <v>0</v>
      </c>
      <c r="N1415" s="452">
        <v>0</v>
      </c>
      <c r="O1415" s="452">
        <v>0</v>
      </c>
      <c r="P1415" s="452">
        <v>0</v>
      </c>
      <c r="Q1415" s="452">
        <v>0</v>
      </c>
      <c r="R1415" s="452">
        <v>0</v>
      </c>
      <c r="S1415" s="452">
        <v>0</v>
      </c>
      <c r="T1415" s="452">
        <v>0</v>
      </c>
      <c r="U1415" s="452">
        <v>0</v>
      </c>
      <c r="V1415" s="452">
        <v>0</v>
      </c>
      <c r="W1415" s="452">
        <v>0</v>
      </c>
      <c r="X1415" s="452">
        <v>0</v>
      </c>
    </row>
    <row r="1416" spans="1:24" outlineLevel="1">
      <c r="A1416" s="447"/>
      <c r="B1416" s="447"/>
      <c r="C1416" s="448"/>
      <c r="D1416" s="449"/>
      <c r="E1416" s="452" t="s">
        <v>5216</v>
      </c>
      <c r="F1416" s="452">
        <v>0</v>
      </c>
      <c r="G1416" s="452" t="s">
        <v>29</v>
      </c>
      <c r="H1416" s="452">
        <v>0</v>
      </c>
      <c r="I1416" s="452">
        <v>0</v>
      </c>
      <c r="J1416" s="452">
        <v>0</v>
      </c>
      <c r="K1416" s="452">
        <v>0</v>
      </c>
      <c r="L1416" s="452">
        <v>0</v>
      </c>
      <c r="M1416" s="452">
        <v>0</v>
      </c>
      <c r="N1416" s="452">
        <v>0</v>
      </c>
      <c r="O1416" s="452">
        <v>0</v>
      </c>
      <c r="P1416" s="452">
        <v>0</v>
      </c>
      <c r="Q1416" s="452">
        <v>0</v>
      </c>
      <c r="R1416" s="452">
        <v>0</v>
      </c>
      <c r="S1416" s="452">
        <v>0</v>
      </c>
      <c r="T1416" s="452">
        <v>0</v>
      </c>
      <c r="U1416" s="452">
        <v>0</v>
      </c>
      <c r="V1416" s="452">
        <v>0</v>
      </c>
      <c r="W1416" s="452">
        <v>0</v>
      </c>
      <c r="X1416" s="452">
        <v>0</v>
      </c>
    </row>
    <row r="1417" spans="1:24" outlineLevel="1">
      <c r="A1417" s="447"/>
      <c r="B1417" s="447"/>
      <c r="C1417" s="448"/>
      <c r="D1417" s="449"/>
      <c r="E1417" s="452" t="s">
        <v>5217</v>
      </c>
      <c r="F1417" s="452">
        <v>0</v>
      </c>
      <c r="G1417" s="452" t="s">
        <v>29</v>
      </c>
      <c r="H1417" s="452">
        <v>0</v>
      </c>
      <c r="I1417" s="452">
        <v>0</v>
      </c>
      <c r="J1417" s="452">
        <v>0</v>
      </c>
      <c r="K1417" s="452">
        <v>0</v>
      </c>
      <c r="L1417" s="452">
        <v>0</v>
      </c>
      <c r="M1417" s="452">
        <v>0</v>
      </c>
      <c r="N1417" s="452">
        <v>0</v>
      </c>
      <c r="O1417" s="452">
        <v>0</v>
      </c>
      <c r="P1417" s="452">
        <v>0</v>
      </c>
      <c r="Q1417" s="452">
        <v>0</v>
      </c>
      <c r="R1417" s="452">
        <v>0</v>
      </c>
      <c r="S1417" s="452">
        <v>0</v>
      </c>
      <c r="T1417" s="452">
        <v>0</v>
      </c>
      <c r="U1417" s="452">
        <v>0</v>
      </c>
      <c r="V1417" s="452">
        <v>0</v>
      </c>
      <c r="W1417" s="452">
        <v>0</v>
      </c>
      <c r="X1417" s="452">
        <v>0</v>
      </c>
    </row>
    <row r="1418" spans="1:24" outlineLevel="1">
      <c r="A1418" s="447"/>
      <c r="B1418" s="447"/>
      <c r="C1418" s="448"/>
      <c r="D1418" s="449"/>
      <c r="E1418" s="452" t="s">
        <v>5218</v>
      </c>
      <c r="F1418" s="452">
        <v>0</v>
      </c>
      <c r="G1418" s="452" t="s">
        <v>29</v>
      </c>
      <c r="H1418" s="452">
        <v>0</v>
      </c>
      <c r="I1418" s="452">
        <v>0</v>
      </c>
      <c r="J1418" s="452">
        <v>0</v>
      </c>
      <c r="K1418" s="452">
        <v>0</v>
      </c>
      <c r="L1418" s="452">
        <v>0</v>
      </c>
      <c r="M1418" s="452">
        <v>0</v>
      </c>
      <c r="N1418" s="452">
        <v>0</v>
      </c>
      <c r="O1418" s="452">
        <v>0</v>
      </c>
      <c r="P1418" s="452">
        <v>0</v>
      </c>
      <c r="Q1418" s="452">
        <v>0</v>
      </c>
      <c r="R1418" s="452">
        <v>0</v>
      </c>
      <c r="S1418" s="452">
        <v>0</v>
      </c>
      <c r="T1418" s="452">
        <v>0</v>
      </c>
      <c r="U1418" s="452">
        <v>0</v>
      </c>
      <c r="V1418" s="452">
        <v>0</v>
      </c>
      <c r="W1418" s="452">
        <v>0</v>
      </c>
      <c r="X1418" s="452">
        <v>0</v>
      </c>
    </row>
    <row r="1419" spans="1:24" outlineLevel="1">
      <c r="A1419" s="447"/>
      <c r="B1419" s="447"/>
      <c r="C1419" s="448"/>
      <c r="D1419" s="449"/>
      <c r="E1419" s="452" t="s">
        <v>5219</v>
      </c>
      <c r="F1419" s="452">
        <v>0</v>
      </c>
      <c r="G1419" s="452" t="s">
        <v>29</v>
      </c>
      <c r="H1419" s="452">
        <v>0</v>
      </c>
      <c r="I1419" s="452">
        <v>0</v>
      </c>
      <c r="J1419" s="452">
        <v>0</v>
      </c>
      <c r="K1419" s="452">
        <v>0</v>
      </c>
      <c r="L1419" s="452">
        <v>0</v>
      </c>
      <c r="M1419" s="452">
        <v>0</v>
      </c>
      <c r="N1419" s="452">
        <v>0</v>
      </c>
      <c r="O1419" s="452">
        <v>0</v>
      </c>
      <c r="P1419" s="452">
        <v>0</v>
      </c>
      <c r="Q1419" s="452">
        <v>0</v>
      </c>
      <c r="R1419" s="452">
        <v>0</v>
      </c>
      <c r="S1419" s="452">
        <v>0</v>
      </c>
      <c r="T1419" s="452">
        <v>0</v>
      </c>
      <c r="U1419" s="452">
        <v>0</v>
      </c>
      <c r="V1419" s="452">
        <v>0</v>
      </c>
      <c r="W1419" s="452">
        <v>0</v>
      </c>
      <c r="X1419" s="452">
        <v>0</v>
      </c>
    </row>
    <row r="1420" spans="1:24" outlineLevel="1">
      <c r="A1420" s="453"/>
      <c r="B1420" s="453"/>
      <c r="C1420" s="454"/>
      <c r="D1420" s="455"/>
      <c r="E1420" s="456" t="s">
        <v>5220</v>
      </c>
      <c r="F1420" s="456"/>
      <c r="G1420" s="456" t="s">
        <v>29</v>
      </c>
      <c r="H1420" s="457">
        <f t="shared" ref="H1420:H1425" si="98" xml:space="preserve"> SUM( J1420:X1420 )</f>
        <v>5.7941251655274897</v>
      </c>
      <c r="I1420" s="456"/>
      <c r="J1420" s="457">
        <f t="shared" ref="J1420:X1425" si="99" xml:space="preserve">  CHOOSE( $F$1401, J1402, J1408, J1414 )</f>
        <v>0</v>
      </c>
      <c r="K1420" s="457">
        <f t="shared" si="99"/>
        <v>0</v>
      </c>
      <c r="L1420" s="457">
        <f t="shared" si="99"/>
        <v>0</v>
      </c>
      <c r="M1420" s="457">
        <f t="shared" si="99"/>
        <v>0.71068752758791487</v>
      </c>
      <c r="N1420" s="457">
        <f t="shared" si="99"/>
        <v>0.71068752758791487</v>
      </c>
      <c r="O1420" s="457">
        <f t="shared" si="99"/>
        <v>0.71068752758791487</v>
      </c>
      <c r="P1420" s="457">
        <f t="shared" si="99"/>
        <v>0.71068752758791487</v>
      </c>
      <c r="Q1420" s="457">
        <f t="shared" si="99"/>
        <v>0.71068752758791487</v>
      </c>
      <c r="R1420" s="457">
        <f t="shared" si="99"/>
        <v>0.71068752758791487</v>
      </c>
      <c r="S1420" s="457">
        <f t="shared" si="99"/>
        <v>0.30599999999999999</v>
      </c>
      <c r="T1420" s="457">
        <f t="shared" si="99"/>
        <v>0.30599999999999999</v>
      </c>
      <c r="U1420" s="457">
        <f t="shared" si="99"/>
        <v>0.30599999999999999</v>
      </c>
      <c r="V1420" s="457">
        <f t="shared" si="99"/>
        <v>0.30599999999999999</v>
      </c>
      <c r="W1420" s="457">
        <f t="shared" si="99"/>
        <v>0.30599999999999999</v>
      </c>
      <c r="X1420" s="457">
        <f t="shared" si="99"/>
        <v>0</v>
      </c>
    </row>
    <row r="1421" spans="1:24" outlineLevel="1">
      <c r="A1421" s="453"/>
      <c r="B1421" s="453"/>
      <c r="C1421" s="454"/>
      <c r="D1421" s="455"/>
      <c r="E1421" s="456" t="s">
        <v>5221</v>
      </c>
      <c r="F1421" s="456"/>
      <c r="G1421" s="456" t="s">
        <v>29</v>
      </c>
      <c r="H1421" s="457">
        <f t="shared" si="98"/>
        <v>92.523954339316944</v>
      </c>
      <c r="I1421" s="456"/>
      <c r="J1421" s="457">
        <f t="shared" si="99"/>
        <v>0</v>
      </c>
      <c r="K1421" s="457">
        <f t="shared" si="99"/>
        <v>0</v>
      </c>
      <c r="L1421" s="457">
        <f t="shared" si="99"/>
        <v>0</v>
      </c>
      <c r="M1421" s="457">
        <f t="shared" si="99"/>
        <v>10.48482572321949</v>
      </c>
      <c r="N1421" s="457">
        <f t="shared" si="99"/>
        <v>10.48482572321949</v>
      </c>
      <c r="O1421" s="457">
        <f t="shared" si="99"/>
        <v>10.48482572321949</v>
      </c>
      <c r="P1421" s="457">
        <f t="shared" si="99"/>
        <v>10.48482572321949</v>
      </c>
      <c r="Q1421" s="457">
        <f t="shared" si="99"/>
        <v>10.48482572321949</v>
      </c>
      <c r="R1421" s="457">
        <f t="shared" si="99"/>
        <v>10.48482572321949</v>
      </c>
      <c r="S1421" s="457">
        <f t="shared" si="99"/>
        <v>5.923</v>
      </c>
      <c r="T1421" s="457">
        <f t="shared" si="99"/>
        <v>5.923</v>
      </c>
      <c r="U1421" s="457">
        <f t="shared" si="99"/>
        <v>5.923</v>
      </c>
      <c r="V1421" s="457">
        <f t="shared" si="99"/>
        <v>5.923</v>
      </c>
      <c r="W1421" s="457">
        <f t="shared" si="99"/>
        <v>5.923</v>
      </c>
      <c r="X1421" s="457">
        <f t="shared" si="99"/>
        <v>0</v>
      </c>
    </row>
    <row r="1422" spans="1:24" outlineLevel="1">
      <c r="A1422" s="453"/>
      <c r="B1422" s="453"/>
      <c r="C1422" s="454"/>
      <c r="D1422" s="455"/>
      <c r="E1422" s="456" t="s">
        <v>5222</v>
      </c>
      <c r="F1422" s="456"/>
      <c r="G1422" s="456" t="s">
        <v>29</v>
      </c>
      <c r="H1422" s="457">
        <f t="shared" si="98"/>
        <v>73.517266027537673</v>
      </c>
      <c r="I1422" s="456"/>
      <c r="J1422" s="457">
        <f t="shared" si="99"/>
        <v>0</v>
      </c>
      <c r="K1422" s="457">
        <f t="shared" si="99"/>
        <v>0</v>
      </c>
      <c r="L1422" s="457">
        <f t="shared" si="99"/>
        <v>0</v>
      </c>
      <c r="M1422" s="457">
        <f t="shared" si="99"/>
        <v>8.3520443379229459</v>
      </c>
      <c r="N1422" s="457">
        <f t="shared" si="99"/>
        <v>8.3520443379229459</v>
      </c>
      <c r="O1422" s="457">
        <f t="shared" si="99"/>
        <v>8.3520443379229459</v>
      </c>
      <c r="P1422" s="457">
        <f t="shared" si="99"/>
        <v>8.3520443379229459</v>
      </c>
      <c r="Q1422" s="457">
        <f t="shared" si="99"/>
        <v>8.3520443379229459</v>
      </c>
      <c r="R1422" s="457">
        <f t="shared" si="99"/>
        <v>8.3520443379229459</v>
      </c>
      <c r="S1422" s="457">
        <f t="shared" si="99"/>
        <v>4.681</v>
      </c>
      <c r="T1422" s="457">
        <f t="shared" si="99"/>
        <v>4.681</v>
      </c>
      <c r="U1422" s="457">
        <f t="shared" si="99"/>
        <v>4.681</v>
      </c>
      <c r="V1422" s="457">
        <f t="shared" si="99"/>
        <v>4.681</v>
      </c>
      <c r="W1422" s="457">
        <f t="shared" si="99"/>
        <v>4.681</v>
      </c>
      <c r="X1422" s="457">
        <f t="shared" si="99"/>
        <v>0</v>
      </c>
    </row>
    <row r="1423" spans="1:24" outlineLevel="1">
      <c r="A1423" s="453"/>
      <c r="B1423" s="453"/>
      <c r="C1423" s="454"/>
      <c r="D1423" s="455"/>
      <c r="E1423" s="456" t="s">
        <v>5223</v>
      </c>
      <c r="F1423" s="456"/>
      <c r="G1423" s="456" t="s">
        <v>29</v>
      </c>
      <c r="H1423" s="457">
        <f t="shared" si="98"/>
        <v>20.007941525216474</v>
      </c>
      <c r="I1423" s="456"/>
      <c r="J1423" s="457">
        <f t="shared" si="99"/>
        <v>0</v>
      </c>
      <c r="K1423" s="457">
        <f t="shared" si="99"/>
        <v>0</v>
      </c>
      <c r="L1423" s="457">
        <f t="shared" si="99"/>
        <v>0</v>
      </c>
      <c r="M1423" s="457">
        <f t="shared" si="99"/>
        <v>2.2854902542027453</v>
      </c>
      <c r="N1423" s="457">
        <f t="shared" si="99"/>
        <v>2.2854902542027453</v>
      </c>
      <c r="O1423" s="457">
        <f t="shared" si="99"/>
        <v>2.2854902542027453</v>
      </c>
      <c r="P1423" s="457">
        <f t="shared" si="99"/>
        <v>2.2854902542027453</v>
      </c>
      <c r="Q1423" s="457">
        <f t="shared" si="99"/>
        <v>2.2854902542027453</v>
      </c>
      <c r="R1423" s="457">
        <f t="shared" si="99"/>
        <v>2.2854902542027453</v>
      </c>
      <c r="S1423" s="457">
        <f t="shared" si="99"/>
        <v>1.2589999999999999</v>
      </c>
      <c r="T1423" s="457">
        <f t="shared" si="99"/>
        <v>1.2589999999999999</v>
      </c>
      <c r="U1423" s="457">
        <f t="shared" si="99"/>
        <v>1.2589999999999999</v>
      </c>
      <c r="V1423" s="457">
        <f t="shared" si="99"/>
        <v>1.2589999999999999</v>
      </c>
      <c r="W1423" s="457">
        <f t="shared" si="99"/>
        <v>1.2589999999999999</v>
      </c>
      <c r="X1423" s="457">
        <f t="shared" si="99"/>
        <v>0</v>
      </c>
    </row>
    <row r="1424" spans="1:24" outlineLevel="1">
      <c r="A1424" s="453"/>
      <c r="B1424" s="453"/>
      <c r="C1424" s="454"/>
      <c r="D1424" s="455"/>
      <c r="E1424" s="456" t="s">
        <v>5224</v>
      </c>
      <c r="F1424" s="456"/>
      <c r="G1424" s="456" t="s">
        <v>29</v>
      </c>
      <c r="H1424" s="457">
        <f t="shared" si="98"/>
        <v>12.914712942401414</v>
      </c>
      <c r="I1424" s="456"/>
      <c r="J1424" s="457">
        <f t="shared" si="99"/>
        <v>0</v>
      </c>
      <c r="K1424" s="457">
        <f t="shared" si="99"/>
        <v>0</v>
      </c>
      <c r="L1424" s="457">
        <f t="shared" si="99"/>
        <v>0</v>
      </c>
      <c r="M1424" s="457">
        <f t="shared" si="99"/>
        <v>1.4599521570669027</v>
      </c>
      <c r="N1424" s="457">
        <f t="shared" si="99"/>
        <v>1.4599521570669027</v>
      </c>
      <c r="O1424" s="457">
        <f t="shared" si="99"/>
        <v>1.4599521570669027</v>
      </c>
      <c r="P1424" s="457">
        <f t="shared" si="99"/>
        <v>1.4599521570669027</v>
      </c>
      <c r="Q1424" s="457">
        <f t="shared" si="99"/>
        <v>1.4599521570669027</v>
      </c>
      <c r="R1424" s="457">
        <f t="shared" si="99"/>
        <v>1.4599521570669027</v>
      </c>
      <c r="S1424" s="457">
        <f t="shared" si="99"/>
        <v>0.83099999999999996</v>
      </c>
      <c r="T1424" s="457">
        <f t="shared" si="99"/>
        <v>0.83099999999999996</v>
      </c>
      <c r="U1424" s="457">
        <f t="shared" si="99"/>
        <v>0.83099999999999996</v>
      </c>
      <c r="V1424" s="457">
        <f t="shared" si="99"/>
        <v>0.83099999999999996</v>
      </c>
      <c r="W1424" s="457">
        <f t="shared" si="99"/>
        <v>0.83099999999999996</v>
      </c>
      <c r="X1424" s="457">
        <f t="shared" si="99"/>
        <v>0</v>
      </c>
    </row>
    <row r="1425" spans="1:24" outlineLevel="1">
      <c r="A1425" s="453"/>
      <c r="B1425" s="453"/>
      <c r="C1425" s="454"/>
      <c r="D1425" s="455"/>
      <c r="E1425" s="456" t="s">
        <v>5225</v>
      </c>
      <c r="F1425" s="456"/>
      <c r="G1425" s="456" t="s">
        <v>29</v>
      </c>
      <c r="H1425" s="457">
        <f t="shared" si="98"/>
        <v>0</v>
      </c>
      <c r="I1425" s="456"/>
      <c r="J1425" s="457">
        <f t="shared" si="99"/>
        <v>0</v>
      </c>
      <c r="K1425" s="457">
        <f t="shared" si="99"/>
        <v>0</v>
      </c>
      <c r="L1425" s="457">
        <f t="shared" si="99"/>
        <v>0</v>
      </c>
      <c r="M1425" s="457">
        <f t="shared" si="99"/>
        <v>0</v>
      </c>
      <c r="N1425" s="457">
        <f t="shared" si="99"/>
        <v>0</v>
      </c>
      <c r="O1425" s="457">
        <f t="shared" si="99"/>
        <v>0</v>
      </c>
      <c r="P1425" s="457">
        <f t="shared" si="99"/>
        <v>0</v>
      </c>
      <c r="Q1425" s="457">
        <f t="shared" si="99"/>
        <v>0</v>
      </c>
      <c r="R1425" s="457">
        <f t="shared" si="99"/>
        <v>0</v>
      </c>
      <c r="S1425" s="457">
        <f t="shared" si="99"/>
        <v>0</v>
      </c>
      <c r="T1425" s="457">
        <f t="shared" si="99"/>
        <v>0</v>
      </c>
      <c r="U1425" s="457">
        <f t="shared" si="99"/>
        <v>0</v>
      </c>
      <c r="V1425" s="457">
        <f t="shared" si="99"/>
        <v>0</v>
      </c>
      <c r="W1425" s="457">
        <f t="shared" si="99"/>
        <v>0</v>
      </c>
      <c r="X1425" s="457">
        <f t="shared" si="99"/>
        <v>0</v>
      </c>
    </row>
    <row r="1426" spans="1:24" outlineLevel="1"/>
    <row r="1427" spans="1:24" outlineLevel="1"/>
    <row r="1428" spans="1:24" outlineLevel="1">
      <c r="B1428" s="69" t="s">
        <v>5226</v>
      </c>
    </row>
    <row r="1429" spans="1:24" outlineLevel="1">
      <c r="A1429" s="447"/>
      <c r="B1429" s="447"/>
      <c r="C1429" s="448"/>
      <c r="D1429" s="449"/>
      <c r="E1429" s="450" t="s">
        <v>5227</v>
      </c>
      <c r="F1429" s="450">
        <v>1</v>
      </c>
      <c r="G1429" s="450" t="s">
        <v>4001</v>
      </c>
      <c r="M1429" s="451"/>
    </row>
    <row r="1430" spans="1:24" outlineLevel="1">
      <c r="A1430" s="447"/>
      <c r="B1430" s="447"/>
      <c r="C1430" s="448"/>
      <c r="D1430" s="449"/>
      <c r="E1430" s="450" t="s">
        <v>5228</v>
      </c>
      <c r="F1430" s="450">
        <v>0</v>
      </c>
      <c r="G1430" s="450" t="s">
        <v>333</v>
      </c>
      <c r="H1430" s="450">
        <v>520</v>
      </c>
      <c r="I1430" s="450">
        <v>0</v>
      </c>
      <c r="J1430" s="450">
        <v>0</v>
      </c>
      <c r="K1430" s="450">
        <v>0</v>
      </c>
      <c r="L1430" s="450">
        <v>0</v>
      </c>
      <c r="M1430" s="450">
        <v>0</v>
      </c>
      <c r="N1430" s="450">
        <v>52</v>
      </c>
      <c r="O1430" s="450">
        <v>52</v>
      </c>
      <c r="P1430" s="450">
        <v>52</v>
      </c>
      <c r="Q1430" s="450">
        <v>52</v>
      </c>
      <c r="R1430" s="450">
        <v>52</v>
      </c>
      <c r="S1430" s="450">
        <v>52</v>
      </c>
      <c r="T1430" s="450">
        <v>52</v>
      </c>
      <c r="U1430" s="450">
        <v>52</v>
      </c>
      <c r="V1430" s="450">
        <v>52</v>
      </c>
      <c r="W1430" s="450">
        <v>52</v>
      </c>
      <c r="X1430" s="450">
        <v>0</v>
      </c>
    </row>
    <row r="1431" spans="1:24" outlineLevel="1">
      <c r="A1431" s="447"/>
      <c r="B1431" s="447"/>
      <c r="C1431" s="448"/>
      <c r="D1431" s="449"/>
      <c r="E1431" s="450" t="s">
        <v>5229</v>
      </c>
      <c r="F1431" s="450">
        <v>0</v>
      </c>
      <c r="G1431" s="450" t="s">
        <v>333</v>
      </c>
      <c r="H1431" s="450">
        <v>520</v>
      </c>
      <c r="I1431" s="450">
        <v>0</v>
      </c>
      <c r="J1431" s="450">
        <v>0</v>
      </c>
      <c r="K1431" s="450">
        <v>0</v>
      </c>
      <c r="L1431" s="450">
        <v>0</v>
      </c>
      <c r="M1431" s="450">
        <v>0</v>
      </c>
      <c r="N1431" s="450">
        <v>52</v>
      </c>
      <c r="O1431" s="450">
        <v>52</v>
      </c>
      <c r="P1431" s="450">
        <v>52</v>
      </c>
      <c r="Q1431" s="450">
        <v>52</v>
      </c>
      <c r="R1431" s="450">
        <v>52</v>
      </c>
      <c r="S1431" s="450">
        <v>52</v>
      </c>
      <c r="T1431" s="450">
        <v>52</v>
      </c>
      <c r="U1431" s="450">
        <v>52</v>
      </c>
      <c r="V1431" s="450">
        <v>52</v>
      </c>
      <c r="W1431" s="450">
        <v>52</v>
      </c>
      <c r="X1431" s="450">
        <v>0</v>
      </c>
    </row>
    <row r="1432" spans="1:24" outlineLevel="1">
      <c r="A1432" s="447"/>
      <c r="B1432" s="447"/>
      <c r="C1432" s="448"/>
      <c r="D1432" s="449"/>
      <c r="E1432" s="450" t="s">
        <v>5230</v>
      </c>
      <c r="F1432" s="450">
        <v>0</v>
      </c>
      <c r="G1432" s="450" t="s">
        <v>333</v>
      </c>
      <c r="H1432" s="450">
        <v>520</v>
      </c>
      <c r="I1432" s="450">
        <v>0</v>
      </c>
      <c r="J1432" s="450">
        <v>0</v>
      </c>
      <c r="K1432" s="450">
        <v>0</v>
      </c>
      <c r="L1432" s="450">
        <v>0</v>
      </c>
      <c r="M1432" s="450">
        <v>0</v>
      </c>
      <c r="N1432" s="450">
        <v>52</v>
      </c>
      <c r="O1432" s="450">
        <v>52</v>
      </c>
      <c r="P1432" s="450">
        <v>52</v>
      </c>
      <c r="Q1432" s="450">
        <v>52</v>
      </c>
      <c r="R1432" s="450">
        <v>52</v>
      </c>
      <c r="S1432" s="450">
        <v>52</v>
      </c>
      <c r="T1432" s="450">
        <v>52</v>
      </c>
      <c r="U1432" s="450">
        <v>52</v>
      </c>
      <c r="V1432" s="450">
        <v>52</v>
      </c>
      <c r="W1432" s="450">
        <v>52</v>
      </c>
      <c r="X1432" s="450">
        <v>0</v>
      </c>
    </row>
    <row r="1433" spans="1:24" outlineLevel="1">
      <c r="A1433" s="447"/>
      <c r="B1433" s="447"/>
      <c r="C1433" s="448"/>
      <c r="D1433" s="449"/>
      <c r="E1433" s="450" t="s">
        <v>5231</v>
      </c>
      <c r="F1433" s="450">
        <v>0</v>
      </c>
      <c r="G1433" s="450" t="s">
        <v>333</v>
      </c>
      <c r="H1433" s="450">
        <v>520</v>
      </c>
      <c r="I1433" s="450">
        <v>0</v>
      </c>
      <c r="J1433" s="450">
        <v>0</v>
      </c>
      <c r="K1433" s="450">
        <v>0</v>
      </c>
      <c r="L1433" s="450">
        <v>0</v>
      </c>
      <c r="M1433" s="450">
        <v>0</v>
      </c>
      <c r="N1433" s="450">
        <v>52</v>
      </c>
      <c r="O1433" s="450">
        <v>52</v>
      </c>
      <c r="P1433" s="450">
        <v>52</v>
      </c>
      <c r="Q1433" s="450">
        <v>52</v>
      </c>
      <c r="R1433" s="450">
        <v>52</v>
      </c>
      <c r="S1433" s="450">
        <v>52</v>
      </c>
      <c r="T1433" s="450">
        <v>52</v>
      </c>
      <c r="U1433" s="450">
        <v>52</v>
      </c>
      <c r="V1433" s="450">
        <v>52</v>
      </c>
      <c r="W1433" s="450">
        <v>52</v>
      </c>
      <c r="X1433" s="450">
        <v>0</v>
      </c>
    </row>
    <row r="1434" spans="1:24" outlineLevel="1">
      <c r="A1434" s="447"/>
      <c r="B1434" s="447"/>
      <c r="C1434" s="448"/>
      <c r="D1434" s="449"/>
      <c r="E1434" s="450" t="s">
        <v>5232</v>
      </c>
      <c r="F1434" s="450">
        <v>0</v>
      </c>
      <c r="G1434" s="450" t="s">
        <v>333</v>
      </c>
      <c r="H1434" s="450">
        <v>520</v>
      </c>
      <c r="I1434" s="450">
        <v>0</v>
      </c>
      <c r="J1434" s="450">
        <v>0</v>
      </c>
      <c r="K1434" s="450">
        <v>0</v>
      </c>
      <c r="L1434" s="450">
        <v>0</v>
      </c>
      <c r="M1434" s="450">
        <v>0</v>
      </c>
      <c r="N1434" s="450">
        <v>52</v>
      </c>
      <c r="O1434" s="450">
        <v>52</v>
      </c>
      <c r="P1434" s="450">
        <v>52</v>
      </c>
      <c r="Q1434" s="450">
        <v>52</v>
      </c>
      <c r="R1434" s="450">
        <v>52</v>
      </c>
      <c r="S1434" s="450">
        <v>52</v>
      </c>
      <c r="T1434" s="450">
        <v>52</v>
      </c>
      <c r="U1434" s="450">
        <v>52</v>
      </c>
      <c r="V1434" s="450">
        <v>52</v>
      </c>
      <c r="W1434" s="450">
        <v>52</v>
      </c>
      <c r="X1434" s="450">
        <v>0</v>
      </c>
    </row>
    <row r="1435" spans="1:24" outlineLevel="1">
      <c r="A1435" s="447"/>
      <c r="B1435" s="447"/>
      <c r="C1435" s="448"/>
      <c r="D1435" s="449"/>
      <c r="E1435" s="450" t="s">
        <v>5233</v>
      </c>
      <c r="F1435" s="450">
        <v>0</v>
      </c>
      <c r="G1435" s="450" t="s">
        <v>333</v>
      </c>
      <c r="H1435" s="450">
        <v>520</v>
      </c>
      <c r="I1435" s="450">
        <v>0</v>
      </c>
      <c r="J1435" s="450">
        <v>0</v>
      </c>
      <c r="K1435" s="450">
        <v>0</v>
      </c>
      <c r="L1435" s="450">
        <v>0</v>
      </c>
      <c r="M1435" s="450">
        <v>0</v>
      </c>
      <c r="N1435" s="450">
        <v>52</v>
      </c>
      <c r="O1435" s="450">
        <v>52</v>
      </c>
      <c r="P1435" s="450">
        <v>52</v>
      </c>
      <c r="Q1435" s="450">
        <v>52</v>
      </c>
      <c r="R1435" s="450">
        <v>52</v>
      </c>
      <c r="S1435" s="450">
        <v>52</v>
      </c>
      <c r="T1435" s="450">
        <v>52</v>
      </c>
      <c r="U1435" s="450">
        <v>52</v>
      </c>
      <c r="V1435" s="450">
        <v>52</v>
      </c>
      <c r="W1435" s="450">
        <v>52</v>
      </c>
      <c r="X1435" s="450">
        <v>0</v>
      </c>
    </row>
    <row r="1436" spans="1:24" outlineLevel="1">
      <c r="A1436" s="447"/>
      <c r="B1436" s="447"/>
      <c r="C1436" s="448"/>
      <c r="D1436" s="449"/>
      <c r="E1436" s="450" t="s">
        <v>5234</v>
      </c>
      <c r="F1436" s="450">
        <v>0</v>
      </c>
      <c r="G1436" s="450" t="s">
        <v>333</v>
      </c>
      <c r="H1436" s="450">
        <v>0</v>
      </c>
      <c r="I1436" s="450">
        <v>0</v>
      </c>
      <c r="J1436" s="450">
        <v>0</v>
      </c>
      <c r="K1436" s="450">
        <v>0</v>
      </c>
      <c r="L1436" s="450">
        <v>0</v>
      </c>
      <c r="M1436" s="450">
        <v>0</v>
      </c>
      <c r="N1436" s="450">
        <v>0</v>
      </c>
      <c r="O1436" s="450">
        <v>0</v>
      </c>
      <c r="P1436" s="450">
        <v>0</v>
      </c>
      <c r="Q1436" s="450">
        <v>0</v>
      </c>
      <c r="R1436" s="450">
        <v>0</v>
      </c>
      <c r="S1436" s="450">
        <v>0</v>
      </c>
      <c r="T1436" s="450">
        <v>0</v>
      </c>
      <c r="U1436" s="450">
        <v>0</v>
      </c>
      <c r="V1436" s="450">
        <v>0</v>
      </c>
      <c r="W1436" s="450">
        <v>0</v>
      </c>
      <c r="X1436" s="450">
        <v>0</v>
      </c>
    </row>
    <row r="1437" spans="1:24" outlineLevel="1">
      <c r="A1437" s="447"/>
      <c r="B1437" s="447"/>
      <c r="C1437" s="448"/>
      <c r="D1437" s="449"/>
      <c r="E1437" s="450" t="s">
        <v>5235</v>
      </c>
      <c r="F1437" s="450">
        <v>0</v>
      </c>
      <c r="G1437" s="450" t="s">
        <v>333</v>
      </c>
      <c r="H1437" s="450">
        <v>0</v>
      </c>
      <c r="I1437" s="450">
        <v>0</v>
      </c>
      <c r="J1437" s="450">
        <v>0</v>
      </c>
      <c r="K1437" s="450">
        <v>0</v>
      </c>
      <c r="L1437" s="450">
        <v>0</v>
      </c>
      <c r="M1437" s="450">
        <v>0</v>
      </c>
      <c r="N1437" s="450">
        <v>0</v>
      </c>
      <c r="O1437" s="450">
        <v>0</v>
      </c>
      <c r="P1437" s="450">
        <v>0</v>
      </c>
      <c r="Q1437" s="450">
        <v>0</v>
      </c>
      <c r="R1437" s="450">
        <v>0</v>
      </c>
      <c r="S1437" s="450">
        <v>0</v>
      </c>
      <c r="T1437" s="450">
        <v>0</v>
      </c>
      <c r="U1437" s="450">
        <v>0</v>
      </c>
      <c r="V1437" s="450">
        <v>0</v>
      </c>
      <c r="W1437" s="450">
        <v>0</v>
      </c>
      <c r="X1437" s="450">
        <v>0</v>
      </c>
    </row>
    <row r="1438" spans="1:24" outlineLevel="1">
      <c r="A1438" s="447"/>
      <c r="B1438" s="447"/>
      <c r="C1438" s="448"/>
      <c r="D1438" s="449"/>
      <c r="E1438" s="450" t="s">
        <v>5236</v>
      </c>
      <c r="F1438" s="450">
        <v>0</v>
      </c>
      <c r="G1438" s="450" t="s">
        <v>333</v>
      </c>
      <c r="H1438" s="450">
        <v>0</v>
      </c>
      <c r="I1438" s="450">
        <v>0</v>
      </c>
      <c r="J1438" s="450">
        <v>0</v>
      </c>
      <c r="K1438" s="450">
        <v>0</v>
      </c>
      <c r="L1438" s="450">
        <v>0</v>
      </c>
      <c r="M1438" s="450">
        <v>0</v>
      </c>
      <c r="N1438" s="450">
        <v>0</v>
      </c>
      <c r="O1438" s="450">
        <v>0</v>
      </c>
      <c r="P1438" s="450">
        <v>0</v>
      </c>
      <c r="Q1438" s="450">
        <v>0</v>
      </c>
      <c r="R1438" s="450">
        <v>0</v>
      </c>
      <c r="S1438" s="450">
        <v>0</v>
      </c>
      <c r="T1438" s="450">
        <v>0</v>
      </c>
      <c r="U1438" s="450">
        <v>0</v>
      </c>
      <c r="V1438" s="450">
        <v>0</v>
      </c>
      <c r="W1438" s="450">
        <v>0</v>
      </c>
      <c r="X1438" s="450">
        <v>0</v>
      </c>
    </row>
    <row r="1439" spans="1:24" outlineLevel="1">
      <c r="A1439" s="447"/>
      <c r="B1439" s="447"/>
      <c r="C1439" s="448"/>
      <c r="D1439" s="449"/>
      <c r="E1439" s="450" t="s">
        <v>5237</v>
      </c>
      <c r="F1439" s="450">
        <v>0</v>
      </c>
      <c r="G1439" s="450" t="s">
        <v>333</v>
      </c>
      <c r="H1439" s="450">
        <v>0</v>
      </c>
      <c r="I1439" s="450">
        <v>0</v>
      </c>
      <c r="J1439" s="450">
        <v>0</v>
      </c>
      <c r="K1439" s="450">
        <v>0</v>
      </c>
      <c r="L1439" s="450">
        <v>0</v>
      </c>
      <c r="M1439" s="450">
        <v>0</v>
      </c>
      <c r="N1439" s="450">
        <v>0</v>
      </c>
      <c r="O1439" s="450">
        <v>0</v>
      </c>
      <c r="P1439" s="450">
        <v>0</v>
      </c>
      <c r="Q1439" s="450">
        <v>0</v>
      </c>
      <c r="R1439" s="450">
        <v>0</v>
      </c>
      <c r="S1439" s="450">
        <v>0</v>
      </c>
      <c r="T1439" s="450">
        <v>0</v>
      </c>
      <c r="U1439" s="450">
        <v>0</v>
      </c>
      <c r="V1439" s="450">
        <v>0</v>
      </c>
      <c r="W1439" s="450">
        <v>0</v>
      </c>
      <c r="X1439" s="450">
        <v>0</v>
      </c>
    </row>
    <row r="1440" spans="1:24" outlineLevel="1">
      <c r="A1440" s="447"/>
      <c r="B1440" s="447"/>
      <c r="C1440" s="448"/>
      <c r="D1440" s="449"/>
      <c r="E1440" s="450" t="s">
        <v>5238</v>
      </c>
      <c r="F1440" s="450">
        <v>0</v>
      </c>
      <c r="G1440" s="450" t="s">
        <v>333</v>
      </c>
      <c r="H1440" s="450">
        <v>0</v>
      </c>
      <c r="I1440" s="450">
        <v>0</v>
      </c>
      <c r="J1440" s="450">
        <v>0</v>
      </c>
      <c r="K1440" s="450">
        <v>0</v>
      </c>
      <c r="L1440" s="450">
        <v>0</v>
      </c>
      <c r="M1440" s="450">
        <v>0</v>
      </c>
      <c r="N1440" s="450">
        <v>0</v>
      </c>
      <c r="O1440" s="450">
        <v>0</v>
      </c>
      <c r="P1440" s="450">
        <v>0</v>
      </c>
      <c r="Q1440" s="450">
        <v>0</v>
      </c>
      <c r="R1440" s="450">
        <v>0</v>
      </c>
      <c r="S1440" s="450">
        <v>0</v>
      </c>
      <c r="T1440" s="450">
        <v>0</v>
      </c>
      <c r="U1440" s="450">
        <v>0</v>
      </c>
      <c r="V1440" s="450">
        <v>0</v>
      </c>
      <c r="W1440" s="450">
        <v>0</v>
      </c>
      <c r="X1440" s="450">
        <v>0</v>
      </c>
    </row>
    <row r="1441" spans="1:24" outlineLevel="1">
      <c r="A1441" s="447"/>
      <c r="B1441" s="447"/>
      <c r="C1441" s="448"/>
      <c r="D1441" s="449"/>
      <c r="E1441" s="450" t="s">
        <v>5239</v>
      </c>
      <c r="F1441" s="450">
        <v>0</v>
      </c>
      <c r="G1441" s="450" t="s">
        <v>333</v>
      </c>
      <c r="H1441" s="450">
        <v>0</v>
      </c>
      <c r="I1441" s="450">
        <v>0</v>
      </c>
      <c r="J1441" s="450">
        <v>0</v>
      </c>
      <c r="K1441" s="450">
        <v>0</v>
      </c>
      <c r="L1441" s="450">
        <v>0</v>
      </c>
      <c r="M1441" s="450">
        <v>0</v>
      </c>
      <c r="N1441" s="450">
        <v>0</v>
      </c>
      <c r="O1441" s="450">
        <v>0</v>
      </c>
      <c r="P1441" s="450">
        <v>0</v>
      </c>
      <c r="Q1441" s="450">
        <v>0</v>
      </c>
      <c r="R1441" s="450">
        <v>0</v>
      </c>
      <c r="S1441" s="450">
        <v>0</v>
      </c>
      <c r="T1441" s="450">
        <v>0</v>
      </c>
      <c r="U1441" s="450">
        <v>0</v>
      </c>
      <c r="V1441" s="450">
        <v>0</v>
      </c>
      <c r="W1441" s="450">
        <v>0</v>
      </c>
      <c r="X1441" s="450">
        <v>0</v>
      </c>
    </row>
    <row r="1442" spans="1:24" outlineLevel="1">
      <c r="A1442" s="447"/>
      <c r="B1442" s="447"/>
      <c r="C1442" s="448"/>
      <c r="D1442" s="449"/>
      <c r="E1442" s="450" t="s">
        <v>5240</v>
      </c>
      <c r="F1442" s="450">
        <v>0</v>
      </c>
      <c r="G1442" s="450" t="s">
        <v>333</v>
      </c>
      <c r="H1442" s="450">
        <v>0</v>
      </c>
      <c r="I1442" s="450">
        <v>0</v>
      </c>
      <c r="J1442" s="450">
        <v>0</v>
      </c>
      <c r="K1442" s="450">
        <v>0</v>
      </c>
      <c r="L1442" s="450">
        <v>0</v>
      </c>
      <c r="M1442" s="450">
        <v>0</v>
      </c>
      <c r="N1442" s="450">
        <v>0</v>
      </c>
      <c r="O1442" s="450">
        <v>0</v>
      </c>
      <c r="P1442" s="450">
        <v>0</v>
      </c>
      <c r="Q1442" s="450">
        <v>0</v>
      </c>
      <c r="R1442" s="450">
        <v>0</v>
      </c>
      <c r="S1442" s="450">
        <v>0</v>
      </c>
      <c r="T1442" s="450">
        <v>0</v>
      </c>
      <c r="U1442" s="450">
        <v>0</v>
      </c>
      <c r="V1442" s="450">
        <v>0</v>
      </c>
      <c r="W1442" s="450">
        <v>0</v>
      </c>
      <c r="X1442" s="450">
        <v>0</v>
      </c>
    </row>
    <row r="1443" spans="1:24" outlineLevel="1">
      <c r="A1443" s="447"/>
      <c r="B1443" s="447"/>
      <c r="C1443" s="448"/>
      <c r="D1443" s="449"/>
      <c r="E1443" s="450" t="s">
        <v>5241</v>
      </c>
      <c r="F1443" s="450">
        <v>0</v>
      </c>
      <c r="G1443" s="450" t="s">
        <v>333</v>
      </c>
      <c r="H1443" s="450">
        <v>0</v>
      </c>
      <c r="I1443" s="450">
        <v>0</v>
      </c>
      <c r="J1443" s="450">
        <v>0</v>
      </c>
      <c r="K1443" s="450">
        <v>0</v>
      </c>
      <c r="L1443" s="450">
        <v>0</v>
      </c>
      <c r="M1443" s="450">
        <v>0</v>
      </c>
      <c r="N1443" s="450">
        <v>0</v>
      </c>
      <c r="O1443" s="450">
        <v>0</v>
      </c>
      <c r="P1443" s="450">
        <v>0</v>
      </c>
      <c r="Q1443" s="450">
        <v>0</v>
      </c>
      <c r="R1443" s="450">
        <v>0</v>
      </c>
      <c r="S1443" s="450">
        <v>0</v>
      </c>
      <c r="T1443" s="450">
        <v>0</v>
      </c>
      <c r="U1443" s="450">
        <v>0</v>
      </c>
      <c r="V1443" s="450">
        <v>0</v>
      </c>
      <c r="W1443" s="450">
        <v>0</v>
      </c>
      <c r="X1443" s="450">
        <v>0</v>
      </c>
    </row>
    <row r="1444" spans="1:24" outlineLevel="1">
      <c r="A1444" s="447"/>
      <c r="B1444" s="447"/>
      <c r="C1444" s="448"/>
      <c r="D1444" s="449"/>
      <c r="E1444" s="450" t="s">
        <v>5242</v>
      </c>
      <c r="F1444" s="450">
        <v>0</v>
      </c>
      <c r="G1444" s="450" t="s">
        <v>333</v>
      </c>
      <c r="H1444" s="450">
        <v>0</v>
      </c>
      <c r="I1444" s="450">
        <v>0</v>
      </c>
      <c r="J1444" s="450">
        <v>0</v>
      </c>
      <c r="K1444" s="450">
        <v>0</v>
      </c>
      <c r="L1444" s="450">
        <v>0</v>
      </c>
      <c r="M1444" s="450">
        <v>0</v>
      </c>
      <c r="N1444" s="450">
        <v>0</v>
      </c>
      <c r="O1444" s="450">
        <v>0</v>
      </c>
      <c r="P1444" s="450">
        <v>0</v>
      </c>
      <c r="Q1444" s="450">
        <v>0</v>
      </c>
      <c r="R1444" s="450">
        <v>0</v>
      </c>
      <c r="S1444" s="450">
        <v>0</v>
      </c>
      <c r="T1444" s="450">
        <v>0</v>
      </c>
      <c r="U1444" s="450">
        <v>0</v>
      </c>
      <c r="V1444" s="450">
        <v>0</v>
      </c>
      <c r="W1444" s="450">
        <v>0</v>
      </c>
      <c r="X1444" s="450">
        <v>0</v>
      </c>
    </row>
    <row r="1445" spans="1:24" outlineLevel="1">
      <c r="A1445" s="447"/>
      <c r="B1445" s="447"/>
      <c r="C1445" s="448"/>
      <c r="D1445" s="449"/>
      <c r="E1445" s="450" t="s">
        <v>5243</v>
      </c>
      <c r="F1445" s="450">
        <v>0</v>
      </c>
      <c r="G1445" s="450" t="s">
        <v>333</v>
      </c>
      <c r="H1445" s="450">
        <v>0</v>
      </c>
      <c r="I1445" s="450">
        <v>0</v>
      </c>
      <c r="J1445" s="450">
        <v>0</v>
      </c>
      <c r="K1445" s="450">
        <v>0</v>
      </c>
      <c r="L1445" s="450">
        <v>0</v>
      </c>
      <c r="M1445" s="450">
        <v>0</v>
      </c>
      <c r="N1445" s="450">
        <v>0</v>
      </c>
      <c r="O1445" s="450">
        <v>0</v>
      </c>
      <c r="P1445" s="450">
        <v>0</v>
      </c>
      <c r="Q1445" s="450">
        <v>0</v>
      </c>
      <c r="R1445" s="450">
        <v>0</v>
      </c>
      <c r="S1445" s="450">
        <v>0</v>
      </c>
      <c r="T1445" s="450">
        <v>0</v>
      </c>
      <c r="U1445" s="450">
        <v>0</v>
      </c>
      <c r="V1445" s="450">
        <v>0</v>
      </c>
      <c r="W1445" s="450">
        <v>0</v>
      </c>
      <c r="X1445" s="450">
        <v>0</v>
      </c>
    </row>
    <row r="1446" spans="1:24" outlineLevel="1">
      <c r="A1446" s="447"/>
      <c r="B1446" s="447"/>
      <c r="C1446" s="448"/>
      <c r="D1446" s="449"/>
      <c r="E1446" s="450" t="s">
        <v>5244</v>
      </c>
      <c r="F1446" s="450">
        <v>0</v>
      </c>
      <c r="G1446" s="450" t="s">
        <v>333</v>
      </c>
      <c r="H1446" s="450">
        <v>0</v>
      </c>
      <c r="I1446" s="450">
        <v>0</v>
      </c>
      <c r="J1446" s="450">
        <v>0</v>
      </c>
      <c r="K1446" s="450">
        <v>0</v>
      </c>
      <c r="L1446" s="450">
        <v>0</v>
      </c>
      <c r="M1446" s="450">
        <v>0</v>
      </c>
      <c r="N1446" s="450">
        <v>0</v>
      </c>
      <c r="O1446" s="450">
        <v>0</v>
      </c>
      <c r="P1446" s="450">
        <v>0</v>
      </c>
      <c r="Q1446" s="450">
        <v>0</v>
      </c>
      <c r="R1446" s="450">
        <v>0</v>
      </c>
      <c r="S1446" s="450">
        <v>0</v>
      </c>
      <c r="T1446" s="450">
        <v>0</v>
      </c>
      <c r="U1446" s="450">
        <v>0</v>
      </c>
      <c r="V1446" s="450">
        <v>0</v>
      </c>
      <c r="W1446" s="450">
        <v>0</v>
      </c>
      <c r="X1446" s="450">
        <v>0</v>
      </c>
    </row>
    <row r="1447" spans="1:24" outlineLevel="1">
      <c r="A1447" s="447"/>
      <c r="B1447" s="447"/>
      <c r="C1447" s="448"/>
      <c r="D1447" s="449"/>
      <c r="E1447" s="450" t="s">
        <v>5245</v>
      </c>
      <c r="F1447" s="450">
        <v>0</v>
      </c>
      <c r="G1447" s="450" t="s">
        <v>333</v>
      </c>
      <c r="H1447" s="450">
        <v>0</v>
      </c>
      <c r="I1447" s="450">
        <v>0</v>
      </c>
      <c r="J1447" s="450">
        <v>0</v>
      </c>
      <c r="K1447" s="450">
        <v>0</v>
      </c>
      <c r="L1447" s="450">
        <v>0</v>
      </c>
      <c r="M1447" s="450">
        <v>0</v>
      </c>
      <c r="N1447" s="450">
        <v>0</v>
      </c>
      <c r="O1447" s="450">
        <v>0</v>
      </c>
      <c r="P1447" s="450">
        <v>0</v>
      </c>
      <c r="Q1447" s="450">
        <v>0</v>
      </c>
      <c r="R1447" s="450">
        <v>0</v>
      </c>
      <c r="S1447" s="450">
        <v>0</v>
      </c>
      <c r="T1447" s="450">
        <v>0</v>
      </c>
      <c r="U1447" s="450">
        <v>0</v>
      </c>
      <c r="V1447" s="450">
        <v>0</v>
      </c>
      <c r="W1447" s="450">
        <v>0</v>
      </c>
      <c r="X1447" s="450">
        <v>0</v>
      </c>
    </row>
    <row r="1448" spans="1:24" outlineLevel="1">
      <c r="A1448" s="453"/>
      <c r="B1448" s="453"/>
      <c r="C1448" s="454"/>
      <c r="D1448" s="455"/>
      <c r="E1448" s="456" t="s">
        <v>5246</v>
      </c>
      <c r="F1448" s="456"/>
      <c r="G1448" s="456" t="s">
        <v>333</v>
      </c>
      <c r="H1448" s="459">
        <f t="shared" ref="H1448:H1453" si="100" xml:space="preserve"> SUM( J1448:X1448 )</f>
        <v>520</v>
      </c>
      <c r="I1448" s="456"/>
      <c r="J1448" s="459">
        <f t="shared" ref="J1448:X1453" si="101" xml:space="preserve">  CHOOSE( $F$1429, J1430, J1436, J1442 )</f>
        <v>0</v>
      </c>
      <c r="K1448" s="459">
        <f t="shared" si="101"/>
        <v>0</v>
      </c>
      <c r="L1448" s="459">
        <f t="shared" si="101"/>
        <v>0</v>
      </c>
      <c r="M1448" s="459">
        <f t="shared" si="101"/>
        <v>0</v>
      </c>
      <c r="N1448" s="459">
        <f t="shared" si="101"/>
        <v>52</v>
      </c>
      <c r="O1448" s="459">
        <f t="shared" si="101"/>
        <v>52</v>
      </c>
      <c r="P1448" s="459">
        <f t="shared" si="101"/>
        <v>52</v>
      </c>
      <c r="Q1448" s="459">
        <f t="shared" si="101"/>
        <v>52</v>
      </c>
      <c r="R1448" s="459">
        <f t="shared" si="101"/>
        <v>52</v>
      </c>
      <c r="S1448" s="459">
        <f t="shared" si="101"/>
        <v>52</v>
      </c>
      <c r="T1448" s="459">
        <f t="shared" si="101"/>
        <v>52</v>
      </c>
      <c r="U1448" s="459">
        <f t="shared" si="101"/>
        <v>52</v>
      </c>
      <c r="V1448" s="459">
        <f t="shared" si="101"/>
        <v>52</v>
      </c>
      <c r="W1448" s="459">
        <f t="shared" si="101"/>
        <v>52</v>
      </c>
      <c r="X1448" s="459">
        <f t="shared" si="101"/>
        <v>0</v>
      </c>
    </row>
    <row r="1449" spans="1:24" outlineLevel="1">
      <c r="A1449" s="453"/>
      <c r="B1449" s="453"/>
      <c r="C1449" s="454"/>
      <c r="D1449" s="455"/>
      <c r="E1449" s="456" t="s">
        <v>5247</v>
      </c>
      <c r="F1449" s="456"/>
      <c r="G1449" s="456" t="s">
        <v>333</v>
      </c>
      <c r="H1449" s="459">
        <f t="shared" si="100"/>
        <v>520</v>
      </c>
      <c r="I1449" s="456"/>
      <c r="J1449" s="459">
        <f t="shared" si="101"/>
        <v>0</v>
      </c>
      <c r="K1449" s="459">
        <f t="shared" si="101"/>
        <v>0</v>
      </c>
      <c r="L1449" s="459">
        <f t="shared" si="101"/>
        <v>0</v>
      </c>
      <c r="M1449" s="459">
        <f t="shared" si="101"/>
        <v>0</v>
      </c>
      <c r="N1449" s="459">
        <f t="shared" si="101"/>
        <v>52</v>
      </c>
      <c r="O1449" s="459">
        <f t="shared" si="101"/>
        <v>52</v>
      </c>
      <c r="P1449" s="459">
        <f t="shared" si="101"/>
        <v>52</v>
      </c>
      <c r="Q1449" s="459">
        <f t="shared" si="101"/>
        <v>52</v>
      </c>
      <c r="R1449" s="459">
        <f t="shared" si="101"/>
        <v>52</v>
      </c>
      <c r="S1449" s="459">
        <f t="shared" si="101"/>
        <v>52</v>
      </c>
      <c r="T1449" s="459">
        <f t="shared" si="101"/>
        <v>52</v>
      </c>
      <c r="U1449" s="459">
        <f t="shared" si="101"/>
        <v>52</v>
      </c>
      <c r="V1449" s="459">
        <f t="shared" si="101"/>
        <v>52</v>
      </c>
      <c r="W1449" s="459">
        <f t="shared" si="101"/>
        <v>52</v>
      </c>
      <c r="X1449" s="459">
        <f t="shared" si="101"/>
        <v>0</v>
      </c>
    </row>
    <row r="1450" spans="1:24" outlineLevel="1">
      <c r="A1450" s="453"/>
      <c r="B1450" s="453"/>
      <c r="C1450" s="454"/>
      <c r="D1450" s="455"/>
      <c r="E1450" s="456" t="s">
        <v>5248</v>
      </c>
      <c r="F1450" s="456"/>
      <c r="G1450" s="456" t="s">
        <v>333</v>
      </c>
      <c r="H1450" s="459">
        <f t="shared" si="100"/>
        <v>520</v>
      </c>
      <c r="I1450" s="456"/>
      <c r="J1450" s="459">
        <f t="shared" si="101"/>
        <v>0</v>
      </c>
      <c r="K1450" s="459">
        <f t="shared" si="101"/>
        <v>0</v>
      </c>
      <c r="L1450" s="459">
        <f t="shared" si="101"/>
        <v>0</v>
      </c>
      <c r="M1450" s="459">
        <f t="shared" si="101"/>
        <v>0</v>
      </c>
      <c r="N1450" s="459">
        <f t="shared" si="101"/>
        <v>52</v>
      </c>
      <c r="O1450" s="459">
        <f t="shared" si="101"/>
        <v>52</v>
      </c>
      <c r="P1450" s="459">
        <f t="shared" si="101"/>
        <v>52</v>
      </c>
      <c r="Q1450" s="459">
        <f t="shared" si="101"/>
        <v>52</v>
      </c>
      <c r="R1450" s="459">
        <f t="shared" si="101"/>
        <v>52</v>
      </c>
      <c r="S1450" s="459">
        <f t="shared" si="101"/>
        <v>52</v>
      </c>
      <c r="T1450" s="459">
        <f t="shared" si="101"/>
        <v>52</v>
      </c>
      <c r="U1450" s="459">
        <f t="shared" si="101"/>
        <v>52</v>
      </c>
      <c r="V1450" s="459">
        <f t="shared" si="101"/>
        <v>52</v>
      </c>
      <c r="W1450" s="459">
        <f t="shared" si="101"/>
        <v>52</v>
      </c>
      <c r="X1450" s="459">
        <f t="shared" si="101"/>
        <v>0</v>
      </c>
    </row>
    <row r="1451" spans="1:24" outlineLevel="1">
      <c r="A1451" s="453"/>
      <c r="B1451" s="453"/>
      <c r="C1451" s="454"/>
      <c r="D1451" s="455"/>
      <c r="E1451" s="456" t="s">
        <v>5249</v>
      </c>
      <c r="F1451" s="456"/>
      <c r="G1451" s="456" t="s">
        <v>333</v>
      </c>
      <c r="H1451" s="459">
        <f t="shared" si="100"/>
        <v>520</v>
      </c>
      <c r="I1451" s="456"/>
      <c r="J1451" s="459">
        <f t="shared" si="101"/>
        <v>0</v>
      </c>
      <c r="K1451" s="459">
        <f t="shared" si="101"/>
        <v>0</v>
      </c>
      <c r="L1451" s="459">
        <f t="shared" si="101"/>
        <v>0</v>
      </c>
      <c r="M1451" s="459">
        <f t="shared" si="101"/>
        <v>0</v>
      </c>
      <c r="N1451" s="459">
        <f t="shared" si="101"/>
        <v>52</v>
      </c>
      <c r="O1451" s="459">
        <f t="shared" si="101"/>
        <v>52</v>
      </c>
      <c r="P1451" s="459">
        <f t="shared" si="101"/>
        <v>52</v>
      </c>
      <c r="Q1451" s="459">
        <f t="shared" si="101"/>
        <v>52</v>
      </c>
      <c r="R1451" s="459">
        <f t="shared" si="101"/>
        <v>52</v>
      </c>
      <c r="S1451" s="459">
        <f t="shared" si="101"/>
        <v>52</v>
      </c>
      <c r="T1451" s="459">
        <f t="shared" si="101"/>
        <v>52</v>
      </c>
      <c r="U1451" s="459">
        <f t="shared" si="101"/>
        <v>52</v>
      </c>
      <c r="V1451" s="459">
        <f t="shared" si="101"/>
        <v>52</v>
      </c>
      <c r="W1451" s="459">
        <f t="shared" si="101"/>
        <v>52</v>
      </c>
      <c r="X1451" s="459">
        <f t="shared" si="101"/>
        <v>0</v>
      </c>
    </row>
    <row r="1452" spans="1:24" outlineLevel="1">
      <c r="A1452" s="453"/>
      <c r="B1452" s="453"/>
      <c r="C1452" s="454"/>
      <c r="D1452" s="455"/>
      <c r="E1452" s="456" t="s">
        <v>5250</v>
      </c>
      <c r="F1452" s="456"/>
      <c r="G1452" s="456" t="s">
        <v>333</v>
      </c>
      <c r="H1452" s="459">
        <f t="shared" si="100"/>
        <v>520</v>
      </c>
      <c r="I1452" s="456"/>
      <c r="J1452" s="459">
        <f t="shared" si="101"/>
        <v>0</v>
      </c>
      <c r="K1452" s="459">
        <f t="shared" si="101"/>
        <v>0</v>
      </c>
      <c r="L1452" s="459">
        <f t="shared" si="101"/>
        <v>0</v>
      </c>
      <c r="M1452" s="459">
        <f t="shared" si="101"/>
        <v>0</v>
      </c>
      <c r="N1452" s="459">
        <f t="shared" si="101"/>
        <v>52</v>
      </c>
      <c r="O1452" s="459">
        <f t="shared" si="101"/>
        <v>52</v>
      </c>
      <c r="P1452" s="459">
        <f t="shared" si="101"/>
        <v>52</v>
      </c>
      <c r="Q1452" s="459">
        <f t="shared" si="101"/>
        <v>52</v>
      </c>
      <c r="R1452" s="459">
        <f t="shared" si="101"/>
        <v>52</v>
      </c>
      <c r="S1452" s="459">
        <f t="shared" si="101"/>
        <v>52</v>
      </c>
      <c r="T1452" s="459">
        <f t="shared" si="101"/>
        <v>52</v>
      </c>
      <c r="U1452" s="459">
        <f t="shared" si="101"/>
        <v>52</v>
      </c>
      <c r="V1452" s="459">
        <f t="shared" si="101"/>
        <v>52</v>
      </c>
      <c r="W1452" s="459">
        <f t="shared" si="101"/>
        <v>52</v>
      </c>
      <c r="X1452" s="459">
        <f t="shared" si="101"/>
        <v>0</v>
      </c>
    </row>
    <row r="1453" spans="1:24" outlineLevel="1">
      <c r="A1453" s="453"/>
      <c r="B1453" s="453"/>
      <c r="C1453" s="454"/>
      <c r="D1453" s="455"/>
      <c r="E1453" s="456" t="s">
        <v>5251</v>
      </c>
      <c r="F1453" s="456"/>
      <c r="G1453" s="456" t="s">
        <v>333</v>
      </c>
      <c r="H1453" s="459">
        <f t="shared" si="100"/>
        <v>520</v>
      </c>
      <c r="I1453" s="456"/>
      <c r="J1453" s="459">
        <f t="shared" si="101"/>
        <v>0</v>
      </c>
      <c r="K1453" s="459">
        <f t="shared" si="101"/>
        <v>0</v>
      </c>
      <c r="L1453" s="459">
        <f t="shared" si="101"/>
        <v>0</v>
      </c>
      <c r="M1453" s="459">
        <f t="shared" si="101"/>
        <v>0</v>
      </c>
      <c r="N1453" s="459">
        <f t="shared" si="101"/>
        <v>52</v>
      </c>
      <c r="O1453" s="459">
        <f t="shared" si="101"/>
        <v>52</v>
      </c>
      <c r="P1453" s="459">
        <f t="shared" si="101"/>
        <v>52</v>
      </c>
      <c r="Q1453" s="459">
        <f t="shared" si="101"/>
        <v>52</v>
      </c>
      <c r="R1453" s="459">
        <f t="shared" si="101"/>
        <v>52</v>
      </c>
      <c r="S1453" s="459">
        <f t="shared" si="101"/>
        <v>52</v>
      </c>
      <c r="T1453" s="459">
        <f t="shared" si="101"/>
        <v>52</v>
      </c>
      <c r="U1453" s="459">
        <f t="shared" si="101"/>
        <v>52</v>
      </c>
      <c r="V1453" s="459">
        <f t="shared" si="101"/>
        <v>52</v>
      </c>
      <c r="W1453" s="459">
        <f t="shared" si="101"/>
        <v>52</v>
      </c>
      <c r="X1453" s="459">
        <f t="shared" si="101"/>
        <v>0</v>
      </c>
    </row>
    <row r="1454" spans="1:24" outlineLevel="1"/>
    <row r="1455" spans="1:24" outlineLevel="1"/>
    <row r="1456" spans="1:24" outlineLevel="1">
      <c r="B1456" s="69" t="s">
        <v>5252</v>
      </c>
    </row>
    <row r="1457" spans="1:24" outlineLevel="1">
      <c r="A1457" s="447"/>
      <c r="B1457" s="447"/>
      <c r="C1457" s="448"/>
      <c r="D1457" s="449"/>
      <c r="E1457" s="450" t="s">
        <v>5253</v>
      </c>
      <c r="F1457" s="450">
        <v>1</v>
      </c>
      <c r="G1457" s="450" t="s">
        <v>4001</v>
      </c>
      <c r="M1457" s="451"/>
    </row>
    <row r="1458" spans="1:24" outlineLevel="1">
      <c r="A1458" s="447"/>
      <c r="B1458" s="447"/>
      <c r="C1458" s="448"/>
      <c r="D1458" s="449"/>
      <c r="E1458" s="450" t="s">
        <v>5254</v>
      </c>
      <c r="F1458" s="450">
        <v>0</v>
      </c>
      <c r="G1458" s="450" t="s">
        <v>333</v>
      </c>
      <c r="H1458" s="450">
        <v>520</v>
      </c>
      <c r="I1458" s="450">
        <v>0</v>
      </c>
      <c r="J1458" s="450">
        <v>0</v>
      </c>
      <c r="K1458" s="450">
        <v>0</v>
      </c>
      <c r="L1458" s="450">
        <v>0</v>
      </c>
      <c r="M1458" s="450">
        <v>0</v>
      </c>
      <c r="N1458" s="450">
        <v>52</v>
      </c>
      <c r="O1458" s="450">
        <v>52</v>
      </c>
      <c r="P1458" s="450">
        <v>52</v>
      </c>
      <c r="Q1458" s="450">
        <v>52</v>
      </c>
      <c r="R1458" s="450">
        <v>52</v>
      </c>
      <c r="S1458" s="450">
        <v>52</v>
      </c>
      <c r="T1458" s="450">
        <v>52</v>
      </c>
      <c r="U1458" s="450">
        <v>52</v>
      </c>
      <c r="V1458" s="450">
        <v>52</v>
      </c>
      <c r="W1458" s="450">
        <v>52</v>
      </c>
      <c r="X1458" s="450">
        <v>0</v>
      </c>
    </row>
    <row r="1459" spans="1:24" outlineLevel="1">
      <c r="A1459" s="447"/>
      <c r="B1459" s="447"/>
      <c r="C1459" s="448"/>
      <c r="D1459" s="449"/>
      <c r="E1459" s="450" t="s">
        <v>5255</v>
      </c>
      <c r="F1459" s="450">
        <v>0</v>
      </c>
      <c r="G1459" s="450" t="s">
        <v>333</v>
      </c>
      <c r="H1459" s="450">
        <v>0</v>
      </c>
      <c r="I1459" s="450">
        <v>0</v>
      </c>
      <c r="J1459" s="450">
        <v>0</v>
      </c>
      <c r="K1459" s="450">
        <v>0</v>
      </c>
      <c r="L1459" s="450">
        <v>0</v>
      </c>
      <c r="M1459" s="450">
        <v>0</v>
      </c>
      <c r="N1459" s="450">
        <v>0</v>
      </c>
      <c r="O1459" s="450">
        <v>0</v>
      </c>
      <c r="P1459" s="450">
        <v>0</v>
      </c>
      <c r="Q1459" s="450">
        <v>0</v>
      </c>
      <c r="R1459" s="450">
        <v>0</v>
      </c>
      <c r="S1459" s="450">
        <v>0</v>
      </c>
      <c r="T1459" s="450">
        <v>0</v>
      </c>
      <c r="U1459" s="450">
        <v>0</v>
      </c>
      <c r="V1459" s="450">
        <v>0</v>
      </c>
      <c r="W1459" s="450">
        <v>0</v>
      </c>
      <c r="X1459" s="450">
        <v>0</v>
      </c>
    </row>
    <row r="1460" spans="1:24" outlineLevel="1">
      <c r="A1460" s="447"/>
      <c r="B1460" s="447"/>
      <c r="C1460" s="448"/>
      <c r="D1460" s="449"/>
      <c r="E1460" s="450" t="s">
        <v>5256</v>
      </c>
      <c r="F1460" s="450">
        <v>0</v>
      </c>
      <c r="G1460" s="450" t="s">
        <v>333</v>
      </c>
      <c r="H1460" s="450">
        <v>0</v>
      </c>
      <c r="I1460" s="450">
        <v>0</v>
      </c>
      <c r="J1460" s="450">
        <v>0</v>
      </c>
      <c r="K1460" s="450">
        <v>0</v>
      </c>
      <c r="L1460" s="450">
        <v>0</v>
      </c>
      <c r="M1460" s="450">
        <v>0</v>
      </c>
      <c r="N1460" s="450">
        <v>0</v>
      </c>
      <c r="O1460" s="450">
        <v>0</v>
      </c>
      <c r="P1460" s="450">
        <v>0</v>
      </c>
      <c r="Q1460" s="450">
        <v>0</v>
      </c>
      <c r="R1460" s="450">
        <v>0</v>
      </c>
      <c r="S1460" s="450">
        <v>0</v>
      </c>
      <c r="T1460" s="450">
        <v>0</v>
      </c>
      <c r="U1460" s="450">
        <v>0</v>
      </c>
      <c r="V1460" s="450">
        <v>0</v>
      </c>
      <c r="W1460" s="450">
        <v>0</v>
      </c>
      <c r="X1460" s="450">
        <v>0</v>
      </c>
    </row>
    <row r="1461" spans="1:24" outlineLevel="1">
      <c r="A1461" s="453"/>
      <c r="B1461" s="453"/>
      <c r="C1461" s="454"/>
      <c r="D1461" s="455"/>
      <c r="E1461" s="456" t="s">
        <v>5252</v>
      </c>
      <c r="F1461" s="456"/>
      <c r="G1461" s="456" t="s">
        <v>333</v>
      </c>
      <c r="H1461" s="459">
        <f xml:space="preserve"> SUM( J1461:X1461 )</f>
        <v>520</v>
      </c>
      <c r="I1461" s="456"/>
      <c r="J1461" s="459">
        <f t="shared" ref="J1461:X1461" si="102" xml:space="preserve">  CHOOSE( $F1457, J1458, J1459, J1460 )</f>
        <v>0</v>
      </c>
      <c r="K1461" s="459">
        <f t="shared" si="102"/>
        <v>0</v>
      </c>
      <c r="L1461" s="459">
        <f t="shared" si="102"/>
        <v>0</v>
      </c>
      <c r="M1461" s="459">
        <f t="shared" si="102"/>
        <v>0</v>
      </c>
      <c r="N1461" s="459">
        <f t="shared" si="102"/>
        <v>52</v>
      </c>
      <c r="O1461" s="459">
        <f t="shared" si="102"/>
        <v>52</v>
      </c>
      <c r="P1461" s="459">
        <f t="shared" si="102"/>
        <v>52</v>
      </c>
      <c r="Q1461" s="459">
        <f t="shared" si="102"/>
        <v>52</v>
      </c>
      <c r="R1461" s="459">
        <f t="shared" si="102"/>
        <v>52</v>
      </c>
      <c r="S1461" s="459">
        <f t="shared" si="102"/>
        <v>52</v>
      </c>
      <c r="T1461" s="459">
        <f t="shared" si="102"/>
        <v>52</v>
      </c>
      <c r="U1461" s="459">
        <f t="shared" si="102"/>
        <v>52</v>
      </c>
      <c r="V1461" s="459">
        <f t="shared" si="102"/>
        <v>52</v>
      </c>
      <c r="W1461" s="459">
        <f t="shared" si="102"/>
        <v>52</v>
      </c>
      <c r="X1461" s="459">
        <f t="shared" si="102"/>
        <v>0</v>
      </c>
    </row>
    <row r="1462" spans="1:24" outlineLevel="1"/>
    <row r="1463" spans="1:24" outlineLevel="1"/>
    <row r="1464" spans="1:24" outlineLevel="1">
      <c r="B1464" s="69" t="s">
        <v>5257</v>
      </c>
    </row>
    <row r="1465" spans="1:24" outlineLevel="1">
      <c r="A1465" s="447"/>
      <c r="B1465" s="447"/>
      <c r="C1465" s="448"/>
      <c r="D1465" s="449"/>
      <c r="E1465" s="450" t="s">
        <v>5258</v>
      </c>
      <c r="F1465" s="450">
        <v>1</v>
      </c>
      <c r="G1465" s="450" t="s">
        <v>4001</v>
      </c>
      <c r="M1465" s="451"/>
    </row>
    <row r="1466" spans="1:24" outlineLevel="1">
      <c r="A1466" s="447"/>
      <c r="B1466" s="447"/>
      <c r="C1466" s="448"/>
      <c r="D1466" s="449"/>
      <c r="E1466" s="452" t="s">
        <v>5259</v>
      </c>
      <c r="F1466" s="452">
        <v>0</v>
      </c>
      <c r="G1466" s="452" t="s">
        <v>29</v>
      </c>
      <c r="H1466" s="452">
        <v>2.0900000000000003</v>
      </c>
      <c r="I1466" s="452">
        <v>0</v>
      </c>
      <c r="J1466" s="452">
        <v>0</v>
      </c>
      <c r="K1466" s="452">
        <v>0</v>
      </c>
      <c r="L1466" s="452">
        <v>0</v>
      </c>
      <c r="M1466" s="452">
        <v>0</v>
      </c>
      <c r="N1466" s="452">
        <v>0.20899999999999999</v>
      </c>
      <c r="O1466" s="452">
        <v>0.20899999999999999</v>
      </c>
      <c r="P1466" s="452">
        <v>0.20899999999999999</v>
      </c>
      <c r="Q1466" s="452">
        <v>0.20899999999999999</v>
      </c>
      <c r="R1466" s="452">
        <v>0.20899999999999999</v>
      </c>
      <c r="S1466" s="452">
        <v>0.20899999999999999</v>
      </c>
      <c r="T1466" s="452">
        <v>0.20899999999999999</v>
      </c>
      <c r="U1466" s="452">
        <v>0.20899999999999999</v>
      </c>
      <c r="V1466" s="452">
        <v>0.20899999999999999</v>
      </c>
      <c r="W1466" s="452">
        <v>0.20899999999999999</v>
      </c>
      <c r="X1466" s="452">
        <v>0</v>
      </c>
    </row>
    <row r="1467" spans="1:24" outlineLevel="1">
      <c r="A1467" s="447"/>
      <c r="B1467" s="447"/>
      <c r="C1467" s="448"/>
      <c r="D1467" s="449"/>
      <c r="E1467" s="452" t="s">
        <v>5260</v>
      </c>
      <c r="F1467" s="452">
        <v>0</v>
      </c>
      <c r="G1467" s="452" t="s">
        <v>29</v>
      </c>
      <c r="H1467" s="452">
        <v>40.409999999999997</v>
      </c>
      <c r="I1467" s="452">
        <v>0</v>
      </c>
      <c r="J1467" s="452">
        <v>0</v>
      </c>
      <c r="K1467" s="452">
        <v>0</v>
      </c>
      <c r="L1467" s="452">
        <v>0</v>
      </c>
      <c r="M1467" s="452">
        <v>0</v>
      </c>
      <c r="N1467" s="452">
        <v>4.0410000000000004</v>
      </c>
      <c r="O1467" s="452">
        <v>4.0410000000000004</v>
      </c>
      <c r="P1467" s="452">
        <v>4.0410000000000004</v>
      </c>
      <c r="Q1467" s="452">
        <v>4.0410000000000004</v>
      </c>
      <c r="R1467" s="452">
        <v>4.0410000000000004</v>
      </c>
      <c r="S1467" s="452">
        <v>4.0410000000000004</v>
      </c>
      <c r="T1467" s="452">
        <v>4.0410000000000004</v>
      </c>
      <c r="U1467" s="452">
        <v>4.0410000000000004</v>
      </c>
      <c r="V1467" s="452">
        <v>4.0410000000000004</v>
      </c>
      <c r="W1467" s="452">
        <v>4.0410000000000004</v>
      </c>
      <c r="X1467" s="452">
        <v>0</v>
      </c>
    </row>
    <row r="1468" spans="1:24" outlineLevel="1">
      <c r="A1468" s="447"/>
      <c r="B1468" s="447"/>
      <c r="C1468" s="448"/>
      <c r="D1468" s="449"/>
      <c r="E1468" s="452" t="s">
        <v>5261</v>
      </c>
      <c r="F1468" s="452">
        <v>0</v>
      </c>
      <c r="G1468" s="452" t="s">
        <v>29</v>
      </c>
      <c r="H1468" s="452">
        <v>31.939999999999994</v>
      </c>
      <c r="I1468" s="452">
        <v>0</v>
      </c>
      <c r="J1468" s="452">
        <v>0</v>
      </c>
      <c r="K1468" s="452">
        <v>0</v>
      </c>
      <c r="L1468" s="452">
        <v>0</v>
      </c>
      <c r="M1468" s="452">
        <v>0</v>
      </c>
      <c r="N1468" s="452">
        <v>3.194</v>
      </c>
      <c r="O1468" s="452">
        <v>3.194</v>
      </c>
      <c r="P1468" s="452">
        <v>3.194</v>
      </c>
      <c r="Q1468" s="452">
        <v>3.194</v>
      </c>
      <c r="R1468" s="452">
        <v>3.194</v>
      </c>
      <c r="S1468" s="452">
        <v>3.194</v>
      </c>
      <c r="T1468" s="452">
        <v>3.194</v>
      </c>
      <c r="U1468" s="452">
        <v>3.194</v>
      </c>
      <c r="V1468" s="452">
        <v>3.194</v>
      </c>
      <c r="W1468" s="452">
        <v>3.194</v>
      </c>
      <c r="X1468" s="452">
        <v>0</v>
      </c>
    </row>
    <row r="1469" spans="1:24" outlineLevel="1">
      <c r="A1469" s="447"/>
      <c r="B1469" s="447"/>
      <c r="C1469" s="448"/>
      <c r="D1469" s="449"/>
      <c r="E1469" s="452" t="s">
        <v>5262</v>
      </c>
      <c r="F1469" s="452">
        <v>0</v>
      </c>
      <c r="G1469" s="452" t="s">
        <v>29</v>
      </c>
      <c r="H1469" s="452">
        <v>8.59</v>
      </c>
      <c r="I1469" s="452">
        <v>0</v>
      </c>
      <c r="J1469" s="452">
        <v>0</v>
      </c>
      <c r="K1469" s="452">
        <v>0</v>
      </c>
      <c r="L1469" s="452">
        <v>0</v>
      </c>
      <c r="M1469" s="452">
        <v>0</v>
      </c>
      <c r="N1469" s="452">
        <v>0.85899999999999999</v>
      </c>
      <c r="O1469" s="452">
        <v>0.85899999999999999</v>
      </c>
      <c r="P1469" s="452">
        <v>0.85899999999999999</v>
      </c>
      <c r="Q1469" s="452">
        <v>0.85899999999999999</v>
      </c>
      <c r="R1469" s="452">
        <v>0.85899999999999999</v>
      </c>
      <c r="S1469" s="452">
        <v>0.85899999999999999</v>
      </c>
      <c r="T1469" s="452">
        <v>0.85899999999999999</v>
      </c>
      <c r="U1469" s="452">
        <v>0.85899999999999999</v>
      </c>
      <c r="V1469" s="452">
        <v>0.85899999999999999</v>
      </c>
      <c r="W1469" s="452">
        <v>0.85899999999999999</v>
      </c>
      <c r="X1469" s="452">
        <v>0</v>
      </c>
    </row>
    <row r="1470" spans="1:24" outlineLevel="1">
      <c r="A1470" s="447"/>
      <c r="B1470" s="447"/>
      <c r="C1470" s="448"/>
      <c r="D1470" s="449"/>
      <c r="E1470" s="452" t="s">
        <v>5263</v>
      </c>
      <c r="F1470" s="452">
        <v>0</v>
      </c>
      <c r="G1470" s="452" t="s">
        <v>29</v>
      </c>
      <c r="H1470" s="452">
        <v>5.6700000000000008</v>
      </c>
      <c r="I1470" s="452">
        <v>0</v>
      </c>
      <c r="J1470" s="452">
        <v>0</v>
      </c>
      <c r="K1470" s="452">
        <v>0</v>
      </c>
      <c r="L1470" s="452">
        <v>0</v>
      </c>
      <c r="M1470" s="452">
        <v>0</v>
      </c>
      <c r="N1470" s="452">
        <v>0.56699999999999995</v>
      </c>
      <c r="O1470" s="452">
        <v>0.56699999999999995</v>
      </c>
      <c r="P1470" s="452">
        <v>0.56699999999999995</v>
      </c>
      <c r="Q1470" s="452">
        <v>0.56699999999999995</v>
      </c>
      <c r="R1470" s="452">
        <v>0.56699999999999995</v>
      </c>
      <c r="S1470" s="452">
        <v>0.56699999999999995</v>
      </c>
      <c r="T1470" s="452">
        <v>0.56699999999999995</v>
      </c>
      <c r="U1470" s="452">
        <v>0.56699999999999995</v>
      </c>
      <c r="V1470" s="452">
        <v>0.56699999999999995</v>
      </c>
      <c r="W1470" s="452">
        <v>0.56699999999999995</v>
      </c>
      <c r="X1470" s="452">
        <v>0</v>
      </c>
    </row>
    <row r="1471" spans="1:24" outlineLevel="1">
      <c r="A1471" s="447"/>
      <c r="B1471" s="447"/>
      <c r="C1471" s="448"/>
      <c r="D1471" s="449"/>
      <c r="E1471" s="452" t="s">
        <v>5264</v>
      </c>
      <c r="F1471" s="452">
        <v>0</v>
      </c>
      <c r="G1471" s="452" t="s">
        <v>29</v>
      </c>
      <c r="H1471" s="452">
        <v>0</v>
      </c>
      <c r="I1471" s="452">
        <v>0</v>
      </c>
      <c r="J1471" s="452">
        <v>0</v>
      </c>
      <c r="K1471" s="452">
        <v>0</v>
      </c>
      <c r="L1471" s="452">
        <v>0</v>
      </c>
      <c r="M1471" s="452">
        <v>0</v>
      </c>
      <c r="N1471" s="452">
        <v>0</v>
      </c>
      <c r="O1471" s="452">
        <v>0</v>
      </c>
      <c r="P1471" s="452">
        <v>0</v>
      </c>
      <c r="Q1471" s="452">
        <v>0</v>
      </c>
      <c r="R1471" s="452">
        <v>0</v>
      </c>
      <c r="S1471" s="452">
        <v>0</v>
      </c>
      <c r="T1471" s="452">
        <v>0</v>
      </c>
      <c r="U1471" s="452">
        <v>0</v>
      </c>
      <c r="V1471" s="452">
        <v>0</v>
      </c>
      <c r="W1471" s="452">
        <v>0</v>
      </c>
      <c r="X1471" s="452">
        <v>0</v>
      </c>
    </row>
    <row r="1472" spans="1:24" outlineLevel="1">
      <c r="A1472" s="447"/>
      <c r="B1472" s="447"/>
      <c r="C1472" s="448"/>
      <c r="D1472" s="449"/>
      <c r="E1472" s="452" t="s">
        <v>5265</v>
      </c>
      <c r="F1472" s="452">
        <v>0</v>
      </c>
      <c r="G1472" s="452" t="s">
        <v>29</v>
      </c>
      <c r="H1472" s="452">
        <v>0</v>
      </c>
      <c r="I1472" s="452">
        <v>0</v>
      </c>
      <c r="J1472" s="452">
        <v>0</v>
      </c>
      <c r="K1472" s="452">
        <v>0</v>
      </c>
      <c r="L1472" s="452">
        <v>0</v>
      </c>
      <c r="M1472" s="452">
        <v>0</v>
      </c>
      <c r="N1472" s="452">
        <v>0</v>
      </c>
      <c r="O1472" s="452">
        <v>0</v>
      </c>
      <c r="P1472" s="452">
        <v>0</v>
      </c>
      <c r="Q1472" s="452">
        <v>0</v>
      </c>
      <c r="R1472" s="452">
        <v>0</v>
      </c>
      <c r="S1472" s="452">
        <v>0</v>
      </c>
      <c r="T1472" s="452">
        <v>0</v>
      </c>
      <c r="U1472" s="452">
        <v>0</v>
      </c>
      <c r="V1472" s="452">
        <v>0</v>
      </c>
      <c r="W1472" s="452">
        <v>0</v>
      </c>
      <c r="X1472" s="452">
        <v>0</v>
      </c>
    </row>
    <row r="1473" spans="1:24" outlineLevel="1">
      <c r="A1473" s="447"/>
      <c r="B1473" s="447"/>
      <c r="C1473" s="448"/>
      <c r="D1473" s="449"/>
      <c r="E1473" s="452" t="s">
        <v>5266</v>
      </c>
      <c r="F1473" s="452">
        <v>0</v>
      </c>
      <c r="G1473" s="452" t="s">
        <v>29</v>
      </c>
      <c r="H1473" s="452">
        <v>0</v>
      </c>
      <c r="I1473" s="452">
        <v>0</v>
      </c>
      <c r="J1473" s="452">
        <v>0</v>
      </c>
      <c r="K1473" s="452">
        <v>0</v>
      </c>
      <c r="L1473" s="452">
        <v>0</v>
      </c>
      <c r="M1473" s="452">
        <v>0</v>
      </c>
      <c r="N1473" s="452">
        <v>0</v>
      </c>
      <c r="O1473" s="452">
        <v>0</v>
      </c>
      <c r="P1473" s="452">
        <v>0</v>
      </c>
      <c r="Q1473" s="452">
        <v>0</v>
      </c>
      <c r="R1473" s="452">
        <v>0</v>
      </c>
      <c r="S1473" s="452">
        <v>0</v>
      </c>
      <c r="T1473" s="452">
        <v>0</v>
      </c>
      <c r="U1473" s="452">
        <v>0</v>
      </c>
      <c r="V1473" s="452">
        <v>0</v>
      </c>
      <c r="W1473" s="452">
        <v>0</v>
      </c>
      <c r="X1473" s="452">
        <v>0</v>
      </c>
    </row>
    <row r="1474" spans="1:24" outlineLevel="1">
      <c r="A1474" s="447"/>
      <c r="B1474" s="447"/>
      <c r="C1474" s="448"/>
      <c r="D1474" s="449"/>
      <c r="E1474" s="452" t="s">
        <v>5267</v>
      </c>
      <c r="F1474" s="452">
        <v>0</v>
      </c>
      <c r="G1474" s="452" t="s">
        <v>29</v>
      </c>
      <c r="H1474" s="452">
        <v>0</v>
      </c>
      <c r="I1474" s="452">
        <v>0</v>
      </c>
      <c r="J1474" s="452">
        <v>0</v>
      </c>
      <c r="K1474" s="452">
        <v>0</v>
      </c>
      <c r="L1474" s="452">
        <v>0</v>
      </c>
      <c r="M1474" s="452">
        <v>0</v>
      </c>
      <c r="N1474" s="452">
        <v>0</v>
      </c>
      <c r="O1474" s="452">
        <v>0</v>
      </c>
      <c r="P1474" s="452">
        <v>0</v>
      </c>
      <c r="Q1474" s="452">
        <v>0</v>
      </c>
      <c r="R1474" s="452">
        <v>0</v>
      </c>
      <c r="S1474" s="452">
        <v>0</v>
      </c>
      <c r="T1474" s="452">
        <v>0</v>
      </c>
      <c r="U1474" s="452">
        <v>0</v>
      </c>
      <c r="V1474" s="452">
        <v>0</v>
      </c>
      <c r="W1474" s="452">
        <v>0</v>
      </c>
      <c r="X1474" s="452">
        <v>0</v>
      </c>
    </row>
    <row r="1475" spans="1:24" outlineLevel="1">
      <c r="A1475" s="447"/>
      <c r="B1475" s="447"/>
      <c r="C1475" s="448"/>
      <c r="D1475" s="449"/>
      <c r="E1475" s="452" t="s">
        <v>5268</v>
      </c>
      <c r="F1475" s="452">
        <v>0</v>
      </c>
      <c r="G1475" s="452" t="s">
        <v>29</v>
      </c>
      <c r="H1475" s="452">
        <v>0</v>
      </c>
      <c r="I1475" s="452">
        <v>0</v>
      </c>
      <c r="J1475" s="452">
        <v>0</v>
      </c>
      <c r="K1475" s="452">
        <v>0</v>
      </c>
      <c r="L1475" s="452">
        <v>0</v>
      </c>
      <c r="M1475" s="452">
        <v>0</v>
      </c>
      <c r="N1475" s="452">
        <v>0</v>
      </c>
      <c r="O1475" s="452">
        <v>0</v>
      </c>
      <c r="P1475" s="452">
        <v>0</v>
      </c>
      <c r="Q1475" s="452">
        <v>0</v>
      </c>
      <c r="R1475" s="452">
        <v>0</v>
      </c>
      <c r="S1475" s="452">
        <v>0</v>
      </c>
      <c r="T1475" s="452">
        <v>0</v>
      </c>
      <c r="U1475" s="452">
        <v>0</v>
      </c>
      <c r="V1475" s="452">
        <v>0</v>
      </c>
      <c r="W1475" s="452">
        <v>0</v>
      </c>
      <c r="X1475" s="452">
        <v>0</v>
      </c>
    </row>
    <row r="1476" spans="1:24" outlineLevel="1">
      <c r="A1476" s="447"/>
      <c r="B1476" s="447"/>
      <c r="C1476" s="448"/>
      <c r="D1476" s="449"/>
      <c r="E1476" s="452" t="s">
        <v>5269</v>
      </c>
      <c r="F1476" s="452">
        <v>0</v>
      </c>
      <c r="G1476" s="452" t="s">
        <v>29</v>
      </c>
      <c r="H1476" s="452">
        <v>0</v>
      </c>
      <c r="I1476" s="452">
        <v>0</v>
      </c>
      <c r="J1476" s="452">
        <v>0</v>
      </c>
      <c r="K1476" s="452">
        <v>0</v>
      </c>
      <c r="L1476" s="452">
        <v>0</v>
      </c>
      <c r="M1476" s="452">
        <v>0</v>
      </c>
      <c r="N1476" s="452">
        <v>0</v>
      </c>
      <c r="O1476" s="452">
        <v>0</v>
      </c>
      <c r="P1476" s="452">
        <v>0</v>
      </c>
      <c r="Q1476" s="452">
        <v>0</v>
      </c>
      <c r="R1476" s="452">
        <v>0</v>
      </c>
      <c r="S1476" s="452">
        <v>0</v>
      </c>
      <c r="T1476" s="452">
        <v>0</v>
      </c>
      <c r="U1476" s="452">
        <v>0</v>
      </c>
      <c r="V1476" s="452">
        <v>0</v>
      </c>
      <c r="W1476" s="452">
        <v>0</v>
      </c>
      <c r="X1476" s="452">
        <v>0</v>
      </c>
    </row>
    <row r="1477" spans="1:24" outlineLevel="1">
      <c r="A1477" s="447"/>
      <c r="B1477" s="447"/>
      <c r="C1477" s="448"/>
      <c r="D1477" s="449"/>
      <c r="E1477" s="452" t="s">
        <v>5270</v>
      </c>
      <c r="F1477" s="452">
        <v>0</v>
      </c>
      <c r="G1477" s="452" t="s">
        <v>29</v>
      </c>
      <c r="H1477" s="452">
        <v>0</v>
      </c>
      <c r="I1477" s="452">
        <v>0</v>
      </c>
      <c r="J1477" s="452">
        <v>0</v>
      </c>
      <c r="K1477" s="452">
        <v>0</v>
      </c>
      <c r="L1477" s="452">
        <v>0</v>
      </c>
      <c r="M1477" s="452">
        <v>0</v>
      </c>
      <c r="N1477" s="452">
        <v>0</v>
      </c>
      <c r="O1477" s="452">
        <v>0</v>
      </c>
      <c r="P1477" s="452">
        <v>0</v>
      </c>
      <c r="Q1477" s="452">
        <v>0</v>
      </c>
      <c r="R1477" s="452">
        <v>0</v>
      </c>
      <c r="S1477" s="452">
        <v>0</v>
      </c>
      <c r="T1477" s="452">
        <v>0</v>
      </c>
      <c r="U1477" s="452">
        <v>0</v>
      </c>
      <c r="V1477" s="452">
        <v>0</v>
      </c>
      <c r="W1477" s="452">
        <v>0</v>
      </c>
      <c r="X1477" s="452">
        <v>0</v>
      </c>
    </row>
    <row r="1478" spans="1:24" outlineLevel="1">
      <c r="A1478" s="447"/>
      <c r="B1478" s="447"/>
      <c r="C1478" s="448"/>
      <c r="D1478" s="449"/>
      <c r="E1478" s="452" t="s">
        <v>5271</v>
      </c>
      <c r="F1478" s="452">
        <v>0</v>
      </c>
      <c r="G1478" s="452" t="s">
        <v>29</v>
      </c>
      <c r="H1478" s="452">
        <v>0</v>
      </c>
      <c r="I1478" s="452">
        <v>0</v>
      </c>
      <c r="J1478" s="452">
        <v>0</v>
      </c>
      <c r="K1478" s="452">
        <v>0</v>
      </c>
      <c r="L1478" s="452">
        <v>0</v>
      </c>
      <c r="M1478" s="452">
        <v>0</v>
      </c>
      <c r="N1478" s="452">
        <v>0</v>
      </c>
      <c r="O1478" s="452">
        <v>0</v>
      </c>
      <c r="P1478" s="452">
        <v>0</v>
      </c>
      <c r="Q1478" s="452">
        <v>0</v>
      </c>
      <c r="R1478" s="452">
        <v>0</v>
      </c>
      <c r="S1478" s="452">
        <v>0</v>
      </c>
      <c r="T1478" s="452">
        <v>0</v>
      </c>
      <c r="U1478" s="452">
        <v>0</v>
      </c>
      <c r="V1478" s="452">
        <v>0</v>
      </c>
      <c r="W1478" s="452">
        <v>0</v>
      </c>
      <c r="X1478" s="452">
        <v>0</v>
      </c>
    </row>
    <row r="1479" spans="1:24" outlineLevel="1">
      <c r="A1479" s="447"/>
      <c r="B1479" s="447"/>
      <c r="C1479" s="448"/>
      <c r="D1479" s="449"/>
      <c r="E1479" s="452" t="s">
        <v>5272</v>
      </c>
      <c r="F1479" s="452">
        <v>0</v>
      </c>
      <c r="G1479" s="452" t="s">
        <v>29</v>
      </c>
      <c r="H1479" s="452">
        <v>0</v>
      </c>
      <c r="I1479" s="452">
        <v>0</v>
      </c>
      <c r="J1479" s="452">
        <v>0</v>
      </c>
      <c r="K1479" s="452">
        <v>0</v>
      </c>
      <c r="L1479" s="452">
        <v>0</v>
      </c>
      <c r="M1479" s="452">
        <v>0</v>
      </c>
      <c r="N1479" s="452">
        <v>0</v>
      </c>
      <c r="O1479" s="452">
        <v>0</v>
      </c>
      <c r="P1479" s="452">
        <v>0</v>
      </c>
      <c r="Q1479" s="452">
        <v>0</v>
      </c>
      <c r="R1479" s="452">
        <v>0</v>
      </c>
      <c r="S1479" s="452">
        <v>0</v>
      </c>
      <c r="T1479" s="452">
        <v>0</v>
      </c>
      <c r="U1479" s="452">
        <v>0</v>
      </c>
      <c r="V1479" s="452">
        <v>0</v>
      </c>
      <c r="W1479" s="452">
        <v>0</v>
      </c>
      <c r="X1479" s="452">
        <v>0</v>
      </c>
    </row>
    <row r="1480" spans="1:24" outlineLevel="1">
      <c r="A1480" s="447"/>
      <c r="B1480" s="447"/>
      <c r="C1480" s="448"/>
      <c r="D1480" s="449"/>
      <c r="E1480" s="452" t="s">
        <v>5273</v>
      </c>
      <c r="F1480" s="452">
        <v>0</v>
      </c>
      <c r="G1480" s="452" t="s">
        <v>29</v>
      </c>
      <c r="H1480" s="452">
        <v>0</v>
      </c>
      <c r="I1480" s="452">
        <v>0</v>
      </c>
      <c r="J1480" s="452">
        <v>0</v>
      </c>
      <c r="K1480" s="452">
        <v>0</v>
      </c>
      <c r="L1480" s="452">
        <v>0</v>
      </c>
      <c r="M1480" s="452">
        <v>0</v>
      </c>
      <c r="N1480" s="452">
        <v>0</v>
      </c>
      <c r="O1480" s="452">
        <v>0</v>
      </c>
      <c r="P1480" s="452">
        <v>0</v>
      </c>
      <c r="Q1480" s="452">
        <v>0</v>
      </c>
      <c r="R1480" s="452">
        <v>0</v>
      </c>
      <c r="S1480" s="452">
        <v>0</v>
      </c>
      <c r="T1480" s="452">
        <v>0</v>
      </c>
      <c r="U1480" s="452">
        <v>0</v>
      </c>
      <c r="V1480" s="452">
        <v>0</v>
      </c>
      <c r="W1480" s="452">
        <v>0</v>
      </c>
      <c r="X1480" s="452">
        <v>0</v>
      </c>
    </row>
    <row r="1481" spans="1:24" outlineLevel="1">
      <c r="A1481" s="447"/>
      <c r="B1481" s="447"/>
      <c r="C1481" s="448"/>
      <c r="D1481" s="449"/>
      <c r="E1481" s="452" t="s">
        <v>5274</v>
      </c>
      <c r="F1481" s="452">
        <v>0</v>
      </c>
      <c r="G1481" s="452" t="s">
        <v>29</v>
      </c>
      <c r="H1481" s="452">
        <v>0</v>
      </c>
      <c r="I1481" s="452">
        <v>0</v>
      </c>
      <c r="J1481" s="452">
        <v>0</v>
      </c>
      <c r="K1481" s="452">
        <v>0</v>
      </c>
      <c r="L1481" s="452">
        <v>0</v>
      </c>
      <c r="M1481" s="452">
        <v>0</v>
      </c>
      <c r="N1481" s="452">
        <v>0</v>
      </c>
      <c r="O1481" s="452">
        <v>0</v>
      </c>
      <c r="P1481" s="452">
        <v>0</v>
      </c>
      <c r="Q1481" s="452">
        <v>0</v>
      </c>
      <c r="R1481" s="452">
        <v>0</v>
      </c>
      <c r="S1481" s="452">
        <v>0</v>
      </c>
      <c r="T1481" s="452">
        <v>0</v>
      </c>
      <c r="U1481" s="452">
        <v>0</v>
      </c>
      <c r="V1481" s="452">
        <v>0</v>
      </c>
      <c r="W1481" s="452">
        <v>0</v>
      </c>
      <c r="X1481" s="452">
        <v>0</v>
      </c>
    </row>
    <row r="1482" spans="1:24" outlineLevel="1">
      <c r="A1482" s="447"/>
      <c r="B1482" s="447"/>
      <c r="C1482" s="448"/>
      <c r="D1482" s="449"/>
      <c r="E1482" s="452" t="s">
        <v>5275</v>
      </c>
      <c r="F1482" s="452">
        <v>0</v>
      </c>
      <c r="G1482" s="452" t="s">
        <v>29</v>
      </c>
      <c r="H1482" s="452">
        <v>0</v>
      </c>
      <c r="I1482" s="452">
        <v>0</v>
      </c>
      <c r="J1482" s="452">
        <v>0</v>
      </c>
      <c r="K1482" s="452">
        <v>0</v>
      </c>
      <c r="L1482" s="452">
        <v>0</v>
      </c>
      <c r="M1482" s="452">
        <v>0</v>
      </c>
      <c r="N1482" s="452">
        <v>0</v>
      </c>
      <c r="O1482" s="452">
        <v>0</v>
      </c>
      <c r="P1482" s="452">
        <v>0</v>
      </c>
      <c r="Q1482" s="452">
        <v>0</v>
      </c>
      <c r="R1482" s="452">
        <v>0</v>
      </c>
      <c r="S1482" s="452">
        <v>0</v>
      </c>
      <c r="T1482" s="452">
        <v>0</v>
      </c>
      <c r="U1482" s="452">
        <v>0</v>
      </c>
      <c r="V1482" s="452">
        <v>0</v>
      </c>
      <c r="W1482" s="452">
        <v>0</v>
      </c>
      <c r="X1482" s="452">
        <v>0</v>
      </c>
    </row>
    <row r="1483" spans="1:24" outlineLevel="1">
      <c r="A1483" s="447"/>
      <c r="B1483" s="447"/>
      <c r="C1483" s="448"/>
      <c r="D1483" s="449"/>
      <c r="E1483" s="452" t="s">
        <v>5276</v>
      </c>
      <c r="F1483" s="452">
        <v>0</v>
      </c>
      <c r="G1483" s="452" t="s">
        <v>29</v>
      </c>
      <c r="H1483" s="452">
        <v>0</v>
      </c>
      <c r="I1483" s="452">
        <v>0</v>
      </c>
      <c r="J1483" s="452">
        <v>0</v>
      </c>
      <c r="K1483" s="452">
        <v>0</v>
      </c>
      <c r="L1483" s="452">
        <v>0</v>
      </c>
      <c r="M1483" s="452">
        <v>0</v>
      </c>
      <c r="N1483" s="452">
        <v>0</v>
      </c>
      <c r="O1483" s="452">
        <v>0</v>
      </c>
      <c r="P1483" s="452">
        <v>0</v>
      </c>
      <c r="Q1483" s="452">
        <v>0</v>
      </c>
      <c r="R1483" s="452">
        <v>0</v>
      </c>
      <c r="S1483" s="452">
        <v>0</v>
      </c>
      <c r="T1483" s="452">
        <v>0</v>
      </c>
      <c r="U1483" s="452">
        <v>0</v>
      </c>
      <c r="V1483" s="452">
        <v>0</v>
      </c>
      <c r="W1483" s="452">
        <v>0</v>
      </c>
      <c r="X1483" s="452">
        <v>0</v>
      </c>
    </row>
    <row r="1484" spans="1:24" outlineLevel="1">
      <c r="A1484" s="453"/>
      <c r="B1484" s="453"/>
      <c r="C1484" s="454"/>
      <c r="D1484" s="455"/>
      <c r="E1484" s="456" t="s">
        <v>5277</v>
      </c>
      <c r="F1484" s="456"/>
      <c r="G1484" s="456" t="s">
        <v>29</v>
      </c>
      <c r="H1484" s="457">
        <f t="shared" ref="H1484:H1489" si="103" xml:space="preserve"> SUM( J1484:X1484 )</f>
        <v>2.0900000000000003</v>
      </c>
      <c r="I1484" s="456"/>
      <c r="J1484" s="457">
        <f t="shared" ref="J1484:X1489" si="104" xml:space="preserve">  CHOOSE( $F$1465, J1466, J1472, J1478 )</f>
        <v>0</v>
      </c>
      <c r="K1484" s="457">
        <f t="shared" si="104"/>
        <v>0</v>
      </c>
      <c r="L1484" s="457">
        <f t="shared" si="104"/>
        <v>0</v>
      </c>
      <c r="M1484" s="457">
        <f t="shared" si="104"/>
        <v>0</v>
      </c>
      <c r="N1484" s="457">
        <f t="shared" si="104"/>
        <v>0.20899999999999999</v>
      </c>
      <c r="O1484" s="457">
        <f t="shared" si="104"/>
        <v>0.20899999999999999</v>
      </c>
      <c r="P1484" s="457">
        <f t="shared" si="104"/>
        <v>0.20899999999999999</v>
      </c>
      <c r="Q1484" s="457">
        <f t="shared" si="104"/>
        <v>0.20899999999999999</v>
      </c>
      <c r="R1484" s="457">
        <f t="shared" si="104"/>
        <v>0.20899999999999999</v>
      </c>
      <c r="S1484" s="457">
        <f t="shared" si="104"/>
        <v>0.20899999999999999</v>
      </c>
      <c r="T1484" s="457">
        <f t="shared" si="104"/>
        <v>0.20899999999999999</v>
      </c>
      <c r="U1484" s="457">
        <f t="shared" si="104"/>
        <v>0.20899999999999999</v>
      </c>
      <c r="V1484" s="457">
        <f t="shared" si="104"/>
        <v>0.20899999999999999</v>
      </c>
      <c r="W1484" s="457">
        <f t="shared" si="104"/>
        <v>0.20899999999999999</v>
      </c>
      <c r="X1484" s="457">
        <f t="shared" si="104"/>
        <v>0</v>
      </c>
    </row>
    <row r="1485" spans="1:24" outlineLevel="1">
      <c r="A1485" s="453"/>
      <c r="B1485" s="453"/>
      <c r="C1485" s="454"/>
      <c r="D1485" s="455"/>
      <c r="E1485" s="456" t="s">
        <v>5278</v>
      </c>
      <c r="F1485" s="456"/>
      <c r="G1485" s="456" t="s">
        <v>29</v>
      </c>
      <c r="H1485" s="457">
        <f t="shared" si="103"/>
        <v>40.409999999999997</v>
      </c>
      <c r="I1485" s="456"/>
      <c r="J1485" s="457">
        <f t="shared" si="104"/>
        <v>0</v>
      </c>
      <c r="K1485" s="457">
        <f t="shared" si="104"/>
        <v>0</v>
      </c>
      <c r="L1485" s="457">
        <f t="shared" si="104"/>
        <v>0</v>
      </c>
      <c r="M1485" s="457">
        <f t="shared" si="104"/>
        <v>0</v>
      </c>
      <c r="N1485" s="457">
        <f t="shared" si="104"/>
        <v>4.0410000000000004</v>
      </c>
      <c r="O1485" s="457">
        <f t="shared" si="104"/>
        <v>4.0410000000000004</v>
      </c>
      <c r="P1485" s="457">
        <f t="shared" si="104"/>
        <v>4.0410000000000004</v>
      </c>
      <c r="Q1485" s="457">
        <f t="shared" si="104"/>
        <v>4.0410000000000004</v>
      </c>
      <c r="R1485" s="457">
        <f t="shared" si="104"/>
        <v>4.0410000000000004</v>
      </c>
      <c r="S1485" s="457">
        <f t="shared" si="104"/>
        <v>4.0410000000000004</v>
      </c>
      <c r="T1485" s="457">
        <f t="shared" si="104"/>
        <v>4.0410000000000004</v>
      </c>
      <c r="U1485" s="457">
        <f t="shared" si="104"/>
        <v>4.0410000000000004</v>
      </c>
      <c r="V1485" s="457">
        <f t="shared" si="104"/>
        <v>4.0410000000000004</v>
      </c>
      <c r="W1485" s="457">
        <f t="shared" si="104"/>
        <v>4.0410000000000004</v>
      </c>
      <c r="X1485" s="457">
        <f t="shared" si="104"/>
        <v>0</v>
      </c>
    </row>
    <row r="1486" spans="1:24" outlineLevel="1">
      <c r="A1486" s="453"/>
      <c r="B1486" s="453"/>
      <c r="C1486" s="454"/>
      <c r="D1486" s="455"/>
      <c r="E1486" s="456" t="s">
        <v>5279</v>
      </c>
      <c r="F1486" s="456"/>
      <c r="G1486" s="456" t="s">
        <v>29</v>
      </c>
      <c r="H1486" s="457">
        <f t="shared" si="103"/>
        <v>31.939999999999994</v>
      </c>
      <c r="I1486" s="456"/>
      <c r="J1486" s="457">
        <f t="shared" si="104"/>
        <v>0</v>
      </c>
      <c r="K1486" s="457">
        <f t="shared" si="104"/>
        <v>0</v>
      </c>
      <c r="L1486" s="457">
        <f t="shared" si="104"/>
        <v>0</v>
      </c>
      <c r="M1486" s="457">
        <f t="shared" si="104"/>
        <v>0</v>
      </c>
      <c r="N1486" s="457">
        <f t="shared" si="104"/>
        <v>3.194</v>
      </c>
      <c r="O1486" s="457">
        <f t="shared" si="104"/>
        <v>3.194</v>
      </c>
      <c r="P1486" s="457">
        <f t="shared" si="104"/>
        <v>3.194</v>
      </c>
      <c r="Q1486" s="457">
        <f t="shared" si="104"/>
        <v>3.194</v>
      </c>
      <c r="R1486" s="457">
        <f t="shared" si="104"/>
        <v>3.194</v>
      </c>
      <c r="S1486" s="457">
        <f t="shared" si="104"/>
        <v>3.194</v>
      </c>
      <c r="T1486" s="457">
        <f t="shared" si="104"/>
        <v>3.194</v>
      </c>
      <c r="U1486" s="457">
        <f t="shared" si="104"/>
        <v>3.194</v>
      </c>
      <c r="V1486" s="457">
        <f t="shared" si="104"/>
        <v>3.194</v>
      </c>
      <c r="W1486" s="457">
        <f t="shared" si="104"/>
        <v>3.194</v>
      </c>
      <c r="X1486" s="457">
        <f t="shared" si="104"/>
        <v>0</v>
      </c>
    </row>
    <row r="1487" spans="1:24" outlineLevel="1">
      <c r="A1487" s="453"/>
      <c r="B1487" s="453"/>
      <c r="C1487" s="454"/>
      <c r="D1487" s="455"/>
      <c r="E1487" s="456" t="s">
        <v>5280</v>
      </c>
      <c r="F1487" s="456"/>
      <c r="G1487" s="456" t="s">
        <v>29</v>
      </c>
      <c r="H1487" s="457">
        <f t="shared" si="103"/>
        <v>8.59</v>
      </c>
      <c r="I1487" s="456"/>
      <c r="J1487" s="457">
        <f t="shared" si="104"/>
        <v>0</v>
      </c>
      <c r="K1487" s="457">
        <f t="shared" si="104"/>
        <v>0</v>
      </c>
      <c r="L1487" s="457">
        <f t="shared" si="104"/>
        <v>0</v>
      </c>
      <c r="M1487" s="457">
        <f t="shared" si="104"/>
        <v>0</v>
      </c>
      <c r="N1487" s="457">
        <f t="shared" si="104"/>
        <v>0.85899999999999999</v>
      </c>
      <c r="O1487" s="457">
        <f t="shared" si="104"/>
        <v>0.85899999999999999</v>
      </c>
      <c r="P1487" s="457">
        <f t="shared" si="104"/>
        <v>0.85899999999999999</v>
      </c>
      <c r="Q1487" s="457">
        <f t="shared" si="104"/>
        <v>0.85899999999999999</v>
      </c>
      <c r="R1487" s="457">
        <f t="shared" si="104"/>
        <v>0.85899999999999999</v>
      </c>
      <c r="S1487" s="457">
        <f t="shared" si="104"/>
        <v>0.85899999999999999</v>
      </c>
      <c r="T1487" s="457">
        <f t="shared" si="104"/>
        <v>0.85899999999999999</v>
      </c>
      <c r="U1487" s="457">
        <f t="shared" si="104"/>
        <v>0.85899999999999999</v>
      </c>
      <c r="V1487" s="457">
        <f t="shared" si="104"/>
        <v>0.85899999999999999</v>
      </c>
      <c r="W1487" s="457">
        <f t="shared" si="104"/>
        <v>0.85899999999999999</v>
      </c>
      <c r="X1487" s="457">
        <f t="shared" si="104"/>
        <v>0</v>
      </c>
    </row>
    <row r="1488" spans="1:24" outlineLevel="1">
      <c r="A1488" s="453"/>
      <c r="B1488" s="453"/>
      <c r="C1488" s="454"/>
      <c r="D1488" s="455"/>
      <c r="E1488" s="456" t="s">
        <v>5281</v>
      </c>
      <c r="F1488" s="456"/>
      <c r="G1488" s="456" t="s">
        <v>29</v>
      </c>
      <c r="H1488" s="457">
        <f t="shared" si="103"/>
        <v>5.6700000000000008</v>
      </c>
      <c r="I1488" s="456"/>
      <c r="J1488" s="457">
        <f t="shared" si="104"/>
        <v>0</v>
      </c>
      <c r="K1488" s="457">
        <f t="shared" si="104"/>
        <v>0</v>
      </c>
      <c r="L1488" s="457">
        <f t="shared" si="104"/>
        <v>0</v>
      </c>
      <c r="M1488" s="457">
        <f t="shared" si="104"/>
        <v>0</v>
      </c>
      <c r="N1488" s="457">
        <f t="shared" si="104"/>
        <v>0.56699999999999995</v>
      </c>
      <c r="O1488" s="457">
        <f t="shared" si="104"/>
        <v>0.56699999999999995</v>
      </c>
      <c r="P1488" s="457">
        <f t="shared" si="104"/>
        <v>0.56699999999999995</v>
      </c>
      <c r="Q1488" s="457">
        <f t="shared" si="104"/>
        <v>0.56699999999999995</v>
      </c>
      <c r="R1488" s="457">
        <f t="shared" si="104"/>
        <v>0.56699999999999995</v>
      </c>
      <c r="S1488" s="457">
        <f t="shared" si="104"/>
        <v>0.56699999999999995</v>
      </c>
      <c r="T1488" s="457">
        <f t="shared" si="104"/>
        <v>0.56699999999999995</v>
      </c>
      <c r="U1488" s="457">
        <f t="shared" si="104"/>
        <v>0.56699999999999995</v>
      </c>
      <c r="V1488" s="457">
        <f t="shared" si="104"/>
        <v>0.56699999999999995</v>
      </c>
      <c r="W1488" s="457">
        <f t="shared" si="104"/>
        <v>0.56699999999999995</v>
      </c>
      <c r="X1488" s="457">
        <f t="shared" si="104"/>
        <v>0</v>
      </c>
    </row>
    <row r="1489" spans="1:24" outlineLevel="1">
      <c r="A1489" s="453"/>
      <c r="B1489" s="453"/>
      <c r="C1489" s="454"/>
      <c r="D1489" s="455"/>
      <c r="E1489" s="456" t="s">
        <v>5282</v>
      </c>
      <c r="F1489" s="456"/>
      <c r="G1489" s="456" t="s">
        <v>29</v>
      </c>
      <c r="H1489" s="457">
        <f t="shared" si="103"/>
        <v>0</v>
      </c>
      <c r="I1489" s="456"/>
      <c r="J1489" s="457">
        <f t="shared" si="104"/>
        <v>0</v>
      </c>
      <c r="K1489" s="457">
        <f t="shared" si="104"/>
        <v>0</v>
      </c>
      <c r="L1489" s="457">
        <f t="shared" si="104"/>
        <v>0</v>
      </c>
      <c r="M1489" s="457">
        <f t="shared" si="104"/>
        <v>0</v>
      </c>
      <c r="N1489" s="457">
        <f t="shared" si="104"/>
        <v>0</v>
      </c>
      <c r="O1489" s="457">
        <f t="shared" si="104"/>
        <v>0</v>
      </c>
      <c r="P1489" s="457">
        <f t="shared" si="104"/>
        <v>0</v>
      </c>
      <c r="Q1489" s="457">
        <f t="shared" si="104"/>
        <v>0</v>
      </c>
      <c r="R1489" s="457">
        <f t="shared" si="104"/>
        <v>0</v>
      </c>
      <c r="S1489" s="457">
        <f t="shared" si="104"/>
        <v>0</v>
      </c>
      <c r="T1489" s="457">
        <f t="shared" si="104"/>
        <v>0</v>
      </c>
      <c r="U1489" s="457">
        <f t="shared" si="104"/>
        <v>0</v>
      </c>
      <c r="V1489" s="457">
        <f t="shared" si="104"/>
        <v>0</v>
      </c>
      <c r="W1489" s="457">
        <f t="shared" si="104"/>
        <v>0</v>
      </c>
      <c r="X1489" s="457">
        <f t="shared" si="104"/>
        <v>0</v>
      </c>
    </row>
    <row r="1490" spans="1:24" outlineLevel="1"/>
    <row r="1491" spans="1:24" outlineLevel="1"/>
    <row r="1492" spans="1:24" outlineLevel="1">
      <c r="B1492" s="69" t="s">
        <v>5283</v>
      </c>
    </row>
    <row r="1493" spans="1:24" outlineLevel="1">
      <c r="A1493" s="447"/>
      <c r="B1493" s="447"/>
      <c r="C1493" s="448"/>
      <c r="D1493" s="449"/>
      <c r="E1493" s="450" t="s">
        <v>5284</v>
      </c>
      <c r="F1493" s="450">
        <v>1</v>
      </c>
      <c r="G1493" s="450" t="s">
        <v>4001</v>
      </c>
      <c r="M1493" s="451"/>
    </row>
    <row r="1494" spans="1:24" outlineLevel="1">
      <c r="A1494" s="447"/>
      <c r="B1494" s="447"/>
      <c r="C1494" s="448"/>
      <c r="D1494" s="449"/>
      <c r="E1494" s="452" t="s">
        <v>5285</v>
      </c>
      <c r="F1494" s="452">
        <v>0</v>
      </c>
      <c r="G1494" s="452" t="s">
        <v>29</v>
      </c>
      <c r="H1494" s="452">
        <v>3.43</v>
      </c>
      <c r="I1494" s="452">
        <v>0</v>
      </c>
      <c r="J1494" s="452">
        <v>0</v>
      </c>
      <c r="K1494" s="452">
        <v>0</v>
      </c>
      <c r="L1494" s="452">
        <v>0</v>
      </c>
      <c r="M1494" s="452">
        <v>0</v>
      </c>
      <c r="N1494" s="452">
        <v>0.34300000000000003</v>
      </c>
      <c r="O1494" s="452">
        <v>0.34300000000000003</v>
      </c>
      <c r="P1494" s="452">
        <v>0.34300000000000003</v>
      </c>
      <c r="Q1494" s="452">
        <v>0.34300000000000003</v>
      </c>
      <c r="R1494" s="452">
        <v>0.34300000000000003</v>
      </c>
      <c r="S1494" s="452">
        <v>0.34300000000000003</v>
      </c>
      <c r="T1494" s="452">
        <v>0.34300000000000003</v>
      </c>
      <c r="U1494" s="452">
        <v>0.34300000000000003</v>
      </c>
      <c r="V1494" s="452">
        <v>0.34300000000000003</v>
      </c>
      <c r="W1494" s="452">
        <v>0.34300000000000003</v>
      </c>
      <c r="X1494" s="452">
        <v>0</v>
      </c>
    </row>
    <row r="1495" spans="1:24" outlineLevel="1">
      <c r="A1495" s="447"/>
      <c r="B1495" s="447"/>
      <c r="C1495" s="448"/>
      <c r="D1495" s="449"/>
      <c r="E1495" s="452" t="s">
        <v>5286</v>
      </c>
      <c r="F1495" s="452">
        <v>0</v>
      </c>
      <c r="G1495" s="452" t="s">
        <v>29</v>
      </c>
      <c r="H1495" s="452">
        <v>66.41</v>
      </c>
      <c r="I1495" s="452">
        <v>0</v>
      </c>
      <c r="J1495" s="452">
        <v>0</v>
      </c>
      <c r="K1495" s="452">
        <v>0</v>
      </c>
      <c r="L1495" s="452">
        <v>0</v>
      </c>
      <c r="M1495" s="452">
        <v>0</v>
      </c>
      <c r="N1495" s="452">
        <v>6.641</v>
      </c>
      <c r="O1495" s="452">
        <v>6.641</v>
      </c>
      <c r="P1495" s="452">
        <v>6.641</v>
      </c>
      <c r="Q1495" s="452">
        <v>6.641</v>
      </c>
      <c r="R1495" s="452">
        <v>6.641</v>
      </c>
      <c r="S1495" s="452">
        <v>6.641</v>
      </c>
      <c r="T1495" s="452">
        <v>6.641</v>
      </c>
      <c r="U1495" s="452">
        <v>6.641</v>
      </c>
      <c r="V1495" s="452">
        <v>6.641</v>
      </c>
      <c r="W1495" s="452">
        <v>6.641</v>
      </c>
      <c r="X1495" s="452">
        <v>0</v>
      </c>
    </row>
    <row r="1496" spans="1:24" outlineLevel="1">
      <c r="A1496" s="447"/>
      <c r="B1496" s="447"/>
      <c r="C1496" s="448"/>
      <c r="D1496" s="449"/>
      <c r="E1496" s="452" t="s">
        <v>5287</v>
      </c>
      <c r="F1496" s="452">
        <v>0</v>
      </c>
      <c r="G1496" s="452" t="s">
        <v>29</v>
      </c>
      <c r="H1496" s="452">
        <v>52.49</v>
      </c>
      <c r="I1496" s="452">
        <v>0</v>
      </c>
      <c r="J1496" s="452">
        <v>0</v>
      </c>
      <c r="K1496" s="452">
        <v>0</v>
      </c>
      <c r="L1496" s="452">
        <v>0</v>
      </c>
      <c r="M1496" s="452">
        <v>0</v>
      </c>
      <c r="N1496" s="452">
        <v>5.2489999999999997</v>
      </c>
      <c r="O1496" s="452">
        <v>5.2489999999999997</v>
      </c>
      <c r="P1496" s="452">
        <v>5.2489999999999997</v>
      </c>
      <c r="Q1496" s="452">
        <v>5.2489999999999997</v>
      </c>
      <c r="R1496" s="452">
        <v>5.2489999999999997</v>
      </c>
      <c r="S1496" s="452">
        <v>5.2489999999999997</v>
      </c>
      <c r="T1496" s="452">
        <v>5.2489999999999997</v>
      </c>
      <c r="U1496" s="452">
        <v>5.2489999999999997</v>
      </c>
      <c r="V1496" s="452">
        <v>5.2489999999999997</v>
      </c>
      <c r="W1496" s="452">
        <v>5.2489999999999997</v>
      </c>
      <c r="X1496" s="452">
        <v>0</v>
      </c>
    </row>
    <row r="1497" spans="1:24" outlineLevel="1">
      <c r="A1497" s="447"/>
      <c r="B1497" s="447"/>
      <c r="C1497" s="448"/>
      <c r="D1497" s="449"/>
      <c r="E1497" s="452" t="s">
        <v>5288</v>
      </c>
      <c r="F1497" s="452">
        <v>0</v>
      </c>
      <c r="G1497" s="452" t="s">
        <v>29</v>
      </c>
      <c r="H1497" s="452">
        <v>14.119999999999997</v>
      </c>
      <c r="I1497" s="452">
        <v>0</v>
      </c>
      <c r="J1497" s="452">
        <v>0</v>
      </c>
      <c r="K1497" s="452">
        <v>0</v>
      </c>
      <c r="L1497" s="452">
        <v>0</v>
      </c>
      <c r="M1497" s="452">
        <v>0</v>
      </c>
      <c r="N1497" s="452">
        <v>1.4119999999999999</v>
      </c>
      <c r="O1497" s="452">
        <v>1.4119999999999999</v>
      </c>
      <c r="P1497" s="452">
        <v>1.4119999999999999</v>
      </c>
      <c r="Q1497" s="452">
        <v>1.4119999999999999</v>
      </c>
      <c r="R1497" s="452">
        <v>1.4119999999999999</v>
      </c>
      <c r="S1497" s="452">
        <v>1.4119999999999999</v>
      </c>
      <c r="T1497" s="452">
        <v>1.4119999999999999</v>
      </c>
      <c r="U1497" s="452">
        <v>1.4119999999999999</v>
      </c>
      <c r="V1497" s="452">
        <v>1.4119999999999999</v>
      </c>
      <c r="W1497" s="452">
        <v>1.4119999999999999</v>
      </c>
      <c r="X1497" s="452">
        <v>0</v>
      </c>
    </row>
    <row r="1498" spans="1:24" outlineLevel="1">
      <c r="A1498" s="447"/>
      <c r="B1498" s="447"/>
      <c r="C1498" s="448"/>
      <c r="D1498" s="449"/>
      <c r="E1498" s="452" t="s">
        <v>5289</v>
      </c>
      <c r="F1498" s="452">
        <v>0</v>
      </c>
      <c r="G1498" s="452" t="s">
        <v>29</v>
      </c>
      <c r="H1498" s="452">
        <v>9.3200000000000021</v>
      </c>
      <c r="I1498" s="452">
        <v>0</v>
      </c>
      <c r="J1498" s="452">
        <v>0</v>
      </c>
      <c r="K1498" s="452">
        <v>0</v>
      </c>
      <c r="L1498" s="452">
        <v>0</v>
      </c>
      <c r="M1498" s="452">
        <v>0</v>
      </c>
      <c r="N1498" s="452">
        <v>0.93200000000000005</v>
      </c>
      <c r="O1498" s="452">
        <v>0.93200000000000005</v>
      </c>
      <c r="P1498" s="452">
        <v>0.93200000000000005</v>
      </c>
      <c r="Q1498" s="452">
        <v>0.93200000000000005</v>
      </c>
      <c r="R1498" s="452">
        <v>0.93200000000000005</v>
      </c>
      <c r="S1498" s="452">
        <v>0.93200000000000005</v>
      </c>
      <c r="T1498" s="452">
        <v>0.93200000000000005</v>
      </c>
      <c r="U1498" s="452">
        <v>0.93200000000000005</v>
      </c>
      <c r="V1498" s="452">
        <v>0.93200000000000005</v>
      </c>
      <c r="W1498" s="452">
        <v>0.93200000000000005</v>
      </c>
      <c r="X1498" s="452">
        <v>0</v>
      </c>
    </row>
    <row r="1499" spans="1:24" outlineLevel="1">
      <c r="A1499" s="447"/>
      <c r="B1499" s="447"/>
      <c r="C1499" s="448"/>
      <c r="D1499" s="449"/>
      <c r="E1499" s="452" t="s">
        <v>5290</v>
      </c>
      <c r="F1499" s="452">
        <v>0</v>
      </c>
      <c r="G1499" s="452" t="s">
        <v>29</v>
      </c>
      <c r="H1499" s="452">
        <v>0</v>
      </c>
      <c r="I1499" s="452">
        <v>0</v>
      </c>
      <c r="J1499" s="452">
        <v>0</v>
      </c>
      <c r="K1499" s="452">
        <v>0</v>
      </c>
      <c r="L1499" s="452">
        <v>0</v>
      </c>
      <c r="M1499" s="452">
        <v>0</v>
      </c>
      <c r="N1499" s="452">
        <v>0</v>
      </c>
      <c r="O1499" s="452">
        <v>0</v>
      </c>
      <c r="P1499" s="452">
        <v>0</v>
      </c>
      <c r="Q1499" s="452">
        <v>0</v>
      </c>
      <c r="R1499" s="452">
        <v>0</v>
      </c>
      <c r="S1499" s="452">
        <v>0</v>
      </c>
      <c r="T1499" s="452">
        <v>0</v>
      </c>
      <c r="U1499" s="452">
        <v>0</v>
      </c>
      <c r="V1499" s="452">
        <v>0</v>
      </c>
      <c r="W1499" s="452">
        <v>0</v>
      </c>
      <c r="X1499" s="452">
        <v>0</v>
      </c>
    </row>
    <row r="1500" spans="1:24" outlineLevel="1">
      <c r="A1500" s="447"/>
      <c r="B1500" s="447"/>
      <c r="C1500" s="448"/>
      <c r="D1500" s="449"/>
      <c r="E1500" s="452" t="s">
        <v>5291</v>
      </c>
      <c r="F1500" s="452">
        <v>0</v>
      </c>
      <c r="G1500" s="452" t="s">
        <v>29</v>
      </c>
      <c r="H1500" s="452">
        <v>0</v>
      </c>
      <c r="I1500" s="452">
        <v>0</v>
      </c>
      <c r="J1500" s="452">
        <v>0</v>
      </c>
      <c r="K1500" s="452">
        <v>0</v>
      </c>
      <c r="L1500" s="452">
        <v>0</v>
      </c>
      <c r="M1500" s="452">
        <v>0</v>
      </c>
      <c r="N1500" s="452">
        <v>0</v>
      </c>
      <c r="O1500" s="452">
        <v>0</v>
      </c>
      <c r="P1500" s="452">
        <v>0</v>
      </c>
      <c r="Q1500" s="452">
        <v>0</v>
      </c>
      <c r="R1500" s="452">
        <v>0</v>
      </c>
      <c r="S1500" s="452">
        <v>0</v>
      </c>
      <c r="T1500" s="452">
        <v>0</v>
      </c>
      <c r="U1500" s="452">
        <v>0</v>
      </c>
      <c r="V1500" s="452">
        <v>0</v>
      </c>
      <c r="W1500" s="452">
        <v>0</v>
      </c>
      <c r="X1500" s="452">
        <v>0</v>
      </c>
    </row>
    <row r="1501" spans="1:24" outlineLevel="1">
      <c r="A1501" s="447"/>
      <c r="B1501" s="447"/>
      <c r="C1501" s="448"/>
      <c r="D1501" s="449"/>
      <c r="E1501" s="452" t="s">
        <v>5292</v>
      </c>
      <c r="F1501" s="452">
        <v>0</v>
      </c>
      <c r="G1501" s="452" t="s">
        <v>29</v>
      </c>
      <c r="H1501" s="452">
        <v>0</v>
      </c>
      <c r="I1501" s="452">
        <v>0</v>
      </c>
      <c r="J1501" s="452">
        <v>0</v>
      </c>
      <c r="K1501" s="452">
        <v>0</v>
      </c>
      <c r="L1501" s="452">
        <v>0</v>
      </c>
      <c r="M1501" s="452">
        <v>0</v>
      </c>
      <c r="N1501" s="452">
        <v>0</v>
      </c>
      <c r="O1501" s="452">
        <v>0</v>
      </c>
      <c r="P1501" s="452">
        <v>0</v>
      </c>
      <c r="Q1501" s="452">
        <v>0</v>
      </c>
      <c r="R1501" s="452">
        <v>0</v>
      </c>
      <c r="S1501" s="452">
        <v>0</v>
      </c>
      <c r="T1501" s="452">
        <v>0</v>
      </c>
      <c r="U1501" s="452">
        <v>0</v>
      </c>
      <c r="V1501" s="452">
        <v>0</v>
      </c>
      <c r="W1501" s="452">
        <v>0</v>
      </c>
      <c r="X1501" s="452">
        <v>0</v>
      </c>
    </row>
    <row r="1502" spans="1:24" outlineLevel="1">
      <c r="A1502" s="447"/>
      <c r="B1502" s="447"/>
      <c r="C1502" s="448"/>
      <c r="D1502" s="449"/>
      <c r="E1502" s="452" t="s">
        <v>5293</v>
      </c>
      <c r="F1502" s="452">
        <v>0</v>
      </c>
      <c r="G1502" s="452" t="s">
        <v>29</v>
      </c>
      <c r="H1502" s="452">
        <v>0</v>
      </c>
      <c r="I1502" s="452">
        <v>0</v>
      </c>
      <c r="J1502" s="452">
        <v>0</v>
      </c>
      <c r="K1502" s="452">
        <v>0</v>
      </c>
      <c r="L1502" s="452">
        <v>0</v>
      </c>
      <c r="M1502" s="452">
        <v>0</v>
      </c>
      <c r="N1502" s="452">
        <v>0</v>
      </c>
      <c r="O1502" s="452">
        <v>0</v>
      </c>
      <c r="P1502" s="452">
        <v>0</v>
      </c>
      <c r="Q1502" s="452">
        <v>0</v>
      </c>
      <c r="R1502" s="452">
        <v>0</v>
      </c>
      <c r="S1502" s="452">
        <v>0</v>
      </c>
      <c r="T1502" s="452">
        <v>0</v>
      </c>
      <c r="U1502" s="452">
        <v>0</v>
      </c>
      <c r="V1502" s="452">
        <v>0</v>
      </c>
      <c r="W1502" s="452">
        <v>0</v>
      </c>
      <c r="X1502" s="452">
        <v>0</v>
      </c>
    </row>
    <row r="1503" spans="1:24" outlineLevel="1">
      <c r="A1503" s="447"/>
      <c r="B1503" s="447"/>
      <c r="C1503" s="448"/>
      <c r="D1503" s="449"/>
      <c r="E1503" s="452" t="s">
        <v>5294</v>
      </c>
      <c r="F1503" s="452">
        <v>0</v>
      </c>
      <c r="G1503" s="452" t="s">
        <v>29</v>
      </c>
      <c r="H1503" s="452">
        <v>0</v>
      </c>
      <c r="I1503" s="452">
        <v>0</v>
      </c>
      <c r="J1503" s="452">
        <v>0</v>
      </c>
      <c r="K1503" s="452">
        <v>0</v>
      </c>
      <c r="L1503" s="452">
        <v>0</v>
      </c>
      <c r="M1503" s="452">
        <v>0</v>
      </c>
      <c r="N1503" s="452">
        <v>0</v>
      </c>
      <c r="O1503" s="452">
        <v>0</v>
      </c>
      <c r="P1503" s="452">
        <v>0</v>
      </c>
      <c r="Q1503" s="452">
        <v>0</v>
      </c>
      <c r="R1503" s="452">
        <v>0</v>
      </c>
      <c r="S1503" s="452">
        <v>0</v>
      </c>
      <c r="T1503" s="452">
        <v>0</v>
      </c>
      <c r="U1503" s="452">
        <v>0</v>
      </c>
      <c r="V1503" s="452">
        <v>0</v>
      </c>
      <c r="W1503" s="452">
        <v>0</v>
      </c>
      <c r="X1503" s="452">
        <v>0</v>
      </c>
    </row>
    <row r="1504" spans="1:24" outlineLevel="1">
      <c r="A1504" s="447"/>
      <c r="B1504" s="447"/>
      <c r="C1504" s="448"/>
      <c r="D1504" s="449"/>
      <c r="E1504" s="452" t="s">
        <v>5295</v>
      </c>
      <c r="F1504" s="452">
        <v>0</v>
      </c>
      <c r="G1504" s="452" t="s">
        <v>29</v>
      </c>
      <c r="H1504" s="452">
        <v>0</v>
      </c>
      <c r="I1504" s="452">
        <v>0</v>
      </c>
      <c r="J1504" s="452">
        <v>0</v>
      </c>
      <c r="K1504" s="452">
        <v>0</v>
      </c>
      <c r="L1504" s="452">
        <v>0</v>
      </c>
      <c r="M1504" s="452">
        <v>0</v>
      </c>
      <c r="N1504" s="452">
        <v>0</v>
      </c>
      <c r="O1504" s="452">
        <v>0</v>
      </c>
      <c r="P1504" s="452">
        <v>0</v>
      </c>
      <c r="Q1504" s="452">
        <v>0</v>
      </c>
      <c r="R1504" s="452">
        <v>0</v>
      </c>
      <c r="S1504" s="452">
        <v>0</v>
      </c>
      <c r="T1504" s="452">
        <v>0</v>
      </c>
      <c r="U1504" s="452">
        <v>0</v>
      </c>
      <c r="V1504" s="452">
        <v>0</v>
      </c>
      <c r="W1504" s="452">
        <v>0</v>
      </c>
      <c r="X1504" s="452">
        <v>0</v>
      </c>
    </row>
    <row r="1505" spans="1:24" outlineLevel="1">
      <c r="A1505" s="447"/>
      <c r="B1505" s="447"/>
      <c r="C1505" s="448"/>
      <c r="D1505" s="449"/>
      <c r="E1505" s="452" t="s">
        <v>5296</v>
      </c>
      <c r="F1505" s="452">
        <v>0</v>
      </c>
      <c r="G1505" s="452" t="s">
        <v>29</v>
      </c>
      <c r="H1505" s="452">
        <v>0</v>
      </c>
      <c r="I1505" s="452">
        <v>0</v>
      </c>
      <c r="J1505" s="452">
        <v>0</v>
      </c>
      <c r="K1505" s="452">
        <v>0</v>
      </c>
      <c r="L1505" s="452">
        <v>0</v>
      </c>
      <c r="M1505" s="452">
        <v>0</v>
      </c>
      <c r="N1505" s="452">
        <v>0</v>
      </c>
      <c r="O1505" s="452">
        <v>0</v>
      </c>
      <c r="P1505" s="452">
        <v>0</v>
      </c>
      <c r="Q1505" s="452">
        <v>0</v>
      </c>
      <c r="R1505" s="452">
        <v>0</v>
      </c>
      <c r="S1505" s="452">
        <v>0</v>
      </c>
      <c r="T1505" s="452">
        <v>0</v>
      </c>
      <c r="U1505" s="452">
        <v>0</v>
      </c>
      <c r="V1505" s="452">
        <v>0</v>
      </c>
      <c r="W1505" s="452">
        <v>0</v>
      </c>
      <c r="X1505" s="452">
        <v>0</v>
      </c>
    </row>
    <row r="1506" spans="1:24" outlineLevel="1">
      <c r="A1506" s="447"/>
      <c r="B1506" s="447"/>
      <c r="C1506" s="448"/>
      <c r="D1506" s="449"/>
      <c r="E1506" s="452" t="s">
        <v>5297</v>
      </c>
      <c r="F1506" s="452">
        <v>0</v>
      </c>
      <c r="G1506" s="452" t="s">
        <v>29</v>
      </c>
      <c r="H1506" s="452">
        <v>0</v>
      </c>
      <c r="I1506" s="452">
        <v>0</v>
      </c>
      <c r="J1506" s="452">
        <v>0</v>
      </c>
      <c r="K1506" s="452">
        <v>0</v>
      </c>
      <c r="L1506" s="452">
        <v>0</v>
      </c>
      <c r="M1506" s="452">
        <v>0</v>
      </c>
      <c r="N1506" s="452">
        <v>0</v>
      </c>
      <c r="O1506" s="452">
        <v>0</v>
      </c>
      <c r="P1506" s="452">
        <v>0</v>
      </c>
      <c r="Q1506" s="452">
        <v>0</v>
      </c>
      <c r="R1506" s="452">
        <v>0</v>
      </c>
      <c r="S1506" s="452">
        <v>0</v>
      </c>
      <c r="T1506" s="452">
        <v>0</v>
      </c>
      <c r="U1506" s="452">
        <v>0</v>
      </c>
      <c r="V1506" s="452">
        <v>0</v>
      </c>
      <c r="W1506" s="452">
        <v>0</v>
      </c>
      <c r="X1506" s="452">
        <v>0</v>
      </c>
    </row>
    <row r="1507" spans="1:24" outlineLevel="1">
      <c r="A1507" s="447"/>
      <c r="B1507" s="447"/>
      <c r="C1507" s="448"/>
      <c r="D1507" s="449"/>
      <c r="E1507" s="452" t="s">
        <v>5298</v>
      </c>
      <c r="F1507" s="452">
        <v>0</v>
      </c>
      <c r="G1507" s="452" t="s">
        <v>29</v>
      </c>
      <c r="H1507" s="452">
        <v>0</v>
      </c>
      <c r="I1507" s="452">
        <v>0</v>
      </c>
      <c r="J1507" s="452">
        <v>0</v>
      </c>
      <c r="K1507" s="452">
        <v>0</v>
      </c>
      <c r="L1507" s="452">
        <v>0</v>
      </c>
      <c r="M1507" s="452">
        <v>0</v>
      </c>
      <c r="N1507" s="452">
        <v>0</v>
      </c>
      <c r="O1507" s="452">
        <v>0</v>
      </c>
      <c r="P1507" s="452">
        <v>0</v>
      </c>
      <c r="Q1507" s="452">
        <v>0</v>
      </c>
      <c r="R1507" s="452">
        <v>0</v>
      </c>
      <c r="S1507" s="452">
        <v>0</v>
      </c>
      <c r="T1507" s="452">
        <v>0</v>
      </c>
      <c r="U1507" s="452">
        <v>0</v>
      </c>
      <c r="V1507" s="452">
        <v>0</v>
      </c>
      <c r="W1507" s="452">
        <v>0</v>
      </c>
      <c r="X1507" s="452">
        <v>0</v>
      </c>
    </row>
    <row r="1508" spans="1:24" outlineLevel="1">
      <c r="A1508" s="447"/>
      <c r="B1508" s="447"/>
      <c r="C1508" s="448"/>
      <c r="D1508" s="449"/>
      <c r="E1508" s="452" t="s">
        <v>5299</v>
      </c>
      <c r="F1508" s="452">
        <v>0</v>
      </c>
      <c r="G1508" s="452" t="s">
        <v>29</v>
      </c>
      <c r="H1508" s="452">
        <v>0</v>
      </c>
      <c r="I1508" s="452">
        <v>0</v>
      </c>
      <c r="J1508" s="452">
        <v>0</v>
      </c>
      <c r="K1508" s="452">
        <v>0</v>
      </c>
      <c r="L1508" s="452">
        <v>0</v>
      </c>
      <c r="M1508" s="452">
        <v>0</v>
      </c>
      <c r="N1508" s="452">
        <v>0</v>
      </c>
      <c r="O1508" s="452">
        <v>0</v>
      </c>
      <c r="P1508" s="452">
        <v>0</v>
      </c>
      <c r="Q1508" s="452">
        <v>0</v>
      </c>
      <c r="R1508" s="452">
        <v>0</v>
      </c>
      <c r="S1508" s="452">
        <v>0</v>
      </c>
      <c r="T1508" s="452">
        <v>0</v>
      </c>
      <c r="U1508" s="452">
        <v>0</v>
      </c>
      <c r="V1508" s="452">
        <v>0</v>
      </c>
      <c r="W1508" s="452">
        <v>0</v>
      </c>
      <c r="X1508" s="452">
        <v>0</v>
      </c>
    </row>
    <row r="1509" spans="1:24" outlineLevel="1">
      <c r="A1509" s="447"/>
      <c r="B1509" s="447"/>
      <c r="C1509" s="448"/>
      <c r="D1509" s="449"/>
      <c r="E1509" s="452" t="s">
        <v>5300</v>
      </c>
      <c r="F1509" s="452">
        <v>0</v>
      </c>
      <c r="G1509" s="452" t="s">
        <v>29</v>
      </c>
      <c r="H1509" s="452">
        <v>0</v>
      </c>
      <c r="I1509" s="452">
        <v>0</v>
      </c>
      <c r="J1509" s="452">
        <v>0</v>
      </c>
      <c r="K1509" s="452">
        <v>0</v>
      </c>
      <c r="L1509" s="452">
        <v>0</v>
      </c>
      <c r="M1509" s="452">
        <v>0</v>
      </c>
      <c r="N1509" s="452">
        <v>0</v>
      </c>
      <c r="O1509" s="452">
        <v>0</v>
      </c>
      <c r="P1509" s="452">
        <v>0</v>
      </c>
      <c r="Q1509" s="452">
        <v>0</v>
      </c>
      <c r="R1509" s="452">
        <v>0</v>
      </c>
      <c r="S1509" s="452">
        <v>0</v>
      </c>
      <c r="T1509" s="452">
        <v>0</v>
      </c>
      <c r="U1509" s="452">
        <v>0</v>
      </c>
      <c r="V1509" s="452">
        <v>0</v>
      </c>
      <c r="W1509" s="452">
        <v>0</v>
      </c>
      <c r="X1509" s="452">
        <v>0</v>
      </c>
    </row>
    <row r="1510" spans="1:24" outlineLevel="1">
      <c r="A1510" s="447"/>
      <c r="B1510" s="447"/>
      <c r="C1510" s="448"/>
      <c r="D1510" s="449"/>
      <c r="E1510" s="452" t="s">
        <v>5301</v>
      </c>
      <c r="F1510" s="452">
        <v>0</v>
      </c>
      <c r="G1510" s="452" t="s">
        <v>29</v>
      </c>
      <c r="H1510" s="452">
        <v>0</v>
      </c>
      <c r="I1510" s="452">
        <v>0</v>
      </c>
      <c r="J1510" s="452">
        <v>0</v>
      </c>
      <c r="K1510" s="452">
        <v>0</v>
      </c>
      <c r="L1510" s="452">
        <v>0</v>
      </c>
      <c r="M1510" s="452">
        <v>0</v>
      </c>
      <c r="N1510" s="452">
        <v>0</v>
      </c>
      <c r="O1510" s="452">
        <v>0</v>
      </c>
      <c r="P1510" s="452">
        <v>0</v>
      </c>
      <c r="Q1510" s="452">
        <v>0</v>
      </c>
      <c r="R1510" s="452">
        <v>0</v>
      </c>
      <c r="S1510" s="452">
        <v>0</v>
      </c>
      <c r="T1510" s="452">
        <v>0</v>
      </c>
      <c r="U1510" s="452">
        <v>0</v>
      </c>
      <c r="V1510" s="452">
        <v>0</v>
      </c>
      <c r="W1510" s="452">
        <v>0</v>
      </c>
      <c r="X1510" s="452">
        <v>0</v>
      </c>
    </row>
    <row r="1511" spans="1:24" outlineLevel="1">
      <c r="A1511" s="447"/>
      <c r="B1511" s="447"/>
      <c r="C1511" s="448"/>
      <c r="D1511" s="449"/>
      <c r="E1511" s="452" t="s">
        <v>5302</v>
      </c>
      <c r="F1511" s="452">
        <v>0</v>
      </c>
      <c r="G1511" s="452" t="s">
        <v>29</v>
      </c>
      <c r="H1511" s="452">
        <v>0</v>
      </c>
      <c r="I1511" s="452">
        <v>0</v>
      </c>
      <c r="J1511" s="452">
        <v>0</v>
      </c>
      <c r="K1511" s="452">
        <v>0</v>
      </c>
      <c r="L1511" s="452">
        <v>0</v>
      </c>
      <c r="M1511" s="452">
        <v>0</v>
      </c>
      <c r="N1511" s="452">
        <v>0</v>
      </c>
      <c r="O1511" s="452">
        <v>0</v>
      </c>
      <c r="P1511" s="452">
        <v>0</v>
      </c>
      <c r="Q1511" s="452">
        <v>0</v>
      </c>
      <c r="R1511" s="452">
        <v>0</v>
      </c>
      <c r="S1511" s="452">
        <v>0</v>
      </c>
      <c r="T1511" s="452">
        <v>0</v>
      </c>
      <c r="U1511" s="452">
        <v>0</v>
      </c>
      <c r="V1511" s="452">
        <v>0</v>
      </c>
      <c r="W1511" s="452">
        <v>0</v>
      </c>
      <c r="X1511" s="452">
        <v>0</v>
      </c>
    </row>
    <row r="1512" spans="1:24" outlineLevel="1">
      <c r="A1512" s="453"/>
      <c r="B1512" s="453"/>
      <c r="C1512" s="454"/>
      <c r="D1512" s="455"/>
      <c r="E1512" s="456" t="s">
        <v>5303</v>
      </c>
      <c r="F1512" s="456"/>
      <c r="G1512" s="456" t="s">
        <v>29</v>
      </c>
      <c r="H1512" s="457">
        <f t="shared" ref="H1512:H1517" si="105" xml:space="preserve"> SUM( J1512:X1512 )</f>
        <v>3.43</v>
      </c>
      <c r="I1512" s="456"/>
      <c r="J1512" s="457">
        <f t="shared" ref="J1512:X1517" si="106" xml:space="preserve">  CHOOSE( $F$1493, J1494, J1500, J1506 )</f>
        <v>0</v>
      </c>
      <c r="K1512" s="457">
        <f t="shared" si="106"/>
        <v>0</v>
      </c>
      <c r="L1512" s="457">
        <f t="shared" si="106"/>
        <v>0</v>
      </c>
      <c r="M1512" s="457">
        <f t="shared" si="106"/>
        <v>0</v>
      </c>
      <c r="N1512" s="457">
        <f t="shared" si="106"/>
        <v>0.34300000000000003</v>
      </c>
      <c r="O1512" s="457">
        <f t="shared" si="106"/>
        <v>0.34300000000000003</v>
      </c>
      <c r="P1512" s="457">
        <f t="shared" si="106"/>
        <v>0.34300000000000003</v>
      </c>
      <c r="Q1512" s="457">
        <f t="shared" si="106"/>
        <v>0.34300000000000003</v>
      </c>
      <c r="R1512" s="457">
        <f t="shared" si="106"/>
        <v>0.34300000000000003</v>
      </c>
      <c r="S1512" s="457">
        <f t="shared" si="106"/>
        <v>0.34300000000000003</v>
      </c>
      <c r="T1512" s="457">
        <f t="shared" si="106"/>
        <v>0.34300000000000003</v>
      </c>
      <c r="U1512" s="457">
        <f t="shared" si="106"/>
        <v>0.34300000000000003</v>
      </c>
      <c r="V1512" s="457">
        <f t="shared" si="106"/>
        <v>0.34300000000000003</v>
      </c>
      <c r="W1512" s="457">
        <f t="shared" si="106"/>
        <v>0.34300000000000003</v>
      </c>
      <c r="X1512" s="457">
        <f t="shared" si="106"/>
        <v>0</v>
      </c>
    </row>
    <row r="1513" spans="1:24" outlineLevel="1">
      <c r="A1513" s="453"/>
      <c r="B1513" s="453"/>
      <c r="C1513" s="454"/>
      <c r="D1513" s="455"/>
      <c r="E1513" s="456" t="s">
        <v>5304</v>
      </c>
      <c r="F1513" s="456"/>
      <c r="G1513" s="456" t="s">
        <v>29</v>
      </c>
      <c r="H1513" s="457">
        <f t="shared" si="105"/>
        <v>66.41</v>
      </c>
      <c r="I1513" s="456"/>
      <c r="J1513" s="457">
        <f t="shared" si="106"/>
        <v>0</v>
      </c>
      <c r="K1513" s="457">
        <f t="shared" si="106"/>
        <v>0</v>
      </c>
      <c r="L1513" s="457">
        <f t="shared" si="106"/>
        <v>0</v>
      </c>
      <c r="M1513" s="457">
        <f t="shared" si="106"/>
        <v>0</v>
      </c>
      <c r="N1513" s="457">
        <f t="shared" si="106"/>
        <v>6.641</v>
      </c>
      <c r="O1513" s="457">
        <f t="shared" si="106"/>
        <v>6.641</v>
      </c>
      <c r="P1513" s="457">
        <f t="shared" si="106"/>
        <v>6.641</v>
      </c>
      <c r="Q1513" s="457">
        <f t="shared" si="106"/>
        <v>6.641</v>
      </c>
      <c r="R1513" s="457">
        <f t="shared" si="106"/>
        <v>6.641</v>
      </c>
      <c r="S1513" s="457">
        <f t="shared" si="106"/>
        <v>6.641</v>
      </c>
      <c r="T1513" s="457">
        <f t="shared" si="106"/>
        <v>6.641</v>
      </c>
      <c r="U1513" s="457">
        <f t="shared" si="106"/>
        <v>6.641</v>
      </c>
      <c r="V1513" s="457">
        <f t="shared" si="106"/>
        <v>6.641</v>
      </c>
      <c r="W1513" s="457">
        <f t="shared" si="106"/>
        <v>6.641</v>
      </c>
      <c r="X1513" s="457">
        <f t="shared" si="106"/>
        <v>0</v>
      </c>
    </row>
    <row r="1514" spans="1:24" outlineLevel="1">
      <c r="A1514" s="453"/>
      <c r="B1514" s="453"/>
      <c r="C1514" s="454"/>
      <c r="D1514" s="455"/>
      <c r="E1514" s="456" t="s">
        <v>5305</v>
      </c>
      <c r="F1514" s="456"/>
      <c r="G1514" s="456" t="s">
        <v>29</v>
      </c>
      <c r="H1514" s="457">
        <f t="shared" si="105"/>
        <v>52.49</v>
      </c>
      <c r="I1514" s="456"/>
      <c r="J1514" s="457">
        <f t="shared" si="106"/>
        <v>0</v>
      </c>
      <c r="K1514" s="457">
        <f t="shared" si="106"/>
        <v>0</v>
      </c>
      <c r="L1514" s="457">
        <f t="shared" si="106"/>
        <v>0</v>
      </c>
      <c r="M1514" s="457">
        <f t="shared" si="106"/>
        <v>0</v>
      </c>
      <c r="N1514" s="457">
        <f t="shared" si="106"/>
        <v>5.2489999999999997</v>
      </c>
      <c r="O1514" s="457">
        <f t="shared" si="106"/>
        <v>5.2489999999999997</v>
      </c>
      <c r="P1514" s="457">
        <f t="shared" si="106"/>
        <v>5.2489999999999997</v>
      </c>
      <c r="Q1514" s="457">
        <f t="shared" si="106"/>
        <v>5.2489999999999997</v>
      </c>
      <c r="R1514" s="457">
        <f t="shared" si="106"/>
        <v>5.2489999999999997</v>
      </c>
      <c r="S1514" s="457">
        <f t="shared" si="106"/>
        <v>5.2489999999999997</v>
      </c>
      <c r="T1514" s="457">
        <f t="shared" si="106"/>
        <v>5.2489999999999997</v>
      </c>
      <c r="U1514" s="457">
        <f t="shared" si="106"/>
        <v>5.2489999999999997</v>
      </c>
      <c r="V1514" s="457">
        <f t="shared" si="106"/>
        <v>5.2489999999999997</v>
      </c>
      <c r="W1514" s="457">
        <f t="shared" si="106"/>
        <v>5.2489999999999997</v>
      </c>
      <c r="X1514" s="457">
        <f t="shared" si="106"/>
        <v>0</v>
      </c>
    </row>
    <row r="1515" spans="1:24" outlineLevel="1">
      <c r="A1515" s="453"/>
      <c r="B1515" s="453"/>
      <c r="C1515" s="454"/>
      <c r="D1515" s="455"/>
      <c r="E1515" s="456" t="s">
        <v>5306</v>
      </c>
      <c r="F1515" s="456"/>
      <c r="G1515" s="456" t="s">
        <v>29</v>
      </c>
      <c r="H1515" s="457">
        <f t="shared" si="105"/>
        <v>14.119999999999997</v>
      </c>
      <c r="I1515" s="456"/>
      <c r="J1515" s="457">
        <f t="shared" si="106"/>
        <v>0</v>
      </c>
      <c r="K1515" s="457">
        <f t="shared" si="106"/>
        <v>0</v>
      </c>
      <c r="L1515" s="457">
        <f t="shared" si="106"/>
        <v>0</v>
      </c>
      <c r="M1515" s="457">
        <f t="shared" si="106"/>
        <v>0</v>
      </c>
      <c r="N1515" s="457">
        <f t="shared" si="106"/>
        <v>1.4119999999999999</v>
      </c>
      <c r="O1515" s="457">
        <f t="shared" si="106"/>
        <v>1.4119999999999999</v>
      </c>
      <c r="P1515" s="457">
        <f t="shared" si="106"/>
        <v>1.4119999999999999</v>
      </c>
      <c r="Q1515" s="457">
        <f t="shared" si="106"/>
        <v>1.4119999999999999</v>
      </c>
      <c r="R1515" s="457">
        <f t="shared" si="106"/>
        <v>1.4119999999999999</v>
      </c>
      <c r="S1515" s="457">
        <f t="shared" si="106"/>
        <v>1.4119999999999999</v>
      </c>
      <c r="T1515" s="457">
        <f t="shared" si="106"/>
        <v>1.4119999999999999</v>
      </c>
      <c r="U1515" s="457">
        <f t="shared" si="106"/>
        <v>1.4119999999999999</v>
      </c>
      <c r="V1515" s="457">
        <f t="shared" si="106"/>
        <v>1.4119999999999999</v>
      </c>
      <c r="W1515" s="457">
        <f t="shared" si="106"/>
        <v>1.4119999999999999</v>
      </c>
      <c r="X1515" s="457">
        <f t="shared" si="106"/>
        <v>0</v>
      </c>
    </row>
    <row r="1516" spans="1:24" outlineLevel="1">
      <c r="A1516" s="453"/>
      <c r="B1516" s="453"/>
      <c r="C1516" s="454"/>
      <c r="D1516" s="455"/>
      <c r="E1516" s="456" t="s">
        <v>5307</v>
      </c>
      <c r="F1516" s="456"/>
      <c r="G1516" s="456" t="s">
        <v>29</v>
      </c>
      <c r="H1516" s="457">
        <f t="shared" si="105"/>
        <v>9.3200000000000021</v>
      </c>
      <c r="I1516" s="456"/>
      <c r="J1516" s="457">
        <f t="shared" si="106"/>
        <v>0</v>
      </c>
      <c r="K1516" s="457">
        <f t="shared" si="106"/>
        <v>0</v>
      </c>
      <c r="L1516" s="457">
        <f t="shared" si="106"/>
        <v>0</v>
      </c>
      <c r="M1516" s="457">
        <f t="shared" si="106"/>
        <v>0</v>
      </c>
      <c r="N1516" s="457">
        <f t="shared" si="106"/>
        <v>0.93200000000000005</v>
      </c>
      <c r="O1516" s="457">
        <f t="shared" si="106"/>
        <v>0.93200000000000005</v>
      </c>
      <c r="P1516" s="457">
        <f t="shared" si="106"/>
        <v>0.93200000000000005</v>
      </c>
      <c r="Q1516" s="457">
        <f t="shared" si="106"/>
        <v>0.93200000000000005</v>
      </c>
      <c r="R1516" s="457">
        <f t="shared" si="106"/>
        <v>0.93200000000000005</v>
      </c>
      <c r="S1516" s="457">
        <f t="shared" si="106"/>
        <v>0.93200000000000005</v>
      </c>
      <c r="T1516" s="457">
        <f t="shared" si="106"/>
        <v>0.93200000000000005</v>
      </c>
      <c r="U1516" s="457">
        <f t="shared" si="106"/>
        <v>0.93200000000000005</v>
      </c>
      <c r="V1516" s="457">
        <f t="shared" si="106"/>
        <v>0.93200000000000005</v>
      </c>
      <c r="W1516" s="457">
        <f t="shared" si="106"/>
        <v>0.93200000000000005</v>
      </c>
      <c r="X1516" s="457">
        <f t="shared" si="106"/>
        <v>0</v>
      </c>
    </row>
    <row r="1517" spans="1:24" outlineLevel="1">
      <c r="A1517" s="453"/>
      <c r="B1517" s="453"/>
      <c r="C1517" s="454"/>
      <c r="D1517" s="455"/>
      <c r="E1517" s="456" t="s">
        <v>5308</v>
      </c>
      <c r="F1517" s="456"/>
      <c r="G1517" s="456" t="s">
        <v>29</v>
      </c>
      <c r="H1517" s="457">
        <f t="shared" si="105"/>
        <v>0</v>
      </c>
      <c r="I1517" s="456"/>
      <c r="J1517" s="457">
        <f t="shared" si="106"/>
        <v>0</v>
      </c>
      <c r="K1517" s="457">
        <f t="shared" si="106"/>
        <v>0</v>
      </c>
      <c r="L1517" s="457">
        <f t="shared" si="106"/>
        <v>0</v>
      </c>
      <c r="M1517" s="457">
        <f t="shared" si="106"/>
        <v>0</v>
      </c>
      <c r="N1517" s="457">
        <f t="shared" si="106"/>
        <v>0</v>
      </c>
      <c r="O1517" s="457">
        <f t="shared" si="106"/>
        <v>0</v>
      </c>
      <c r="P1517" s="457">
        <f t="shared" si="106"/>
        <v>0</v>
      </c>
      <c r="Q1517" s="457">
        <f t="shared" si="106"/>
        <v>0</v>
      </c>
      <c r="R1517" s="457">
        <f t="shared" si="106"/>
        <v>0</v>
      </c>
      <c r="S1517" s="457">
        <f t="shared" si="106"/>
        <v>0</v>
      </c>
      <c r="T1517" s="457">
        <f t="shared" si="106"/>
        <v>0</v>
      </c>
      <c r="U1517" s="457">
        <f t="shared" si="106"/>
        <v>0</v>
      </c>
      <c r="V1517" s="457">
        <f t="shared" si="106"/>
        <v>0</v>
      </c>
      <c r="W1517" s="457">
        <f t="shared" si="106"/>
        <v>0</v>
      </c>
      <c r="X1517" s="457">
        <f t="shared" si="106"/>
        <v>0</v>
      </c>
    </row>
    <row r="1518" spans="1:24" outlineLevel="1"/>
    <row r="1519" spans="1:24" outlineLevel="1"/>
    <row r="1520" spans="1:24" outlineLevel="1">
      <c r="B1520" s="69" t="s">
        <v>5309</v>
      </c>
    </row>
    <row r="1521" spans="1:13" outlineLevel="1">
      <c r="A1521" s="447"/>
      <c r="B1521" s="447"/>
      <c r="C1521" s="448"/>
      <c r="D1521" s="449"/>
      <c r="E1521" s="452" t="s">
        <v>5310</v>
      </c>
      <c r="F1521" s="452">
        <v>6.09</v>
      </c>
      <c r="G1521" s="452" t="s">
        <v>29</v>
      </c>
      <c r="M1521" s="458"/>
    </row>
    <row r="1522" spans="1:13" outlineLevel="1">
      <c r="A1522" s="447"/>
      <c r="B1522" s="447"/>
      <c r="C1522" s="448"/>
      <c r="D1522" s="449"/>
      <c r="E1522" s="452" t="s">
        <v>5311</v>
      </c>
      <c r="F1522" s="452">
        <v>117.886</v>
      </c>
      <c r="G1522" s="452" t="s">
        <v>29</v>
      </c>
      <c r="M1522" s="458"/>
    </row>
    <row r="1523" spans="1:13" outlineLevel="1">
      <c r="A1523" s="447"/>
      <c r="B1523" s="447"/>
      <c r="C1523" s="448"/>
      <c r="D1523" s="449"/>
      <c r="E1523" s="452" t="s">
        <v>5312</v>
      </c>
      <c r="F1523" s="452">
        <v>93.168000000000006</v>
      </c>
      <c r="G1523" s="452" t="s">
        <v>29</v>
      </c>
      <c r="M1523" s="458"/>
    </row>
    <row r="1524" spans="1:13" outlineLevel="1">
      <c r="A1524" s="447"/>
      <c r="B1524" s="447"/>
      <c r="C1524" s="448"/>
      <c r="D1524" s="449"/>
      <c r="E1524" s="452" t="s">
        <v>5313</v>
      </c>
      <c r="F1524" s="452">
        <v>25.068999999999999</v>
      </c>
      <c r="G1524" s="452" t="s">
        <v>29</v>
      </c>
      <c r="M1524" s="458"/>
    </row>
    <row r="1525" spans="1:13" outlineLevel="1">
      <c r="A1525" s="447"/>
      <c r="B1525" s="447"/>
      <c r="C1525" s="448"/>
      <c r="D1525" s="449"/>
      <c r="E1525" s="452" t="s">
        <v>5314</v>
      </c>
      <c r="F1525" s="452">
        <v>16.541</v>
      </c>
      <c r="G1525" s="452" t="s">
        <v>29</v>
      </c>
      <c r="M1525" s="458"/>
    </row>
    <row r="1526" spans="1:13" outlineLevel="1">
      <c r="A1526" s="447"/>
      <c r="B1526" s="447"/>
      <c r="C1526" s="448"/>
      <c r="D1526" s="449"/>
      <c r="E1526" s="452" t="s">
        <v>5315</v>
      </c>
      <c r="F1526" s="452">
        <v>0</v>
      </c>
      <c r="G1526" s="452" t="s">
        <v>29</v>
      </c>
      <c r="M1526" s="458"/>
    </row>
    <row r="1527" spans="1:13" outlineLevel="1">
      <c r="A1527" s="447"/>
      <c r="B1527" s="447"/>
      <c r="C1527" s="448"/>
      <c r="D1527" s="449"/>
      <c r="E1527" s="452" t="s">
        <v>5316</v>
      </c>
      <c r="F1527" s="452">
        <v>0</v>
      </c>
      <c r="G1527" s="452" t="s">
        <v>29</v>
      </c>
      <c r="M1527" s="458"/>
    </row>
    <row r="1528" spans="1:13" outlineLevel="1">
      <c r="A1528" s="447"/>
      <c r="B1528" s="447"/>
      <c r="C1528" s="448"/>
      <c r="D1528" s="449"/>
      <c r="E1528" s="452" t="s">
        <v>5317</v>
      </c>
      <c r="F1528" s="452">
        <v>0</v>
      </c>
      <c r="G1528" s="452" t="s">
        <v>29</v>
      </c>
      <c r="M1528" s="458"/>
    </row>
    <row r="1529" spans="1:13" outlineLevel="1">
      <c r="A1529" s="447"/>
      <c r="B1529" s="447"/>
      <c r="C1529" s="448"/>
      <c r="D1529" s="449"/>
      <c r="E1529" s="452" t="s">
        <v>5318</v>
      </c>
      <c r="F1529" s="452">
        <v>0</v>
      </c>
      <c r="G1529" s="452" t="s">
        <v>29</v>
      </c>
      <c r="M1529" s="458"/>
    </row>
    <row r="1530" spans="1:13" outlineLevel="1">
      <c r="A1530" s="447"/>
      <c r="B1530" s="447"/>
      <c r="C1530" s="448"/>
      <c r="D1530" s="449"/>
      <c r="E1530" s="452" t="s">
        <v>5319</v>
      </c>
      <c r="F1530" s="452">
        <v>0</v>
      </c>
      <c r="G1530" s="452" t="s">
        <v>29</v>
      </c>
      <c r="M1530" s="458"/>
    </row>
    <row r="1531" spans="1:13" outlineLevel="1">
      <c r="A1531" s="447"/>
      <c r="B1531" s="447"/>
      <c r="C1531" s="448"/>
      <c r="D1531" s="449"/>
      <c r="E1531" s="452" t="s">
        <v>5320</v>
      </c>
      <c r="F1531" s="452">
        <v>0</v>
      </c>
      <c r="G1531" s="452" t="s">
        <v>29</v>
      </c>
      <c r="M1531" s="458"/>
    </row>
    <row r="1532" spans="1:13" outlineLevel="1">
      <c r="A1532" s="447"/>
      <c r="B1532" s="447"/>
      <c r="C1532" s="448"/>
      <c r="D1532" s="449"/>
      <c r="E1532" s="452" t="s">
        <v>5321</v>
      </c>
      <c r="F1532" s="452">
        <v>0</v>
      </c>
      <c r="G1532" s="452" t="s">
        <v>29</v>
      </c>
      <c r="M1532" s="458"/>
    </row>
    <row r="1533" spans="1:13" outlineLevel="1">
      <c r="A1533" s="447"/>
      <c r="B1533" s="447"/>
      <c r="C1533" s="448"/>
      <c r="D1533" s="449"/>
      <c r="E1533" s="452" t="s">
        <v>5322</v>
      </c>
      <c r="F1533" s="452">
        <v>0</v>
      </c>
      <c r="G1533" s="452" t="s">
        <v>29</v>
      </c>
      <c r="M1533" s="458"/>
    </row>
    <row r="1534" spans="1:13" outlineLevel="1">
      <c r="A1534" s="447"/>
      <c r="B1534" s="447"/>
      <c r="C1534" s="448"/>
      <c r="D1534" s="449"/>
      <c r="E1534" s="452" t="s">
        <v>5323</v>
      </c>
      <c r="F1534" s="452">
        <v>0</v>
      </c>
      <c r="G1534" s="452" t="s">
        <v>29</v>
      </c>
      <c r="M1534" s="458"/>
    </row>
    <row r="1535" spans="1:13" outlineLevel="1">
      <c r="A1535" s="447"/>
      <c r="B1535" s="447"/>
      <c r="C1535" s="448"/>
      <c r="D1535" s="449"/>
      <c r="E1535" s="452" t="s">
        <v>5324</v>
      </c>
      <c r="F1535" s="452">
        <v>0</v>
      </c>
      <c r="G1535" s="452" t="s">
        <v>29</v>
      </c>
      <c r="M1535" s="458"/>
    </row>
    <row r="1536" spans="1:13" outlineLevel="1">
      <c r="A1536" s="447"/>
      <c r="B1536" s="447"/>
      <c r="C1536" s="448"/>
      <c r="D1536" s="449"/>
      <c r="E1536" s="452" t="s">
        <v>5325</v>
      </c>
      <c r="F1536" s="452">
        <v>0</v>
      </c>
      <c r="G1536" s="452" t="s">
        <v>29</v>
      </c>
      <c r="M1536" s="458"/>
    </row>
    <row r="1537" spans="1:13" outlineLevel="1">
      <c r="A1537" s="447"/>
      <c r="B1537" s="447"/>
      <c r="C1537" s="448"/>
      <c r="D1537" s="449"/>
      <c r="E1537" s="452" t="s">
        <v>5326</v>
      </c>
      <c r="F1537" s="452">
        <v>0</v>
      </c>
      <c r="G1537" s="452" t="s">
        <v>29</v>
      </c>
      <c r="M1537" s="458"/>
    </row>
    <row r="1538" spans="1:13" outlineLevel="1">
      <c r="A1538" s="447"/>
      <c r="B1538" s="447"/>
      <c r="C1538" s="448"/>
      <c r="D1538" s="449"/>
      <c r="E1538" s="452" t="s">
        <v>5327</v>
      </c>
      <c r="F1538" s="452">
        <v>0</v>
      </c>
      <c r="G1538" s="452" t="s">
        <v>29</v>
      </c>
      <c r="M1538" s="458"/>
    </row>
    <row r="1539" spans="1:13" outlineLevel="1">
      <c r="A1539" s="447"/>
      <c r="B1539" s="447"/>
      <c r="C1539" s="448"/>
      <c r="D1539" s="449"/>
      <c r="E1539" s="450" t="s">
        <v>5328</v>
      </c>
      <c r="F1539" s="450">
        <v>1</v>
      </c>
      <c r="G1539" s="450" t="s">
        <v>4001</v>
      </c>
      <c r="M1539" s="451"/>
    </row>
    <row r="1540" spans="1:13" outlineLevel="1">
      <c r="A1540" s="453"/>
      <c r="B1540" s="453"/>
      <c r="C1540" s="454"/>
      <c r="D1540" s="455"/>
      <c r="E1540" s="456" t="s">
        <v>5329</v>
      </c>
      <c r="F1540" s="457">
        <f t="shared" ref="F1540:F1545" si="107" xml:space="preserve">  CHOOSE( $F$1539, $F1521, $F1527, $F1533 )</f>
        <v>6.09</v>
      </c>
      <c r="G1540" s="456" t="s">
        <v>29</v>
      </c>
      <c r="M1540" s="458"/>
    </row>
    <row r="1541" spans="1:13" outlineLevel="1">
      <c r="A1541" s="453"/>
      <c r="B1541" s="453"/>
      <c r="C1541" s="454"/>
      <c r="D1541" s="455"/>
      <c r="E1541" s="456" t="s">
        <v>5330</v>
      </c>
      <c r="F1541" s="457">
        <f t="shared" si="107"/>
        <v>117.886</v>
      </c>
      <c r="G1541" s="456" t="s">
        <v>29</v>
      </c>
      <c r="M1541" s="458"/>
    </row>
    <row r="1542" spans="1:13" outlineLevel="1">
      <c r="A1542" s="453"/>
      <c r="B1542" s="453"/>
      <c r="C1542" s="454"/>
      <c r="D1542" s="455"/>
      <c r="E1542" s="456" t="s">
        <v>5331</v>
      </c>
      <c r="F1542" s="457">
        <f t="shared" si="107"/>
        <v>93.168000000000006</v>
      </c>
      <c r="G1542" s="456" t="s">
        <v>29</v>
      </c>
      <c r="M1542" s="458"/>
    </row>
    <row r="1543" spans="1:13" outlineLevel="1">
      <c r="A1543" s="453"/>
      <c r="B1543" s="453"/>
      <c r="C1543" s="454"/>
      <c r="D1543" s="455"/>
      <c r="E1543" s="456" t="s">
        <v>5332</v>
      </c>
      <c r="F1543" s="457">
        <f t="shared" si="107"/>
        <v>25.068999999999999</v>
      </c>
      <c r="G1543" s="456" t="s">
        <v>29</v>
      </c>
      <c r="M1543" s="458"/>
    </row>
    <row r="1544" spans="1:13" outlineLevel="1">
      <c r="A1544" s="453"/>
      <c r="B1544" s="453"/>
      <c r="C1544" s="454"/>
      <c r="D1544" s="455"/>
      <c r="E1544" s="456" t="s">
        <v>5333</v>
      </c>
      <c r="F1544" s="457">
        <f t="shared" si="107"/>
        <v>16.541</v>
      </c>
      <c r="G1544" s="456" t="s">
        <v>29</v>
      </c>
      <c r="M1544" s="458"/>
    </row>
    <row r="1545" spans="1:13" outlineLevel="1">
      <c r="A1545" s="453"/>
      <c r="B1545" s="453"/>
      <c r="C1545" s="454"/>
      <c r="D1545" s="455"/>
      <c r="E1545" s="456" t="s">
        <v>5334</v>
      </c>
      <c r="F1545" s="457">
        <f t="shared" si="107"/>
        <v>0</v>
      </c>
      <c r="G1545" s="456" t="s">
        <v>29</v>
      </c>
      <c r="M1545" s="458"/>
    </row>
    <row r="1546" spans="1:13" outlineLevel="1"/>
    <row r="1547" spans="1:13" outlineLevel="1"/>
    <row r="1548" spans="1:13" outlineLevel="1">
      <c r="B1548" s="69" t="s">
        <v>5335</v>
      </c>
    </row>
    <row r="1549" spans="1:13" outlineLevel="1">
      <c r="A1549" s="447"/>
      <c r="B1549" s="447"/>
      <c r="C1549" s="448"/>
      <c r="D1549" s="449"/>
      <c r="E1549" s="452" t="s">
        <v>5336</v>
      </c>
      <c r="F1549" s="452">
        <v>6.6639999999999997</v>
      </c>
      <c r="G1549" s="452" t="s">
        <v>29</v>
      </c>
      <c r="M1549" s="458"/>
    </row>
    <row r="1550" spans="1:13" outlineLevel="1">
      <c r="A1550" s="447"/>
      <c r="B1550" s="447"/>
      <c r="C1550" s="448"/>
      <c r="D1550" s="449"/>
      <c r="E1550" s="452" t="s">
        <v>5337</v>
      </c>
      <c r="F1550" s="452">
        <v>128.98500000000001</v>
      </c>
      <c r="G1550" s="452" t="s">
        <v>29</v>
      </c>
      <c r="M1550" s="458"/>
    </row>
    <row r="1551" spans="1:13" outlineLevel="1">
      <c r="A1551" s="447"/>
      <c r="B1551" s="447"/>
      <c r="C1551" s="448"/>
      <c r="D1551" s="449"/>
      <c r="E1551" s="452" t="s">
        <v>5338</v>
      </c>
      <c r="F1551" s="452">
        <v>101.94</v>
      </c>
      <c r="G1551" s="452" t="s">
        <v>29</v>
      </c>
      <c r="M1551" s="458"/>
    </row>
    <row r="1552" spans="1:13" outlineLevel="1">
      <c r="A1552" s="447"/>
      <c r="B1552" s="447"/>
      <c r="C1552" s="448"/>
      <c r="D1552" s="449"/>
      <c r="E1552" s="452" t="s">
        <v>5339</v>
      </c>
      <c r="F1552" s="452">
        <v>27.428999999999998</v>
      </c>
      <c r="G1552" s="452" t="s">
        <v>29</v>
      </c>
      <c r="M1552" s="458"/>
    </row>
    <row r="1553" spans="1:13" outlineLevel="1">
      <c r="A1553" s="447"/>
      <c r="B1553" s="447"/>
      <c r="C1553" s="448"/>
      <c r="D1553" s="449"/>
      <c r="E1553" s="452" t="s">
        <v>5340</v>
      </c>
      <c r="F1553" s="452">
        <v>18.099</v>
      </c>
      <c r="G1553" s="452" t="s">
        <v>29</v>
      </c>
      <c r="M1553" s="458"/>
    </row>
    <row r="1554" spans="1:13" outlineLevel="1">
      <c r="A1554" s="447"/>
      <c r="B1554" s="447"/>
      <c r="C1554" s="448"/>
      <c r="D1554" s="449"/>
      <c r="E1554" s="452" t="s">
        <v>5341</v>
      </c>
      <c r="F1554" s="452">
        <v>0</v>
      </c>
      <c r="G1554" s="452" t="s">
        <v>29</v>
      </c>
      <c r="M1554" s="458"/>
    </row>
    <row r="1555" spans="1:13" outlineLevel="1">
      <c r="A1555" s="447"/>
      <c r="B1555" s="447"/>
      <c r="C1555" s="448"/>
      <c r="D1555" s="449"/>
      <c r="E1555" s="452" t="s">
        <v>5342</v>
      </c>
      <c r="F1555" s="452">
        <v>0</v>
      </c>
      <c r="G1555" s="452" t="s">
        <v>29</v>
      </c>
      <c r="M1555" s="458"/>
    </row>
    <row r="1556" spans="1:13" outlineLevel="1">
      <c r="A1556" s="447"/>
      <c r="B1556" s="447"/>
      <c r="C1556" s="448"/>
      <c r="D1556" s="449"/>
      <c r="E1556" s="452" t="s">
        <v>5343</v>
      </c>
      <c r="F1556" s="452">
        <v>0</v>
      </c>
      <c r="G1556" s="452" t="s">
        <v>29</v>
      </c>
      <c r="M1556" s="458"/>
    </row>
    <row r="1557" spans="1:13" outlineLevel="1">
      <c r="A1557" s="447"/>
      <c r="B1557" s="447"/>
      <c r="C1557" s="448"/>
      <c r="D1557" s="449"/>
      <c r="E1557" s="452" t="s">
        <v>5344</v>
      </c>
      <c r="F1557" s="452">
        <v>0</v>
      </c>
      <c r="G1557" s="452" t="s">
        <v>29</v>
      </c>
      <c r="M1557" s="458"/>
    </row>
    <row r="1558" spans="1:13" outlineLevel="1">
      <c r="A1558" s="447"/>
      <c r="B1558" s="447"/>
      <c r="C1558" s="448"/>
      <c r="D1558" s="449"/>
      <c r="E1558" s="452" t="s">
        <v>5345</v>
      </c>
      <c r="F1558" s="452">
        <v>0</v>
      </c>
      <c r="G1558" s="452" t="s">
        <v>29</v>
      </c>
      <c r="M1558" s="458"/>
    </row>
    <row r="1559" spans="1:13" outlineLevel="1">
      <c r="A1559" s="447"/>
      <c r="B1559" s="447"/>
      <c r="C1559" s="448"/>
      <c r="D1559" s="449"/>
      <c r="E1559" s="452" t="s">
        <v>5346</v>
      </c>
      <c r="F1559" s="452">
        <v>0</v>
      </c>
      <c r="G1559" s="452" t="s">
        <v>29</v>
      </c>
      <c r="M1559" s="458"/>
    </row>
    <row r="1560" spans="1:13" outlineLevel="1">
      <c r="A1560" s="447"/>
      <c r="B1560" s="447"/>
      <c r="C1560" s="448"/>
      <c r="D1560" s="449"/>
      <c r="E1560" s="452" t="s">
        <v>5347</v>
      </c>
      <c r="F1560" s="452">
        <v>0</v>
      </c>
      <c r="G1560" s="452" t="s">
        <v>29</v>
      </c>
      <c r="M1560" s="458"/>
    </row>
    <row r="1561" spans="1:13" outlineLevel="1">
      <c r="A1561" s="447"/>
      <c r="B1561" s="447"/>
      <c r="C1561" s="448"/>
      <c r="D1561" s="449"/>
      <c r="E1561" s="452" t="s">
        <v>5348</v>
      </c>
      <c r="F1561" s="452">
        <v>0</v>
      </c>
      <c r="G1561" s="452" t="s">
        <v>29</v>
      </c>
      <c r="M1561" s="458"/>
    </row>
    <row r="1562" spans="1:13" outlineLevel="1">
      <c r="A1562" s="447"/>
      <c r="B1562" s="447"/>
      <c r="C1562" s="448"/>
      <c r="D1562" s="449"/>
      <c r="E1562" s="452" t="s">
        <v>5349</v>
      </c>
      <c r="F1562" s="452">
        <v>0</v>
      </c>
      <c r="G1562" s="452" t="s">
        <v>29</v>
      </c>
      <c r="M1562" s="458"/>
    </row>
    <row r="1563" spans="1:13" outlineLevel="1">
      <c r="A1563" s="447"/>
      <c r="B1563" s="447"/>
      <c r="C1563" s="448"/>
      <c r="D1563" s="449"/>
      <c r="E1563" s="452" t="s">
        <v>5350</v>
      </c>
      <c r="F1563" s="452">
        <v>0</v>
      </c>
      <c r="G1563" s="452" t="s">
        <v>29</v>
      </c>
      <c r="M1563" s="458"/>
    </row>
    <row r="1564" spans="1:13" outlineLevel="1">
      <c r="A1564" s="447"/>
      <c r="B1564" s="447"/>
      <c r="C1564" s="448"/>
      <c r="D1564" s="449"/>
      <c r="E1564" s="452" t="s">
        <v>5351</v>
      </c>
      <c r="F1564" s="452">
        <v>0</v>
      </c>
      <c r="G1564" s="452" t="s">
        <v>29</v>
      </c>
      <c r="M1564" s="458"/>
    </row>
    <row r="1565" spans="1:13" outlineLevel="1">
      <c r="A1565" s="447"/>
      <c r="B1565" s="447"/>
      <c r="C1565" s="448"/>
      <c r="D1565" s="449"/>
      <c r="E1565" s="452" t="s">
        <v>5352</v>
      </c>
      <c r="F1565" s="452">
        <v>0</v>
      </c>
      <c r="G1565" s="452" t="s">
        <v>29</v>
      </c>
      <c r="M1565" s="458"/>
    </row>
    <row r="1566" spans="1:13" outlineLevel="1">
      <c r="A1566" s="447"/>
      <c r="B1566" s="447"/>
      <c r="C1566" s="448"/>
      <c r="D1566" s="449"/>
      <c r="E1566" s="452" t="s">
        <v>5353</v>
      </c>
      <c r="F1566" s="452">
        <v>0</v>
      </c>
      <c r="G1566" s="452" t="s">
        <v>29</v>
      </c>
      <c r="M1566" s="458"/>
    </row>
    <row r="1567" spans="1:13" outlineLevel="1">
      <c r="A1567" s="447"/>
      <c r="B1567" s="447"/>
      <c r="C1567" s="448"/>
      <c r="D1567" s="449"/>
      <c r="E1567" s="450" t="s">
        <v>5354</v>
      </c>
      <c r="F1567" s="450">
        <v>1</v>
      </c>
      <c r="G1567" s="450" t="s">
        <v>4001</v>
      </c>
      <c r="M1567" s="451"/>
    </row>
    <row r="1568" spans="1:13" outlineLevel="1">
      <c r="A1568" s="453"/>
      <c r="B1568" s="453"/>
      <c r="C1568" s="454"/>
      <c r="D1568" s="455"/>
      <c r="E1568" s="456" t="s">
        <v>5355</v>
      </c>
      <c r="F1568" s="457">
        <f t="shared" ref="F1568:F1573" si="108" xml:space="preserve">  CHOOSE( $F$1567, $F1549, $F1555, $F1561 )</f>
        <v>6.6639999999999997</v>
      </c>
      <c r="G1568" s="456" t="s">
        <v>29</v>
      </c>
      <c r="M1568" s="458"/>
    </row>
    <row r="1569" spans="1:13" outlineLevel="1">
      <c r="A1569" s="453"/>
      <c r="B1569" s="453"/>
      <c r="C1569" s="454"/>
      <c r="D1569" s="455"/>
      <c r="E1569" s="456" t="s">
        <v>5356</v>
      </c>
      <c r="F1569" s="457">
        <f t="shared" si="108"/>
        <v>128.98500000000001</v>
      </c>
      <c r="G1569" s="456" t="s">
        <v>29</v>
      </c>
      <c r="M1569" s="458"/>
    </row>
    <row r="1570" spans="1:13" outlineLevel="1">
      <c r="A1570" s="453"/>
      <c r="B1570" s="453"/>
      <c r="C1570" s="454"/>
      <c r="D1570" s="455"/>
      <c r="E1570" s="456" t="s">
        <v>5357</v>
      </c>
      <c r="F1570" s="457">
        <f t="shared" si="108"/>
        <v>101.94</v>
      </c>
      <c r="G1570" s="456" t="s">
        <v>29</v>
      </c>
      <c r="M1570" s="458"/>
    </row>
    <row r="1571" spans="1:13" outlineLevel="1">
      <c r="A1571" s="453"/>
      <c r="B1571" s="453"/>
      <c r="C1571" s="454"/>
      <c r="D1571" s="455"/>
      <c r="E1571" s="456" t="s">
        <v>5358</v>
      </c>
      <c r="F1571" s="457">
        <f t="shared" si="108"/>
        <v>27.428999999999998</v>
      </c>
      <c r="G1571" s="456" t="s">
        <v>29</v>
      </c>
      <c r="M1571" s="458"/>
    </row>
    <row r="1572" spans="1:13" outlineLevel="1">
      <c r="A1572" s="453"/>
      <c r="B1572" s="453"/>
      <c r="C1572" s="454"/>
      <c r="D1572" s="455"/>
      <c r="E1572" s="456" t="s">
        <v>5359</v>
      </c>
      <c r="F1572" s="457">
        <f t="shared" si="108"/>
        <v>18.099</v>
      </c>
      <c r="G1572" s="456" t="s">
        <v>29</v>
      </c>
      <c r="M1572" s="458"/>
    </row>
    <row r="1573" spans="1:13" outlineLevel="1">
      <c r="A1573" s="453"/>
      <c r="B1573" s="453"/>
      <c r="C1573" s="454"/>
      <c r="D1573" s="455"/>
      <c r="E1573" s="456" t="s">
        <v>5360</v>
      </c>
      <c r="F1573" s="457">
        <f t="shared" si="108"/>
        <v>0</v>
      </c>
      <c r="G1573" s="456" t="s">
        <v>29</v>
      </c>
      <c r="M1573" s="458"/>
    </row>
    <row r="1574" spans="1:13" outlineLevel="1"/>
    <row r="1575" spans="1:13" outlineLevel="1"/>
    <row r="1576" spans="1:13" outlineLevel="1">
      <c r="B1576" s="69" t="s">
        <v>5361</v>
      </c>
    </row>
    <row r="1577" spans="1:13" outlineLevel="1">
      <c r="A1577" s="447"/>
      <c r="B1577" s="447"/>
      <c r="C1577" s="448"/>
      <c r="D1577" s="449"/>
      <c r="E1577" s="452" t="s">
        <v>5362</v>
      </c>
      <c r="F1577" s="452">
        <v>0.34300000000000003</v>
      </c>
      <c r="G1577" s="452" t="s">
        <v>29</v>
      </c>
      <c r="M1577" s="458"/>
    </row>
    <row r="1578" spans="1:13" outlineLevel="1">
      <c r="A1578" s="447"/>
      <c r="B1578" s="447"/>
      <c r="C1578" s="448"/>
      <c r="D1578" s="449"/>
      <c r="E1578" s="452" t="s">
        <v>5363</v>
      </c>
      <c r="F1578" s="452">
        <v>6.641</v>
      </c>
      <c r="G1578" s="452" t="s">
        <v>29</v>
      </c>
      <c r="M1578" s="458"/>
    </row>
    <row r="1579" spans="1:13" outlineLevel="1">
      <c r="A1579" s="447"/>
      <c r="B1579" s="447"/>
      <c r="C1579" s="448"/>
      <c r="D1579" s="449"/>
      <c r="E1579" s="452" t="s">
        <v>5364</v>
      </c>
      <c r="F1579" s="452">
        <v>5.2489999999999997</v>
      </c>
      <c r="G1579" s="452" t="s">
        <v>29</v>
      </c>
      <c r="M1579" s="458"/>
    </row>
    <row r="1580" spans="1:13" outlineLevel="1">
      <c r="A1580" s="447"/>
      <c r="B1580" s="447"/>
      <c r="C1580" s="448"/>
      <c r="D1580" s="449"/>
      <c r="E1580" s="452" t="s">
        <v>5365</v>
      </c>
      <c r="F1580" s="452">
        <v>1.4119999999999999</v>
      </c>
      <c r="G1580" s="452" t="s">
        <v>29</v>
      </c>
      <c r="M1580" s="458"/>
    </row>
    <row r="1581" spans="1:13" outlineLevel="1">
      <c r="A1581" s="447"/>
      <c r="B1581" s="447"/>
      <c r="C1581" s="448"/>
      <c r="D1581" s="449"/>
      <c r="E1581" s="452" t="s">
        <v>5366</v>
      </c>
      <c r="F1581" s="452">
        <v>0.93200000000000005</v>
      </c>
      <c r="G1581" s="452" t="s">
        <v>29</v>
      </c>
      <c r="M1581" s="458"/>
    </row>
    <row r="1582" spans="1:13" outlineLevel="1">
      <c r="A1582" s="447"/>
      <c r="B1582" s="447"/>
      <c r="C1582" s="448"/>
      <c r="D1582" s="449"/>
      <c r="E1582" s="452" t="s">
        <v>5367</v>
      </c>
      <c r="F1582" s="452">
        <v>0</v>
      </c>
      <c r="G1582" s="452" t="s">
        <v>29</v>
      </c>
      <c r="M1582" s="458"/>
    </row>
    <row r="1583" spans="1:13" outlineLevel="1">
      <c r="A1583" s="447"/>
      <c r="B1583" s="447"/>
      <c r="C1583" s="448"/>
      <c r="D1583" s="449"/>
      <c r="E1583" s="452" t="s">
        <v>5368</v>
      </c>
      <c r="F1583" s="452">
        <v>0</v>
      </c>
      <c r="G1583" s="452" t="s">
        <v>29</v>
      </c>
      <c r="M1583" s="458"/>
    </row>
    <row r="1584" spans="1:13" outlineLevel="1">
      <c r="A1584" s="447"/>
      <c r="B1584" s="447"/>
      <c r="C1584" s="448"/>
      <c r="D1584" s="449"/>
      <c r="E1584" s="452" t="s">
        <v>5369</v>
      </c>
      <c r="F1584" s="452">
        <v>0</v>
      </c>
      <c r="G1584" s="452" t="s">
        <v>29</v>
      </c>
      <c r="M1584" s="458"/>
    </row>
    <row r="1585" spans="1:13" outlineLevel="1">
      <c r="A1585" s="447"/>
      <c r="B1585" s="447"/>
      <c r="C1585" s="448"/>
      <c r="D1585" s="449"/>
      <c r="E1585" s="452" t="s">
        <v>5370</v>
      </c>
      <c r="F1585" s="452">
        <v>0</v>
      </c>
      <c r="G1585" s="452" t="s">
        <v>29</v>
      </c>
      <c r="M1585" s="458"/>
    </row>
    <row r="1586" spans="1:13" outlineLevel="1">
      <c r="A1586" s="447"/>
      <c r="B1586" s="447"/>
      <c r="C1586" s="448"/>
      <c r="D1586" s="449"/>
      <c r="E1586" s="452" t="s">
        <v>5371</v>
      </c>
      <c r="F1586" s="452">
        <v>0</v>
      </c>
      <c r="G1586" s="452" t="s">
        <v>29</v>
      </c>
      <c r="M1586" s="458"/>
    </row>
    <row r="1587" spans="1:13" outlineLevel="1">
      <c r="A1587" s="447"/>
      <c r="B1587" s="447"/>
      <c r="C1587" s="448"/>
      <c r="D1587" s="449"/>
      <c r="E1587" s="452" t="s">
        <v>5372</v>
      </c>
      <c r="F1587" s="452">
        <v>0</v>
      </c>
      <c r="G1587" s="452" t="s">
        <v>29</v>
      </c>
      <c r="M1587" s="458"/>
    </row>
    <row r="1588" spans="1:13" outlineLevel="1">
      <c r="A1588" s="447"/>
      <c r="B1588" s="447"/>
      <c r="C1588" s="448"/>
      <c r="D1588" s="449"/>
      <c r="E1588" s="452" t="s">
        <v>5373</v>
      </c>
      <c r="F1588" s="452">
        <v>0</v>
      </c>
      <c r="G1588" s="452" t="s">
        <v>29</v>
      </c>
      <c r="M1588" s="458"/>
    </row>
    <row r="1589" spans="1:13" outlineLevel="1">
      <c r="A1589" s="447"/>
      <c r="B1589" s="447"/>
      <c r="C1589" s="448"/>
      <c r="D1589" s="449"/>
      <c r="E1589" s="452" t="s">
        <v>5374</v>
      </c>
      <c r="F1589" s="452">
        <v>0</v>
      </c>
      <c r="G1589" s="452" t="s">
        <v>29</v>
      </c>
      <c r="M1589" s="458"/>
    </row>
    <row r="1590" spans="1:13" outlineLevel="1">
      <c r="A1590" s="447"/>
      <c r="B1590" s="447"/>
      <c r="C1590" s="448"/>
      <c r="D1590" s="449"/>
      <c r="E1590" s="452" t="s">
        <v>5375</v>
      </c>
      <c r="F1590" s="452">
        <v>0</v>
      </c>
      <c r="G1590" s="452" t="s">
        <v>29</v>
      </c>
      <c r="M1590" s="458"/>
    </row>
    <row r="1591" spans="1:13" outlineLevel="1">
      <c r="A1591" s="447"/>
      <c r="B1591" s="447"/>
      <c r="C1591" s="448"/>
      <c r="D1591" s="449"/>
      <c r="E1591" s="452" t="s">
        <v>5376</v>
      </c>
      <c r="F1591" s="452">
        <v>0</v>
      </c>
      <c r="G1591" s="452" t="s">
        <v>29</v>
      </c>
      <c r="M1591" s="458"/>
    </row>
    <row r="1592" spans="1:13" outlineLevel="1">
      <c r="A1592" s="447"/>
      <c r="B1592" s="447"/>
      <c r="C1592" s="448"/>
      <c r="D1592" s="449"/>
      <c r="E1592" s="452" t="s">
        <v>5377</v>
      </c>
      <c r="F1592" s="452">
        <v>0</v>
      </c>
      <c r="G1592" s="452" t="s">
        <v>29</v>
      </c>
      <c r="M1592" s="458"/>
    </row>
    <row r="1593" spans="1:13" outlineLevel="1">
      <c r="A1593" s="447"/>
      <c r="B1593" s="447"/>
      <c r="C1593" s="448"/>
      <c r="D1593" s="449"/>
      <c r="E1593" s="452" t="s">
        <v>5378</v>
      </c>
      <c r="F1593" s="452">
        <v>0</v>
      </c>
      <c r="G1593" s="452" t="s">
        <v>29</v>
      </c>
      <c r="M1593" s="458"/>
    </row>
    <row r="1594" spans="1:13" outlineLevel="1">
      <c r="A1594" s="447"/>
      <c r="B1594" s="447"/>
      <c r="C1594" s="448"/>
      <c r="D1594" s="449"/>
      <c r="E1594" s="452" t="s">
        <v>5379</v>
      </c>
      <c r="F1594" s="452">
        <v>0</v>
      </c>
      <c r="G1594" s="452" t="s">
        <v>29</v>
      </c>
      <c r="M1594" s="458"/>
    </row>
    <row r="1595" spans="1:13" outlineLevel="1">
      <c r="A1595" s="447"/>
      <c r="B1595" s="447"/>
      <c r="C1595" s="448"/>
      <c r="D1595" s="449"/>
      <c r="E1595" s="450" t="s">
        <v>5380</v>
      </c>
      <c r="F1595" s="450">
        <v>1</v>
      </c>
      <c r="G1595" s="450" t="s">
        <v>4001</v>
      </c>
      <c r="M1595" s="451"/>
    </row>
    <row r="1596" spans="1:13" outlineLevel="1">
      <c r="A1596" s="453"/>
      <c r="B1596" s="453"/>
      <c r="C1596" s="454"/>
      <c r="D1596" s="455"/>
      <c r="E1596" s="456" t="s">
        <v>5381</v>
      </c>
      <c r="F1596" s="457">
        <f t="shared" ref="F1596:F1601" si="109" xml:space="preserve">  CHOOSE( $F$1595, $F1577, $F1583, $F1589 )</f>
        <v>0.34300000000000003</v>
      </c>
      <c r="G1596" s="456" t="s">
        <v>29</v>
      </c>
      <c r="M1596" s="458"/>
    </row>
    <row r="1597" spans="1:13" outlineLevel="1">
      <c r="A1597" s="453"/>
      <c r="B1597" s="453"/>
      <c r="C1597" s="454"/>
      <c r="D1597" s="455"/>
      <c r="E1597" s="456" t="s">
        <v>5382</v>
      </c>
      <c r="F1597" s="457">
        <f t="shared" si="109"/>
        <v>6.641</v>
      </c>
      <c r="G1597" s="456" t="s">
        <v>29</v>
      </c>
      <c r="M1597" s="458"/>
    </row>
    <row r="1598" spans="1:13" outlineLevel="1">
      <c r="A1598" s="453"/>
      <c r="B1598" s="453"/>
      <c r="C1598" s="454"/>
      <c r="D1598" s="455"/>
      <c r="E1598" s="456" t="s">
        <v>5383</v>
      </c>
      <c r="F1598" s="457">
        <f t="shared" si="109"/>
        <v>5.2489999999999997</v>
      </c>
      <c r="G1598" s="456" t="s">
        <v>29</v>
      </c>
      <c r="M1598" s="458"/>
    </row>
    <row r="1599" spans="1:13" outlineLevel="1">
      <c r="A1599" s="453"/>
      <c r="B1599" s="453"/>
      <c r="C1599" s="454"/>
      <c r="D1599" s="455"/>
      <c r="E1599" s="456" t="s">
        <v>5384</v>
      </c>
      <c r="F1599" s="457">
        <f t="shared" si="109"/>
        <v>1.4119999999999999</v>
      </c>
      <c r="G1599" s="456" t="s">
        <v>29</v>
      </c>
      <c r="M1599" s="458"/>
    </row>
    <row r="1600" spans="1:13" outlineLevel="1">
      <c r="A1600" s="453"/>
      <c r="B1600" s="453"/>
      <c r="C1600" s="454"/>
      <c r="D1600" s="455"/>
      <c r="E1600" s="456" t="s">
        <v>5385</v>
      </c>
      <c r="F1600" s="457">
        <f t="shared" si="109"/>
        <v>0.93200000000000005</v>
      </c>
      <c r="G1600" s="456" t="s">
        <v>29</v>
      </c>
      <c r="M1600" s="458"/>
    </row>
    <row r="1601" spans="1:13" outlineLevel="1">
      <c r="A1601" s="453"/>
      <c r="B1601" s="453"/>
      <c r="C1601" s="454"/>
      <c r="D1601" s="455"/>
      <c r="E1601" s="456" t="s">
        <v>5386</v>
      </c>
      <c r="F1601" s="457">
        <f t="shared" si="109"/>
        <v>0</v>
      </c>
      <c r="G1601" s="456" t="s">
        <v>29</v>
      </c>
      <c r="M1601" s="458"/>
    </row>
    <row r="1602" spans="1:13" outlineLevel="1"/>
    <row r="1603" spans="1:13" outlineLevel="1"/>
    <row r="1604" spans="1:13" outlineLevel="1">
      <c r="B1604" s="69" t="s">
        <v>5387</v>
      </c>
    </row>
    <row r="1605" spans="1:13" outlineLevel="1">
      <c r="A1605" s="447"/>
      <c r="B1605" s="447"/>
      <c r="C1605" s="448"/>
      <c r="D1605" s="449"/>
      <c r="E1605" s="452" t="s">
        <v>5388</v>
      </c>
      <c r="F1605" s="452">
        <v>0</v>
      </c>
      <c r="G1605" s="452" t="s">
        <v>29</v>
      </c>
      <c r="M1605" s="458"/>
    </row>
    <row r="1606" spans="1:13" outlineLevel="1">
      <c r="A1606" s="447"/>
      <c r="B1606" s="447"/>
      <c r="C1606" s="448"/>
      <c r="D1606" s="449"/>
      <c r="E1606" s="452" t="s">
        <v>5389</v>
      </c>
      <c r="F1606" s="452">
        <v>0</v>
      </c>
      <c r="G1606" s="452" t="s">
        <v>29</v>
      </c>
      <c r="M1606" s="458"/>
    </row>
    <row r="1607" spans="1:13" outlineLevel="1">
      <c r="A1607" s="447"/>
      <c r="B1607" s="447"/>
      <c r="C1607" s="448"/>
      <c r="D1607" s="449"/>
      <c r="E1607" s="452" t="s">
        <v>5390</v>
      </c>
      <c r="F1607" s="452">
        <v>0</v>
      </c>
      <c r="G1607" s="452" t="s">
        <v>29</v>
      </c>
      <c r="M1607" s="458"/>
    </row>
    <row r="1608" spans="1:13" outlineLevel="1">
      <c r="A1608" s="447"/>
      <c r="B1608" s="447"/>
      <c r="C1608" s="448"/>
      <c r="D1608" s="449"/>
      <c r="E1608" s="452" t="s">
        <v>5391</v>
      </c>
      <c r="F1608" s="452">
        <v>0</v>
      </c>
      <c r="G1608" s="452" t="s">
        <v>29</v>
      </c>
      <c r="M1608" s="458"/>
    </row>
    <row r="1609" spans="1:13" outlineLevel="1">
      <c r="A1609" s="447"/>
      <c r="B1609" s="447"/>
      <c r="C1609" s="448"/>
      <c r="D1609" s="449"/>
      <c r="E1609" s="452" t="s">
        <v>5392</v>
      </c>
      <c r="F1609" s="452">
        <v>0</v>
      </c>
      <c r="G1609" s="452" t="s">
        <v>29</v>
      </c>
      <c r="M1609" s="458"/>
    </row>
    <row r="1610" spans="1:13" outlineLevel="1">
      <c r="A1610" s="447"/>
      <c r="B1610" s="447"/>
      <c r="C1610" s="448"/>
      <c r="D1610" s="449"/>
      <c r="E1610" s="452" t="s">
        <v>5393</v>
      </c>
      <c r="F1610" s="452">
        <v>0</v>
      </c>
      <c r="G1610" s="452" t="s">
        <v>29</v>
      </c>
      <c r="M1610" s="458"/>
    </row>
    <row r="1611" spans="1:13" outlineLevel="1">
      <c r="A1611" s="447"/>
      <c r="B1611" s="447"/>
      <c r="C1611" s="448"/>
      <c r="D1611" s="449"/>
      <c r="E1611" s="452" t="s">
        <v>5394</v>
      </c>
      <c r="F1611" s="452">
        <v>0</v>
      </c>
      <c r="G1611" s="452" t="s">
        <v>29</v>
      </c>
      <c r="M1611" s="458"/>
    </row>
    <row r="1612" spans="1:13" outlineLevel="1">
      <c r="A1612" s="447"/>
      <c r="B1612" s="447"/>
      <c r="C1612" s="448"/>
      <c r="D1612" s="449"/>
      <c r="E1612" s="452" t="s">
        <v>5395</v>
      </c>
      <c r="F1612" s="452">
        <v>0</v>
      </c>
      <c r="G1612" s="452" t="s">
        <v>29</v>
      </c>
      <c r="M1612" s="458"/>
    </row>
    <row r="1613" spans="1:13" outlineLevel="1">
      <c r="A1613" s="447"/>
      <c r="B1613" s="447"/>
      <c r="C1613" s="448"/>
      <c r="D1613" s="449"/>
      <c r="E1613" s="452" t="s">
        <v>5396</v>
      </c>
      <c r="F1613" s="452">
        <v>0</v>
      </c>
      <c r="G1613" s="452" t="s">
        <v>29</v>
      </c>
      <c r="M1613" s="458"/>
    </row>
    <row r="1614" spans="1:13" outlineLevel="1">
      <c r="A1614" s="447"/>
      <c r="B1614" s="447"/>
      <c r="C1614" s="448"/>
      <c r="D1614" s="449"/>
      <c r="E1614" s="452" t="s">
        <v>5397</v>
      </c>
      <c r="F1614" s="452">
        <v>0</v>
      </c>
      <c r="G1614" s="452" t="s">
        <v>29</v>
      </c>
      <c r="M1614" s="458"/>
    </row>
    <row r="1615" spans="1:13" outlineLevel="1">
      <c r="A1615" s="447"/>
      <c r="B1615" s="447"/>
      <c r="C1615" s="448"/>
      <c r="D1615" s="449"/>
      <c r="E1615" s="452" t="s">
        <v>5398</v>
      </c>
      <c r="F1615" s="452">
        <v>0</v>
      </c>
      <c r="G1615" s="452" t="s">
        <v>29</v>
      </c>
      <c r="M1615" s="458"/>
    </row>
    <row r="1616" spans="1:13" outlineLevel="1">
      <c r="A1616" s="447"/>
      <c r="B1616" s="447"/>
      <c r="C1616" s="448"/>
      <c r="D1616" s="449"/>
      <c r="E1616" s="452" t="s">
        <v>5399</v>
      </c>
      <c r="F1616" s="452">
        <v>0</v>
      </c>
      <c r="G1616" s="452" t="s">
        <v>29</v>
      </c>
      <c r="M1616" s="458"/>
    </row>
    <row r="1617" spans="1:13" outlineLevel="1">
      <c r="A1617" s="447"/>
      <c r="B1617" s="447"/>
      <c r="C1617" s="448"/>
      <c r="D1617" s="449"/>
      <c r="E1617" s="452" t="s">
        <v>5400</v>
      </c>
      <c r="F1617" s="452">
        <v>0</v>
      </c>
      <c r="G1617" s="452" t="s">
        <v>29</v>
      </c>
      <c r="M1617" s="458"/>
    </row>
    <row r="1618" spans="1:13" outlineLevel="1">
      <c r="A1618" s="447"/>
      <c r="B1618" s="447"/>
      <c r="C1618" s="448"/>
      <c r="D1618" s="449"/>
      <c r="E1618" s="452" t="s">
        <v>5401</v>
      </c>
      <c r="F1618" s="452">
        <v>0</v>
      </c>
      <c r="G1618" s="452" t="s">
        <v>29</v>
      </c>
      <c r="M1618" s="458"/>
    </row>
    <row r="1619" spans="1:13" outlineLevel="1">
      <c r="A1619" s="447"/>
      <c r="B1619" s="447"/>
      <c r="C1619" s="448"/>
      <c r="D1619" s="449"/>
      <c r="E1619" s="452" t="s">
        <v>5402</v>
      </c>
      <c r="F1619" s="452">
        <v>0</v>
      </c>
      <c r="G1619" s="452" t="s">
        <v>29</v>
      </c>
      <c r="M1619" s="458"/>
    </row>
    <row r="1620" spans="1:13" outlineLevel="1">
      <c r="A1620" s="447"/>
      <c r="B1620" s="447"/>
      <c r="C1620" s="448"/>
      <c r="D1620" s="449"/>
      <c r="E1620" s="452" t="s">
        <v>5403</v>
      </c>
      <c r="F1620" s="452">
        <v>0</v>
      </c>
      <c r="G1620" s="452" t="s">
        <v>29</v>
      </c>
      <c r="M1620" s="458"/>
    </row>
    <row r="1621" spans="1:13" outlineLevel="1">
      <c r="A1621" s="447"/>
      <c r="B1621" s="447"/>
      <c r="C1621" s="448"/>
      <c r="D1621" s="449"/>
      <c r="E1621" s="452" t="s">
        <v>5404</v>
      </c>
      <c r="F1621" s="452">
        <v>0</v>
      </c>
      <c r="G1621" s="452" t="s">
        <v>29</v>
      </c>
      <c r="M1621" s="458"/>
    </row>
    <row r="1622" spans="1:13" outlineLevel="1">
      <c r="A1622" s="447"/>
      <c r="B1622" s="447"/>
      <c r="C1622" s="448"/>
      <c r="D1622" s="449"/>
      <c r="E1622" s="452" t="s">
        <v>5405</v>
      </c>
      <c r="F1622" s="452">
        <v>0</v>
      </c>
      <c r="G1622" s="452" t="s">
        <v>29</v>
      </c>
      <c r="M1622" s="458"/>
    </row>
    <row r="1623" spans="1:13" outlineLevel="1">
      <c r="A1623" s="447"/>
      <c r="B1623" s="447"/>
      <c r="C1623" s="448"/>
      <c r="D1623" s="449"/>
      <c r="E1623" s="450" t="s">
        <v>5406</v>
      </c>
      <c r="F1623" s="450">
        <v>1</v>
      </c>
      <c r="G1623" s="450" t="s">
        <v>4001</v>
      </c>
      <c r="M1623" s="451"/>
    </row>
    <row r="1624" spans="1:13" outlineLevel="1">
      <c r="A1624" s="453"/>
      <c r="B1624" s="453"/>
      <c r="C1624" s="454"/>
      <c r="D1624" s="455"/>
      <c r="E1624" s="456" t="s">
        <v>5407</v>
      </c>
      <c r="F1624" s="457">
        <f t="shared" ref="F1624:F1629" si="110" xml:space="preserve">  CHOOSE( $F$1623, $F1605, $F1611, $F1617 )</f>
        <v>0</v>
      </c>
      <c r="G1624" s="456" t="s">
        <v>29</v>
      </c>
      <c r="M1624" s="458"/>
    </row>
    <row r="1625" spans="1:13" outlineLevel="1">
      <c r="A1625" s="453"/>
      <c r="B1625" s="453"/>
      <c r="C1625" s="454"/>
      <c r="D1625" s="455"/>
      <c r="E1625" s="456" t="s">
        <v>5408</v>
      </c>
      <c r="F1625" s="457">
        <f t="shared" si="110"/>
        <v>0</v>
      </c>
      <c r="G1625" s="456" t="s">
        <v>29</v>
      </c>
      <c r="M1625" s="458"/>
    </row>
    <row r="1626" spans="1:13" outlineLevel="1">
      <c r="A1626" s="453"/>
      <c r="B1626" s="453"/>
      <c r="C1626" s="454"/>
      <c r="D1626" s="455"/>
      <c r="E1626" s="456" t="s">
        <v>5409</v>
      </c>
      <c r="F1626" s="457">
        <f t="shared" si="110"/>
        <v>0</v>
      </c>
      <c r="G1626" s="456" t="s">
        <v>29</v>
      </c>
      <c r="M1626" s="458"/>
    </row>
    <row r="1627" spans="1:13" outlineLevel="1">
      <c r="A1627" s="453"/>
      <c r="B1627" s="453"/>
      <c r="C1627" s="454"/>
      <c r="D1627" s="455"/>
      <c r="E1627" s="456" t="s">
        <v>5410</v>
      </c>
      <c r="F1627" s="457">
        <f t="shared" si="110"/>
        <v>0</v>
      </c>
      <c r="G1627" s="456" t="s">
        <v>29</v>
      </c>
      <c r="M1627" s="458"/>
    </row>
    <row r="1628" spans="1:13" outlineLevel="1">
      <c r="A1628" s="453"/>
      <c r="B1628" s="453"/>
      <c r="C1628" s="454"/>
      <c r="D1628" s="455"/>
      <c r="E1628" s="456" t="s">
        <v>5411</v>
      </c>
      <c r="F1628" s="457">
        <f t="shared" si="110"/>
        <v>0</v>
      </c>
      <c r="G1628" s="456" t="s">
        <v>29</v>
      </c>
      <c r="M1628" s="458"/>
    </row>
    <row r="1629" spans="1:13" outlineLevel="1">
      <c r="A1629" s="453"/>
      <c r="B1629" s="453"/>
      <c r="C1629" s="454"/>
      <c r="D1629" s="455"/>
      <c r="E1629" s="456" t="s">
        <v>5412</v>
      </c>
      <c r="F1629" s="457">
        <f t="shared" si="110"/>
        <v>0</v>
      </c>
      <c r="G1629" s="456" t="s">
        <v>29</v>
      </c>
      <c r="M1629" s="458"/>
    </row>
    <row r="1630" spans="1:13" outlineLevel="1"/>
    <row r="1631" spans="1:13" outlineLevel="1"/>
    <row r="1632" spans="1:13" outlineLevel="1"/>
    <row r="1633" spans="1:24" outlineLevel="1">
      <c r="A1633" s="69" t="s">
        <v>5413</v>
      </c>
    </row>
    <row r="1634" spans="1:24" outlineLevel="2">
      <c r="B1634" s="69" t="s">
        <v>5414</v>
      </c>
    </row>
    <row r="1635" spans="1:24" outlineLevel="2">
      <c r="A1635" s="447"/>
      <c r="B1635" s="447"/>
      <c r="C1635" s="448"/>
      <c r="D1635" s="449"/>
      <c r="E1635" s="450" t="s">
        <v>5415</v>
      </c>
      <c r="F1635" s="450">
        <v>1</v>
      </c>
      <c r="G1635" s="450" t="s">
        <v>4001</v>
      </c>
      <c r="M1635" s="451"/>
    </row>
    <row r="1636" spans="1:24" outlineLevel="2">
      <c r="A1636" s="447"/>
      <c r="B1636" s="447"/>
      <c r="C1636" s="448"/>
      <c r="D1636" s="449"/>
      <c r="E1636" s="452" t="s">
        <v>5416</v>
      </c>
      <c r="F1636" s="452">
        <v>0</v>
      </c>
      <c r="G1636" s="452" t="s">
        <v>29</v>
      </c>
      <c r="H1636" s="452">
        <v>139.9</v>
      </c>
      <c r="I1636" s="452">
        <v>0</v>
      </c>
      <c r="J1636" s="452">
        <v>0</v>
      </c>
      <c r="K1636" s="452">
        <v>0</v>
      </c>
      <c r="L1636" s="452">
        <v>0</v>
      </c>
      <c r="M1636" s="452">
        <v>139.9</v>
      </c>
      <c r="N1636" s="452">
        <v>0</v>
      </c>
      <c r="O1636" s="452">
        <v>0</v>
      </c>
      <c r="P1636" s="452">
        <v>0</v>
      </c>
      <c r="Q1636" s="452">
        <v>0</v>
      </c>
      <c r="R1636" s="452">
        <v>0</v>
      </c>
      <c r="S1636" s="452">
        <v>0</v>
      </c>
      <c r="T1636" s="452">
        <v>0</v>
      </c>
      <c r="U1636" s="452">
        <v>0</v>
      </c>
      <c r="V1636" s="452">
        <v>0</v>
      </c>
      <c r="W1636" s="452">
        <v>0</v>
      </c>
      <c r="X1636" s="452">
        <v>0</v>
      </c>
    </row>
    <row r="1637" spans="1:24" outlineLevel="2">
      <c r="A1637" s="447"/>
      <c r="B1637" s="447"/>
      <c r="C1637" s="448"/>
      <c r="D1637" s="449"/>
      <c r="E1637" s="452" t="s">
        <v>5417</v>
      </c>
      <c r="F1637" s="452">
        <v>0</v>
      </c>
      <c r="G1637" s="452" t="s">
        <v>29</v>
      </c>
      <c r="H1637" s="452">
        <v>0</v>
      </c>
      <c r="I1637" s="452">
        <v>0</v>
      </c>
      <c r="J1637" s="452">
        <v>0</v>
      </c>
      <c r="K1637" s="452">
        <v>0</v>
      </c>
      <c r="L1637" s="452">
        <v>0</v>
      </c>
      <c r="M1637" s="452">
        <v>0</v>
      </c>
      <c r="N1637" s="452">
        <v>0</v>
      </c>
      <c r="O1637" s="452">
        <v>0</v>
      </c>
      <c r="P1637" s="452">
        <v>0</v>
      </c>
      <c r="Q1637" s="452">
        <v>0</v>
      </c>
      <c r="R1637" s="452">
        <v>0</v>
      </c>
      <c r="S1637" s="452">
        <v>0</v>
      </c>
      <c r="T1637" s="452">
        <v>0</v>
      </c>
      <c r="U1637" s="452">
        <v>0</v>
      </c>
      <c r="V1637" s="452">
        <v>0</v>
      </c>
      <c r="W1637" s="452">
        <v>0</v>
      </c>
      <c r="X1637" s="452">
        <v>0</v>
      </c>
    </row>
    <row r="1638" spans="1:24" outlineLevel="2">
      <c r="A1638" s="447"/>
      <c r="B1638" s="447"/>
      <c r="C1638" s="448"/>
      <c r="D1638" s="449"/>
      <c r="E1638" s="452" t="s">
        <v>5418</v>
      </c>
      <c r="F1638" s="452">
        <v>0</v>
      </c>
      <c r="G1638" s="452" t="s">
        <v>29</v>
      </c>
      <c r="H1638" s="452">
        <v>0</v>
      </c>
      <c r="I1638" s="452">
        <v>0</v>
      </c>
      <c r="J1638" s="452">
        <v>0</v>
      </c>
      <c r="K1638" s="452">
        <v>0</v>
      </c>
      <c r="L1638" s="452">
        <v>0</v>
      </c>
      <c r="M1638" s="452">
        <v>0</v>
      </c>
      <c r="N1638" s="452">
        <v>0</v>
      </c>
      <c r="O1638" s="452">
        <v>0</v>
      </c>
      <c r="P1638" s="452">
        <v>0</v>
      </c>
      <c r="Q1638" s="452">
        <v>0</v>
      </c>
      <c r="R1638" s="452">
        <v>0</v>
      </c>
      <c r="S1638" s="452">
        <v>0</v>
      </c>
      <c r="T1638" s="452">
        <v>0</v>
      </c>
      <c r="U1638" s="452">
        <v>0</v>
      </c>
      <c r="V1638" s="452">
        <v>0</v>
      </c>
      <c r="W1638" s="452">
        <v>0</v>
      </c>
      <c r="X1638" s="452">
        <v>0</v>
      </c>
    </row>
    <row r="1639" spans="1:24" outlineLevel="2">
      <c r="A1639" s="453"/>
      <c r="B1639" s="453"/>
      <c r="C1639" s="454"/>
      <c r="D1639" s="455"/>
      <c r="E1639" s="456" t="s">
        <v>5414</v>
      </c>
      <c r="F1639" s="456"/>
      <c r="G1639" s="456" t="s">
        <v>29</v>
      </c>
      <c r="H1639" s="457">
        <f xml:space="preserve"> SUM( J1639:X1639 )</f>
        <v>139.9</v>
      </c>
      <c r="I1639" s="456"/>
      <c r="J1639" s="457">
        <f t="shared" ref="J1639:X1639" si="111" xml:space="preserve">  CHOOSE( $F1635, J1636, J1637, J1638 )</f>
        <v>0</v>
      </c>
      <c r="K1639" s="457">
        <f t="shared" si="111"/>
        <v>0</v>
      </c>
      <c r="L1639" s="457">
        <f t="shared" si="111"/>
        <v>0</v>
      </c>
      <c r="M1639" s="457">
        <f t="shared" si="111"/>
        <v>139.9</v>
      </c>
      <c r="N1639" s="457">
        <f t="shared" si="111"/>
        <v>0</v>
      </c>
      <c r="O1639" s="457">
        <f t="shared" si="111"/>
        <v>0</v>
      </c>
      <c r="P1639" s="457">
        <f t="shared" si="111"/>
        <v>0</v>
      </c>
      <c r="Q1639" s="457">
        <f t="shared" si="111"/>
        <v>0</v>
      </c>
      <c r="R1639" s="457">
        <f t="shared" si="111"/>
        <v>0</v>
      </c>
      <c r="S1639" s="457">
        <f t="shared" si="111"/>
        <v>0</v>
      </c>
      <c r="T1639" s="457">
        <f t="shared" si="111"/>
        <v>0</v>
      </c>
      <c r="U1639" s="457">
        <f t="shared" si="111"/>
        <v>0</v>
      </c>
      <c r="V1639" s="457">
        <f t="shared" si="111"/>
        <v>0</v>
      </c>
      <c r="W1639" s="457">
        <f t="shared" si="111"/>
        <v>0</v>
      </c>
      <c r="X1639" s="457">
        <f t="shared" si="111"/>
        <v>0</v>
      </c>
    </row>
    <row r="1640" spans="1:24" outlineLevel="2"/>
    <row r="1641" spans="1:24" outlineLevel="2"/>
    <row r="1642" spans="1:24" outlineLevel="2">
      <c r="B1642" s="69" t="s">
        <v>5419</v>
      </c>
    </row>
    <row r="1643" spans="1:24" outlineLevel="2">
      <c r="A1643" s="447"/>
      <c r="B1643" s="447"/>
      <c r="C1643" s="448"/>
      <c r="D1643" s="449"/>
      <c r="E1643" s="450" t="s">
        <v>5415</v>
      </c>
      <c r="F1643" s="450">
        <v>1</v>
      </c>
      <c r="G1643" s="450" t="s">
        <v>4001</v>
      </c>
      <c r="M1643" s="451"/>
    </row>
    <row r="1644" spans="1:24" outlineLevel="2">
      <c r="A1644" s="447"/>
      <c r="B1644" s="447"/>
      <c r="C1644" s="448"/>
      <c r="D1644" s="449"/>
      <c r="E1644" s="452" t="s">
        <v>5420</v>
      </c>
      <c r="F1644" s="452">
        <v>0</v>
      </c>
      <c r="G1644" s="452" t="s">
        <v>29</v>
      </c>
      <c r="H1644" s="452">
        <v>172.5</v>
      </c>
      <c r="I1644" s="452">
        <v>0</v>
      </c>
      <c r="J1644" s="452">
        <v>0</v>
      </c>
      <c r="K1644" s="452">
        <v>0</v>
      </c>
      <c r="L1644" s="452">
        <v>0</v>
      </c>
      <c r="M1644" s="452">
        <v>172.5</v>
      </c>
      <c r="N1644" s="452">
        <v>0</v>
      </c>
      <c r="O1644" s="452">
        <v>0</v>
      </c>
      <c r="P1644" s="452">
        <v>0</v>
      </c>
      <c r="Q1644" s="452">
        <v>0</v>
      </c>
      <c r="R1644" s="452">
        <v>0</v>
      </c>
      <c r="S1644" s="452">
        <v>0</v>
      </c>
      <c r="T1644" s="452">
        <v>0</v>
      </c>
      <c r="U1644" s="452">
        <v>0</v>
      </c>
      <c r="V1644" s="452">
        <v>0</v>
      </c>
      <c r="W1644" s="452">
        <v>0</v>
      </c>
      <c r="X1644" s="452">
        <v>0</v>
      </c>
    </row>
    <row r="1645" spans="1:24" outlineLevel="2">
      <c r="A1645" s="447"/>
      <c r="B1645" s="447"/>
      <c r="C1645" s="448"/>
      <c r="D1645" s="449"/>
      <c r="E1645" s="452" t="s">
        <v>5421</v>
      </c>
      <c r="F1645" s="452">
        <v>0</v>
      </c>
      <c r="G1645" s="452" t="s">
        <v>29</v>
      </c>
      <c r="H1645" s="452">
        <v>0</v>
      </c>
      <c r="I1645" s="452">
        <v>0</v>
      </c>
      <c r="J1645" s="452">
        <v>0</v>
      </c>
      <c r="K1645" s="452">
        <v>0</v>
      </c>
      <c r="L1645" s="452">
        <v>0</v>
      </c>
      <c r="M1645" s="452">
        <v>0</v>
      </c>
      <c r="N1645" s="452">
        <v>0</v>
      </c>
      <c r="O1645" s="452">
        <v>0</v>
      </c>
      <c r="P1645" s="452">
        <v>0</v>
      </c>
      <c r="Q1645" s="452">
        <v>0</v>
      </c>
      <c r="R1645" s="452">
        <v>0</v>
      </c>
      <c r="S1645" s="452">
        <v>0</v>
      </c>
      <c r="T1645" s="452">
        <v>0</v>
      </c>
      <c r="U1645" s="452">
        <v>0</v>
      </c>
      <c r="V1645" s="452">
        <v>0</v>
      </c>
      <c r="W1645" s="452">
        <v>0</v>
      </c>
      <c r="X1645" s="452">
        <v>0</v>
      </c>
    </row>
    <row r="1646" spans="1:24" outlineLevel="2">
      <c r="A1646" s="447"/>
      <c r="B1646" s="447"/>
      <c r="C1646" s="448"/>
      <c r="D1646" s="449"/>
      <c r="E1646" s="452" t="s">
        <v>5422</v>
      </c>
      <c r="F1646" s="452">
        <v>0</v>
      </c>
      <c r="G1646" s="452" t="s">
        <v>29</v>
      </c>
      <c r="H1646" s="452">
        <v>0</v>
      </c>
      <c r="I1646" s="452">
        <v>0</v>
      </c>
      <c r="J1646" s="452">
        <v>0</v>
      </c>
      <c r="K1646" s="452">
        <v>0</v>
      </c>
      <c r="L1646" s="452">
        <v>0</v>
      </c>
      <c r="M1646" s="452">
        <v>0</v>
      </c>
      <c r="N1646" s="452">
        <v>0</v>
      </c>
      <c r="O1646" s="452">
        <v>0</v>
      </c>
      <c r="P1646" s="452">
        <v>0</v>
      </c>
      <c r="Q1646" s="452">
        <v>0</v>
      </c>
      <c r="R1646" s="452">
        <v>0</v>
      </c>
      <c r="S1646" s="452">
        <v>0</v>
      </c>
      <c r="T1646" s="452">
        <v>0</v>
      </c>
      <c r="U1646" s="452">
        <v>0</v>
      </c>
      <c r="V1646" s="452">
        <v>0</v>
      </c>
      <c r="W1646" s="452">
        <v>0</v>
      </c>
      <c r="X1646" s="452">
        <v>0</v>
      </c>
    </row>
    <row r="1647" spans="1:24" outlineLevel="2">
      <c r="A1647" s="453"/>
      <c r="B1647" s="453"/>
      <c r="C1647" s="454"/>
      <c r="D1647" s="455"/>
      <c r="E1647" s="456" t="s">
        <v>5419</v>
      </c>
      <c r="F1647" s="456"/>
      <c r="G1647" s="456" t="s">
        <v>29</v>
      </c>
      <c r="H1647" s="457">
        <f xml:space="preserve"> SUM( J1647:X1647 )</f>
        <v>172.5</v>
      </c>
      <c r="I1647" s="456"/>
      <c r="J1647" s="457">
        <f t="shared" ref="J1647:X1647" si="112" xml:space="preserve">  CHOOSE( $F1643, J1644, J1645, J1646 )</f>
        <v>0</v>
      </c>
      <c r="K1647" s="457">
        <f t="shared" si="112"/>
        <v>0</v>
      </c>
      <c r="L1647" s="457">
        <f t="shared" si="112"/>
        <v>0</v>
      </c>
      <c r="M1647" s="457">
        <f t="shared" si="112"/>
        <v>172.5</v>
      </c>
      <c r="N1647" s="457">
        <f t="shared" si="112"/>
        <v>0</v>
      </c>
      <c r="O1647" s="457">
        <f t="shared" si="112"/>
        <v>0</v>
      </c>
      <c r="P1647" s="457">
        <f t="shared" si="112"/>
        <v>0</v>
      </c>
      <c r="Q1647" s="457">
        <f t="shared" si="112"/>
        <v>0</v>
      </c>
      <c r="R1647" s="457">
        <f t="shared" si="112"/>
        <v>0</v>
      </c>
      <c r="S1647" s="457">
        <f t="shared" si="112"/>
        <v>0</v>
      </c>
      <c r="T1647" s="457">
        <f t="shared" si="112"/>
        <v>0</v>
      </c>
      <c r="U1647" s="457">
        <f t="shared" si="112"/>
        <v>0</v>
      </c>
      <c r="V1647" s="457">
        <f t="shared" si="112"/>
        <v>0</v>
      </c>
      <c r="W1647" s="457">
        <f t="shared" si="112"/>
        <v>0</v>
      </c>
      <c r="X1647" s="457">
        <f t="shared" si="112"/>
        <v>0</v>
      </c>
    </row>
    <row r="1648" spans="1:24" outlineLevel="2"/>
    <row r="1649" spans="1:24" outlineLevel="1"/>
    <row r="1650" spans="1:24" outlineLevel="1"/>
    <row r="1651" spans="1:24" outlineLevel="1">
      <c r="A1651" s="69" t="s">
        <v>5423</v>
      </c>
    </row>
    <row r="1652" spans="1:24" outlineLevel="2">
      <c r="B1652" s="69" t="s">
        <v>5424</v>
      </c>
    </row>
    <row r="1653" spans="1:24" outlineLevel="2">
      <c r="A1653" s="447"/>
      <c r="B1653" s="447"/>
      <c r="C1653" s="448"/>
      <c r="D1653" s="449"/>
      <c r="E1653" s="450" t="s">
        <v>5425</v>
      </c>
      <c r="F1653" s="450">
        <v>1</v>
      </c>
      <c r="G1653" s="450" t="s">
        <v>4001</v>
      </c>
      <c r="M1653" s="451"/>
    </row>
    <row r="1654" spans="1:24" outlineLevel="2">
      <c r="A1654" s="447"/>
      <c r="B1654" s="447"/>
      <c r="C1654" s="448"/>
      <c r="D1654" s="449"/>
      <c r="E1654" s="450" t="s">
        <v>5426</v>
      </c>
      <c r="F1654" s="450">
        <v>0</v>
      </c>
      <c r="G1654" s="450" t="s">
        <v>333</v>
      </c>
      <c r="H1654" s="450">
        <v>0</v>
      </c>
      <c r="I1654" s="450">
        <v>0</v>
      </c>
      <c r="J1654" s="450">
        <v>0</v>
      </c>
      <c r="K1654" s="450">
        <v>0</v>
      </c>
      <c r="L1654" s="450">
        <v>0</v>
      </c>
      <c r="M1654" s="450">
        <v>0</v>
      </c>
      <c r="N1654" s="450">
        <v>0</v>
      </c>
      <c r="O1654" s="450">
        <v>0</v>
      </c>
      <c r="P1654" s="450">
        <v>0</v>
      </c>
      <c r="Q1654" s="450">
        <v>0</v>
      </c>
      <c r="R1654" s="450">
        <v>0</v>
      </c>
      <c r="S1654" s="450">
        <v>0</v>
      </c>
      <c r="T1654" s="450">
        <v>0</v>
      </c>
      <c r="U1654" s="450">
        <v>0</v>
      </c>
      <c r="V1654" s="450">
        <v>0</v>
      </c>
      <c r="W1654" s="450">
        <v>0</v>
      </c>
      <c r="X1654" s="450">
        <v>0</v>
      </c>
    </row>
    <row r="1655" spans="1:24" outlineLevel="2">
      <c r="A1655" s="447"/>
      <c r="B1655" s="447"/>
      <c r="C1655" s="448"/>
      <c r="D1655" s="449"/>
      <c r="E1655" s="450" t="s">
        <v>5427</v>
      </c>
      <c r="F1655" s="450">
        <v>0</v>
      </c>
      <c r="G1655" s="450" t="s">
        <v>333</v>
      </c>
      <c r="H1655" s="450">
        <v>0</v>
      </c>
      <c r="I1655" s="450">
        <v>0</v>
      </c>
      <c r="J1655" s="450">
        <v>0</v>
      </c>
      <c r="K1655" s="450">
        <v>0</v>
      </c>
      <c r="L1655" s="450">
        <v>0</v>
      </c>
      <c r="M1655" s="450">
        <v>0</v>
      </c>
      <c r="N1655" s="450">
        <v>0</v>
      </c>
      <c r="O1655" s="450">
        <v>0</v>
      </c>
      <c r="P1655" s="450">
        <v>0</v>
      </c>
      <c r="Q1655" s="450">
        <v>0</v>
      </c>
      <c r="R1655" s="450">
        <v>0</v>
      </c>
      <c r="S1655" s="450">
        <v>0</v>
      </c>
      <c r="T1655" s="450">
        <v>0</v>
      </c>
      <c r="U1655" s="450">
        <v>0</v>
      </c>
      <c r="V1655" s="450">
        <v>0</v>
      </c>
      <c r="W1655" s="450">
        <v>0</v>
      </c>
      <c r="X1655" s="450">
        <v>0</v>
      </c>
    </row>
    <row r="1656" spans="1:24" outlineLevel="2">
      <c r="A1656" s="447"/>
      <c r="B1656" s="447"/>
      <c r="C1656" s="448"/>
      <c r="D1656" s="449"/>
      <c r="E1656" s="450" t="s">
        <v>5428</v>
      </c>
      <c r="F1656" s="450">
        <v>0</v>
      </c>
      <c r="G1656" s="450" t="s">
        <v>333</v>
      </c>
      <c r="H1656" s="450">
        <v>0</v>
      </c>
      <c r="I1656" s="450">
        <v>0</v>
      </c>
      <c r="J1656" s="450">
        <v>0</v>
      </c>
      <c r="K1656" s="450">
        <v>0</v>
      </c>
      <c r="L1656" s="450">
        <v>0</v>
      </c>
      <c r="M1656" s="450">
        <v>0</v>
      </c>
      <c r="N1656" s="450">
        <v>0</v>
      </c>
      <c r="O1656" s="450">
        <v>0</v>
      </c>
      <c r="P1656" s="450">
        <v>0</v>
      </c>
      <c r="Q1656" s="450">
        <v>0</v>
      </c>
      <c r="R1656" s="450">
        <v>0</v>
      </c>
      <c r="S1656" s="450">
        <v>0</v>
      </c>
      <c r="T1656" s="450">
        <v>0</v>
      </c>
      <c r="U1656" s="450">
        <v>0</v>
      </c>
      <c r="V1656" s="450">
        <v>0</v>
      </c>
      <c r="W1656" s="450">
        <v>0</v>
      </c>
      <c r="X1656" s="450">
        <v>0</v>
      </c>
    </row>
    <row r="1657" spans="1:24" outlineLevel="2">
      <c r="A1657" s="453"/>
      <c r="B1657" s="453"/>
      <c r="C1657" s="454"/>
      <c r="D1657" s="455"/>
      <c r="E1657" s="456" t="s">
        <v>5424</v>
      </c>
      <c r="F1657" s="456"/>
      <c r="G1657" s="456" t="s">
        <v>333</v>
      </c>
      <c r="H1657" s="459">
        <f xml:space="preserve"> SUM( J1657:X1657 )</f>
        <v>0</v>
      </c>
      <c r="I1657" s="456"/>
      <c r="J1657" s="459">
        <f t="shared" ref="J1657:X1657" si="113" xml:space="preserve">  CHOOSE( $F1653, J1654, J1655, J1656 )</f>
        <v>0</v>
      </c>
      <c r="K1657" s="459">
        <f t="shared" si="113"/>
        <v>0</v>
      </c>
      <c r="L1657" s="459">
        <f t="shared" si="113"/>
        <v>0</v>
      </c>
      <c r="M1657" s="459">
        <f t="shared" si="113"/>
        <v>0</v>
      </c>
      <c r="N1657" s="459">
        <f t="shared" si="113"/>
        <v>0</v>
      </c>
      <c r="O1657" s="459">
        <f t="shared" si="113"/>
        <v>0</v>
      </c>
      <c r="P1657" s="459">
        <f t="shared" si="113"/>
        <v>0</v>
      </c>
      <c r="Q1657" s="459">
        <f t="shared" si="113"/>
        <v>0</v>
      </c>
      <c r="R1657" s="459">
        <f t="shared" si="113"/>
        <v>0</v>
      </c>
      <c r="S1657" s="459">
        <f t="shared" si="113"/>
        <v>0</v>
      </c>
      <c r="T1657" s="459">
        <f t="shared" si="113"/>
        <v>0</v>
      </c>
      <c r="U1657" s="459">
        <f t="shared" si="113"/>
        <v>0</v>
      </c>
      <c r="V1657" s="459">
        <f t="shared" si="113"/>
        <v>0</v>
      </c>
      <c r="W1657" s="459">
        <f t="shared" si="113"/>
        <v>0</v>
      </c>
      <c r="X1657" s="459">
        <f t="shared" si="113"/>
        <v>0</v>
      </c>
    </row>
    <row r="1658" spans="1:24" outlineLevel="2"/>
    <row r="1659" spans="1:24" outlineLevel="2"/>
    <row r="1660" spans="1:24" outlineLevel="2">
      <c r="B1660" s="69" t="s">
        <v>5429</v>
      </c>
    </row>
    <row r="1661" spans="1:24" outlineLevel="2">
      <c r="A1661" s="447"/>
      <c r="B1661" s="447"/>
      <c r="C1661" s="448"/>
      <c r="D1661" s="449"/>
      <c r="E1661" s="450" t="s">
        <v>5425</v>
      </c>
      <c r="F1661" s="450">
        <v>1</v>
      </c>
      <c r="G1661" s="450" t="s">
        <v>4001</v>
      </c>
      <c r="M1661" s="451"/>
    </row>
    <row r="1662" spans="1:24" outlineLevel="2">
      <c r="A1662" s="447"/>
      <c r="B1662" s="447"/>
      <c r="C1662" s="448"/>
      <c r="D1662" s="449"/>
      <c r="E1662" s="450" t="s">
        <v>5430</v>
      </c>
      <c r="F1662" s="450">
        <v>0</v>
      </c>
      <c r="G1662" s="450" t="s">
        <v>333</v>
      </c>
      <c r="H1662" s="450">
        <v>200</v>
      </c>
      <c r="I1662" s="450">
        <v>0</v>
      </c>
      <c r="J1662" s="450">
        <v>0</v>
      </c>
      <c r="K1662" s="450">
        <v>0</v>
      </c>
      <c r="L1662" s="450">
        <v>0</v>
      </c>
      <c r="M1662" s="450">
        <v>0</v>
      </c>
      <c r="N1662" s="450">
        <v>20</v>
      </c>
      <c r="O1662" s="450">
        <v>20</v>
      </c>
      <c r="P1662" s="450">
        <v>20</v>
      </c>
      <c r="Q1662" s="450">
        <v>20</v>
      </c>
      <c r="R1662" s="450">
        <v>20</v>
      </c>
      <c r="S1662" s="450">
        <v>20</v>
      </c>
      <c r="T1662" s="450">
        <v>20</v>
      </c>
      <c r="U1662" s="450">
        <v>20</v>
      </c>
      <c r="V1662" s="450">
        <v>20</v>
      </c>
      <c r="W1662" s="450">
        <v>20</v>
      </c>
      <c r="X1662" s="450">
        <v>0</v>
      </c>
    </row>
    <row r="1663" spans="1:24" outlineLevel="2">
      <c r="A1663" s="447"/>
      <c r="B1663" s="447"/>
      <c r="C1663" s="448"/>
      <c r="D1663" s="449"/>
      <c r="E1663" s="450" t="s">
        <v>5431</v>
      </c>
      <c r="F1663" s="450">
        <v>0</v>
      </c>
      <c r="G1663" s="450" t="s">
        <v>333</v>
      </c>
      <c r="H1663" s="450">
        <v>0</v>
      </c>
      <c r="I1663" s="450">
        <v>0</v>
      </c>
      <c r="J1663" s="450">
        <v>0</v>
      </c>
      <c r="K1663" s="450">
        <v>0</v>
      </c>
      <c r="L1663" s="450">
        <v>0</v>
      </c>
      <c r="M1663" s="450">
        <v>0</v>
      </c>
      <c r="N1663" s="450">
        <v>0</v>
      </c>
      <c r="O1663" s="450">
        <v>0</v>
      </c>
      <c r="P1663" s="450">
        <v>0</v>
      </c>
      <c r="Q1663" s="450">
        <v>0</v>
      </c>
      <c r="R1663" s="450">
        <v>0</v>
      </c>
      <c r="S1663" s="450">
        <v>0</v>
      </c>
      <c r="T1663" s="450">
        <v>0</v>
      </c>
      <c r="U1663" s="450">
        <v>0</v>
      </c>
      <c r="V1663" s="450">
        <v>0</v>
      </c>
      <c r="W1663" s="450">
        <v>0</v>
      </c>
      <c r="X1663" s="450">
        <v>0</v>
      </c>
    </row>
    <row r="1664" spans="1:24" outlineLevel="2">
      <c r="A1664" s="447"/>
      <c r="B1664" s="447"/>
      <c r="C1664" s="448"/>
      <c r="D1664" s="449"/>
      <c r="E1664" s="450" t="s">
        <v>5432</v>
      </c>
      <c r="F1664" s="450">
        <v>0</v>
      </c>
      <c r="G1664" s="450" t="s">
        <v>333</v>
      </c>
      <c r="H1664" s="450">
        <v>0</v>
      </c>
      <c r="I1664" s="450">
        <v>0</v>
      </c>
      <c r="J1664" s="450">
        <v>0</v>
      </c>
      <c r="K1664" s="450">
        <v>0</v>
      </c>
      <c r="L1664" s="450">
        <v>0</v>
      </c>
      <c r="M1664" s="450">
        <v>0</v>
      </c>
      <c r="N1664" s="450">
        <v>0</v>
      </c>
      <c r="O1664" s="450">
        <v>0</v>
      </c>
      <c r="P1664" s="450">
        <v>0</v>
      </c>
      <c r="Q1664" s="450">
        <v>0</v>
      </c>
      <c r="R1664" s="450">
        <v>0</v>
      </c>
      <c r="S1664" s="450">
        <v>0</v>
      </c>
      <c r="T1664" s="450">
        <v>0</v>
      </c>
      <c r="U1664" s="450">
        <v>0</v>
      </c>
      <c r="V1664" s="450">
        <v>0</v>
      </c>
      <c r="W1664" s="450">
        <v>0</v>
      </c>
      <c r="X1664" s="450">
        <v>0</v>
      </c>
    </row>
    <row r="1665" spans="1:24" outlineLevel="2">
      <c r="A1665" s="453"/>
      <c r="B1665" s="453"/>
      <c r="C1665" s="454"/>
      <c r="D1665" s="455"/>
      <c r="E1665" s="456" t="s">
        <v>5429</v>
      </c>
      <c r="F1665" s="456"/>
      <c r="G1665" s="456" t="s">
        <v>333</v>
      </c>
      <c r="H1665" s="459">
        <f xml:space="preserve"> SUM( J1665:X1665 )</f>
        <v>200</v>
      </c>
      <c r="I1665" s="456"/>
      <c r="J1665" s="459">
        <f t="shared" ref="J1665:X1665" si="114" xml:space="preserve">  CHOOSE( $F1661, J1662, J1663, J1664 )</f>
        <v>0</v>
      </c>
      <c r="K1665" s="459">
        <f t="shared" si="114"/>
        <v>0</v>
      </c>
      <c r="L1665" s="459">
        <f t="shared" si="114"/>
        <v>0</v>
      </c>
      <c r="M1665" s="459">
        <f t="shared" si="114"/>
        <v>0</v>
      </c>
      <c r="N1665" s="459">
        <f t="shared" si="114"/>
        <v>20</v>
      </c>
      <c r="O1665" s="459">
        <f t="shared" si="114"/>
        <v>20</v>
      </c>
      <c r="P1665" s="459">
        <f t="shared" si="114"/>
        <v>20</v>
      </c>
      <c r="Q1665" s="459">
        <f t="shared" si="114"/>
        <v>20</v>
      </c>
      <c r="R1665" s="459">
        <f t="shared" si="114"/>
        <v>20</v>
      </c>
      <c r="S1665" s="459">
        <f t="shared" si="114"/>
        <v>20</v>
      </c>
      <c r="T1665" s="459">
        <f t="shared" si="114"/>
        <v>20</v>
      </c>
      <c r="U1665" s="459">
        <f t="shared" si="114"/>
        <v>20</v>
      </c>
      <c r="V1665" s="459">
        <f t="shared" si="114"/>
        <v>20</v>
      </c>
      <c r="W1665" s="459">
        <f t="shared" si="114"/>
        <v>20</v>
      </c>
      <c r="X1665" s="459">
        <f t="shared" si="114"/>
        <v>0</v>
      </c>
    </row>
    <row r="1666" spans="1:24" outlineLevel="2"/>
    <row r="1667" spans="1:24" outlineLevel="2"/>
    <row r="1668" spans="1:24" outlineLevel="2"/>
    <row r="1669" spans="1:24" outlineLevel="2">
      <c r="A1669" s="69" t="s">
        <v>5433</v>
      </c>
    </row>
    <row r="1670" spans="1:24" outlineLevel="2">
      <c r="B1670" s="69" t="s">
        <v>5434</v>
      </c>
    </row>
    <row r="1671" spans="1:24" outlineLevel="2">
      <c r="A1671" s="447"/>
      <c r="B1671" s="447"/>
      <c r="C1671" s="448"/>
      <c r="D1671" s="449"/>
      <c r="E1671" s="450" t="s">
        <v>5435</v>
      </c>
      <c r="F1671" s="450">
        <v>1</v>
      </c>
      <c r="G1671" s="450" t="s">
        <v>4001</v>
      </c>
      <c r="M1671" s="451"/>
    </row>
    <row r="1672" spans="1:24" outlineLevel="2">
      <c r="A1672" s="447"/>
      <c r="B1672" s="447"/>
      <c r="C1672" s="448"/>
      <c r="D1672" s="449"/>
      <c r="E1672" s="450" t="s">
        <v>5436</v>
      </c>
      <c r="F1672" s="450">
        <v>0</v>
      </c>
      <c r="G1672" s="450" t="s">
        <v>333</v>
      </c>
      <c r="H1672" s="450">
        <v>161</v>
      </c>
      <c r="I1672" s="450">
        <v>0</v>
      </c>
      <c r="J1672" s="450">
        <v>0</v>
      </c>
      <c r="K1672" s="450">
        <v>0</v>
      </c>
      <c r="L1672" s="450">
        <v>0</v>
      </c>
      <c r="M1672" s="450">
        <v>0</v>
      </c>
      <c r="N1672" s="450">
        <v>30</v>
      </c>
      <c r="O1672" s="450">
        <v>25</v>
      </c>
      <c r="P1672" s="450">
        <v>20</v>
      </c>
      <c r="Q1672" s="450">
        <v>14</v>
      </c>
      <c r="R1672" s="450">
        <v>12</v>
      </c>
      <c r="S1672" s="450">
        <v>12</v>
      </c>
      <c r="T1672" s="450">
        <v>12</v>
      </c>
      <c r="U1672" s="450">
        <v>12</v>
      </c>
      <c r="V1672" s="450">
        <v>12</v>
      </c>
      <c r="W1672" s="450">
        <v>12</v>
      </c>
      <c r="X1672" s="450">
        <v>0</v>
      </c>
    </row>
    <row r="1673" spans="1:24" outlineLevel="2">
      <c r="A1673" s="447"/>
      <c r="B1673" s="447"/>
      <c r="C1673" s="448"/>
      <c r="D1673" s="449"/>
      <c r="E1673" s="450" t="s">
        <v>5437</v>
      </c>
      <c r="F1673" s="450">
        <v>0</v>
      </c>
      <c r="G1673" s="450" t="s">
        <v>333</v>
      </c>
      <c r="H1673" s="450">
        <v>0</v>
      </c>
      <c r="I1673" s="450">
        <v>0</v>
      </c>
      <c r="J1673" s="450">
        <v>0</v>
      </c>
      <c r="K1673" s="450">
        <v>0</v>
      </c>
      <c r="L1673" s="450">
        <v>0</v>
      </c>
      <c r="M1673" s="450">
        <v>0</v>
      </c>
      <c r="N1673" s="450">
        <v>0</v>
      </c>
      <c r="O1673" s="450">
        <v>0</v>
      </c>
      <c r="P1673" s="450">
        <v>0</v>
      </c>
      <c r="Q1673" s="450">
        <v>0</v>
      </c>
      <c r="R1673" s="450">
        <v>0</v>
      </c>
      <c r="S1673" s="450">
        <v>0</v>
      </c>
      <c r="T1673" s="450">
        <v>0</v>
      </c>
      <c r="U1673" s="450">
        <v>0</v>
      </c>
      <c r="V1673" s="450">
        <v>0</v>
      </c>
      <c r="W1673" s="450">
        <v>0</v>
      </c>
      <c r="X1673" s="450">
        <v>0</v>
      </c>
    </row>
    <row r="1674" spans="1:24" outlineLevel="2">
      <c r="A1674" s="447"/>
      <c r="B1674" s="447"/>
      <c r="C1674" s="448"/>
      <c r="D1674" s="449"/>
      <c r="E1674" s="450" t="s">
        <v>5438</v>
      </c>
      <c r="F1674" s="450">
        <v>0</v>
      </c>
      <c r="G1674" s="450" t="s">
        <v>333</v>
      </c>
      <c r="H1674" s="450">
        <v>0</v>
      </c>
      <c r="I1674" s="450">
        <v>0</v>
      </c>
      <c r="J1674" s="450">
        <v>0</v>
      </c>
      <c r="K1674" s="450">
        <v>0</v>
      </c>
      <c r="L1674" s="450">
        <v>0</v>
      </c>
      <c r="M1674" s="450">
        <v>0</v>
      </c>
      <c r="N1674" s="450">
        <v>0</v>
      </c>
      <c r="O1674" s="450">
        <v>0</v>
      </c>
      <c r="P1674" s="450">
        <v>0</v>
      </c>
      <c r="Q1674" s="450">
        <v>0</v>
      </c>
      <c r="R1674" s="450">
        <v>0</v>
      </c>
      <c r="S1674" s="450">
        <v>0</v>
      </c>
      <c r="T1674" s="450">
        <v>0</v>
      </c>
      <c r="U1674" s="450">
        <v>0</v>
      </c>
      <c r="V1674" s="450">
        <v>0</v>
      </c>
      <c r="W1674" s="450">
        <v>0</v>
      </c>
      <c r="X1674" s="450">
        <v>0</v>
      </c>
    </row>
    <row r="1675" spans="1:24" outlineLevel="2">
      <c r="A1675" s="453"/>
      <c r="B1675" s="453"/>
      <c r="C1675" s="454"/>
      <c r="D1675" s="455"/>
      <c r="E1675" s="456" t="s">
        <v>5434</v>
      </c>
      <c r="F1675" s="456"/>
      <c r="G1675" s="456" t="s">
        <v>333</v>
      </c>
      <c r="H1675" s="459">
        <f xml:space="preserve"> SUM( J1675:X1675 )</f>
        <v>161</v>
      </c>
      <c r="I1675" s="456"/>
      <c r="J1675" s="459">
        <f t="shared" ref="J1675:X1675" si="115" xml:space="preserve">  CHOOSE( $F1671, J1672, J1673, J1674 )</f>
        <v>0</v>
      </c>
      <c r="K1675" s="459">
        <f t="shared" si="115"/>
        <v>0</v>
      </c>
      <c r="L1675" s="459">
        <f t="shared" si="115"/>
        <v>0</v>
      </c>
      <c r="M1675" s="459">
        <f t="shared" si="115"/>
        <v>0</v>
      </c>
      <c r="N1675" s="459">
        <f t="shared" si="115"/>
        <v>30</v>
      </c>
      <c r="O1675" s="459">
        <f t="shared" si="115"/>
        <v>25</v>
      </c>
      <c r="P1675" s="459">
        <f t="shared" si="115"/>
        <v>20</v>
      </c>
      <c r="Q1675" s="459">
        <f t="shared" si="115"/>
        <v>14</v>
      </c>
      <c r="R1675" s="459">
        <f t="shared" si="115"/>
        <v>12</v>
      </c>
      <c r="S1675" s="459">
        <f t="shared" si="115"/>
        <v>12</v>
      </c>
      <c r="T1675" s="459">
        <f t="shared" si="115"/>
        <v>12</v>
      </c>
      <c r="U1675" s="459">
        <f t="shared" si="115"/>
        <v>12</v>
      </c>
      <c r="V1675" s="459">
        <f t="shared" si="115"/>
        <v>12</v>
      </c>
      <c r="W1675" s="459">
        <f t="shared" si="115"/>
        <v>12</v>
      </c>
      <c r="X1675" s="459">
        <f t="shared" si="115"/>
        <v>0</v>
      </c>
    </row>
    <row r="1676" spans="1:24" outlineLevel="2"/>
    <row r="1677" spans="1:24" outlineLevel="2"/>
    <row r="1678" spans="1:24" outlineLevel="2">
      <c r="B1678" s="69" t="s">
        <v>5439</v>
      </c>
    </row>
    <row r="1679" spans="1:24" outlineLevel="2">
      <c r="A1679" s="447"/>
      <c r="B1679" s="447"/>
      <c r="C1679" s="448"/>
      <c r="D1679" s="449"/>
      <c r="E1679" s="450" t="s">
        <v>5435</v>
      </c>
      <c r="F1679" s="450">
        <v>1</v>
      </c>
      <c r="G1679" s="450" t="s">
        <v>4001</v>
      </c>
      <c r="M1679" s="451"/>
    </row>
    <row r="1680" spans="1:24" outlineLevel="2">
      <c r="A1680" s="447"/>
      <c r="B1680" s="447"/>
      <c r="C1680" s="448"/>
      <c r="D1680" s="449"/>
      <c r="E1680" s="450" t="s">
        <v>5440</v>
      </c>
      <c r="F1680" s="450">
        <v>0</v>
      </c>
      <c r="G1680" s="450" t="s">
        <v>333</v>
      </c>
      <c r="H1680" s="450">
        <v>573</v>
      </c>
      <c r="I1680" s="450">
        <v>0</v>
      </c>
      <c r="J1680" s="450">
        <v>0</v>
      </c>
      <c r="K1680" s="450">
        <v>0</v>
      </c>
      <c r="L1680" s="450">
        <v>0</v>
      </c>
      <c r="M1680" s="450">
        <v>0</v>
      </c>
      <c r="N1680" s="450">
        <v>63</v>
      </c>
      <c r="O1680" s="450">
        <v>61</v>
      </c>
      <c r="P1680" s="450">
        <v>58</v>
      </c>
      <c r="Q1680" s="450">
        <v>55</v>
      </c>
      <c r="R1680" s="450">
        <v>56</v>
      </c>
      <c r="S1680" s="450">
        <v>56</v>
      </c>
      <c r="T1680" s="450">
        <v>56</v>
      </c>
      <c r="U1680" s="450">
        <v>56</v>
      </c>
      <c r="V1680" s="450">
        <v>56</v>
      </c>
      <c r="W1680" s="450">
        <v>56</v>
      </c>
      <c r="X1680" s="450">
        <v>0</v>
      </c>
    </row>
    <row r="1681" spans="1:24" outlineLevel="2">
      <c r="A1681" s="447"/>
      <c r="B1681" s="447"/>
      <c r="C1681" s="448"/>
      <c r="D1681" s="449"/>
      <c r="E1681" s="450" t="s">
        <v>5441</v>
      </c>
      <c r="F1681" s="450">
        <v>0</v>
      </c>
      <c r="G1681" s="450" t="s">
        <v>333</v>
      </c>
      <c r="H1681" s="450">
        <v>0</v>
      </c>
      <c r="I1681" s="450">
        <v>0</v>
      </c>
      <c r="J1681" s="450">
        <v>0</v>
      </c>
      <c r="K1681" s="450">
        <v>0</v>
      </c>
      <c r="L1681" s="450">
        <v>0</v>
      </c>
      <c r="M1681" s="450">
        <v>0</v>
      </c>
      <c r="N1681" s="450">
        <v>0</v>
      </c>
      <c r="O1681" s="450">
        <v>0</v>
      </c>
      <c r="P1681" s="450">
        <v>0</v>
      </c>
      <c r="Q1681" s="450">
        <v>0</v>
      </c>
      <c r="R1681" s="450">
        <v>0</v>
      </c>
      <c r="S1681" s="450">
        <v>0</v>
      </c>
      <c r="T1681" s="450">
        <v>0</v>
      </c>
      <c r="U1681" s="450">
        <v>0</v>
      </c>
      <c r="V1681" s="450">
        <v>0</v>
      </c>
      <c r="W1681" s="450">
        <v>0</v>
      </c>
      <c r="X1681" s="450">
        <v>0</v>
      </c>
    </row>
    <row r="1682" spans="1:24" outlineLevel="2">
      <c r="A1682" s="447"/>
      <c r="B1682" s="447"/>
      <c r="C1682" s="448"/>
      <c r="D1682" s="449"/>
      <c r="E1682" s="450" t="s">
        <v>5442</v>
      </c>
      <c r="F1682" s="450">
        <v>0</v>
      </c>
      <c r="G1682" s="450" t="s">
        <v>333</v>
      </c>
      <c r="H1682" s="450">
        <v>0</v>
      </c>
      <c r="I1682" s="450">
        <v>0</v>
      </c>
      <c r="J1682" s="450">
        <v>0</v>
      </c>
      <c r="K1682" s="450">
        <v>0</v>
      </c>
      <c r="L1682" s="450">
        <v>0</v>
      </c>
      <c r="M1682" s="450">
        <v>0</v>
      </c>
      <c r="N1682" s="450">
        <v>0</v>
      </c>
      <c r="O1682" s="450">
        <v>0</v>
      </c>
      <c r="P1682" s="450">
        <v>0</v>
      </c>
      <c r="Q1682" s="450">
        <v>0</v>
      </c>
      <c r="R1682" s="450">
        <v>0</v>
      </c>
      <c r="S1682" s="450">
        <v>0</v>
      </c>
      <c r="T1682" s="450">
        <v>0</v>
      </c>
      <c r="U1682" s="450">
        <v>0</v>
      </c>
      <c r="V1682" s="450">
        <v>0</v>
      </c>
      <c r="W1682" s="450">
        <v>0</v>
      </c>
      <c r="X1682" s="450">
        <v>0</v>
      </c>
    </row>
    <row r="1683" spans="1:24" outlineLevel="2">
      <c r="A1683" s="453"/>
      <c r="B1683" s="453"/>
      <c r="C1683" s="454"/>
      <c r="D1683" s="455"/>
      <c r="E1683" s="456" t="s">
        <v>5439</v>
      </c>
      <c r="F1683" s="456"/>
      <c r="G1683" s="456" t="s">
        <v>333</v>
      </c>
      <c r="H1683" s="459">
        <f xml:space="preserve"> SUM( J1683:X1683 )</f>
        <v>573</v>
      </c>
      <c r="I1683" s="456"/>
      <c r="J1683" s="459">
        <f t="shared" ref="J1683:X1683" si="116" xml:space="preserve">  CHOOSE( $F1679, J1680, J1681, J1682 )</f>
        <v>0</v>
      </c>
      <c r="K1683" s="459">
        <f t="shared" si="116"/>
        <v>0</v>
      </c>
      <c r="L1683" s="459">
        <f t="shared" si="116"/>
        <v>0</v>
      </c>
      <c r="M1683" s="459">
        <f t="shared" si="116"/>
        <v>0</v>
      </c>
      <c r="N1683" s="459">
        <f t="shared" si="116"/>
        <v>63</v>
      </c>
      <c r="O1683" s="459">
        <f t="shared" si="116"/>
        <v>61</v>
      </c>
      <c r="P1683" s="459">
        <f t="shared" si="116"/>
        <v>58</v>
      </c>
      <c r="Q1683" s="459">
        <f t="shared" si="116"/>
        <v>55</v>
      </c>
      <c r="R1683" s="459">
        <f t="shared" si="116"/>
        <v>56</v>
      </c>
      <c r="S1683" s="459">
        <f t="shared" si="116"/>
        <v>56</v>
      </c>
      <c r="T1683" s="459">
        <f t="shared" si="116"/>
        <v>56</v>
      </c>
      <c r="U1683" s="459">
        <f t="shared" si="116"/>
        <v>56</v>
      </c>
      <c r="V1683" s="459">
        <f t="shared" si="116"/>
        <v>56</v>
      </c>
      <c r="W1683" s="459">
        <f t="shared" si="116"/>
        <v>56</v>
      </c>
      <c r="X1683" s="459">
        <f t="shared" si="116"/>
        <v>0</v>
      </c>
    </row>
    <row r="1684" spans="1:24" outlineLevel="2"/>
    <row r="1685" spans="1:24" outlineLevel="2"/>
    <row r="1686" spans="1:24" outlineLevel="2">
      <c r="B1686" s="69" t="s">
        <v>5443</v>
      </c>
    </row>
    <row r="1687" spans="1:24" outlineLevel="2">
      <c r="A1687" s="447"/>
      <c r="B1687" s="447"/>
      <c r="C1687" s="448"/>
      <c r="D1687" s="449"/>
      <c r="E1687" s="450" t="s">
        <v>5444</v>
      </c>
      <c r="F1687" s="450">
        <v>1</v>
      </c>
      <c r="G1687" s="450" t="s">
        <v>4001</v>
      </c>
      <c r="M1687" s="451"/>
    </row>
    <row r="1688" spans="1:24" outlineLevel="2">
      <c r="A1688" s="447"/>
      <c r="B1688" s="447"/>
      <c r="C1688" s="448"/>
      <c r="D1688" s="449"/>
      <c r="E1688" s="463" t="s">
        <v>5445</v>
      </c>
      <c r="F1688" s="463">
        <v>0</v>
      </c>
      <c r="G1688" s="463" t="s">
        <v>97</v>
      </c>
      <c r="H1688" s="463">
        <v>0</v>
      </c>
      <c r="I1688" s="463">
        <v>0</v>
      </c>
      <c r="J1688" s="463">
        <v>0</v>
      </c>
      <c r="K1688" s="463">
        <v>0</v>
      </c>
      <c r="L1688" s="463">
        <v>0</v>
      </c>
      <c r="M1688" s="463">
        <v>0</v>
      </c>
      <c r="N1688" s="463">
        <v>0</v>
      </c>
      <c r="O1688" s="463">
        <v>0</v>
      </c>
      <c r="P1688" s="463">
        <v>0</v>
      </c>
      <c r="Q1688" s="463">
        <v>0</v>
      </c>
      <c r="R1688" s="463">
        <v>0</v>
      </c>
      <c r="S1688" s="463">
        <v>0</v>
      </c>
      <c r="T1688" s="463">
        <v>0</v>
      </c>
      <c r="U1688" s="463">
        <v>0</v>
      </c>
      <c r="V1688" s="463">
        <v>0</v>
      </c>
      <c r="W1688" s="463">
        <v>0</v>
      </c>
      <c r="X1688" s="463">
        <v>0</v>
      </c>
    </row>
    <row r="1689" spans="1:24" outlineLevel="2">
      <c r="A1689" s="447"/>
      <c r="B1689" s="447"/>
      <c r="C1689" s="448"/>
      <c r="D1689" s="449"/>
      <c r="E1689" s="463" t="s">
        <v>5446</v>
      </c>
      <c r="F1689" s="463">
        <v>0</v>
      </c>
      <c r="G1689" s="463" t="s">
        <v>97</v>
      </c>
      <c r="H1689" s="463">
        <v>0</v>
      </c>
      <c r="I1689" s="463">
        <v>0</v>
      </c>
      <c r="J1689" s="463">
        <v>0</v>
      </c>
      <c r="K1689" s="463">
        <v>0</v>
      </c>
      <c r="L1689" s="463">
        <v>0</v>
      </c>
      <c r="M1689" s="463">
        <v>0</v>
      </c>
      <c r="N1689" s="463">
        <v>0</v>
      </c>
      <c r="O1689" s="463">
        <v>0</v>
      </c>
      <c r="P1689" s="463">
        <v>0</v>
      </c>
      <c r="Q1689" s="463">
        <v>0</v>
      </c>
      <c r="R1689" s="463">
        <v>0</v>
      </c>
      <c r="S1689" s="463">
        <v>0</v>
      </c>
      <c r="T1689" s="463">
        <v>0</v>
      </c>
      <c r="U1689" s="463">
        <v>0</v>
      </c>
      <c r="V1689" s="463">
        <v>0</v>
      </c>
      <c r="W1689" s="463">
        <v>0</v>
      </c>
      <c r="X1689" s="463">
        <v>0</v>
      </c>
    </row>
    <row r="1690" spans="1:24" outlineLevel="2">
      <c r="A1690" s="447"/>
      <c r="B1690" s="447"/>
      <c r="C1690" s="448"/>
      <c r="D1690" s="449"/>
      <c r="E1690" s="463" t="s">
        <v>5447</v>
      </c>
      <c r="F1690" s="463">
        <v>0</v>
      </c>
      <c r="G1690" s="463" t="s">
        <v>97</v>
      </c>
      <c r="H1690" s="463">
        <v>0</v>
      </c>
      <c r="I1690" s="463">
        <v>0</v>
      </c>
      <c r="J1690" s="463">
        <v>0</v>
      </c>
      <c r="K1690" s="463">
        <v>0</v>
      </c>
      <c r="L1690" s="463">
        <v>0</v>
      </c>
      <c r="M1690" s="463">
        <v>0</v>
      </c>
      <c r="N1690" s="463">
        <v>0</v>
      </c>
      <c r="O1690" s="463">
        <v>0</v>
      </c>
      <c r="P1690" s="463">
        <v>0</v>
      </c>
      <c r="Q1690" s="463">
        <v>0</v>
      </c>
      <c r="R1690" s="463">
        <v>0</v>
      </c>
      <c r="S1690" s="463">
        <v>0</v>
      </c>
      <c r="T1690" s="463">
        <v>0</v>
      </c>
      <c r="U1690" s="463">
        <v>0</v>
      </c>
      <c r="V1690" s="463">
        <v>0</v>
      </c>
      <c r="W1690" s="463">
        <v>0</v>
      </c>
      <c r="X1690" s="463">
        <v>0</v>
      </c>
    </row>
    <row r="1691" spans="1:24" outlineLevel="2">
      <c r="A1691" s="453"/>
      <c r="B1691" s="453"/>
      <c r="C1691" s="454"/>
      <c r="D1691" s="455"/>
      <c r="E1691" s="456" t="s">
        <v>5443</v>
      </c>
      <c r="F1691" s="456"/>
      <c r="G1691" s="456" t="s">
        <v>97</v>
      </c>
      <c r="H1691" s="464">
        <f xml:space="preserve"> SUM( J1691:X1691 )</f>
        <v>0</v>
      </c>
      <c r="I1691" s="456"/>
      <c r="J1691" s="464">
        <f t="shared" ref="J1691:X1691" si="117" xml:space="preserve">  CHOOSE( $F1687, J1688, J1689, J1690 )</f>
        <v>0</v>
      </c>
      <c r="K1691" s="464">
        <f t="shared" si="117"/>
        <v>0</v>
      </c>
      <c r="L1691" s="464">
        <f t="shared" si="117"/>
        <v>0</v>
      </c>
      <c r="M1691" s="464">
        <f t="shared" si="117"/>
        <v>0</v>
      </c>
      <c r="N1691" s="464">
        <f t="shared" si="117"/>
        <v>0</v>
      </c>
      <c r="O1691" s="464">
        <f t="shared" si="117"/>
        <v>0</v>
      </c>
      <c r="P1691" s="464">
        <f t="shared" si="117"/>
        <v>0</v>
      </c>
      <c r="Q1691" s="464">
        <f t="shared" si="117"/>
        <v>0</v>
      </c>
      <c r="R1691" s="464">
        <f t="shared" si="117"/>
        <v>0</v>
      </c>
      <c r="S1691" s="464">
        <f t="shared" si="117"/>
        <v>0</v>
      </c>
      <c r="T1691" s="464">
        <f t="shared" si="117"/>
        <v>0</v>
      </c>
      <c r="U1691" s="464">
        <f t="shared" si="117"/>
        <v>0</v>
      </c>
      <c r="V1691" s="464">
        <f t="shared" si="117"/>
        <v>0</v>
      </c>
      <c r="W1691" s="464">
        <f t="shared" si="117"/>
        <v>0</v>
      </c>
      <c r="X1691" s="464">
        <f t="shared" si="117"/>
        <v>0</v>
      </c>
    </row>
    <row r="1692" spans="1:24" outlineLevel="2"/>
    <row r="1695" spans="1:24" s="446" customFormat="1">
      <c r="A1695" s="443" t="s">
        <v>5448</v>
      </c>
      <c r="B1695" s="443"/>
      <c r="C1695" s="444"/>
      <c r="D1695" s="445"/>
    </row>
    <row r="1696" spans="1:24" outlineLevel="1">
      <c r="B1696" s="69" t="s">
        <v>5449</v>
      </c>
    </row>
    <row r="1697" spans="1:24" outlineLevel="1">
      <c r="A1697" s="447"/>
      <c r="B1697" s="447"/>
      <c r="C1697" s="448"/>
      <c r="D1697" s="449"/>
      <c r="E1697" s="450" t="s">
        <v>5450</v>
      </c>
      <c r="F1697" s="450">
        <v>1</v>
      </c>
      <c r="G1697" s="450" t="s">
        <v>4001</v>
      </c>
      <c r="M1697" s="451"/>
    </row>
    <row r="1698" spans="1:24" outlineLevel="1">
      <c r="A1698" s="447"/>
      <c r="B1698" s="447"/>
      <c r="C1698" s="448"/>
      <c r="D1698" s="449"/>
      <c r="E1698" s="452" t="s">
        <v>5451</v>
      </c>
      <c r="F1698" s="452">
        <v>0</v>
      </c>
      <c r="G1698" s="452" t="s">
        <v>29</v>
      </c>
      <c r="H1698" s="452">
        <v>11.406999999999998</v>
      </c>
      <c r="I1698" s="452">
        <v>0</v>
      </c>
      <c r="J1698" s="452">
        <v>0</v>
      </c>
      <c r="K1698" s="452">
        <v>0</v>
      </c>
      <c r="L1698" s="452">
        <v>0</v>
      </c>
      <c r="M1698" s="452">
        <v>0</v>
      </c>
      <c r="N1698" s="452">
        <v>1.1950000000000001</v>
      </c>
      <c r="O1698" s="452">
        <v>1.1819999999999999</v>
      </c>
      <c r="P1698" s="452">
        <v>1.1659999999999999</v>
      </c>
      <c r="Q1698" s="452">
        <v>1.157</v>
      </c>
      <c r="R1698" s="452">
        <v>1.145</v>
      </c>
      <c r="S1698" s="452">
        <v>1.1339999999999999</v>
      </c>
      <c r="T1698" s="452">
        <v>1.123</v>
      </c>
      <c r="U1698" s="452">
        <v>1.1120000000000001</v>
      </c>
      <c r="V1698" s="452">
        <v>1.1020000000000001</v>
      </c>
      <c r="W1698" s="452">
        <v>1.091</v>
      </c>
      <c r="X1698" s="452">
        <v>0</v>
      </c>
    </row>
    <row r="1699" spans="1:24" outlineLevel="1">
      <c r="A1699" s="447"/>
      <c r="B1699" s="447"/>
      <c r="C1699" s="448"/>
      <c r="D1699" s="449"/>
      <c r="E1699" s="452" t="s">
        <v>5452</v>
      </c>
      <c r="F1699" s="452">
        <v>0</v>
      </c>
      <c r="G1699" s="452" t="s">
        <v>29</v>
      </c>
      <c r="H1699" s="452">
        <v>137.488</v>
      </c>
      <c r="I1699" s="452">
        <v>0</v>
      </c>
      <c r="J1699" s="452">
        <v>0</v>
      </c>
      <c r="K1699" s="452">
        <v>0</v>
      </c>
      <c r="L1699" s="452">
        <v>0</v>
      </c>
      <c r="M1699" s="452">
        <v>0</v>
      </c>
      <c r="N1699" s="452">
        <v>14.407</v>
      </c>
      <c r="O1699" s="452">
        <v>14.25</v>
      </c>
      <c r="P1699" s="452">
        <v>14.053000000000001</v>
      </c>
      <c r="Q1699" s="452">
        <v>13.939</v>
      </c>
      <c r="R1699" s="452">
        <v>13.798999999999999</v>
      </c>
      <c r="S1699" s="452">
        <v>13.667</v>
      </c>
      <c r="T1699" s="452">
        <v>13.536</v>
      </c>
      <c r="U1699" s="452">
        <v>13.407</v>
      </c>
      <c r="V1699" s="452">
        <v>13.279</v>
      </c>
      <c r="W1699" s="452">
        <v>13.151</v>
      </c>
      <c r="X1699" s="452">
        <v>0</v>
      </c>
    </row>
    <row r="1700" spans="1:24" outlineLevel="1">
      <c r="A1700" s="447"/>
      <c r="B1700" s="447"/>
      <c r="C1700" s="448"/>
      <c r="D1700" s="449"/>
      <c r="E1700" s="452" t="s">
        <v>5453</v>
      </c>
      <c r="F1700" s="452">
        <v>0</v>
      </c>
      <c r="G1700" s="452" t="s">
        <v>29</v>
      </c>
      <c r="H1700" s="452">
        <v>108.38800000000001</v>
      </c>
      <c r="I1700" s="452">
        <v>0</v>
      </c>
      <c r="J1700" s="452">
        <v>0</v>
      </c>
      <c r="K1700" s="452">
        <v>0</v>
      </c>
      <c r="L1700" s="452">
        <v>0</v>
      </c>
      <c r="M1700" s="452">
        <v>0</v>
      </c>
      <c r="N1700" s="452">
        <v>11.358000000000001</v>
      </c>
      <c r="O1700" s="452">
        <v>11.234</v>
      </c>
      <c r="P1700" s="452">
        <v>11.079000000000001</v>
      </c>
      <c r="Q1700" s="452">
        <v>10.989000000000001</v>
      </c>
      <c r="R1700" s="452">
        <v>10.878</v>
      </c>
      <c r="S1700" s="452">
        <v>10.773999999999999</v>
      </c>
      <c r="T1700" s="452">
        <v>10.670999999999999</v>
      </c>
      <c r="U1700" s="452">
        <v>10.569000000000001</v>
      </c>
      <c r="V1700" s="452">
        <v>10.468</v>
      </c>
      <c r="W1700" s="452">
        <v>10.368</v>
      </c>
      <c r="X1700" s="452">
        <v>0</v>
      </c>
    </row>
    <row r="1701" spans="1:24" outlineLevel="1">
      <c r="A1701" s="447"/>
      <c r="B1701" s="447"/>
      <c r="C1701" s="448"/>
      <c r="D1701" s="449"/>
      <c r="E1701" s="452" t="s">
        <v>5454</v>
      </c>
      <c r="F1701" s="452">
        <v>0</v>
      </c>
      <c r="G1701" s="452" t="s">
        <v>29</v>
      </c>
      <c r="H1701" s="452">
        <v>27.110999999999997</v>
      </c>
      <c r="I1701" s="452">
        <v>0</v>
      </c>
      <c r="J1701" s="452">
        <v>0</v>
      </c>
      <c r="K1701" s="452">
        <v>0</v>
      </c>
      <c r="L1701" s="452">
        <v>0</v>
      </c>
      <c r="M1701" s="452">
        <v>0</v>
      </c>
      <c r="N1701" s="452">
        <v>2.8410000000000002</v>
      </c>
      <c r="O1701" s="452">
        <v>2.81</v>
      </c>
      <c r="P1701" s="452">
        <v>2.7709999999999999</v>
      </c>
      <c r="Q1701" s="452">
        <v>2.7490000000000001</v>
      </c>
      <c r="R1701" s="452">
        <v>2.7210000000000001</v>
      </c>
      <c r="S1701" s="452">
        <v>2.6949999999999998</v>
      </c>
      <c r="T1701" s="452">
        <v>2.669</v>
      </c>
      <c r="U1701" s="452">
        <v>2.6440000000000001</v>
      </c>
      <c r="V1701" s="452">
        <v>2.6179999999999999</v>
      </c>
      <c r="W1701" s="452">
        <v>2.593</v>
      </c>
      <c r="X1701" s="452">
        <v>0</v>
      </c>
    </row>
    <row r="1702" spans="1:24" outlineLevel="1">
      <c r="A1702" s="447"/>
      <c r="B1702" s="447"/>
      <c r="C1702" s="448"/>
      <c r="D1702" s="449"/>
      <c r="E1702" s="452" t="s">
        <v>5455</v>
      </c>
      <c r="F1702" s="452">
        <v>0</v>
      </c>
      <c r="G1702" s="452" t="s">
        <v>29</v>
      </c>
      <c r="H1702" s="452">
        <v>0</v>
      </c>
      <c r="I1702" s="452">
        <v>0</v>
      </c>
      <c r="J1702" s="452">
        <v>0</v>
      </c>
      <c r="K1702" s="452">
        <v>0</v>
      </c>
      <c r="L1702" s="452">
        <v>0</v>
      </c>
      <c r="M1702" s="452">
        <v>0</v>
      </c>
      <c r="N1702" s="452">
        <v>0</v>
      </c>
      <c r="O1702" s="452">
        <v>0</v>
      </c>
      <c r="P1702" s="452">
        <v>0</v>
      </c>
      <c r="Q1702" s="452">
        <v>0</v>
      </c>
      <c r="R1702" s="452">
        <v>0</v>
      </c>
      <c r="S1702" s="452">
        <v>0</v>
      </c>
      <c r="T1702" s="452">
        <v>0</v>
      </c>
      <c r="U1702" s="452">
        <v>0</v>
      </c>
      <c r="V1702" s="452">
        <v>0</v>
      </c>
      <c r="W1702" s="452">
        <v>0</v>
      </c>
      <c r="X1702" s="452">
        <v>0</v>
      </c>
    </row>
    <row r="1703" spans="1:24" outlineLevel="1">
      <c r="A1703" s="447"/>
      <c r="B1703" s="447"/>
      <c r="C1703" s="448"/>
      <c r="D1703" s="449"/>
      <c r="E1703" s="452" t="s">
        <v>5456</v>
      </c>
      <c r="F1703" s="452">
        <v>0</v>
      </c>
      <c r="G1703" s="452" t="s">
        <v>29</v>
      </c>
      <c r="H1703" s="452">
        <v>0</v>
      </c>
      <c r="I1703" s="452">
        <v>0</v>
      </c>
      <c r="J1703" s="452">
        <v>0</v>
      </c>
      <c r="K1703" s="452">
        <v>0</v>
      </c>
      <c r="L1703" s="452">
        <v>0</v>
      </c>
      <c r="M1703" s="452">
        <v>0</v>
      </c>
      <c r="N1703" s="452">
        <v>0</v>
      </c>
      <c r="O1703" s="452">
        <v>0</v>
      </c>
      <c r="P1703" s="452">
        <v>0</v>
      </c>
      <c r="Q1703" s="452">
        <v>0</v>
      </c>
      <c r="R1703" s="452">
        <v>0</v>
      </c>
      <c r="S1703" s="452">
        <v>0</v>
      </c>
      <c r="T1703" s="452">
        <v>0</v>
      </c>
      <c r="U1703" s="452">
        <v>0</v>
      </c>
      <c r="V1703" s="452">
        <v>0</v>
      </c>
      <c r="W1703" s="452">
        <v>0</v>
      </c>
      <c r="X1703" s="452">
        <v>0</v>
      </c>
    </row>
    <row r="1704" spans="1:24" outlineLevel="1">
      <c r="A1704" s="447"/>
      <c r="B1704" s="447"/>
      <c r="C1704" s="448"/>
      <c r="D1704" s="449"/>
      <c r="E1704" s="452" t="s">
        <v>5457</v>
      </c>
      <c r="F1704" s="452">
        <v>0</v>
      </c>
      <c r="G1704" s="452" t="s">
        <v>29</v>
      </c>
      <c r="H1704" s="452">
        <v>0</v>
      </c>
      <c r="I1704" s="452">
        <v>0</v>
      </c>
      <c r="J1704" s="452">
        <v>0</v>
      </c>
      <c r="K1704" s="452">
        <v>0</v>
      </c>
      <c r="L1704" s="452">
        <v>0</v>
      </c>
      <c r="M1704" s="452">
        <v>0</v>
      </c>
      <c r="N1704" s="452">
        <v>0</v>
      </c>
      <c r="O1704" s="452">
        <v>0</v>
      </c>
      <c r="P1704" s="452">
        <v>0</v>
      </c>
      <c r="Q1704" s="452">
        <v>0</v>
      </c>
      <c r="R1704" s="452">
        <v>0</v>
      </c>
      <c r="S1704" s="452">
        <v>0</v>
      </c>
      <c r="T1704" s="452">
        <v>0</v>
      </c>
      <c r="U1704" s="452">
        <v>0</v>
      </c>
      <c r="V1704" s="452">
        <v>0</v>
      </c>
      <c r="W1704" s="452">
        <v>0</v>
      </c>
      <c r="X1704" s="452">
        <v>0</v>
      </c>
    </row>
    <row r="1705" spans="1:24" outlineLevel="1">
      <c r="A1705" s="447"/>
      <c r="B1705" s="447"/>
      <c r="C1705" s="448"/>
      <c r="D1705" s="449"/>
      <c r="E1705" s="452" t="s">
        <v>5458</v>
      </c>
      <c r="F1705" s="452">
        <v>0</v>
      </c>
      <c r="G1705" s="452" t="s">
        <v>29</v>
      </c>
      <c r="H1705" s="452">
        <v>0</v>
      </c>
      <c r="I1705" s="452">
        <v>0</v>
      </c>
      <c r="J1705" s="452">
        <v>0</v>
      </c>
      <c r="K1705" s="452">
        <v>0</v>
      </c>
      <c r="L1705" s="452">
        <v>0</v>
      </c>
      <c r="M1705" s="452">
        <v>0</v>
      </c>
      <c r="N1705" s="452">
        <v>0</v>
      </c>
      <c r="O1705" s="452">
        <v>0</v>
      </c>
      <c r="P1705" s="452">
        <v>0</v>
      </c>
      <c r="Q1705" s="452">
        <v>0</v>
      </c>
      <c r="R1705" s="452">
        <v>0</v>
      </c>
      <c r="S1705" s="452">
        <v>0</v>
      </c>
      <c r="T1705" s="452">
        <v>0</v>
      </c>
      <c r="U1705" s="452">
        <v>0</v>
      </c>
      <c r="V1705" s="452">
        <v>0</v>
      </c>
      <c r="W1705" s="452">
        <v>0</v>
      </c>
      <c r="X1705" s="452">
        <v>0</v>
      </c>
    </row>
    <row r="1706" spans="1:24" outlineLevel="1">
      <c r="A1706" s="447"/>
      <c r="B1706" s="447"/>
      <c r="C1706" s="448"/>
      <c r="D1706" s="449"/>
      <c r="E1706" s="452" t="s">
        <v>5459</v>
      </c>
      <c r="F1706" s="452">
        <v>0</v>
      </c>
      <c r="G1706" s="452" t="s">
        <v>29</v>
      </c>
      <c r="H1706" s="452">
        <v>0</v>
      </c>
      <c r="I1706" s="452">
        <v>0</v>
      </c>
      <c r="J1706" s="452">
        <v>0</v>
      </c>
      <c r="K1706" s="452">
        <v>0</v>
      </c>
      <c r="L1706" s="452">
        <v>0</v>
      </c>
      <c r="M1706" s="452">
        <v>0</v>
      </c>
      <c r="N1706" s="452">
        <v>0</v>
      </c>
      <c r="O1706" s="452">
        <v>0</v>
      </c>
      <c r="P1706" s="452">
        <v>0</v>
      </c>
      <c r="Q1706" s="452">
        <v>0</v>
      </c>
      <c r="R1706" s="452">
        <v>0</v>
      </c>
      <c r="S1706" s="452">
        <v>0</v>
      </c>
      <c r="T1706" s="452">
        <v>0</v>
      </c>
      <c r="U1706" s="452">
        <v>0</v>
      </c>
      <c r="V1706" s="452">
        <v>0</v>
      </c>
      <c r="W1706" s="452">
        <v>0</v>
      </c>
      <c r="X1706" s="452">
        <v>0</v>
      </c>
    </row>
    <row r="1707" spans="1:24" outlineLevel="1">
      <c r="A1707" s="447"/>
      <c r="B1707" s="447"/>
      <c r="C1707" s="448"/>
      <c r="D1707" s="449"/>
      <c r="E1707" s="452" t="s">
        <v>5460</v>
      </c>
      <c r="F1707" s="452">
        <v>0</v>
      </c>
      <c r="G1707" s="452" t="s">
        <v>29</v>
      </c>
      <c r="H1707" s="452">
        <v>0</v>
      </c>
      <c r="I1707" s="452">
        <v>0</v>
      </c>
      <c r="J1707" s="452">
        <v>0</v>
      </c>
      <c r="K1707" s="452">
        <v>0</v>
      </c>
      <c r="L1707" s="452">
        <v>0</v>
      </c>
      <c r="M1707" s="452">
        <v>0</v>
      </c>
      <c r="N1707" s="452">
        <v>0</v>
      </c>
      <c r="O1707" s="452">
        <v>0</v>
      </c>
      <c r="P1707" s="452">
        <v>0</v>
      </c>
      <c r="Q1707" s="452">
        <v>0</v>
      </c>
      <c r="R1707" s="452">
        <v>0</v>
      </c>
      <c r="S1707" s="452">
        <v>0</v>
      </c>
      <c r="T1707" s="452">
        <v>0</v>
      </c>
      <c r="U1707" s="452">
        <v>0</v>
      </c>
      <c r="V1707" s="452">
        <v>0</v>
      </c>
      <c r="W1707" s="452">
        <v>0</v>
      </c>
      <c r="X1707" s="452">
        <v>0</v>
      </c>
    </row>
    <row r="1708" spans="1:24" outlineLevel="1">
      <c r="A1708" s="447"/>
      <c r="B1708" s="447"/>
      <c r="C1708" s="448"/>
      <c r="D1708" s="449"/>
      <c r="E1708" s="452" t="s">
        <v>5461</v>
      </c>
      <c r="F1708" s="452">
        <v>0</v>
      </c>
      <c r="G1708" s="452" t="s">
        <v>29</v>
      </c>
      <c r="H1708" s="452">
        <v>0</v>
      </c>
      <c r="I1708" s="452">
        <v>0</v>
      </c>
      <c r="J1708" s="452">
        <v>0</v>
      </c>
      <c r="K1708" s="452">
        <v>0</v>
      </c>
      <c r="L1708" s="452">
        <v>0</v>
      </c>
      <c r="M1708" s="452">
        <v>0</v>
      </c>
      <c r="N1708" s="452">
        <v>0</v>
      </c>
      <c r="O1708" s="452">
        <v>0</v>
      </c>
      <c r="P1708" s="452">
        <v>0</v>
      </c>
      <c r="Q1708" s="452">
        <v>0</v>
      </c>
      <c r="R1708" s="452">
        <v>0</v>
      </c>
      <c r="S1708" s="452">
        <v>0</v>
      </c>
      <c r="T1708" s="452">
        <v>0</v>
      </c>
      <c r="U1708" s="452">
        <v>0</v>
      </c>
      <c r="V1708" s="452">
        <v>0</v>
      </c>
      <c r="W1708" s="452">
        <v>0</v>
      </c>
      <c r="X1708" s="452">
        <v>0</v>
      </c>
    </row>
    <row r="1709" spans="1:24" outlineLevel="1">
      <c r="A1709" s="447"/>
      <c r="B1709" s="447"/>
      <c r="C1709" s="448"/>
      <c r="D1709" s="449"/>
      <c r="E1709" s="452" t="s">
        <v>5462</v>
      </c>
      <c r="F1709" s="452">
        <v>0</v>
      </c>
      <c r="G1709" s="452" t="s">
        <v>29</v>
      </c>
      <c r="H1709" s="452">
        <v>0</v>
      </c>
      <c r="I1709" s="452">
        <v>0</v>
      </c>
      <c r="J1709" s="452">
        <v>0</v>
      </c>
      <c r="K1709" s="452">
        <v>0</v>
      </c>
      <c r="L1709" s="452">
        <v>0</v>
      </c>
      <c r="M1709" s="452">
        <v>0</v>
      </c>
      <c r="N1709" s="452">
        <v>0</v>
      </c>
      <c r="O1709" s="452">
        <v>0</v>
      </c>
      <c r="P1709" s="452">
        <v>0</v>
      </c>
      <c r="Q1709" s="452">
        <v>0</v>
      </c>
      <c r="R1709" s="452">
        <v>0</v>
      </c>
      <c r="S1709" s="452">
        <v>0</v>
      </c>
      <c r="T1709" s="452">
        <v>0</v>
      </c>
      <c r="U1709" s="452">
        <v>0</v>
      </c>
      <c r="V1709" s="452">
        <v>0</v>
      </c>
      <c r="W1709" s="452">
        <v>0</v>
      </c>
      <c r="X1709" s="452">
        <v>0</v>
      </c>
    </row>
    <row r="1710" spans="1:24" outlineLevel="1">
      <c r="A1710" s="447"/>
      <c r="B1710" s="447"/>
      <c r="C1710" s="448"/>
      <c r="D1710" s="449"/>
      <c r="E1710" s="452" t="s">
        <v>5463</v>
      </c>
      <c r="F1710" s="452">
        <v>0</v>
      </c>
      <c r="G1710" s="452" t="s">
        <v>29</v>
      </c>
      <c r="H1710" s="452">
        <v>0</v>
      </c>
      <c r="I1710" s="452">
        <v>0</v>
      </c>
      <c r="J1710" s="452">
        <v>0</v>
      </c>
      <c r="K1710" s="452">
        <v>0</v>
      </c>
      <c r="L1710" s="452">
        <v>0</v>
      </c>
      <c r="M1710" s="452">
        <v>0</v>
      </c>
      <c r="N1710" s="452">
        <v>0</v>
      </c>
      <c r="O1710" s="452">
        <v>0</v>
      </c>
      <c r="P1710" s="452">
        <v>0</v>
      </c>
      <c r="Q1710" s="452">
        <v>0</v>
      </c>
      <c r="R1710" s="452">
        <v>0</v>
      </c>
      <c r="S1710" s="452">
        <v>0</v>
      </c>
      <c r="T1710" s="452">
        <v>0</v>
      </c>
      <c r="U1710" s="452">
        <v>0</v>
      </c>
      <c r="V1710" s="452">
        <v>0</v>
      </c>
      <c r="W1710" s="452">
        <v>0</v>
      </c>
      <c r="X1710" s="452">
        <v>0</v>
      </c>
    </row>
    <row r="1711" spans="1:24" outlineLevel="1">
      <c r="A1711" s="447"/>
      <c r="B1711" s="447"/>
      <c r="C1711" s="448"/>
      <c r="D1711" s="449"/>
      <c r="E1711" s="452" t="s">
        <v>5464</v>
      </c>
      <c r="F1711" s="452">
        <v>0</v>
      </c>
      <c r="G1711" s="452" t="s">
        <v>29</v>
      </c>
      <c r="H1711" s="452">
        <v>0</v>
      </c>
      <c r="I1711" s="452">
        <v>0</v>
      </c>
      <c r="J1711" s="452">
        <v>0</v>
      </c>
      <c r="K1711" s="452">
        <v>0</v>
      </c>
      <c r="L1711" s="452">
        <v>0</v>
      </c>
      <c r="M1711" s="452">
        <v>0</v>
      </c>
      <c r="N1711" s="452">
        <v>0</v>
      </c>
      <c r="O1711" s="452">
        <v>0</v>
      </c>
      <c r="P1711" s="452">
        <v>0</v>
      </c>
      <c r="Q1711" s="452">
        <v>0</v>
      </c>
      <c r="R1711" s="452">
        <v>0</v>
      </c>
      <c r="S1711" s="452">
        <v>0</v>
      </c>
      <c r="T1711" s="452">
        <v>0</v>
      </c>
      <c r="U1711" s="452">
        <v>0</v>
      </c>
      <c r="V1711" s="452">
        <v>0</v>
      </c>
      <c r="W1711" s="452">
        <v>0</v>
      </c>
      <c r="X1711" s="452">
        <v>0</v>
      </c>
    </row>
    <row r="1712" spans="1:24" outlineLevel="1">
      <c r="A1712" s="447"/>
      <c r="B1712" s="447"/>
      <c r="C1712" s="448"/>
      <c r="D1712" s="449"/>
      <c r="E1712" s="452" t="s">
        <v>5465</v>
      </c>
      <c r="F1712" s="452">
        <v>0</v>
      </c>
      <c r="G1712" s="452" t="s">
        <v>29</v>
      </c>
      <c r="H1712" s="452">
        <v>0</v>
      </c>
      <c r="I1712" s="452">
        <v>0</v>
      </c>
      <c r="J1712" s="452">
        <v>0</v>
      </c>
      <c r="K1712" s="452">
        <v>0</v>
      </c>
      <c r="L1712" s="452">
        <v>0</v>
      </c>
      <c r="M1712" s="452">
        <v>0</v>
      </c>
      <c r="N1712" s="452">
        <v>0</v>
      </c>
      <c r="O1712" s="452">
        <v>0</v>
      </c>
      <c r="P1712" s="452">
        <v>0</v>
      </c>
      <c r="Q1712" s="452">
        <v>0</v>
      </c>
      <c r="R1712" s="452">
        <v>0</v>
      </c>
      <c r="S1712" s="452">
        <v>0</v>
      </c>
      <c r="T1712" s="452">
        <v>0</v>
      </c>
      <c r="U1712" s="452">
        <v>0</v>
      </c>
      <c r="V1712" s="452">
        <v>0</v>
      </c>
      <c r="W1712" s="452">
        <v>0</v>
      </c>
      <c r="X1712" s="452">
        <v>0</v>
      </c>
    </row>
    <row r="1713" spans="1:24" outlineLevel="1">
      <c r="A1713" s="447"/>
      <c r="B1713" s="447"/>
      <c r="C1713" s="448"/>
      <c r="D1713" s="449"/>
      <c r="E1713" s="452" t="s">
        <v>5466</v>
      </c>
      <c r="F1713" s="452">
        <v>0</v>
      </c>
      <c r="G1713" s="452" t="s">
        <v>29</v>
      </c>
      <c r="H1713" s="452">
        <v>0</v>
      </c>
      <c r="I1713" s="452">
        <v>0</v>
      </c>
      <c r="J1713" s="452">
        <v>0</v>
      </c>
      <c r="K1713" s="452">
        <v>0</v>
      </c>
      <c r="L1713" s="452">
        <v>0</v>
      </c>
      <c r="M1713" s="452">
        <v>0</v>
      </c>
      <c r="N1713" s="452">
        <v>0</v>
      </c>
      <c r="O1713" s="452">
        <v>0</v>
      </c>
      <c r="P1713" s="452">
        <v>0</v>
      </c>
      <c r="Q1713" s="452">
        <v>0</v>
      </c>
      <c r="R1713" s="452">
        <v>0</v>
      </c>
      <c r="S1713" s="452">
        <v>0</v>
      </c>
      <c r="T1713" s="452">
        <v>0</v>
      </c>
      <c r="U1713" s="452">
        <v>0</v>
      </c>
      <c r="V1713" s="452">
        <v>0</v>
      </c>
      <c r="W1713" s="452">
        <v>0</v>
      </c>
      <c r="X1713" s="452">
        <v>0</v>
      </c>
    </row>
    <row r="1714" spans="1:24" outlineLevel="1">
      <c r="A1714" s="447"/>
      <c r="B1714" s="447"/>
      <c r="C1714" s="448"/>
      <c r="D1714" s="449"/>
      <c r="E1714" s="452" t="s">
        <v>5467</v>
      </c>
      <c r="F1714" s="452">
        <v>0</v>
      </c>
      <c r="G1714" s="452" t="s">
        <v>29</v>
      </c>
      <c r="H1714" s="452">
        <v>0</v>
      </c>
      <c r="I1714" s="452">
        <v>0</v>
      </c>
      <c r="J1714" s="452">
        <v>0</v>
      </c>
      <c r="K1714" s="452">
        <v>0</v>
      </c>
      <c r="L1714" s="452">
        <v>0</v>
      </c>
      <c r="M1714" s="452">
        <v>0</v>
      </c>
      <c r="N1714" s="452">
        <v>0</v>
      </c>
      <c r="O1714" s="452">
        <v>0</v>
      </c>
      <c r="P1714" s="452">
        <v>0</v>
      </c>
      <c r="Q1714" s="452">
        <v>0</v>
      </c>
      <c r="R1714" s="452">
        <v>0</v>
      </c>
      <c r="S1714" s="452">
        <v>0</v>
      </c>
      <c r="T1714" s="452">
        <v>0</v>
      </c>
      <c r="U1714" s="452">
        <v>0</v>
      </c>
      <c r="V1714" s="452">
        <v>0</v>
      </c>
      <c r="W1714" s="452">
        <v>0</v>
      </c>
      <c r="X1714" s="452">
        <v>0</v>
      </c>
    </row>
    <row r="1715" spans="1:24" outlineLevel="1">
      <c r="A1715" s="447"/>
      <c r="B1715" s="447"/>
      <c r="C1715" s="448"/>
      <c r="D1715" s="449"/>
      <c r="E1715" s="452" t="s">
        <v>5468</v>
      </c>
      <c r="F1715" s="452">
        <v>0</v>
      </c>
      <c r="G1715" s="452" t="s">
        <v>29</v>
      </c>
      <c r="H1715" s="452">
        <v>0</v>
      </c>
      <c r="I1715" s="452">
        <v>0</v>
      </c>
      <c r="J1715" s="452">
        <v>0</v>
      </c>
      <c r="K1715" s="452">
        <v>0</v>
      </c>
      <c r="L1715" s="452">
        <v>0</v>
      </c>
      <c r="M1715" s="452">
        <v>0</v>
      </c>
      <c r="N1715" s="452">
        <v>0</v>
      </c>
      <c r="O1715" s="452">
        <v>0</v>
      </c>
      <c r="P1715" s="452">
        <v>0</v>
      </c>
      <c r="Q1715" s="452">
        <v>0</v>
      </c>
      <c r="R1715" s="452">
        <v>0</v>
      </c>
      <c r="S1715" s="452">
        <v>0</v>
      </c>
      <c r="T1715" s="452">
        <v>0</v>
      </c>
      <c r="U1715" s="452">
        <v>0</v>
      </c>
      <c r="V1715" s="452">
        <v>0</v>
      </c>
      <c r="W1715" s="452">
        <v>0</v>
      </c>
      <c r="X1715" s="452">
        <v>0</v>
      </c>
    </row>
    <row r="1716" spans="1:24" outlineLevel="1">
      <c r="A1716" s="453"/>
      <c r="B1716" s="453"/>
      <c r="C1716" s="454"/>
      <c r="D1716" s="455"/>
      <c r="E1716" s="456" t="s">
        <v>5469</v>
      </c>
      <c r="F1716" s="456"/>
      <c r="G1716" s="456" t="s">
        <v>29</v>
      </c>
      <c r="H1716" s="457">
        <f t="shared" ref="H1716:H1721" si="118" xml:space="preserve"> SUM( J1716:X1716 )</f>
        <v>11.406999999999998</v>
      </c>
      <c r="I1716" s="456"/>
      <c r="J1716" s="457">
        <f t="shared" ref="J1716:X1721" si="119" xml:space="preserve">  CHOOSE( $F$1697, J1698, J1704, J1710 )</f>
        <v>0</v>
      </c>
      <c r="K1716" s="457">
        <f t="shared" si="119"/>
        <v>0</v>
      </c>
      <c r="L1716" s="457">
        <f t="shared" si="119"/>
        <v>0</v>
      </c>
      <c r="M1716" s="457">
        <f t="shared" si="119"/>
        <v>0</v>
      </c>
      <c r="N1716" s="457">
        <f t="shared" si="119"/>
        <v>1.1950000000000001</v>
      </c>
      <c r="O1716" s="457">
        <f t="shared" si="119"/>
        <v>1.1819999999999999</v>
      </c>
      <c r="P1716" s="457">
        <f t="shared" si="119"/>
        <v>1.1659999999999999</v>
      </c>
      <c r="Q1716" s="457">
        <f t="shared" si="119"/>
        <v>1.157</v>
      </c>
      <c r="R1716" s="457">
        <f t="shared" si="119"/>
        <v>1.145</v>
      </c>
      <c r="S1716" s="457">
        <f t="shared" si="119"/>
        <v>1.1339999999999999</v>
      </c>
      <c r="T1716" s="457">
        <f t="shared" si="119"/>
        <v>1.123</v>
      </c>
      <c r="U1716" s="457">
        <f t="shared" si="119"/>
        <v>1.1120000000000001</v>
      </c>
      <c r="V1716" s="457">
        <f t="shared" si="119"/>
        <v>1.1020000000000001</v>
      </c>
      <c r="W1716" s="457">
        <f t="shared" si="119"/>
        <v>1.091</v>
      </c>
      <c r="X1716" s="457">
        <f t="shared" si="119"/>
        <v>0</v>
      </c>
    </row>
    <row r="1717" spans="1:24" outlineLevel="1">
      <c r="A1717" s="453"/>
      <c r="B1717" s="453"/>
      <c r="C1717" s="454"/>
      <c r="D1717" s="455"/>
      <c r="E1717" s="456" t="s">
        <v>5470</v>
      </c>
      <c r="F1717" s="456"/>
      <c r="G1717" s="456" t="s">
        <v>29</v>
      </c>
      <c r="H1717" s="457">
        <f t="shared" si="118"/>
        <v>137.488</v>
      </c>
      <c r="I1717" s="456"/>
      <c r="J1717" s="457">
        <f t="shared" si="119"/>
        <v>0</v>
      </c>
      <c r="K1717" s="457">
        <f t="shared" si="119"/>
        <v>0</v>
      </c>
      <c r="L1717" s="457">
        <f t="shared" si="119"/>
        <v>0</v>
      </c>
      <c r="M1717" s="457">
        <f t="shared" si="119"/>
        <v>0</v>
      </c>
      <c r="N1717" s="457">
        <f t="shared" si="119"/>
        <v>14.407</v>
      </c>
      <c r="O1717" s="457">
        <f t="shared" si="119"/>
        <v>14.25</v>
      </c>
      <c r="P1717" s="457">
        <f t="shared" si="119"/>
        <v>14.053000000000001</v>
      </c>
      <c r="Q1717" s="457">
        <f t="shared" si="119"/>
        <v>13.939</v>
      </c>
      <c r="R1717" s="457">
        <f t="shared" si="119"/>
        <v>13.798999999999999</v>
      </c>
      <c r="S1717" s="457">
        <f t="shared" si="119"/>
        <v>13.667</v>
      </c>
      <c r="T1717" s="457">
        <f t="shared" si="119"/>
        <v>13.536</v>
      </c>
      <c r="U1717" s="457">
        <f t="shared" si="119"/>
        <v>13.407</v>
      </c>
      <c r="V1717" s="457">
        <f t="shared" si="119"/>
        <v>13.279</v>
      </c>
      <c r="W1717" s="457">
        <f t="shared" si="119"/>
        <v>13.151</v>
      </c>
      <c r="X1717" s="457">
        <f t="shared" si="119"/>
        <v>0</v>
      </c>
    </row>
    <row r="1718" spans="1:24" outlineLevel="1">
      <c r="A1718" s="453"/>
      <c r="B1718" s="453"/>
      <c r="C1718" s="454"/>
      <c r="D1718" s="455"/>
      <c r="E1718" s="456" t="s">
        <v>5471</v>
      </c>
      <c r="F1718" s="456"/>
      <c r="G1718" s="456" t="s">
        <v>29</v>
      </c>
      <c r="H1718" s="457">
        <f t="shared" si="118"/>
        <v>108.38800000000001</v>
      </c>
      <c r="I1718" s="456"/>
      <c r="J1718" s="457">
        <f t="shared" si="119"/>
        <v>0</v>
      </c>
      <c r="K1718" s="457">
        <f t="shared" si="119"/>
        <v>0</v>
      </c>
      <c r="L1718" s="457">
        <f t="shared" si="119"/>
        <v>0</v>
      </c>
      <c r="M1718" s="457">
        <f t="shared" si="119"/>
        <v>0</v>
      </c>
      <c r="N1718" s="457">
        <f t="shared" si="119"/>
        <v>11.358000000000001</v>
      </c>
      <c r="O1718" s="457">
        <f t="shared" si="119"/>
        <v>11.234</v>
      </c>
      <c r="P1718" s="457">
        <f t="shared" si="119"/>
        <v>11.079000000000001</v>
      </c>
      <c r="Q1718" s="457">
        <f t="shared" si="119"/>
        <v>10.989000000000001</v>
      </c>
      <c r="R1718" s="457">
        <f t="shared" si="119"/>
        <v>10.878</v>
      </c>
      <c r="S1718" s="457">
        <f t="shared" si="119"/>
        <v>10.773999999999999</v>
      </c>
      <c r="T1718" s="457">
        <f t="shared" si="119"/>
        <v>10.670999999999999</v>
      </c>
      <c r="U1718" s="457">
        <f t="shared" si="119"/>
        <v>10.569000000000001</v>
      </c>
      <c r="V1718" s="457">
        <f t="shared" si="119"/>
        <v>10.468</v>
      </c>
      <c r="W1718" s="457">
        <f t="shared" si="119"/>
        <v>10.368</v>
      </c>
      <c r="X1718" s="457">
        <f t="shared" si="119"/>
        <v>0</v>
      </c>
    </row>
    <row r="1719" spans="1:24" outlineLevel="1">
      <c r="A1719" s="453"/>
      <c r="B1719" s="453"/>
      <c r="C1719" s="454"/>
      <c r="D1719" s="455"/>
      <c r="E1719" s="456" t="s">
        <v>5472</v>
      </c>
      <c r="F1719" s="456"/>
      <c r="G1719" s="456" t="s">
        <v>29</v>
      </c>
      <c r="H1719" s="457">
        <f t="shared" si="118"/>
        <v>27.110999999999997</v>
      </c>
      <c r="I1719" s="456"/>
      <c r="J1719" s="457">
        <f t="shared" si="119"/>
        <v>0</v>
      </c>
      <c r="K1719" s="457">
        <f t="shared" si="119"/>
        <v>0</v>
      </c>
      <c r="L1719" s="457">
        <f t="shared" si="119"/>
        <v>0</v>
      </c>
      <c r="M1719" s="457">
        <f t="shared" si="119"/>
        <v>0</v>
      </c>
      <c r="N1719" s="457">
        <f t="shared" si="119"/>
        <v>2.8410000000000002</v>
      </c>
      <c r="O1719" s="457">
        <f t="shared" si="119"/>
        <v>2.81</v>
      </c>
      <c r="P1719" s="457">
        <f t="shared" si="119"/>
        <v>2.7709999999999999</v>
      </c>
      <c r="Q1719" s="457">
        <f t="shared" si="119"/>
        <v>2.7490000000000001</v>
      </c>
      <c r="R1719" s="457">
        <f t="shared" si="119"/>
        <v>2.7210000000000001</v>
      </c>
      <c r="S1719" s="457">
        <f t="shared" si="119"/>
        <v>2.6949999999999998</v>
      </c>
      <c r="T1719" s="457">
        <f t="shared" si="119"/>
        <v>2.669</v>
      </c>
      <c r="U1719" s="457">
        <f t="shared" si="119"/>
        <v>2.6440000000000001</v>
      </c>
      <c r="V1719" s="457">
        <f t="shared" si="119"/>
        <v>2.6179999999999999</v>
      </c>
      <c r="W1719" s="457">
        <f t="shared" si="119"/>
        <v>2.593</v>
      </c>
      <c r="X1719" s="457">
        <f t="shared" si="119"/>
        <v>0</v>
      </c>
    </row>
    <row r="1720" spans="1:24" outlineLevel="1">
      <c r="A1720" s="453"/>
      <c r="B1720" s="453"/>
      <c r="C1720" s="454"/>
      <c r="D1720" s="455"/>
      <c r="E1720" s="456" t="s">
        <v>5473</v>
      </c>
      <c r="F1720" s="456"/>
      <c r="G1720" s="456" t="s">
        <v>29</v>
      </c>
      <c r="H1720" s="457">
        <f t="shared" si="118"/>
        <v>0</v>
      </c>
      <c r="I1720" s="456"/>
      <c r="J1720" s="457">
        <f t="shared" si="119"/>
        <v>0</v>
      </c>
      <c r="K1720" s="457">
        <f t="shared" si="119"/>
        <v>0</v>
      </c>
      <c r="L1720" s="457">
        <f t="shared" si="119"/>
        <v>0</v>
      </c>
      <c r="M1720" s="457">
        <f t="shared" si="119"/>
        <v>0</v>
      </c>
      <c r="N1720" s="457">
        <f t="shared" si="119"/>
        <v>0</v>
      </c>
      <c r="O1720" s="457">
        <f t="shared" si="119"/>
        <v>0</v>
      </c>
      <c r="P1720" s="457">
        <f t="shared" si="119"/>
        <v>0</v>
      </c>
      <c r="Q1720" s="457">
        <f t="shared" si="119"/>
        <v>0</v>
      </c>
      <c r="R1720" s="457">
        <f t="shared" si="119"/>
        <v>0</v>
      </c>
      <c r="S1720" s="457">
        <f t="shared" si="119"/>
        <v>0</v>
      </c>
      <c r="T1720" s="457">
        <f t="shared" si="119"/>
        <v>0</v>
      </c>
      <c r="U1720" s="457">
        <f t="shared" si="119"/>
        <v>0</v>
      </c>
      <c r="V1720" s="457">
        <f t="shared" si="119"/>
        <v>0</v>
      </c>
      <c r="W1720" s="457">
        <f t="shared" si="119"/>
        <v>0</v>
      </c>
      <c r="X1720" s="457">
        <f t="shared" si="119"/>
        <v>0</v>
      </c>
    </row>
    <row r="1721" spans="1:24" outlineLevel="1">
      <c r="A1721" s="453"/>
      <c r="B1721" s="453"/>
      <c r="C1721" s="454"/>
      <c r="D1721" s="455"/>
      <c r="E1721" s="456" t="s">
        <v>5474</v>
      </c>
      <c r="F1721" s="456"/>
      <c r="G1721" s="456" t="s">
        <v>29</v>
      </c>
      <c r="H1721" s="457">
        <f t="shared" si="118"/>
        <v>0</v>
      </c>
      <c r="I1721" s="456"/>
      <c r="J1721" s="457">
        <f t="shared" si="119"/>
        <v>0</v>
      </c>
      <c r="K1721" s="457">
        <f t="shared" si="119"/>
        <v>0</v>
      </c>
      <c r="L1721" s="457">
        <f t="shared" si="119"/>
        <v>0</v>
      </c>
      <c r="M1721" s="457">
        <f t="shared" si="119"/>
        <v>0</v>
      </c>
      <c r="N1721" s="457">
        <f t="shared" si="119"/>
        <v>0</v>
      </c>
      <c r="O1721" s="457">
        <f t="shared" si="119"/>
        <v>0</v>
      </c>
      <c r="P1721" s="457">
        <f t="shared" si="119"/>
        <v>0</v>
      </c>
      <c r="Q1721" s="457">
        <f t="shared" si="119"/>
        <v>0</v>
      </c>
      <c r="R1721" s="457">
        <f t="shared" si="119"/>
        <v>0</v>
      </c>
      <c r="S1721" s="457">
        <f t="shared" si="119"/>
        <v>0</v>
      </c>
      <c r="T1721" s="457">
        <f t="shared" si="119"/>
        <v>0</v>
      </c>
      <c r="U1721" s="457">
        <f t="shared" si="119"/>
        <v>0</v>
      </c>
      <c r="V1721" s="457">
        <f t="shared" si="119"/>
        <v>0</v>
      </c>
      <c r="W1721" s="457">
        <f t="shared" si="119"/>
        <v>0</v>
      </c>
      <c r="X1721" s="457">
        <f t="shared" si="119"/>
        <v>0</v>
      </c>
    </row>
    <row r="1722" spans="1:24" outlineLevel="1"/>
    <row r="1723" spans="1:24" outlineLevel="1"/>
    <row r="1724" spans="1:24" outlineLevel="1">
      <c r="B1724" s="69" t="s">
        <v>5475</v>
      </c>
    </row>
    <row r="1725" spans="1:24" outlineLevel="1">
      <c r="A1725" s="447"/>
      <c r="B1725" s="447"/>
      <c r="C1725" s="448"/>
      <c r="D1725" s="449"/>
      <c r="E1725" s="450" t="s">
        <v>5450</v>
      </c>
      <c r="F1725" s="450">
        <v>1</v>
      </c>
      <c r="G1725" s="450" t="s">
        <v>4001</v>
      </c>
      <c r="M1725" s="451"/>
    </row>
    <row r="1726" spans="1:24" outlineLevel="1">
      <c r="A1726" s="447"/>
      <c r="B1726" s="447"/>
      <c r="C1726" s="448"/>
      <c r="D1726" s="449"/>
      <c r="E1726" s="452" t="s">
        <v>5476</v>
      </c>
      <c r="F1726" s="452">
        <v>0</v>
      </c>
      <c r="G1726" s="452" t="s">
        <v>29</v>
      </c>
      <c r="H1726" s="452">
        <v>12.173851139868646</v>
      </c>
      <c r="I1726" s="452">
        <v>0</v>
      </c>
      <c r="J1726" s="452">
        <v>0</v>
      </c>
      <c r="K1726" s="452">
        <v>0</v>
      </c>
      <c r="L1726" s="452">
        <v>0</v>
      </c>
      <c r="M1726" s="452">
        <v>0</v>
      </c>
      <c r="N1726" s="452">
        <v>2.4768641064746748</v>
      </c>
      <c r="O1726" s="452">
        <v>3.4670237792863468</v>
      </c>
      <c r="P1726" s="452">
        <v>3.023554794976826</v>
      </c>
      <c r="Q1726" s="452">
        <v>1.5605309879909217</v>
      </c>
      <c r="R1726" s="452">
        <v>1.3668774711398766</v>
      </c>
      <c r="S1726" s="452">
        <v>7.2999999999999995E-2</v>
      </c>
      <c r="T1726" s="452">
        <v>6.5000000000000002E-2</v>
      </c>
      <c r="U1726" s="452">
        <v>4.8000000000000001E-2</v>
      </c>
      <c r="V1726" s="452">
        <v>4.7E-2</v>
      </c>
      <c r="W1726" s="452">
        <v>4.5999999999999999E-2</v>
      </c>
      <c r="X1726" s="452">
        <v>0</v>
      </c>
    </row>
    <row r="1727" spans="1:24" outlineLevel="1">
      <c r="A1727" s="447"/>
      <c r="B1727" s="447"/>
      <c r="C1727" s="448"/>
      <c r="D1727" s="449"/>
      <c r="E1727" s="452" t="s">
        <v>5477</v>
      </c>
      <c r="F1727" s="452">
        <v>0</v>
      </c>
      <c r="G1727" s="452" t="s">
        <v>29</v>
      </c>
      <c r="H1727" s="452">
        <v>146.7490411912444</v>
      </c>
      <c r="I1727" s="452">
        <v>0</v>
      </c>
      <c r="J1727" s="452">
        <v>0</v>
      </c>
      <c r="K1727" s="452">
        <v>0</v>
      </c>
      <c r="L1727" s="452">
        <v>0</v>
      </c>
      <c r="M1727" s="452">
        <v>0</v>
      </c>
      <c r="N1727" s="452">
        <v>29.847489217095337</v>
      </c>
      <c r="O1727" s="452">
        <v>41.792780603376912</v>
      </c>
      <c r="P1727" s="452">
        <v>36.444117745187228</v>
      </c>
      <c r="Q1727" s="452">
        <v>18.835882802416741</v>
      </c>
      <c r="R1727" s="452">
        <v>16.456770823168196</v>
      </c>
      <c r="S1727" s="452">
        <v>0.877</v>
      </c>
      <c r="T1727" s="452">
        <v>0.78900000000000003</v>
      </c>
      <c r="U1727" s="452">
        <v>0.57999999999999996</v>
      </c>
      <c r="V1727" s="452">
        <v>0.56899999999999995</v>
      </c>
      <c r="W1727" s="452">
        <v>0.55700000000000005</v>
      </c>
      <c r="X1727" s="452">
        <v>0</v>
      </c>
    </row>
    <row r="1728" spans="1:24" outlineLevel="1">
      <c r="A1728" s="447"/>
      <c r="B1728" s="447"/>
      <c r="C1728" s="448"/>
      <c r="D1728" s="449"/>
      <c r="E1728" s="452" t="s">
        <v>5478</v>
      </c>
      <c r="F1728" s="452">
        <v>0</v>
      </c>
      <c r="G1728" s="452" t="s">
        <v>29</v>
      </c>
      <c r="H1728" s="452">
        <v>115.68849251488446</v>
      </c>
      <c r="I1728" s="452">
        <v>0</v>
      </c>
      <c r="J1728" s="452">
        <v>0</v>
      </c>
      <c r="K1728" s="452">
        <v>0</v>
      </c>
      <c r="L1728" s="452">
        <v>0</v>
      </c>
      <c r="M1728" s="452">
        <v>0</v>
      </c>
      <c r="N1728" s="452">
        <v>23.530209011509413</v>
      </c>
      <c r="O1728" s="452">
        <v>32.94639232639674</v>
      </c>
      <c r="P1728" s="452">
        <v>28.729719086165414</v>
      </c>
      <c r="Q1728" s="452">
        <v>14.849684348882036</v>
      </c>
      <c r="R1728" s="452">
        <v>12.974487741930892</v>
      </c>
      <c r="S1728" s="452">
        <v>0.69199999999999995</v>
      </c>
      <c r="T1728" s="452">
        <v>0.622</v>
      </c>
      <c r="U1728" s="452">
        <v>0.45700000000000002</v>
      </c>
      <c r="V1728" s="452">
        <v>0.44800000000000001</v>
      </c>
      <c r="W1728" s="452">
        <v>0.439</v>
      </c>
      <c r="X1728" s="452">
        <v>0</v>
      </c>
    </row>
    <row r="1729" spans="1:24" outlineLevel="1">
      <c r="A1729" s="447"/>
      <c r="B1729" s="447"/>
      <c r="C1729" s="448"/>
      <c r="D1729" s="449"/>
      <c r="E1729" s="452" t="s">
        <v>5479</v>
      </c>
      <c r="F1729" s="452">
        <v>0</v>
      </c>
      <c r="G1729" s="452" t="s">
        <v>29</v>
      </c>
      <c r="H1729" s="452">
        <v>28.933241802453715</v>
      </c>
      <c r="I1729" s="452">
        <v>0</v>
      </c>
      <c r="J1729" s="452">
        <v>0</v>
      </c>
      <c r="K1729" s="452">
        <v>0</v>
      </c>
      <c r="L1729" s="452">
        <v>0</v>
      </c>
      <c r="M1729" s="452">
        <v>0</v>
      </c>
      <c r="N1729" s="452">
        <v>5.8857440880661098</v>
      </c>
      <c r="O1729" s="452">
        <v>8.2406257579227056</v>
      </c>
      <c r="P1729" s="452">
        <v>7.185828933761675</v>
      </c>
      <c r="Q1729" s="452">
        <v>3.712421087220509</v>
      </c>
      <c r="R1729" s="452">
        <v>3.2436219354827229</v>
      </c>
      <c r="S1729" s="452">
        <v>0.17299999999999999</v>
      </c>
      <c r="T1729" s="452">
        <v>0.156</v>
      </c>
      <c r="U1729" s="452">
        <v>0.114</v>
      </c>
      <c r="V1729" s="452">
        <v>0.112</v>
      </c>
      <c r="W1729" s="452">
        <v>0.11</v>
      </c>
      <c r="X1729" s="452">
        <v>0</v>
      </c>
    </row>
    <row r="1730" spans="1:24" outlineLevel="1">
      <c r="A1730" s="447"/>
      <c r="B1730" s="447"/>
      <c r="C1730" s="448"/>
      <c r="D1730" s="449"/>
      <c r="E1730" s="452" t="s">
        <v>5480</v>
      </c>
      <c r="F1730" s="452">
        <v>0</v>
      </c>
      <c r="G1730" s="452" t="s">
        <v>29</v>
      </c>
      <c r="H1730" s="452">
        <v>0</v>
      </c>
      <c r="I1730" s="452">
        <v>0</v>
      </c>
      <c r="J1730" s="452">
        <v>0</v>
      </c>
      <c r="K1730" s="452">
        <v>0</v>
      </c>
      <c r="L1730" s="452">
        <v>0</v>
      </c>
      <c r="M1730" s="452">
        <v>0</v>
      </c>
      <c r="N1730" s="452">
        <v>0</v>
      </c>
      <c r="O1730" s="452">
        <v>0</v>
      </c>
      <c r="P1730" s="452">
        <v>0</v>
      </c>
      <c r="Q1730" s="452">
        <v>0</v>
      </c>
      <c r="R1730" s="452">
        <v>0</v>
      </c>
      <c r="S1730" s="452">
        <v>0</v>
      </c>
      <c r="T1730" s="452">
        <v>0</v>
      </c>
      <c r="U1730" s="452">
        <v>0</v>
      </c>
      <c r="V1730" s="452">
        <v>0</v>
      </c>
      <c r="W1730" s="452">
        <v>0</v>
      </c>
      <c r="X1730" s="452">
        <v>0</v>
      </c>
    </row>
    <row r="1731" spans="1:24" outlineLevel="1">
      <c r="A1731" s="447"/>
      <c r="B1731" s="447"/>
      <c r="C1731" s="448"/>
      <c r="D1731" s="449"/>
      <c r="E1731" s="452" t="s">
        <v>5481</v>
      </c>
      <c r="F1731" s="452">
        <v>0</v>
      </c>
      <c r="G1731" s="452" t="s">
        <v>29</v>
      </c>
      <c r="H1731" s="452">
        <v>0</v>
      </c>
      <c r="I1731" s="452">
        <v>0</v>
      </c>
      <c r="J1731" s="452">
        <v>0</v>
      </c>
      <c r="K1731" s="452">
        <v>0</v>
      </c>
      <c r="L1731" s="452">
        <v>0</v>
      </c>
      <c r="M1731" s="452">
        <v>0</v>
      </c>
      <c r="N1731" s="452">
        <v>0</v>
      </c>
      <c r="O1731" s="452">
        <v>0</v>
      </c>
      <c r="P1731" s="452">
        <v>0</v>
      </c>
      <c r="Q1731" s="452">
        <v>0</v>
      </c>
      <c r="R1731" s="452">
        <v>0</v>
      </c>
      <c r="S1731" s="452">
        <v>0</v>
      </c>
      <c r="T1731" s="452">
        <v>0</v>
      </c>
      <c r="U1731" s="452">
        <v>0</v>
      </c>
      <c r="V1731" s="452">
        <v>0</v>
      </c>
      <c r="W1731" s="452">
        <v>0</v>
      </c>
      <c r="X1731" s="452">
        <v>0</v>
      </c>
    </row>
    <row r="1732" spans="1:24" outlineLevel="1">
      <c r="A1732" s="447"/>
      <c r="B1732" s="447"/>
      <c r="C1732" s="448"/>
      <c r="D1732" s="449"/>
      <c r="E1732" s="452" t="s">
        <v>5482</v>
      </c>
      <c r="F1732" s="452">
        <v>0</v>
      </c>
      <c r="G1732" s="452" t="s">
        <v>29</v>
      </c>
      <c r="H1732" s="452">
        <v>0</v>
      </c>
      <c r="I1732" s="452">
        <v>0</v>
      </c>
      <c r="J1732" s="452">
        <v>0</v>
      </c>
      <c r="K1732" s="452">
        <v>0</v>
      </c>
      <c r="L1732" s="452">
        <v>0</v>
      </c>
      <c r="M1732" s="452">
        <v>0</v>
      </c>
      <c r="N1732" s="452">
        <v>0</v>
      </c>
      <c r="O1732" s="452">
        <v>0</v>
      </c>
      <c r="P1732" s="452">
        <v>0</v>
      </c>
      <c r="Q1732" s="452">
        <v>0</v>
      </c>
      <c r="R1732" s="452">
        <v>0</v>
      </c>
      <c r="S1732" s="452">
        <v>0</v>
      </c>
      <c r="T1732" s="452">
        <v>0</v>
      </c>
      <c r="U1732" s="452">
        <v>0</v>
      </c>
      <c r="V1732" s="452">
        <v>0</v>
      </c>
      <c r="W1732" s="452">
        <v>0</v>
      </c>
      <c r="X1732" s="452">
        <v>0</v>
      </c>
    </row>
    <row r="1733" spans="1:24" outlineLevel="1">
      <c r="A1733" s="447"/>
      <c r="B1733" s="447"/>
      <c r="C1733" s="448"/>
      <c r="D1733" s="449"/>
      <c r="E1733" s="452" t="s">
        <v>5483</v>
      </c>
      <c r="F1733" s="452">
        <v>0</v>
      </c>
      <c r="G1733" s="452" t="s">
        <v>29</v>
      </c>
      <c r="H1733" s="452">
        <v>0</v>
      </c>
      <c r="I1733" s="452">
        <v>0</v>
      </c>
      <c r="J1733" s="452">
        <v>0</v>
      </c>
      <c r="K1733" s="452">
        <v>0</v>
      </c>
      <c r="L1733" s="452">
        <v>0</v>
      </c>
      <c r="M1733" s="452">
        <v>0</v>
      </c>
      <c r="N1733" s="452">
        <v>0</v>
      </c>
      <c r="O1733" s="452">
        <v>0</v>
      </c>
      <c r="P1733" s="452">
        <v>0</v>
      </c>
      <c r="Q1733" s="452">
        <v>0</v>
      </c>
      <c r="R1733" s="452">
        <v>0</v>
      </c>
      <c r="S1733" s="452">
        <v>0</v>
      </c>
      <c r="T1733" s="452">
        <v>0</v>
      </c>
      <c r="U1733" s="452">
        <v>0</v>
      </c>
      <c r="V1733" s="452">
        <v>0</v>
      </c>
      <c r="W1733" s="452">
        <v>0</v>
      </c>
      <c r="X1733" s="452">
        <v>0</v>
      </c>
    </row>
    <row r="1734" spans="1:24" outlineLevel="1">
      <c r="A1734" s="447"/>
      <c r="B1734" s="447"/>
      <c r="C1734" s="448"/>
      <c r="D1734" s="449"/>
      <c r="E1734" s="452" t="s">
        <v>5484</v>
      </c>
      <c r="F1734" s="452">
        <v>0</v>
      </c>
      <c r="G1734" s="452" t="s">
        <v>29</v>
      </c>
      <c r="H1734" s="452">
        <v>0</v>
      </c>
      <c r="I1734" s="452">
        <v>0</v>
      </c>
      <c r="J1734" s="452">
        <v>0</v>
      </c>
      <c r="K1734" s="452">
        <v>0</v>
      </c>
      <c r="L1734" s="452">
        <v>0</v>
      </c>
      <c r="M1734" s="452">
        <v>0</v>
      </c>
      <c r="N1734" s="452">
        <v>0</v>
      </c>
      <c r="O1734" s="452">
        <v>0</v>
      </c>
      <c r="P1734" s="452">
        <v>0</v>
      </c>
      <c r="Q1734" s="452">
        <v>0</v>
      </c>
      <c r="R1734" s="452">
        <v>0</v>
      </c>
      <c r="S1734" s="452">
        <v>0</v>
      </c>
      <c r="T1734" s="452">
        <v>0</v>
      </c>
      <c r="U1734" s="452">
        <v>0</v>
      </c>
      <c r="V1734" s="452">
        <v>0</v>
      </c>
      <c r="W1734" s="452">
        <v>0</v>
      </c>
      <c r="X1734" s="452">
        <v>0</v>
      </c>
    </row>
    <row r="1735" spans="1:24" outlineLevel="1">
      <c r="A1735" s="447"/>
      <c r="B1735" s="447"/>
      <c r="C1735" s="448"/>
      <c r="D1735" s="449"/>
      <c r="E1735" s="452" t="s">
        <v>5485</v>
      </c>
      <c r="F1735" s="452">
        <v>0</v>
      </c>
      <c r="G1735" s="452" t="s">
        <v>29</v>
      </c>
      <c r="H1735" s="452">
        <v>0</v>
      </c>
      <c r="I1735" s="452">
        <v>0</v>
      </c>
      <c r="J1735" s="452">
        <v>0</v>
      </c>
      <c r="K1735" s="452">
        <v>0</v>
      </c>
      <c r="L1735" s="452">
        <v>0</v>
      </c>
      <c r="M1735" s="452">
        <v>0</v>
      </c>
      <c r="N1735" s="452">
        <v>0</v>
      </c>
      <c r="O1735" s="452">
        <v>0</v>
      </c>
      <c r="P1735" s="452">
        <v>0</v>
      </c>
      <c r="Q1735" s="452">
        <v>0</v>
      </c>
      <c r="R1735" s="452">
        <v>0</v>
      </c>
      <c r="S1735" s="452">
        <v>0</v>
      </c>
      <c r="T1735" s="452">
        <v>0</v>
      </c>
      <c r="U1735" s="452">
        <v>0</v>
      </c>
      <c r="V1735" s="452">
        <v>0</v>
      </c>
      <c r="W1735" s="452">
        <v>0</v>
      </c>
      <c r="X1735" s="452">
        <v>0</v>
      </c>
    </row>
    <row r="1736" spans="1:24" outlineLevel="1">
      <c r="A1736" s="447"/>
      <c r="B1736" s="447"/>
      <c r="C1736" s="448"/>
      <c r="D1736" s="449"/>
      <c r="E1736" s="452" t="s">
        <v>5486</v>
      </c>
      <c r="F1736" s="452">
        <v>0</v>
      </c>
      <c r="G1736" s="452" t="s">
        <v>29</v>
      </c>
      <c r="H1736" s="452">
        <v>0</v>
      </c>
      <c r="I1736" s="452">
        <v>0</v>
      </c>
      <c r="J1736" s="452">
        <v>0</v>
      </c>
      <c r="K1736" s="452">
        <v>0</v>
      </c>
      <c r="L1736" s="452">
        <v>0</v>
      </c>
      <c r="M1736" s="452">
        <v>0</v>
      </c>
      <c r="N1736" s="452">
        <v>0</v>
      </c>
      <c r="O1736" s="452">
        <v>0</v>
      </c>
      <c r="P1736" s="452">
        <v>0</v>
      </c>
      <c r="Q1736" s="452">
        <v>0</v>
      </c>
      <c r="R1736" s="452">
        <v>0</v>
      </c>
      <c r="S1736" s="452">
        <v>0</v>
      </c>
      <c r="T1736" s="452">
        <v>0</v>
      </c>
      <c r="U1736" s="452">
        <v>0</v>
      </c>
      <c r="V1736" s="452">
        <v>0</v>
      </c>
      <c r="W1736" s="452">
        <v>0</v>
      </c>
      <c r="X1736" s="452">
        <v>0</v>
      </c>
    </row>
    <row r="1737" spans="1:24" outlineLevel="1">
      <c r="A1737" s="447"/>
      <c r="B1737" s="447"/>
      <c r="C1737" s="448"/>
      <c r="D1737" s="449"/>
      <c r="E1737" s="452" t="s">
        <v>5487</v>
      </c>
      <c r="F1737" s="452">
        <v>0</v>
      </c>
      <c r="G1737" s="452" t="s">
        <v>29</v>
      </c>
      <c r="H1737" s="452">
        <v>0</v>
      </c>
      <c r="I1737" s="452">
        <v>0</v>
      </c>
      <c r="J1737" s="452">
        <v>0</v>
      </c>
      <c r="K1737" s="452">
        <v>0</v>
      </c>
      <c r="L1737" s="452">
        <v>0</v>
      </c>
      <c r="M1737" s="452">
        <v>0</v>
      </c>
      <c r="N1737" s="452">
        <v>0</v>
      </c>
      <c r="O1737" s="452">
        <v>0</v>
      </c>
      <c r="P1737" s="452">
        <v>0</v>
      </c>
      <c r="Q1737" s="452">
        <v>0</v>
      </c>
      <c r="R1737" s="452">
        <v>0</v>
      </c>
      <c r="S1737" s="452">
        <v>0</v>
      </c>
      <c r="T1737" s="452">
        <v>0</v>
      </c>
      <c r="U1737" s="452">
        <v>0</v>
      </c>
      <c r="V1737" s="452">
        <v>0</v>
      </c>
      <c r="W1737" s="452">
        <v>0</v>
      </c>
      <c r="X1737" s="452">
        <v>0</v>
      </c>
    </row>
    <row r="1738" spans="1:24" outlineLevel="1">
      <c r="A1738" s="447"/>
      <c r="B1738" s="447"/>
      <c r="C1738" s="448"/>
      <c r="D1738" s="449"/>
      <c r="E1738" s="452" t="s">
        <v>5488</v>
      </c>
      <c r="F1738" s="452">
        <v>0</v>
      </c>
      <c r="G1738" s="452" t="s">
        <v>29</v>
      </c>
      <c r="H1738" s="452">
        <v>0</v>
      </c>
      <c r="I1738" s="452">
        <v>0</v>
      </c>
      <c r="J1738" s="452">
        <v>0</v>
      </c>
      <c r="K1738" s="452">
        <v>0</v>
      </c>
      <c r="L1738" s="452">
        <v>0</v>
      </c>
      <c r="M1738" s="452">
        <v>0</v>
      </c>
      <c r="N1738" s="452">
        <v>0</v>
      </c>
      <c r="O1738" s="452">
        <v>0</v>
      </c>
      <c r="P1738" s="452">
        <v>0</v>
      </c>
      <c r="Q1738" s="452">
        <v>0</v>
      </c>
      <c r="R1738" s="452">
        <v>0</v>
      </c>
      <c r="S1738" s="452">
        <v>0</v>
      </c>
      <c r="T1738" s="452">
        <v>0</v>
      </c>
      <c r="U1738" s="452">
        <v>0</v>
      </c>
      <c r="V1738" s="452">
        <v>0</v>
      </c>
      <c r="W1738" s="452">
        <v>0</v>
      </c>
      <c r="X1738" s="452">
        <v>0</v>
      </c>
    </row>
    <row r="1739" spans="1:24" outlineLevel="1">
      <c r="A1739" s="447"/>
      <c r="B1739" s="447"/>
      <c r="C1739" s="448"/>
      <c r="D1739" s="449"/>
      <c r="E1739" s="452" t="s">
        <v>5489</v>
      </c>
      <c r="F1739" s="452">
        <v>0</v>
      </c>
      <c r="G1739" s="452" t="s">
        <v>29</v>
      </c>
      <c r="H1739" s="452">
        <v>0</v>
      </c>
      <c r="I1739" s="452">
        <v>0</v>
      </c>
      <c r="J1739" s="452">
        <v>0</v>
      </c>
      <c r="K1739" s="452">
        <v>0</v>
      </c>
      <c r="L1739" s="452">
        <v>0</v>
      </c>
      <c r="M1739" s="452">
        <v>0</v>
      </c>
      <c r="N1739" s="452">
        <v>0</v>
      </c>
      <c r="O1739" s="452">
        <v>0</v>
      </c>
      <c r="P1739" s="452">
        <v>0</v>
      </c>
      <c r="Q1739" s="452">
        <v>0</v>
      </c>
      <c r="R1739" s="452">
        <v>0</v>
      </c>
      <c r="S1739" s="452">
        <v>0</v>
      </c>
      <c r="T1739" s="452">
        <v>0</v>
      </c>
      <c r="U1739" s="452">
        <v>0</v>
      </c>
      <c r="V1739" s="452">
        <v>0</v>
      </c>
      <c r="W1739" s="452">
        <v>0</v>
      </c>
      <c r="X1739" s="452">
        <v>0</v>
      </c>
    </row>
    <row r="1740" spans="1:24" outlineLevel="1">
      <c r="A1740" s="447"/>
      <c r="B1740" s="447"/>
      <c r="C1740" s="448"/>
      <c r="D1740" s="449"/>
      <c r="E1740" s="452" t="s">
        <v>5490</v>
      </c>
      <c r="F1740" s="452">
        <v>0</v>
      </c>
      <c r="G1740" s="452" t="s">
        <v>29</v>
      </c>
      <c r="H1740" s="452">
        <v>0</v>
      </c>
      <c r="I1740" s="452">
        <v>0</v>
      </c>
      <c r="J1740" s="452">
        <v>0</v>
      </c>
      <c r="K1740" s="452">
        <v>0</v>
      </c>
      <c r="L1740" s="452">
        <v>0</v>
      </c>
      <c r="M1740" s="452">
        <v>0</v>
      </c>
      <c r="N1740" s="452">
        <v>0</v>
      </c>
      <c r="O1740" s="452">
        <v>0</v>
      </c>
      <c r="P1740" s="452">
        <v>0</v>
      </c>
      <c r="Q1740" s="452">
        <v>0</v>
      </c>
      <c r="R1740" s="452">
        <v>0</v>
      </c>
      <c r="S1740" s="452">
        <v>0</v>
      </c>
      <c r="T1740" s="452">
        <v>0</v>
      </c>
      <c r="U1740" s="452">
        <v>0</v>
      </c>
      <c r="V1740" s="452">
        <v>0</v>
      </c>
      <c r="W1740" s="452">
        <v>0</v>
      </c>
      <c r="X1740" s="452">
        <v>0</v>
      </c>
    </row>
    <row r="1741" spans="1:24" outlineLevel="1">
      <c r="A1741" s="447"/>
      <c r="B1741" s="447"/>
      <c r="C1741" s="448"/>
      <c r="D1741" s="449"/>
      <c r="E1741" s="452" t="s">
        <v>5491</v>
      </c>
      <c r="F1741" s="452">
        <v>0</v>
      </c>
      <c r="G1741" s="452" t="s">
        <v>29</v>
      </c>
      <c r="H1741" s="452">
        <v>0</v>
      </c>
      <c r="I1741" s="452">
        <v>0</v>
      </c>
      <c r="J1741" s="452">
        <v>0</v>
      </c>
      <c r="K1741" s="452">
        <v>0</v>
      </c>
      <c r="L1741" s="452">
        <v>0</v>
      </c>
      <c r="M1741" s="452">
        <v>0</v>
      </c>
      <c r="N1741" s="452">
        <v>0</v>
      </c>
      <c r="O1741" s="452">
        <v>0</v>
      </c>
      <c r="P1741" s="452">
        <v>0</v>
      </c>
      <c r="Q1741" s="452">
        <v>0</v>
      </c>
      <c r="R1741" s="452">
        <v>0</v>
      </c>
      <c r="S1741" s="452">
        <v>0</v>
      </c>
      <c r="T1741" s="452">
        <v>0</v>
      </c>
      <c r="U1741" s="452">
        <v>0</v>
      </c>
      <c r="V1741" s="452">
        <v>0</v>
      </c>
      <c r="W1741" s="452">
        <v>0</v>
      </c>
      <c r="X1741" s="452">
        <v>0</v>
      </c>
    </row>
    <row r="1742" spans="1:24" outlineLevel="1">
      <c r="A1742" s="447"/>
      <c r="B1742" s="447"/>
      <c r="C1742" s="448"/>
      <c r="D1742" s="449"/>
      <c r="E1742" s="452" t="s">
        <v>5492</v>
      </c>
      <c r="F1742" s="452">
        <v>0</v>
      </c>
      <c r="G1742" s="452" t="s">
        <v>29</v>
      </c>
      <c r="H1742" s="452">
        <v>0</v>
      </c>
      <c r="I1742" s="452">
        <v>0</v>
      </c>
      <c r="J1742" s="452">
        <v>0</v>
      </c>
      <c r="K1742" s="452">
        <v>0</v>
      </c>
      <c r="L1742" s="452">
        <v>0</v>
      </c>
      <c r="M1742" s="452">
        <v>0</v>
      </c>
      <c r="N1742" s="452">
        <v>0</v>
      </c>
      <c r="O1742" s="452">
        <v>0</v>
      </c>
      <c r="P1742" s="452">
        <v>0</v>
      </c>
      <c r="Q1742" s="452">
        <v>0</v>
      </c>
      <c r="R1742" s="452">
        <v>0</v>
      </c>
      <c r="S1742" s="452">
        <v>0</v>
      </c>
      <c r="T1742" s="452">
        <v>0</v>
      </c>
      <c r="U1742" s="452">
        <v>0</v>
      </c>
      <c r="V1742" s="452">
        <v>0</v>
      </c>
      <c r="W1742" s="452">
        <v>0</v>
      </c>
      <c r="X1742" s="452">
        <v>0</v>
      </c>
    </row>
    <row r="1743" spans="1:24" outlineLevel="1">
      <c r="A1743" s="447"/>
      <c r="B1743" s="447"/>
      <c r="C1743" s="448"/>
      <c r="D1743" s="449"/>
      <c r="E1743" s="452" t="s">
        <v>5493</v>
      </c>
      <c r="F1743" s="452">
        <v>0</v>
      </c>
      <c r="G1743" s="452" t="s">
        <v>29</v>
      </c>
      <c r="H1743" s="452">
        <v>0</v>
      </c>
      <c r="I1743" s="452">
        <v>0</v>
      </c>
      <c r="J1743" s="452">
        <v>0</v>
      </c>
      <c r="K1743" s="452">
        <v>0</v>
      </c>
      <c r="L1743" s="452">
        <v>0</v>
      </c>
      <c r="M1743" s="452">
        <v>0</v>
      </c>
      <c r="N1743" s="452">
        <v>0</v>
      </c>
      <c r="O1743" s="452">
        <v>0</v>
      </c>
      <c r="P1743" s="452">
        <v>0</v>
      </c>
      <c r="Q1743" s="452">
        <v>0</v>
      </c>
      <c r="R1743" s="452">
        <v>0</v>
      </c>
      <c r="S1743" s="452">
        <v>0</v>
      </c>
      <c r="T1743" s="452">
        <v>0</v>
      </c>
      <c r="U1743" s="452">
        <v>0</v>
      </c>
      <c r="V1743" s="452">
        <v>0</v>
      </c>
      <c r="W1743" s="452">
        <v>0</v>
      </c>
      <c r="X1743" s="452">
        <v>0</v>
      </c>
    </row>
    <row r="1744" spans="1:24" outlineLevel="1">
      <c r="A1744" s="453"/>
      <c r="B1744" s="453"/>
      <c r="C1744" s="454"/>
      <c r="D1744" s="455"/>
      <c r="E1744" s="456" t="s">
        <v>5494</v>
      </c>
      <c r="F1744" s="456"/>
      <c r="G1744" s="456" t="s">
        <v>29</v>
      </c>
      <c r="H1744" s="457">
        <f t="shared" ref="H1744:H1749" si="120" xml:space="preserve"> SUM( J1744:X1744 )</f>
        <v>12.173851139868646</v>
      </c>
      <c r="I1744" s="456"/>
      <c r="J1744" s="457">
        <f t="shared" ref="J1744:X1749" si="121" xml:space="preserve">  CHOOSE( $F$1725, J1726, J1732, J1738 )</f>
        <v>0</v>
      </c>
      <c r="K1744" s="457">
        <f t="shared" si="121"/>
        <v>0</v>
      </c>
      <c r="L1744" s="457">
        <f t="shared" si="121"/>
        <v>0</v>
      </c>
      <c r="M1744" s="457">
        <f t="shared" si="121"/>
        <v>0</v>
      </c>
      <c r="N1744" s="457">
        <f t="shared" si="121"/>
        <v>2.4768641064746748</v>
      </c>
      <c r="O1744" s="457">
        <f t="shared" si="121"/>
        <v>3.4670237792863468</v>
      </c>
      <c r="P1744" s="457">
        <f t="shared" si="121"/>
        <v>3.023554794976826</v>
      </c>
      <c r="Q1744" s="457">
        <f t="shared" si="121"/>
        <v>1.5605309879909217</v>
      </c>
      <c r="R1744" s="457">
        <f t="shared" si="121"/>
        <v>1.3668774711398766</v>
      </c>
      <c r="S1744" s="457">
        <f t="shared" si="121"/>
        <v>7.2999999999999995E-2</v>
      </c>
      <c r="T1744" s="457">
        <f t="shared" si="121"/>
        <v>6.5000000000000002E-2</v>
      </c>
      <c r="U1744" s="457">
        <f t="shared" si="121"/>
        <v>4.8000000000000001E-2</v>
      </c>
      <c r="V1744" s="457">
        <f t="shared" si="121"/>
        <v>4.7E-2</v>
      </c>
      <c r="W1744" s="457">
        <f t="shared" si="121"/>
        <v>4.5999999999999999E-2</v>
      </c>
      <c r="X1744" s="457">
        <f t="shared" si="121"/>
        <v>0</v>
      </c>
    </row>
    <row r="1745" spans="1:24" outlineLevel="1">
      <c r="A1745" s="453"/>
      <c r="B1745" s="453"/>
      <c r="C1745" s="454"/>
      <c r="D1745" s="455"/>
      <c r="E1745" s="456" t="s">
        <v>5495</v>
      </c>
      <c r="F1745" s="456"/>
      <c r="G1745" s="456" t="s">
        <v>29</v>
      </c>
      <c r="H1745" s="457">
        <f t="shared" si="120"/>
        <v>146.7490411912444</v>
      </c>
      <c r="I1745" s="456"/>
      <c r="J1745" s="457">
        <f t="shared" si="121"/>
        <v>0</v>
      </c>
      <c r="K1745" s="457">
        <f t="shared" si="121"/>
        <v>0</v>
      </c>
      <c r="L1745" s="457">
        <f t="shared" si="121"/>
        <v>0</v>
      </c>
      <c r="M1745" s="457">
        <f t="shared" si="121"/>
        <v>0</v>
      </c>
      <c r="N1745" s="457">
        <f t="shared" si="121"/>
        <v>29.847489217095337</v>
      </c>
      <c r="O1745" s="457">
        <f t="shared" si="121"/>
        <v>41.792780603376912</v>
      </c>
      <c r="P1745" s="457">
        <f t="shared" si="121"/>
        <v>36.444117745187228</v>
      </c>
      <c r="Q1745" s="457">
        <f t="shared" si="121"/>
        <v>18.835882802416741</v>
      </c>
      <c r="R1745" s="457">
        <f t="shared" si="121"/>
        <v>16.456770823168196</v>
      </c>
      <c r="S1745" s="457">
        <f t="shared" si="121"/>
        <v>0.877</v>
      </c>
      <c r="T1745" s="457">
        <f t="shared" si="121"/>
        <v>0.78900000000000003</v>
      </c>
      <c r="U1745" s="457">
        <f t="shared" si="121"/>
        <v>0.57999999999999996</v>
      </c>
      <c r="V1745" s="457">
        <f t="shared" si="121"/>
        <v>0.56899999999999995</v>
      </c>
      <c r="W1745" s="457">
        <f t="shared" si="121"/>
        <v>0.55700000000000005</v>
      </c>
      <c r="X1745" s="457">
        <f t="shared" si="121"/>
        <v>0</v>
      </c>
    </row>
    <row r="1746" spans="1:24" outlineLevel="1">
      <c r="A1746" s="453"/>
      <c r="B1746" s="453"/>
      <c r="C1746" s="454"/>
      <c r="D1746" s="455"/>
      <c r="E1746" s="456" t="s">
        <v>5496</v>
      </c>
      <c r="F1746" s="456"/>
      <c r="G1746" s="456" t="s">
        <v>29</v>
      </c>
      <c r="H1746" s="457">
        <f t="shared" si="120"/>
        <v>115.68849251488446</v>
      </c>
      <c r="I1746" s="456"/>
      <c r="J1746" s="457">
        <f t="shared" si="121"/>
        <v>0</v>
      </c>
      <c r="K1746" s="457">
        <f t="shared" si="121"/>
        <v>0</v>
      </c>
      <c r="L1746" s="457">
        <f t="shared" si="121"/>
        <v>0</v>
      </c>
      <c r="M1746" s="457">
        <f t="shared" si="121"/>
        <v>0</v>
      </c>
      <c r="N1746" s="457">
        <f t="shared" si="121"/>
        <v>23.530209011509413</v>
      </c>
      <c r="O1746" s="457">
        <f t="shared" si="121"/>
        <v>32.94639232639674</v>
      </c>
      <c r="P1746" s="457">
        <f t="shared" si="121"/>
        <v>28.729719086165414</v>
      </c>
      <c r="Q1746" s="457">
        <f t="shared" si="121"/>
        <v>14.849684348882036</v>
      </c>
      <c r="R1746" s="457">
        <f t="shared" si="121"/>
        <v>12.974487741930892</v>
      </c>
      <c r="S1746" s="457">
        <f t="shared" si="121"/>
        <v>0.69199999999999995</v>
      </c>
      <c r="T1746" s="457">
        <f t="shared" si="121"/>
        <v>0.622</v>
      </c>
      <c r="U1746" s="457">
        <f t="shared" si="121"/>
        <v>0.45700000000000002</v>
      </c>
      <c r="V1746" s="457">
        <f t="shared" si="121"/>
        <v>0.44800000000000001</v>
      </c>
      <c r="W1746" s="457">
        <f t="shared" si="121"/>
        <v>0.439</v>
      </c>
      <c r="X1746" s="457">
        <f t="shared" si="121"/>
        <v>0</v>
      </c>
    </row>
    <row r="1747" spans="1:24" outlineLevel="1">
      <c r="A1747" s="453"/>
      <c r="B1747" s="453"/>
      <c r="C1747" s="454"/>
      <c r="D1747" s="455"/>
      <c r="E1747" s="456" t="s">
        <v>5497</v>
      </c>
      <c r="F1747" s="456"/>
      <c r="G1747" s="456" t="s">
        <v>29</v>
      </c>
      <c r="H1747" s="457">
        <f t="shared" si="120"/>
        <v>28.933241802453715</v>
      </c>
      <c r="I1747" s="456"/>
      <c r="J1747" s="457">
        <f t="shared" si="121"/>
        <v>0</v>
      </c>
      <c r="K1747" s="457">
        <f t="shared" si="121"/>
        <v>0</v>
      </c>
      <c r="L1747" s="457">
        <f t="shared" si="121"/>
        <v>0</v>
      </c>
      <c r="M1747" s="457">
        <f t="shared" si="121"/>
        <v>0</v>
      </c>
      <c r="N1747" s="457">
        <f t="shared" si="121"/>
        <v>5.8857440880661098</v>
      </c>
      <c r="O1747" s="457">
        <f t="shared" si="121"/>
        <v>8.2406257579227056</v>
      </c>
      <c r="P1747" s="457">
        <f t="shared" si="121"/>
        <v>7.185828933761675</v>
      </c>
      <c r="Q1747" s="457">
        <f t="shared" si="121"/>
        <v>3.712421087220509</v>
      </c>
      <c r="R1747" s="457">
        <f t="shared" si="121"/>
        <v>3.2436219354827229</v>
      </c>
      <c r="S1747" s="457">
        <f t="shared" si="121"/>
        <v>0.17299999999999999</v>
      </c>
      <c r="T1747" s="457">
        <f t="shared" si="121"/>
        <v>0.156</v>
      </c>
      <c r="U1747" s="457">
        <f t="shared" si="121"/>
        <v>0.114</v>
      </c>
      <c r="V1747" s="457">
        <f t="shared" si="121"/>
        <v>0.112</v>
      </c>
      <c r="W1747" s="457">
        <f t="shared" si="121"/>
        <v>0.11</v>
      </c>
      <c r="X1747" s="457">
        <f t="shared" si="121"/>
        <v>0</v>
      </c>
    </row>
    <row r="1748" spans="1:24" outlineLevel="1">
      <c r="A1748" s="453"/>
      <c r="B1748" s="453"/>
      <c r="C1748" s="454"/>
      <c r="D1748" s="455"/>
      <c r="E1748" s="456" t="s">
        <v>5498</v>
      </c>
      <c r="F1748" s="456"/>
      <c r="G1748" s="456" t="s">
        <v>29</v>
      </c>
      <c r="H1748" s="457">
        <f t="shared" si="120"/>
        <v>0</v>
      </c>
      <c r="I1748" s="456"/>
      <c r="J1748" s="457">
        <f t="shared" si="121"/>
        <v>0</v>
      </c>
      <c r="K1748" s="457">
        <f t="shared" si="121"/>
        <v>0</v>
      </c>
      <c r="L1748" s="457">
        <f t="shared" si="121"/>
        <v>0</v>
      </c>
      <c r="M1748" s="457">
        <f t="shared" si="121"/>
        <v>0</v>
      </c>
      <c r="N1748" s="457">
        <f t="shared" si="121"/>
        <v>0</v>
      </c>
      <c r="O1748" s="457">
        <f t="shared" si="121"/>
        <v>0</v>
      </c>
      <c r="P1748" s="457">
        <f t="shared" si="121"/>
        <v>0</v>
      </c>
      <c r="Q1748" s="457">
        <f t="shared" si="121"/>
        <v>0</v>
      </c>
      <c r="R1748" s="457">
        <f t="shared" si="121"/>
        <v>0</v>
      </c>
      <c r="S1748" s="457">
        <f t="shared" si="121"/>
        <v>0</v>
      </c>
      <c r="T1748" s="457">
        <f t="shared" si="121"/>
        <v>0</v>
      </c>
      <c r="U1748" s="457">
        <f t="shared" si="121"/>
        <v>0</v>
      </c>
      <c r="V1748" s="457">
        <f t="shared" si="121"/>
        <v>0</v>
      </c>
      <c r="W1748" s="457">
        <f t="shared" si="121"/>
        <v>0</v>
      </c>
      <c r="X1748" s="457">
        <f t="shared" si="121"/>
        <v>0</v>
      </c>
    </row>
    <row r="1749" spans="1:24" outlineLevel="1">
      <c r="A1749" s="453"/>
      <c r="B1749" s="453"/>
      <c r="C1749" s="454"/>
      <c r="D1749" s="455"/>
      <c r="E1749" s="456" t="s">
        <v>5499</v>
      </c>
      <c r="F1749" s="456"/>
      <c r="G1749" s="456" t="s">
        <v>29</v>
      </c>
      <c r="H1749" s="457">
        <f t="shared" si="120"/>
        <v>0</v>
      </c>
      <c r="I1749" s="456"/>
      <c r="J1749" s="457">
        <f t="shared" si="121"/>
        <v>0</v>
      </c>
      <c r="K1749" s="457">
        <f t="shared" si="121"/>
        <v>0</v>
      </c>
      <c r="L1749" s="457">
        <f t="shared" si="121"/>
        <v>0</v>
      </c>
      <c r="M1749" s="457">
        <f t="shared" si="121"/>
        <v>0</v>
      </c>
      <c r="N1749" s="457">
        <f t="shared" si="121"/>
        <v>0</v>
      </c>
      <c r="O1749" s="457">
        <f t="shared" si="121"/>
        <v>0</v>
      </c>
      <c r="P1749" s="457">
        <f t="shared" si="121"/>
        <v>0</v>
      </c>
      <c r="Q1749" s="457">
        <f t="shared" si="121"/>
        <v>0</v>
      </c>
      <c r="R1749" s="457">
        <f t="shared" si="121"/>
        <v>0</v>
      </c>
      <c r="S1749" s="457">
        <f t="shared" si="121"/>
        <v>0</v>
      </c>
      <c r="T1749" s="457">
        <f t="shared" si="121"/>
        <v>0</v>
      </c>
      <c r="U1749" s="457">
        <f t="shared" si="121"/>
        <v>0</v>
      </c>
      <c r="V1749" s="457">
        <f t="shared" si="121"/>
        <v>0</v>
      </c>
      <c r="W1749" s="457">
        <f t="shared" si="121"/>
        <v>0</v>
      </c>
      <c r="X1749" s="457">
        <f t="shared" si="121"/>
        <v>0</v>
      </c>
    </row>
    <row r="1750" spans="1:24" outlineLevel="1"/>
    <row r="1751" spans="1:24" outlineLevel="1"/>
    <row r="1752" spans="1:24" outlineLevel="1">
      <c r="B1752" s="69" t="s">
        <v>5500</v>
      </c>
    </row>
    <row r="1753" spans="1:24" outlineLevel="1">
      <c r="A1753" s="447"/>
      <c r="B1753" s="447"/>
      <c r="C1753" s="448"/>
      <c r="D1753" s="449"/>
      <c r="E1753" s="450" t="s">
        <v>5501</v>
      </c>
      <c r="F1753" s="450">
        <v>1</v>
      </c>
      <c r="G1753" s="450" t="s">
        <v>4001</v>
      </c>
      <c r="M1753" s="451"/>
    </row>
    <row r="1754" spans="1:24" outlineLevel="1">
      <c r="A1754" s="447"/>
      <c r="B1754" s="447"/>
      <c r="C1754" s="448"/>
      <c r="D1754" s="449"/>
      <c r="E1754" s="452" t="s">
        <v>5502</v>
      </c>
      <c r="F1754" s="452">
        <v>0</v>
      </c>
      <c r="G1754" s="452" t="s">
        <v>29</v>
      </c>
      <c r="H1754" s="452">
        <v>0</v>
      </c>
      <c r="I1754" s="452">
        <v>0</v>
      </c>
      <c r="J1754" s="452">
        <v>0</v>
      </c>
      <c r="K1754" s="452">
        <v>0</v>
      </c>
      <c r="L1754" s="452">
        <v>0</v>
      </c>
      <c r="M1754" s="452">
        <v>0</v>
      </c>
      <c r="N1754" s="452">
        <v>0</v>
      </c>
      <c r="O1754" s="452">
        <v>0</v>
      </c>
      <c r="P1754" s="452">
        <v>0</v>
      </c>
      <c r="Q1754" s="452">
        <v>0</v>
      </c>
      <c r="R1754" s="452">
        <v>0</v>
      </c>
      <c r="S1754" s="452">
        <v>0</v>
      </c>
      <c r="T1754" s="452">
        <v>0</v>
      </c>
      <c r="U1754" s="452">
        <v>0</v>
      </c>
      <c r="V1754" s="452">
        <v>0</v>
      </c>
      <c r="W1754" s="452">
        <v>0</v>
      </c>
      <c r="X1754" s="452">
        <v>0</v>
      </c>
    </row>
    <row r="1755" spans="1:24" outlineLevel="1">
      <c r="A1755" s="447"/>
      <c r="B1755" s="447"/>
      <c r="C1755" s="448"/>
      <c r="D1755" s="449"/>
      <c r="E1755" s="452" t="s">
        <v>5503</v>
      </c>
      <c r="F1755" s="452">
        <v>0</v>
      </c>
      <c r="G1755" s="452" t="s">
        <v>29</v>
      </c>
      <c r="H1755" s="452">
        <v>0</v>
      </c>
      <c r="I1755" s="452">
        <v>0</v>
      </c>
      <c r="J1755" s="452">
        <v>0</v>
      </c>
      <c r="K1755" s="452">
        <v>0</v>
      </c>
      <c r="L1755" s="452">
        <v>0</v>
      </c>
      <c r="M1755" s="452">
        <v>0</v>
      </c>
      <c r="N1755" s="452">
        <v>0</v>
      </c>
      <c r="O1755" s="452">
        <v>0</v>
      </c>
      <c r="P1755" s="452">
        <v>0</v>
      </c>
      <c r="Q1755" s="452">
        <v>0</v>
      </c>
      <c r="R1755" s="452">
        <v>0</v>
      </c>
      <c r="S1755" s="452">
        <v>0</v>
      </c>
      <c r="T1755" s="452">
        <v>0</v>
      </c>
      <c r="U1755" s="452">
        <v>0</v>
      </c>
      <c r="V1755" s="452">
        <v>0</v>
      </c>
      <c r="W1755" s="452">
        <v>0</v>
      </c>
      <c r="X1755" s="452">
        <v>0</v>
      </c>
    </row>
    <row r="1756" spans="1:24" outlineLevel="1">
      <c r="A1756" s="447"/>
      <c r="B1756" s="447"/>
      <c r="C1756" s="448"/>
      <c r="D1756" s="449"/>
      <c r="E1756" s="452" t="s">
        <v>5504</v>
      </c>
      <c r="F1756" s="452">
        <v>0</v>
      </c>
      <c r="G1756" s="452" t="s">
        <v>29</v>
      </c>
      <c r="H1756" s="452">
        <v>0</v>
      </c>
      <c r="I1756" s="452">
        <v>0</v>
      </c>
      <c r="J1756" s="452">
        <v>0</v>
      </c>
      <c r="K1756" s="452">
        <v>0</v>
      </c>
      <c r="L1756" s="452">
        <v>0</v>
      </c>
      <c r="M1756" s="452">
        <v>0</v>
      </c>
      <c r="N1756" s="452">
        <v>0</v>
      </c>
      <c r="O1756" s="452">
        <v>0</v>
      </c>
      <c r="P1756" s="452">
        <v>0</v>
      </c>
      <c r="Q1756" s="452">
        <v>0</v>
      </c>
      <c r="R1756" s="452">
        <v>0</v>
      </c>
      <c r="S1756" s="452">
        <v>0</v>
      </c>
      <c r="T1756" s="452">
        <v>0</v>
      </c>
      <c r="U1756" s="452">
        <v>0</v>
      </c>
      <c r="V1756" s="452">
        <v>0</v>
      </c>
      <c r="W1756" s="452">
        <v>0</v>
      </c>
      <c r="X1756" s="452">
        <v>0</v>
      </c>
    </row>
    <row r="1757" spans="1:24" outlineLevel="1">
      <c r="A1757" s="447"/>
      <c r="B1757" s="447"/>
      <c r="C1757" s="448"/>
      <c r="D1757" s="449"/>
      <c r="E1757" s="452" t="s">
        <v>5505</v>
      </c>
      <c r="F1757" s="452">
        <v>0</v>
      </c>
      <c r="G1757" s="452" t="s">
        <v>29</v>
      </c>
      <c r="H1757" s="452">
        <v>0</v>
      </c>
      <c r="I1757" s="452">
        <v>0</v>
      </c>
      <c r="J1757" s="452">
        <v>0</v>
      </c>
      <c r="K1757" s="452">
        <v>0</v>
      </c>
      <c r="L1757" s="452">
        <v>0</v>
      </c>
      <c r="M1757" s="452">
        <v>0</v>
      </c>
      <c r="N1757" s="452">
        <v>0</v>
      </c>
      <c r="O1757" s="452">
        <v>0</v>
      </c>
      <c r="P1757" s="452">
        <v>0</v>
      </c>
      <c r="Q1757" s="452">
        <v>0</v>
      </c>
      <c r="R1757" s="452">
        <v>0</v>
      </c>
      <c r="S1757" s="452">
        <v>0</v>
      </c>
      <c r="T1757" s="452">
        <v>0</v>
      </c>
      <c r="U1757" s="452">
        <v>0</v>
      </c>
      <c r="V1757" s="452">
        <v>0</v>
      </c>
      <c r="W1757" s="452">
        <v>0</v>
      </c>
      <c r="X1757" s="452">
        <v>0</v>
      </c>
    </row>
    <row r="1758" spans="1:24" outlineLevel="1">
      <c r="A1758" s="447"/>
      <c r="B1758" s="447"/>
      <c r="C1758" s="448"/>
      <c r="D1758" s="449"/>
      <c r="E1758" s="452" t="s">
        <v>5506</v>
      </c>
      <c r="F1758" s="452">
        <v>0</v>
      </c>
      <c r="G1758" s="452" t="s">
        <v>29</v>
      </c>
      <c r="H1758" s="452">
        <v>0</v>
      </c>
      <c r="I1758" s="452">
        <v>0</v>
      </c>
      <c r="J1758" s="452">
        <v>0</v>
      </c>
      <c r="K1758" s="452">
        <v>0</v>
      </c>
      <c r="L1758" s="452">
        <v>0</v>
      </c>
      <c r="M1758" s="452">
        <v>0</v>
      </c>
      <c r="N1758" s="452">
        <v>0</v>
      </c>
      <c r="O1758" s="452">
        <v>0</v>
      </c>
      <c r="P1758" s="452">
        <v>0</v>
      </c>
      <c r="Q1758" s="452">
        <v>0</v>
      </c>
      <c r="R1758" s="452">
        <v>0</v>
      </c>
      <c r="S1758" s="452">
        <v>0</v>
      </c>
      <c r="T1758" s="452">
        <v>0</v>
      </c>
      <c r="U1758" s="452">
        <v>0</v>
      </c>
      <c r="V1758" s="452">
        <v>0</v>
      </c>
      <c r="W1758" s="452">
        <v>0</v>
      </c>
      <c r="X1758" s="452">
        <v>0</v>
      </c>
    </row>
    <row r="1759" spans="1:24" outlineLevel="1">
      <c r="A1759" s="447"/>
      <c r="B1759" s="447"/>
      <c r="C1759" s="448"/>
      <c r="D1759" s="449"/>
      <c r="E1759" s="452" t="s">
        <v>5507</v>
      </c>
      <c r="F1759" s="452">
        <v>0</v>
      </c>
      <c r="G1759" s="452" t="s">
        <v>29</v>
      </c>
      <c r="H1759" s="452">
        <v>0</v>
      </c>
      <c r="I1759" s="452">
        <v>0</v>
      </c>
      <c r="J1759" s="452">
        <v>0</v>
      </c>
      <c r="K1759" s="452">
        <v>0</v>
      </c>
      <c r="L1759" s="452">
        <v>0</v>
      </c>
      <c r="M1759" s="452">
        <v>0</v>
      </c>
      <c r="N1759" s="452">
        <v>0</v>
      </c>
      <c r="O1759" s="452">
        <v>0</v>
      </c>
      <c r="P1759" s="452">
        <v>0</v>
      </c>
      <c r="Q1759" s="452">
        <v>0</v>
      </c>
      <c r="R1759" s="452">
        <v>0</v>
      </c>
      <c r="S1759" s="452">
        <v>0</v>
      </c>
      <c r="T1759" s="452">
        <v>0</v>
      </c>
      <c r="U1759" s="452">
        <v>0</v>
      </c>
      <c r="V1759" s="452">
        <v>0</v>
      </c>
      <c r="W1759" s="452">
        <v>0</v>
      </c>
      <c r="X1759" s="452">
        <v>0</v>
      </c>
    </row>
    <row r="1760" spans="1:24" outlineLevel="1">
      <c r="A1760" s="447"/>
      <c r="B1760" s="447"/>
      <c r="C1760" s="448"/>
      <c r="D1760" s="449"/>
      <c r="E1760" s="452" t="s">
        <v>5508</v>
      </c>
      <c r="F1760" s="452">
        <v>0</v>
      </c>
      <c r="G1760" s="452" t="s">
        <v>29</v>
      </c>
      <c r="H1760" s="452">
        <v>0</v>
      </c>
      <c r="I1760" s="452">
        <v>0</v>
      </c>
      <c r="J1760" s="452">
        <v>0</v>
      </c>
      <c r="K1760" s="452">
        <v>0</v>
      </c>
      <c r="L1760" s="452">
        <v>0</v>
      </c>
      <c r="M1760" s="452">
        <v>0</v>
      </c>
      <c r="N1760" s="452">
        <v>0</v>
      </c>
      <c r="O1760" s="452">
        <v>0</v>
      </c>
      <c r="P1760" s="452">
        <v>0</v>
      </c>
      <c r="Q1760" s="452">
        <v>0</v>
      </c>
      <c r="R1760" s="452">
        <v>0</v>
      </c>
      <c r="S1760" s="452">
        <v>0</v>
      </c>
      <c r="T1760" s="452">
        <v>0</v>
      </c>
      <c r="U1760" s="452">
        <v>0</v>
      </c>
      <c r="V1760" s="452">
        <v>0</v>
      </c>
      <c r="W1760" s="452">
        <v>0</v>
      </c>
      <c r="X1760" s="452">
        <v>0</v>
      </c>
    </row>
    <row r="1761" spans="1:24" outlineLevel="1">
      <c r="A1761" s="447"/>
      <c r="B1761" s="447"/>
      <c r="C1761" s="448"/>
      <c r="D1761" s="449"/>
      <c r="E1761" s="452" t="s">
        <v>5509</v>
      </c>
      <c r="F1761" s="452">
        <v>0</v>
      </c>
      <c r="G1761" s="452" t="s">
        <v>29</v>
      </c>
      <c r="H1761" s="452">
        <v>0</v>
      </c>
      <c r="I1761" s="452">
        <v>0</v>
      </c>
      <c r="J1761" s="452">
        <v>0</v>
      </c>
      <c r="K1761" s="452">
        <v>0</v>
      </c>
      <c r="L1761" s="452">
        <v>0</v>
      </c>
      <c r="M1761" s="452">
        <v>0</v>
      </c>
      <c r="N1761" s="452">
        <v>0</v>
      </c>
      <c r="O1761" s="452">
        <v>0</v>
      </c>
      <c r="P1761" s="452">
        <v>0</v>
      </c>
      <c r="Q1761" s="452">
        <v>0</v>
      </c>
      <c r="R1761" s="452">
        <v>0</v>
      </c>
      <c r="S1761" s="452">
        <v>0</v>
      </c>
      <c r="T1761" s="452">
        <v>0</v>
      </c>
      <c r="U1761" s="452">
        <v>0</v>
      </c>
      <c r="V1761" s="452">
        <v>0</v>
      </c>
      <c r="W1761" s="452">
        <v>0</v>
      </c>
      <c r="X1761" s="452">
        <v>0</v>
      </c>
    </row>
    <row r="1762" spans="1:24" outlineLevel="1">
      <c r="A1762" s="447"/>
      <c r="B1762" s="447"/>
      <c r="C1762" s="448"/>
      <c r="D1762" s="449"/>
      <c r="E1762" s="452" t="s">
        <v>5510</v>
      </c>
      <c r="F1762" s="452">
        <v>0</v>
      </c>
      <c r="G1762" s="452" t="s">
        <v>29</v>
      </c>
      <c r="H1762" s="452">
        <v>0</v>
      </c>
      <c r="I1762" s="452">
        <v>0</v>
      </c>
      <c r="J1762" s="452">
        <v>0</v>
      </c>
      <c r="K1762" s="452">
        <v>0</v>
      </c>
      <c r="L1762" s="452">
        <v>0</v>
      </c>
      <c r="M1762" s="452">
        <v>0</v>
      </c>
      <c r="N1762" s="452">
        <v>0</v>
      </c>
      <c r="O1762" s="452">
        <v>0</v>
      </c>
      <c r="P1762" s="452">
        <v>0</v>
      </c>
      <c r="Q1762" s="452">
        <v>0</v>
      </c>
      <c r="R1762" s="452">
        <v>0</v>
      </c>
      <c r="S1762" s="452">
        <v>0</v>
      </c>
      <c r="T1762" s="452">
        <v>0</v>
      </c>
      <c r="U1762" s="452">
        <v>0</v>
      </c>
      <c r="V1762" s="452">
        <v>0</v>
      </c>
      <c r="W1762" s="452">
        <v>0</v>
      </c>
      <c r="X1762" s="452">
        <v>0</v>
      </c>
    </row>
    <row r="1763" spans="1:24" outlineLevel="1">
      <c r="A1763" s="447"/>
      <c r="B1763" s="447"/>
      <c r="C1763" s="448"/>
      <c r="D1763" s="449"/>
      <c r="E1763" s="452" t="s">
        <v>5511</v>
      </c>
      <c r="F1763" s="452">
        <v>0</v>
      </c>
      <c r="G1763" s="452" t="s">
        <v>29</v>
      </c>
      <c r="H1763" s="452">
        <v>0</v>
      </c>
      <c r="I1763" s="452">
        <v>0</v>
      </c>
      <c r="J1763" s="452">
        <v>0</v>
      </c>
      <c r="K1763" s="452">
        <v>0</v>
      </c>
      <c r="L1763" s="452">
        <v>0</v>
      </c>
      <c r="M1763" s="452">
        <v>0</v>
      </c>
      <c r="N1763" s="452">
        <v>0</v>
      </c>
      <c r="O1763" s="452">
        <v>0</v>
      </c>
      <c r="P1763" s="452">
        <v>0</v>
      </c>
      <c r="Q1763" s="452">
        <v>0</v>
      </c>
      <c r="R1763" s="452">
        <v>0</v>
      </c>
      <c r="S1763" s="452">
        <v>0</v>
      </c>
      <c r="T1763" s="452">
        <v>0</v>
      </c>
      <c r="U1763" s="452">
        <v>0</v>
      </c>
      <c r="V1763" s="452">
        <v>0</v>
      </c>
      <c r="W1763" s="452">
        <v>0</v>
      </c>
      <c r="X1763" s="452">
        <v>0</v>
      </c>
    </row>
    <row r="1764" spans="1:24" outlineLevel="1">
      <c r="A1764" s="447"/>
      <c r="B1764" s="447"/>
      <c r="C1764" s="448"/>
      <c r="D1764" s="449"/>
      <c r="E1764" s="452" t="s">
        <v>5512</v>
      </c>
      <c r="F1764" s="452">
        <v>0</v>
      </c>
      <c r="G1764" s="452" t="s">
        <v>29</v>
      </c>
      <c r="H1764" s="452">
        <v>0</v>
      </c>
      <c r="I1764" s="452">
        <v>0</v>
      </c>
      <c r="J1764" s="452">
        <v>0</v>
      </c>
      <c r="K1764" s="452">
        <v>0</v>
      </c>
      <c r="L1764" s="452">
        <v>0</v>
      </c>
      <c r="M1764" s="452">
        <v>0</v>
      </c>
      <c r="N1764" s="452">
        <v>0</v>
      </c>
      <c r="O1764" s="452">
        <v>0</v>
      </c>
      <c r="P1764" s="452">
        <v>0</v>
      </c>
      <c r="Q1764" s="452">
        <v>0</v>
      </c>
      <c r="R1764" s="452">
        <v>0</v>
      </c>
      <c r="S1764" s="452">
        <v>0</v>
      </c>
      <c r="T1764" s="452">
        <v>0</v>
      </c>
      <c r="U1764" s="452">
        <v>0</v>
      </c>
      <c r="V1764" s="452">
        <v>0</v>
      </c>
      <c r="W1764" s="452">
        <v>0</v>
      </c>
      <c r="X1764" s="452">
        <v>0</v>
      </c>
    </row>
    <row r="1765" spans="1:24" outlineLevel="1">
      <c r="A1765" s="447"/>
      <c r="B1765" s="447"/>
      <c r="C1765" s="448"/>
      <c r="D1765" s="449"/>
      <c r="E1765" s="452" t="s">
        <v>5513</v>
      </c>
      <c r="F1765" s="452">
        <v>0</v>
      </c>
      <c r="G1765" s="452" t="s">
        <v>29</v>
      </c>
      <c r="H1765" s="452">
        <v>0</v>
      </c>
      <c r="I1765" s="452">
        <v>0</v>
      </c>
      <c r="J1765" s="452">
        <v>0</v>
      </c>
      <c r="K1765" s="452">
        <v>0</v>
      </c>
      <c r="L1765" s="452">
        <v>0</v>
      </c>
      <c r="M1765" s="452">
        <v>0</v>
      </c>
      <c r="N1765" s="452">
        <v>0</v>
      </c>
      <c r="O1765" s="452">
        <v>0</v>
      </c>
      <c r="P1765" s="452">
        <v>0</v>
      </c>
      <c r="Q1765" s="452">
        <v>0</v>
      </c>
      <c r="R1765" s="452">
        <v>0</v>
      </c>
      <c r="S1765" s="452">
        <v>0</v>
      </c>
      <c r="T1765" s="452">
        <v>0</v>
      </c>
      <c r="U1765" s="452">
        <v>0</v>
      </c>
      <c r="V1765" s="452">
        <v>0</v>
      </c>
      <c r="W1765" s="452">
        <v>0</v>
      </c>
      <c r="X1765" s="452">
        <v>0</v>
      </c>
    </row>
    <row r="1766" spans="1:24" outlineLevel="1">
      <c r="A1766" s="447"/>
      <c r="B1766" s="447"/>
      <c r="C1766" s="448"/>
      <c r="D1766" s="449"/>
      <c r="E1766" s="452" t="s">
        <v>5514</v>
      </c>
      <c r="F1766" s="452">
        <v>0</v>
      </c>
      <c r="G1766" s="452" t="s">
        <v>29</v>
      </c>
      <c r="H1766" s="452">
        <v>0</v>
      </c>
      <c r="I1766" s="452">
        <v>0</v>
      </c>
      <c r="J1766" s="452">
        <v>0</v>
      </c>
      <c r="K1766" s="452">
        <v>0</v>
      </c>
      <c r="L1766" s="452">
        <v>0</v>
      </c>
      <c r="M1766" s="452">
        <v>0</v>
      </c>
      <c r="N1766" s="452">
        <v>0</v>
      </c>
      <c r="O1766" s="452">
        <v>0</v>
      </c>
      <c r="P1766" s="452">
        <v>0</v>
      </c>
      <c r="Q1766" s="452">
        <v>0</v>
      </c>
      <c r="R1766" s="452">
        <v>0</v>
      </c>
      <c r="S1766" s="452">
        <v>0</v>
      </c>
      <c r="T1766" s="452">
        <v>0</v>
      </c>
      <c r="U1766" s="452">
        <v>0</v>
      </c>
      <c r="V1766" s="452">
        <v>0</v>
      </c>
      <c r="W1766" s="452">
        <v>0</v>
      </c>
      <c r="X1766" s="452">
        <v>0</v>
      </c>
    </row>
    <row r="1767" spans="1:24" outlineLevel="1">
      <c r="A1767" s="447"/>
      <c r="B1767" s="447"/>
      <c r="C1767" s="448"/>
      <c r="D1767" s="449"/>
      <c r="E1767" s="452" t="s">
        <v>5515</v>
      </c>
      <c r="F1767" s="452">
        <v>0</v>
      </c>
      <c r="G1767" s="452" t="s">
        <v>29</v>
      </c>
      <c r="H1767" s="452">
        <v>0</v>
      </c>
      <c r="I1767" s="452">
        <v>0</v>
      </c>
      <c r="J1767" s="452">
        <v>0</v>
      </c>
      <c r="K1767" s="452">
        <v>0</v>
      </c>
      <c r="L1767" s="452">
        <v>0</v>
      </c>
      <c r="M1767" s="452">
        <v>0</v>
      </c>
      <c r="N1767" s="452">
        <v>0</v>
      </c>
      <c r="O1767" s="452">
        <v>0</v>
      </c>
      <c r="P1767" s="452">
        <v>0</v>
      </c>
      <c r="Q1767" s="452">
        <v>0</v>
      </c>
      <c r="R1767" s="452">
        <v>0</v>
      </c>
      <c r="S1767" s="452">
        <v>0</v>
      </c>
      <c r="T1767" s="452">
        <v>0</v>
      </c>
      <c r="U1767" s="452">
        <v>0</v>
      </c>
      <c r="V1767" s="452">
        <v>0</v>
      </c>
      <c r="W1767" s="452">
        <v>0</v>
      </c>
      <c r="X1767" s="452">
        <v>0</v>
      </c>
    </row>
    <row r="1768" spans="1:24" outlineLevel="1">
      <c r="A1768" s="447"/>
      <c r="B1768" s="447"/>
      <c r="C1768" s="448"/>
      <c r="D1768" s="449"/>
      <c r="E1768" s="452" t="s">
        <v>5516</v>
      </c>
      <c r="F1768" s="452">
        <v>0</v>
      </c>
      <c r="G1768" s="452" t="s">
        <v>29</v>
      </c>
      <c r="H1768" s="452">
        <v>0</v>
      </c>
      <c r="I1768" s="452">
        <v>0</v>
      </c>
      <c r="J1768" s="452">
        <v>0</v>
      </c>
      <c r="K1768" s="452">
        <v>0</v>
      </c>
      <c r="L1768" s="452">
        <v>0</v>
      </c>
      <c r="M1768" s="452">
        <v>0</v>
      </c>
      <c r="N1768" s="452">
        <v>0</v>
      </c>
      <c r="O1768" s="452">
        <v>0</v>
      </c>
      <c r="P1768" s="452">
        <v>0</v>
      </c>
      <c r="Q1768" s="452">
        <v>0</v>
      </c>
      <c r="R1768" s="452">
        <v>0</v>
      </c>
      <c r="S1768" s="452">
        <v>0</v>
      </c>
      <c r="T1768" s="452">
        <v>0</v>
      </c>
      <c r="U1768" s="452">
        <v>0</v>
      </c>
      <c r="V1768" s="452">
        <v>0</v>
      </c>
      <c r="W1768" s="452">
        <v>0</v>
      </c>
      <c r="X1768" s="452">
        <v>0</v>
      </c>
    </row>
    <row r="1769" spans="1:24" outlineLevel="1">
      <c r="A1769" s="447"/>
      <c r="B1769" s="447"/>
      <c r="C1769" s="448"/>
      <c r="D1769" s="449"/>
      <c r="E1769" s="452" t="s">
        <v>5517</v>
      </c>
      <c r="F1769" s="452">
        <v>0</v>
      </c>
      <c r="G1769" s="452" t="s">
        <v>29</v>
      </c>
      <c r="H1769" s="452">
        <v>0</v>
      </c>
      <c r="I1769" s="452">
        <v>0</v>
      </c>
      <c r="J1769" s="452">
        <v>0</v>
      </c>
      <c r="K1769" s="452">
        <v>0</v>
      </c>
      <c r="L1769" s="452">
        <v>0</v>
      </c>
      <c r="M1769" s="452">
        <v>0</v>
      </c>
      <c r="N1769" s="452">
        <v>0</v>
      </c>
      <c r="O1769" s="452">
        <v>0</v>
      </c>
      <c r="P1769" s="452">
        <v>0</v>
      </c>
      <c r="Q1769" s="452">
        <v>0</v>
      </c>
      <c r="R1769" s="452">
        <v>0</v>
      </c>
      <c r="S1769" s="452">
        <v>0</v>
      </c>
      <c r="T1769" s="452">
        <v>0</v>
      </c>
      <c r="U1769" s="452">
        <v>0</v>
      </c>
      <c r="V1769" s="452">
        <v>0</v>
      </c>
      <c r="W1769" s="452">
        <v>0</v>
      </c>
      <c r="X1769" s="452">
        <v>0</v>
      </c>
    </row>
    <row r="1770" spans="1:24" outlineLevel="1">
      <c r="A1770" s="447"/>
      <c r="B1770" s="447"/>
      <c r="C1770" s="448"/>
      <c r="D1770" s="449"/>
      <c r="E1770" s="452" t="s">
        <v>5518</v>
      </c>
      <c r="F1770" s="452">
        <v>0</v>
      </c>
      <c r="G1770" s="452" t="s">
        <v>29</v>
      </c>
      <c r="H1770" s="452">
        <v>0</v>
      </c>
      <c r="I1770" s="452">
        <v>0</v>
      </c>
      <c r="J1770" s="452">
        <v>0</v>
      </c>
      <c r="K1770" s="452">
        <v>0</v>
      </c>
      <c r="L1770" s="452">
        <v>0</v>
      </c>
      <c r="M1770" s="452">
        <v>0</v>
      </c>
      <c r="N1770" s="452">
        <v>0</v>
      </c>
      <c r="O1770" s="452">
        <v>0</v>
      </c>
      <c r="P1770" s="452">
        <v>0</v>
      </c>
      <c r="Q1770" s="452">
        <v>0</v>
      </c>
      <c r="R1770" s="452">
        <v>0</v>
      </c>
      <c r="S1770" s="452">
        <v>0</v>
      </c>
      <c r="T1770" s="452">
        <v>0</v>
      </c>
      <c r="U1770" s="452">
        <v>0</v>
      </c>
      <c r="V1770" s="452">
        <v>0</v>
      </c>
      <c r="W1770" s="452">
        <v>0</v>
      </c>
      <c r="X1770" s="452">
        <v>0</v>
      </c>
    </row>
    <row r="1771" spans="1:24" outlineLevel="1">
      <c r="A1771" s="447"/>
      <c r="B1771" s="447"/>
      <c r="C1771" s="448"/>
      <c r="D1771" s="449"/>
      <c r="E1771" s="452" t="s">
        <v>5519</v>
      </c>
      <c r="F1771" s="452">
        <v>0</v>
      </c>
      <c r="G1771" s="452" t="s">
        <v>29</v>
      </c>
      <c r="H1771" s="452">
        <v>0</v>
      </c>
      <c r="I1771" s="452">
        <v>0</v>
      </c>
      <c r="J1771" s="452">
        <v>0</v>
      </c>
      <c r="K1771" s="452">
        <v>0</v>
      </c>
      <c r="L1771" s="452">
        <v>0</v>
      </c>
      <c r="M1771" s="452">
        <v>0</v>
      </c>
      <c r="N1771" s="452">
        <v>0</v>
      </c>
      <c r="O1771" s="452">
        <v>0</v>
      </c>
      <c r="P1771" s="452">
        <v>0</v>
      </c>
      <c r="Q1771" s="452">
        <v>0</v>
      </c>
      <c r="R1771" s="452">
        <v>0</v>
      </c>
      <c r="S1771" s="452">
        <v>0</v>
      </c>
      <c r="T1771" s="452">
        <v>0</v>
      </c>
      <c r="U1771" s="452">
        <v>0</v>
      </c>
      <c r="V1771" s="452">
        <v>0</v>
      </c>
      <c r="W1771" s="452">
        <v>0</v>
      </c>
      <c r="X1771" s="452">
        <v>0</v>
      </c>
    </row>
    <row r="1772" spans="1:24" outlineLevel="1">
      <c r="A1772" s="453"/>
      <c r="B1772" s="453"/>
      <c r="C1772" s="454"/>
      <c r="D1772" s="455"/>
      <c r="E1772" s="456" t="s">
        <v>5520</v>
      </c>
      <c r="F1772" s="456"/>
      <c r="G1772" s="456" t="s">
        <v>29</v>
      </c>
      <c r="H1772" s="457">
        <f t="shared" ref="H1772:H1777" si="122" xml:space="preserve"> SUM( J1772:X1772 )</f>
        <v>0</v>
      </c>
      <c r="I1772" s="456"/>
      <c r="J1772" s="457">
        <f t="shared" ref="J1772:X1777" si="123" xml:space="preserve">  CHOOSE( $F$1753, J1754, J1760, J1766 )</f>
        <v>0</v>
      </c>
      <c r="K1772" s="457">
        <f t="shared" si="123"/>
        <v>0</v>
      </c>
      <c r="L1772" s="457">
        <f t="shared" si="123"/>
        <v>0</v>
      </c>
      <c r="M1772" s="457">
        <f t="shared" si="123"/>
        <v>0</v>
      </c>
      <c r="N1772" s="457">
        <f t="shared" si="123"/>
        <v>0</v>
      </c>
      <c r="O1772" s="457">
        <f t="shared" si="123"/>
        <v>0</v>
      </c>
      <c r="P1772" s="457">
        <f t="shared" si="123"/>
        <v>0</v>
      </c>
      <c r="Q1772" s="457">
        <f t="shared" si="123"/>
        <v>0</v>
      </c>
      <c r="R1772" s="457">
        <f t="shared" si="123"/>
        <v>0</v>
      </c>
      <c r="S1772" s="457">
        <f t="shared" si="123"/>
        <v>0</v>
      </c>
      <c r="T1772" s="457">
        <f t="shared" si="123"/>
        <v>0</v>
      </c>
      <c r="U1772" s="457">
        <f t="shared" si="123"/>
        <v>0</v>
      </c>
      <c r="V1772" s="457">
        <f t="shared" si="123"/>
        <v>0</v>
      </c>
      <c r="W1772" s="457">
        <f t="shared" si="123"/>
        <v>0</v>
      </c>
      <c r="X1772" s="457">
        <f t="shared" si="123"/>
        <v>0</v>
      </c>
    </row>
    <row r="1773" spans="1:24" outlineLevel="1">
      <c r="A1773" s="453"/>
      <c r="B1773" s="453"/>
      <c r="C1773" s="454"/>
      <c r="D1773" s="455"/>
      <c r="E1773" s="456" t="s">
        <v>5521</v>
      </c>
      <c r="F1773" s="456"/>
      <c r="G1773" s="456" t="s">
        <v>29</v>
      </c>
      <c r="H1773" s="457">
        <f t="shared" si="122"/>
        <v>0</v>
      </c>
      <c r="I1773" s="456"/>
      <c r="J1773" s="457">
        <f t="shared" si="123"/>
        <v>0</v>
      </c>
      <c r="K1773" s="457">
        <f t="shared" si="123"/>
        <v>0</v>
      </c>
      <c r="L1773" s="457">
        <f t="shared" si="123"/>
        <v>0</v>
      </c>
      <c r="M1773" s="457">
        <f t="shared" si="123"/>
        <v>0</v>
      </c>
      <c r="N1773" s="457">
        <f t="shared" si="123"/>
        <v>0</v>
      </c>
      <c r="O1773" s="457">
        <f t="shared" si="123"/>
        <v>0</v>
      </c>
      <c r="P1773" s="457">
        <f t="shared" si="123"/>
        <v>0</v>
      </c>
      <c r="Q1773" s="457">
        <f t="shared" si="123"/>
        <v>0</v>
      </c>
      <c r="R1773" s="457">
        <f t="shared" si="123"/>
        <v>0</v>
      </c>
      <c r="S1773" s="457">
        <f t="shared" si="123"/>
        <v>0</v>
      </c>
      <c r="T1773" s="457">
        <f t="shared" si="123"/>
        <v>0</v>
      </c>
      <c r="U1773" s="457">
        <f t="shared" si="123"/>
        <v>0</v>
      </c>
      <c r="V1773" s="457">
        <f t="shared" si="123"/>
        <v>0</v>
      </c>
      <c r="W1773" s="457">
        <f t="shared" si="123"/>
        <v>0</v>
      </c>
      <c r="X1773" s="457">
        <f t="shared" si="123"/>
        <v>0</v>
      </c>
    </row>
    <row r="1774" spans="1:24" outlineLevel="1">
      <c r="A1774" s="453"/>
      <c r="B1774" s="453"/>
      <c r="C1774" s="454"/>
      <c r="D1774" s="455"/>
      <c r="E1774" s="456" t="s">
        <v>5522</v>
      </c>
      <c r="F1774" s="456"/>
      <c r="G1774" s="456" t="s">
        <v>29</v>
      </c>
      <c r="H1774" s="457">
        <f t="shared" si="122"/>
        <v>0</v>
      </c>
      <c r="I1774" s="456"/>
      <c r="J1774" s="457">
        <f t="shared" si="123"/>
        <v>0</v>
      </c>
      <c r="K1774" s="457">
        <f t="shared" si="123"/>
        <v>0</v>
      </c>
      <c r="L1774" s="457">
        <f t="shared" si="123"/>
        <v>0</v>
      </c>
      <c r="M1774" s="457">
        <f t="shared" si="123"/>
        <v>0</v>
      </c>
      <c r="N1774" s="457">
        <f t="shared" si="123"/>
        <v>0</v>
      </c>
      <c r="O1774" s="457">
        <f t="shared" si="123"/>
        <v>0</v>
      </c>
      <c r="P1774" s="457">
        <f t="shared" si="123"/>
        <v>0</v>
      </c>
      <c r="Q1774" s="457">
        <f t="shared" si="123"/>
        <v>0</v>
      </c>
      <c r="R1774" s="457">
        <f t="shared" si="123"/>
        <v>0</v>
      </c>
      <c r="S1774" s="457">
        <f t="shared" si="123"/>
        <v>0</v>
      </c>
      <c r="T1774" s="457">
        <f t="shared" si="123"/>
        <v>0</v>
      </c>
      <c r="U1774" s="457">
        <f t="shared" si="123"/>
        <v>0</v>
      </c>
      <c r="V1774" s="457">
        <f t="shared" si="123"/>
        <v>0</v>
      </c>
      <c r="W1774" s="457">
        <f t="shared" si="123"/>
        <v>0</v>
      </c>
      <c r="X1774" s="457">
        <f t="shared" si="123"/>
        <v>0</v>
      </c>
    </row>
    <row r="1775" spans="1:24" outlineLevel="1">
      <c r="A1775" s="453"/>
      <c r="B1775" s="453"/>
      <c r="C1775" s="454"/>
      <c r="D1775" s="455"/>
      <c r="E1775" s="456" t="s">
        <v>5523</v>
      </c>
      <c r="F1775" s="456"/>
      <c r="G1775" s="456" t="s">
        <v>29</v>
      </c>
      <c r="H1775" s="457">
        <f t="shared" si="122"/>
        <v>0</v>
      </c>
      <c r="I1775" s="456"/>
      <c r="J1775" s="457">
        <f t="shared" si="123"/>
        <v>0</v>
      </c>
      <c r="K1775" s="457">
        <f t="shared" si="123"/>
        <v>0</v>
      </c>
      <c r="L1775" s="457">
        <f t="shared" si="123"/>
        <v>0</v>
      </c>
      <c r="M1775" s="457">
        <f t="shared" si="123"/>
        <v>0</v>
      </c>
      <c r="N1775" s="457">
        <f t="shared" si="123"/>
        <v>0</v>
      </c>
      <c r="O1775" s="457">
        <f t="shared" si="123"/>
        <v>0</v>
      </c>
      <c r="P1775" s="457">
        <f t="shared" si="123"/>
        <v>0</v>
      </c>
      <c r="Q1775" s="457">
        <f t="shared" si="123"/>
        <v>0</v>
      </c>
      <c r="R1775" s="457">
        <f t="shared" si="123"/>
        <v>0</v>
      </c>
      <c r="S1775" s="457">
        <f t="shared" si="123"/>
        <v>0</v>
      </c>
      <c r="T1775" s="457">
        <f t="shared" si="123"/>
        <v>0</v>
      </c>
      <c r="U1775" s="457">
        <f t="shared" si="123"/>
        <v>0</v>
      </c>
      <c r="V1775" s="457">
        <f t="shared" si="123"/>
        <v>0</v>
      </c>
      <c r="W1775" s="457">
        <f t="shared" si="123"/>
        <v>0</v>
      </c>
      <c r="X1775" s="457">
        <f t="shared" si="123"/>
        <v>0</v>
      </c>
    </row>
    <row r="1776" spans="1:24" outlineLevel="1">
      <c r="A1776" s="453"/>
      <c r="B1776" s="453"/>
      <c r="C1776" s="454"/>
      <c r="D1776" s="455"/>
      <c r="E1776" s="456" t="s">
        <v>5524</v>
      </c>
      <c r="F1776" s="456"/>
      <c r="G1776" s="456" t="s">
        <v>29</v>
      </c>
      <c r="H1776" s="457">
        <f t="shared" si="122"/>
        <v>0</v>
      </c>
      <c r="I1776" s="456"/>
      <c r="J1776" s="457">
        <f t="shared" si="123"/>
        <v>0</v>
      </c>
      <c r="K1776" s="457">
        <f t="shared" si="123"/>
        <v>0</v>
      </c>
      <c r="L1776" s="457">
        <f t="shared" si="123"/>
        <v>0</v>
      </c>
      <c r="M1776" s="457">
        <f t="shared" si="123"/>
        <v>0</v>
      </c>
      <c r="N1776" s="457">
        <f t="shared" si="123"/>
        <v>0</v>
      </c>
      <c r="O1776" s="457">
        <f t="shared" si="123"/>
        <v>0</v>
      </c>
      <c r="P1776" s="457">
        <f t="shared" si="123"/>
        <v>0</v>
      </c>
      <c r="Q1776" s="457">
        <f t="shared" si="123"/>
        <v>0</v>
      </c>
      <c r="R1776" s="457">
        <f t="shared" si="123"/>
        <v>0</v>
      </c>
      <c r="S1776" s="457">
        <f t="shared" si="123"/>
        <v>0</v>
      </c>
      <c r="T1776" s="457">
        <f t="shared" si="123"/>
        <v>0</v>
      </c>
      <c r="U1776" s="457">
        <f t="shared" si="123"/>
        <v>0</v>
      </c>
      <c r="V1776" s="457">
        <f t="shared" si="123"/>
        <v>0</v>
      </c>
      <c r="W1776" s="457">
        <f t="shared" si="123"/>
        <v>0</v>
      </c>
      <c r="X1776" s="457">
        <f t="shared" si="123"/>
        <v>0</v>
      </c>
    </row>
    <row r="1777" spans="1:24" outlineLevel="1">
      <c r="A1777" s="453"/>
      <c r="B1777" s="453"/>
      <c r="C1777" s="454"/>
      <c r="D1777" s="455"/>
      <c r="E1777" s="456" t="s">
        <v>5525</v>
      </c>
      <c r="F1777" s="456"/>
      <c r="G1777" s="456" t="s">
        <v>29</v>
      </c>
      <c r="H1777" s="457">
        <f t="shared" si="122"/>
        <v>0</v>
      </c>
      <c r="I1777" s="456"/>
      <c r="J1777" s="457">
        <f t="shared" si="123"/>
        <v>0</v>
      </c>
      <c r="K1777" s="457">
        <f t="shared" si="123"/>
        <v>0</v>
      </c>
      <c r="L1777" s="457">
        <f t="shared" si="123"/>
        <v>0</v>
      </c>
      <c r="M1777" s="457">
        <f t="shared" si="123"/>
        <v>0</v>
      </c>
      <c r="N1777" s="457">
        <f t="shared" si="123"/>
        <v>0</v>
      </c>
      <c r="O1777" s="457">
        <f t="shared" si="123"/>
        <v>0</v>
      </c>
      <c r="P1777" s="457">
        <f t="shared" si="123"/>
        <v>0</v>
      </c>
      <c r="Q1777" s="457">
        <f t="shared" si="123"/>
        <v>0</v>
      </c>
      <c r="R1777" s="457">
        <f t="shared" si="123"/>
        <v>0</v>
      </c>
      <c r="S1777" s="457">
        <f t="shared" si="123"/>
        <v>0</v>
      </c>
      <c r="T1777" s="457">
        <f t="shared" si="123"/>
        <v>0</v>
      </c>
      <c r="U1777" s="457">
        <f t="shared" si="123"/>
        <v>0</v>
      </c>
      <c r="V1777" s="457">
        <f t="shared" si="123"/>
        <v>0</v>
      </c>
      <c r="W1777" s="457">
        <f t="shared" si="123"/>
        <v>0</v>
      </c>
      <c r="X1777" s="457">
        <f t="shared" si="123"/>
        <v>0</v>
      </c>
    </row>
    <row r="1778" spans="1:24" outlineLevel="1"/>
    <row r="1779" spans="1:24" outlineLevel="1"/>
    <row r="1780" spans="1:24" outlineLevel="1">
      <c r="B1780" s="69" t="s">
        <v>5526</v>
      </c>
    </row>
    <row r="1781" spans="1:24" outlineLevel="1">
      <c r="A1781" s="447"/>
      <c r="B1781" s="447"/>
      <c r="C1781" s="448"/>
      <c r="D1781" s="449"/>
      <c r="E1781" s="450" t="s">
        <v>5527</v>
      </c>
      <c r="F1781" s="450">
        <v>1</v>
      </c>
      <c r="G1781" s="450" t="s">
        <v>4001</v>
      </c>
      <c r="M1781" s="451"/>
    </row>
    <row r="1782" spans="1:24" outlineLevel="1">
      <c r="A1782" s="447"/>
      <c r="B1782" s="447"/>
      <c r="C1782" s="448"/>
      <c r="D1782" s="449"/>
      <c r="E1782" s="452" t="s">
        <v>5528</v>
      </c>
      <c r="F1782" s="452">
        <v>0</v>
      </c>
      <c r="G1782" s="452" t="s">
        <v>29</v>
      </c>
      <c r="H1782" s="452">
        <v>4.185113986864579E-2</v>
      </c>
      <c r="I1782" s="452">
        <v>0</v>
      </c>
      <c r="J1782" s="452">
        <v>0</v>
      </c>
      <c r="K1782" s="452">
        <v>0</v>
      </c>
      <c r="L1782" s="452">
        <v>0</v>
      </c>
      <c r="M1782" s="452">
        <v>0</v>
      </c>
      <c r="N1782" s="452">
        <v>-1.2941358935253251</v>
      </c>
      <c r="O1782" s="452">
        <v>-0.73097622071365365</v>
      </c>
      <c r="P1782" s="452">
        <v>-0.43044520502317374</v>
      </c>
      <c r="Q1782" s="452">
        <v>1.0915309879909216</v>
      </c>
      <c r="R1782" s="452">
        <v>1.2148774711398767</v>
      </c>
      <c r="S1782" s="452">
        <v>2.5000000000000001E-2</v>
      </c>
      <c r="T1782" s="452">
        <v>3.1E-2</v>
      </c>
      <c r="U1782" s="452">
        <v>4.5999999999999999E-2</v>
      </c>
      <c r="V1782" s="452">
        <v>4.4999999999999998E-2</v>
      </c>
      <c r="W1782" s="452">
        <v>4.3999999999999997E-2</v>
      </c>
      <c r="X1782" s="452">
        <v>0</v>
      </c>
    </row>
    <row r="1783" spans="1:24" outlineLevel="1">
      <c r="A1783" s="447"/>
      <c r="B1783" s="447"/>
      <c r="C1783" s="448"/>
      <c r="D1783" s="449"/>
      <c r="E1783" s="452" t="s">
        <v>5529</v>
      </c>
      <c r="F1783" s="452">
        <v>0</v>
      </c>
      <c r="G1783" s="452" t="s">
        <v>29</v>
      </c>
      <c r="H1783" s="452">
        <v>0.51604119124441161</v>
      </c>
      <c r="I1783" s="452">
        <v>0</v>
      </c>
      <c r="J1783" s="452">
        <v>0</v>
      </c>
      <c r="K1783" s="452">
        <v>0</v>
      </c>
      <c r="L1783" s="452">
        <v>0</v>
      </c>
      <c r="M1783" s="452">
        <v>0</v>
      </c>
      <c r="N1783" s="452">
        <v>-15.599510782904666</v>
      </c>
      <c r="O1783" s="452">
        <v>-8.8102193966230828</v>
      </c>
      <c r="P1783" s="452">
        <v>-5.1888822548127749</v>
      </c>
      <c r="Q1783" s="452">
        <v>13.18388280241674</v>
      </c>
      <c r="R1783" s="452">
        <v>14.626770823168195</v>
      </c>
      <c r="S1783" s="452">
        <v>0.30299999999999999</v>
      </c>
      <c r="T1783" s="452">
        <v>0.36899999999999999</v>
      </c>
      <c r="U1783" s="452">
        <v>0.55500000000000005</v>
      </c>
      <c r="V1783" s="452">
        <v>0.54400000000000004</v>
      </c>
      <c r="W1783" s="452">
        <v>0.53300000000000003</v>
      </c>
      <c r="X1783" s="452">
        <v>0</v>
      </c>
    </row>
    <row r="1784" spans="1:24" outlineLevel="1">
      <c r="A1784" s="447"/>
      <c r="B1784" s="447"/>
      <c r="C1784" s="448"/>
      <c r="D1784" s="449"/>
      <c r="E1784" s="452" t="s">
        <v>5530</v>
      </c>
      <c r="F1784" s="452">
        <v>0</v>
      </c>
      <c r="G1784" s="452" t="s">
        <v>29</v>
      </c>
      <c r="H1784" s="452">
        <v>0.40749251488450339</v>
      </c>
      <c r="I1784" s="452">
        <v>0</v>
      </c>
      <c r="J1784" s="452">
        <v>0</v>
      </c>
      <c r="K1784" s="452">
        <v>0</v>
      </c>
      <c r="L1784" s="452">
        <v>0</v>
      </c>
      <c r="M1784" s="452">
        <v>0</v>
      </c>
      <c r="N1784" s="452">
        <v>-12.296790988490585</v>
      </c>
      <c r="O1784" s="452">
        <v>-6.9456076736032557</v>
      </c>
      <c r="P1784" s="452">
        <v>-4.0912809138345843</v>
      </c>
      <c r="Q1784" s="452">
        <v>10.393684348882037</v>
      </c>
      <c r="R1784" s="452">
        <v>11.531487741930892</v>
      </c>
      <c r="S1784" s="452">
        <v>0.23899999999999999</v>
      </c>
      <c r="T1784" s="452">
        <v>0.29099999999999998</v>
      </c>
      <c r="U1784" s="452">
        <v>0.437</v>
      </c>
      <c r="V1784" s="452">
        <v>0.42899999999999999</v>
      </c>
      <c r="W1784" s="452">
        <v>0.42</v>
      </c>
      <c r="X1784" s="452">
        <v>0</v>
      </c>
    </row>
    <row r="1785" spans="1:24" outlineLevel="1">
      <c r="A1785" s="447"/>
      <c r="B1785" s="447"/>
      <c r="C1785" s="448"/>
      <c r="D1785" s="449"/>
      <c r="E1785" s="452" t="s">
        <v>5531</v>
      </c>
      <c r="F1785" s="452">
        <v>0</v>
      </c>
      <c r="G1785" s="452" t="s">
        <v>29</v>
      </c>
      <c r="H1785" s="452">
        <v>9.8241802453721314E-2</v>
      </c>
      <c r="I1785" s="452">
        <v>0</v>
      </c>
      <c r="J1785" s="452">
        <v>0</v>
      </c>
      <c r="K1785" s="452">
        <v>0</v>
      </c>
      <c r="L1785" s="452">
        <v>0</v>
      </c>
      <c r="M1785" s="452">
        <v>0</v>
      </c>
      <c r="N1785" s="452">
        <v>-3.0762559119338899</v>
      </c>
      <c r="O1785" s="452">
        <v>-1.737374242077296</v>
      </c>
      <c r="P1785" s="452">
        <v>-1.0231710662383247</v>
      </c>
      <c r="Q1785" s="452">
        <v>2.5984210872205091</v>
      </c>
      <c r="R1785" s="452">
        <v>2.8826219354827227</v>
      </c>
      <c r="S1785" s="452">
        <v>0.06</v>
      </c>
      <c r="T1785" s="452">
        <v>7.2999999999999995E-2</v>
      </c>
      <c r="U1785" s="452">
        <v>0.109</v>
      </c>
      <c r="V1785" s="452">
        <v>0.107</v>
      </c>
      <c r="W1785" s="452">
        <v>0.105</v>
      </c>
      <c r="X1785" s="452">
        <v>0</v>
      </c>
    </row>
    <row r="1786" spans="1:24" outlineLevel="1">
      <c r="A1786" s="447"/>
      <c r="B1786" s="447"/>
      <c r="C1786" s="448"/>
      <c r="D1786" s="449"/>
      <c r="E1786" s="452" t="s">
        <v>5532</v>
      </c>
      <c r="F1786" s="452">
        <v>0</v>
      </c>
      <c r="G1786" s="452" t="s">
        <v>29</v>
      </c>
      <c r="H1786" s="452">
        <v>0</v>
      </c>
      <c r="I1786" s="452">
        <v>0</v>
      </c>
      <c r="J1786" s="452">
        <v>0</v>
      </c>
      <c r="K1786" s="452">
        <v>0</v>
      </c>
      <c r="L1786" s="452">
        <v>0</v>
      </c>
      <c r="M1786" s="452">
        <v>0</v>
      </c>
      <c r="N1786" s="452">
        <v>0</v>
      </c>
      <c r="O1786" s="452">
        <v>0</v>
      </c>
      <c r="P1786" s="452">
        <v>0</v>
      </c>
      <c r="Q1786" s="452">
        <v>0</v>
      </c>
      <c r="R1786" s="452">
        <v>0</v>
      </c>
      <c r="S1786" s="452">
        <v>0</v>
      </c>
      <c r="T1786" s="452">
        <v>0</v>
      </c>
      <c r="U1786" s="452">
        <v>0</v>
      </c>
      <c r="V1786" s="452">
        <v>0</v>
      </c>
      <c r="W1786" s="452">
        <v>0</v>
      </c>
      <c r="X1786" s="452">
        <v>0</v>
      </c>
    </row>
    <row r="1787" spans="1:24" outlineLevel="1">
      <c r="A1787" s="447"/>
      <c r="B1787" s="447"/>
      <c r="C1787" s="448"/>
      <c r="D1787" s="449"/>
      <c r="E1787" s="452" t="s">
        <v>5533</v>
      </c>
      <c r="F1787" s="452">
        <v>0</v>
      </c>
      <c r="G1787" s="452" t="s">
        <v>29</v>
      </c>
      <c r="H1787" s="452">
        <v>0</v>
      </c>
      <c r="I1787" s="452">
        <v>0</v>
      </c>
      <c r="J1787" s="452">
        <v>0</v>
      </c>
      <c r="K1787" s="452">
        <v>0</v>
      </c>
      <c r="L1787" s="452">
        <v>0</v>
      </c>
      <c r="M1787" s="452">
        <v>0</v>
      </c>
      <c r="N1787" s="452">
        <v>0</v>
      </c>
      <c r="O1787" s="452">
        <v>0</v>
      </c>
      <c r="P1787" s="452">
        <v>0</v>
      </c>
      <c r="Q1787" s="452">
        <v>0</v>
      </c>
      <c r="R1787" s="452">
        <v>0</v>
      </c>
      <c r="S1787" s="452">
        <v>0</v>
      </c>
      <c r="T1787" s="452">
        <v>0</v>
      </c>
      <c r="U1787" s="452">
        <v>0</v>
      </c>
      <c r="V1787" s="452">
        <v>0</v>
      </c>
      <c r="W1787" s="452">
        <v>0</v>
      </c>
      <c r="X1787" s="452">
        <v>0</v>
      </c>
    </row>
    <row r="1788" spans="1:24" outlineLevel="1">
      <c r="A1788" s="447"/>
      <c r="B1788" s="447"/>
      <c r="C1788" s="448"/>
      <c r="D1788" s="449"/>
      <c r="E1788" s="452" t="s">
        <v>5534</v>
      </c>
      <c r="F1788" s="452">
        <v>0</v>
      </c>
      <c r="G1788" s="452" t="s">
        <v>29</v>
      </c>
      <c r="H1788" s="452">
        <v>0</v>
      </c>
      <c r="I1788" s="452">
        <v>0</v>
      </c>
      <c r="J1788" s="452">
        <v>0</v>
      </c>
      <c r="K1788" s="452">
        <v>0</v>
      </c>
      <c r="L1788" s="452">
        <v>0</v>
      </c>
      <c r="M1788" s="452">
        <v>0</v>
      </c>
      <c r="N1788" s="452">
        <v>0</v>
      </c>
      <c r="O1788" s="452">
        <v>0</v>
      </c>
      <c r="P1788" s="452">
        <v>0</v>
      </c>
      <c r="Q1788" s="452">
        <v>0</v>
      </c>
      <c r="R1788" s="452">
        <v>0</v>
      </c>
      <c r="S1788" s="452">
        <v>0</v>
      </c>
      <c r="T1788" s="452">
        <v>0</v>
      </c>
      <c r="U1788" s="452">
        <v>0</v>
      </c>
      <c r="V1788" s="452">
        <v>0</v>
      </c>
      <c r="W1788" s="452">
        <v>0</v>
      </c>
      <c r="X1788" s="452">
        <v>0</v>
      </c>
    </row>
    <row r="1789" spans="1:24" outlineLevel="1">
      <c r="A1789" s="447"/>
      <c r="B1789" s="447"/>
      <c r="C1789" s="448"/>
      <c r="D1789" s="449"/>
      <c r="E1789" s="452" t="s">
        <v>5535</v>
      </c>
      <c r="F1789" s="452">
        <v>0</v>
      </c>
      <c r="G1789" s="452" t="s">
        <v>29</v>
      </c>
      <c r="H1789" s="452">
        <v>0</v>
      </c>
      <c r="I1789" s="452">
        <v>0</v>
      </c>
      <c r="J1789" s="452">
        <v>0</v>
      </c>
      <c r="K1789" s="452">
        <v>0</v>
      </c>
      <c r="L1789" s="452">
        <v>0</v>
      </c>
      <c r="M1789" s="452">
        <v>0</v>
      </c>
      <c r="N1789" s="452">
        <v>0</v>
      </c>
      <c r="O1789" s="452">
        <v>0</v>
      </c>
      <c r="P1789" s="452">
        <v>0</v>
      </c>
      <c r="Q1789" s="452">
        <v>0</v>
      </c>
      <c r="R1789" s="452">
        <v>0</v>
      </c>
      <c r="S1789" s="452">
        <v>0</v>
      </c>
      <c r="T1789" s="452">
        <v>0</v>
      </c>
      <c r="U1789" s="452">
        <v>0</v>
      </c>
      <c r="V1789" s="452">
        <v>0</v>
      </c>
      <c r="W1789" s="452">
        <v>0</v>
      </c>
      <c r="X1789" s="452">
        <v>0</v>
      </c>
    </row>
    <row r="1790" spans="1:24" outlineLevel="1">
      <c r="A1790" s="447"/>
      <c r="B1790" s="447"/>
      <c r="C1790" s="448"/>
      <c r="D1790" s="449"/>
      <c r="E1790" s="452" t="s">
        <v>5536</v>
      </c>
      <c r="F1790" s="452">
        <v>0</v>
      </c>
      <c r="G1790" s="452" t="s">
        <v>29</v>
      </c>
      <c r="H1790" s="452">
        <v>0</v>
      </c>
      <c r="I1790" s="452">
        <v>0</v>
      </c>
      <c r="J1790" s="452">
        <v>0</v>
      </c>
      <c r="K1790" s="452">
        <v>0</v>
      </c>
      <c r="L1790" s="452">
        <v>0</v>
      </c>
      <c r="M1790" s="452">
        <v>0</v>
      </c>
      <c r="N1790" s="452">
        <v>0</v>
      </c>
      <c r="O1790" s="452">
        <v>0</v>
      </c>
      <c r="P1790" s="452">
        <v>0</v>
      </c>
      <c r="Q1790" s="452">
        <v>0</v>
      </c>
      <c r="R1790" s="452">
        <v>0</v>
      </c>
      <c r="S1790" s="452">
        <v>0</v>
      </c>
      <c r="T1790" s="452">
        <v>0</v>
      </c>
      <c r="U1790" s="452">
        <v>0</v>
      </c>
      <c r="V1790" s="452">
        <v>0</v>
      </c>
      <c r="W1790" s="452">
        <v>0</v>
      </c>
      <c r="X1790" s="452">
        <v>0</v>
      </c>
    </row>
    <row r="1791" spans="1:24" outlineLevel="1">
      <c r="A1791" s="447"/>
      <c r="B1791" s="447"/>
      <c r="C1791" s="448"/>
      <c r="D1791" s="449"/>
      <c r="E1791" s="452" t="s">
        <v>5537</v>
      </c>
      <c r="F1791" s="452">
        <v>0</v>
      </c>
      <c r="G1791" s="452" t="s">
        <v>29</v>
      </c>
      <c r="H1791" s="452">
        <v>0</v>
      </c>
      <c r="I1791" s="452">
        <v>0</v>
      </c>
      <c r="J1791" s="452">
        <v>0</v>
      </c>
      <c r="K1791" s="452">
        <v>0</v>
      </c>
      <c r="L1791" s="452">
        <v>0</v>
      </c>
      <c r="M1791" s="452">
        <v>0</v>
      </c>
      <c r="N1791" s="452">
        <v>0</v>
      </c>
      <c r="O1791" s="452">
        <v>0</v>
      </c>
      <c r="P1791" s="452">
        <v>0</v>
      </c>
      <c r="Q1791" s="452">
        <v>0</v>
      </c>
      <c r="R1791" s="452">
        <v>0</v>
      </c>
      <c r="S1791" s="452">
        <v>0</v>
      </c>
      <c r="T1791" s="452">
        <v>0</v>
      </c>
      <c r="U1791" s="452">
        <v>0</v>
      </c>
      <c r="V1791" s="452">
        <v>0</v>
      </c>
      <c r="W1791" s="452">
        <v>0</v>
      </c>
      <c r="X1791" s="452">
        <v>0</v>
      </c>
    </row>
    <row r="1792" spans="1:24" outlineLevel="1">
      <c r="A1792" s="447"/>
      <c r="B1792" s="447"/>
      <c r="C1792" s="448"/>
      <c r="D1792" s="449"/>
      <c r="E1792" s="452" t="s">
        <v>5538</v>
      </c>
      <c r="F1792" s="452">
        <v>0</v>
      </c>
      <c r="G1792" s="452" t="s">
        <v>29</v>
      </c>
      <c r="H1792" s="452">
        <v>0</v>
      </c>
      <c r="I1792" s="452">
        <v>0</v>
      </c>
      <c r="J1792" s="452">
        <v>0</v>
      </c>
      <c r="K1792" s="452">
        <v>0</v>
      </c>
      <c r="L1792" s="452">
        <v>0</v>
      </c>
      <c r="M1792" s="452">
        <v>0</v>
      </c>
      <c r="N1792" s="452">
        <v>0</v>
      </c>
      <c r="O1792" s="452">
        <v>0</v>
      </c>
      <c r="P1792" s="452">
        <v>0</v>
      </c>
      <c r="Q1792" s="452">
        <v>0</v>
      </c>
      <c r="R1792" s="452">
        <v>0</v>
      </c>
      <c r="S1792" s="452">
        <v>0</v>
      </c>
      <c r="T1792" s="452">
        <v>0</v>
      </c>
      <c r="U1792" s="452">
        <v>0</v>
      </c>
      <c r="V1792" s="452">
        <v>0</v>
      </c>
      <c r="W1792" s="452">
        <v>0</v>
      </c>
      <c r="X1792" s="452">
        <v>0</v>
      </c>
    </row>
    <row r="1793" spans="1:24" outlineLevel="1">
      <c r="A1793" s="447"/>
      <c r="B1793" s="447"/>
      <c r="C1793" s="448"/>
      <c r="D1793" s="449"/>
      <c r="E1793" s="452" t="s">
        <v>5539</v>
      </c>
      <c r="F1793" s="452">
        <v>0</v>
      </c>
      <c r="G1793" s="452" t="s">
        <v>29</v>
      </c>
      <c r="H1793" s="452">
        <v>0</v>
      </c>
      <c r="I1793" s="452">
        <v>0</v>
      </c>
      <c r="J1793" s="452">
        <v>0</v>
      </c>
      <c r="K1793" s="452">
        <v>0</v>
      </c>
      <c r="L1793" s="452">
        <v>0</v>
      </c>
      <c r="M1793" s="452">
        <v>0</v>
      </c>
      <c r="N1793" s="452">
        <v>0</v>
      </c>
      <c r="O1793" s="452">
        <v>0</v>
      </c>
      <c r="P1793" s="452">
        <v>0</v>
      </c>
      <c r="Q1793" s="452">
        <v>0</v>
      </c>
      <c r="R1793" s="452">
        <v>0</v>
      </c>
      <c r="S1793" s="452">
        <v>0</v>
      </c>
      <c r="T1793" s="452">
        <v>0</v>
      </c>
      <c r="U1793" s="452">
        <v>0</v>
      </c>
      <c r="V1793" s="452">
        <v>0</v>
      </c>
      <c r="W1793" s="452">
        <v>0</v>
      </c>
      <c r="X1793" s="452">
        <v>0</v>
      </c>
    </row>
    <row r="1794" spans="1:24" outlineLevel="1">
      <c r="A1794" s="447"/>
      <c r="B1794" s="447"/>
      <c r="C1794" s="448"/>
      <c r="D1794" s="449"/>
      <c r="E1794" s="452" t="s">
        <v>5540</v>
      </c>
      <c r="F1794" s="452">
        <v>0</v>
      </c>
      <c r="G1794" s="452" t="s">
        <v>29</v>
      </c>
      <c r="H1794" s="452">
        <v>0</v>
      </c>
      <c r="I1794" s="452">
        <v>0</v>
      </c>
      <c r="J1794" s="452">
        <v>0</v>
      </c>
      <c r="K1794" s="452">
        <v>0</v>
      </c>
      <c r="L1794" s="452">
        <v>0</v>
      </c>
      <c r="M1794" s="452">
        <v>0</v>
      </c>
      <c r="N1794" s="452">
        <v>0</v>
      </c>
      <c r="O1794" s="452">
        <v>0</v>
      </c>
      <c r="P1794" s="452">
        <v>0</v>
      </c>
      <c r="Q1794" s="452">
        <v>0</v>
      </c>
      <c r="R1794" s="452">
        <v>0</v>
      </c>
      <c r="S1794" s="452">
        <v>0</v>
      </c>
      <c r="T1794" s="452">
        <v>0</v>
      </c>
      <c r="U1794" s="452">
        <v>0</v>
      </c>
      <c r="V1794" s="452">
        <v>0</v>
      </c>
      <c r="W1794" s="452">
        <v>0</v>
      </c>
      <c r="X1794" s="452">
        <v>0</v>
      </c>
    </row>
    <row r="1795" spans="1:24" outlineLevel="1">
      <c r="A1795" s="447"/>
      <c r="B1795" s="447"/>
      <c r="C1795" s="448"/>
      <c r="D1795" s="449"/>
      <c r="E1795" s="452" t="s">
        <v>5541</v>
      </c>
      <c r="F1795" s="452">
        <v>0</v>
      </c>
      <c r="G1795" s="452" t="s">
        <v>29</v>
      </c>
      <c r="H1795" s="452">
        <v>0</v>
      </c>
      <c r="I1795" s="452">
        <v>0</v>
      </c>
      <c r="J1795" s="452">
        <v>0</v>
      </c>
      <c r="K1795" s="452">
        <v>0</v>
      </c>
      <c r="L1795" s="452">
        <v>0</v>
      </c>
      <c r="M1795" s="452">
        <v>0</v>
      </c>
      <c r="N1795" s="452">
        <v>0</v>
      </c>
      <c r="O1795" s="452">
        <v>0</v>
      </c>
      <c r="P1795" s="452">
        <v>0</v>
      </c>
      <c r="Q1795" s="452">
        <v>0</v>
      </c>
      <c r="R1795" s="452">
        <v>0</v>
      </c>
      <c r="S1795" s="452">
        <v>0</v>
      </c>
      <c r="T1795" s="452">
        <v>0</v>
      </c>
      <c r="U1795" s="452">
        <v>0</v>
      </c>
      <c r="V1795" s="452">
        <v>0</v>
      </c>
      <c r="W1795" s="452">
        <v>0</v>
      </c>
      <c r="X1795" s="452">
        <v>0</v>
      </c>
    </row>
    <row r="1796" spans="1:24" outlineLevel="1">
      <c r="A1796" s="447"/>
      <c r="B1796" s="447"/>
      <c r="C1796" s="448"/>
      <c r="D1796" s="449"/>
      <c r="E1796" s="452" t="s">
        <v>5542</v>
      </c>
      <c r="F1796" s="452">
        <v>0</v>
      </c>
      <c r="G1796" s="452" t="s">
        <v>29</v>
      </c>
      <c r="H1796" s="452">
        <v>0</v>
      </c>
      <c r="I1796" s="452">
        <v>0</v>
      </c>
      <c r="J1796" s="452">
        <v>0</v>
      </c>
      <c r="K1796" s="452">
        <v>0</v>
      </c>
      <c r="L1796" s="452">
        <v>0</v>
      </c>
      <c r="M1796" s="452">
        <v>0</v>
      </c>
      <c r="N1796" s="452">
        <v>0</v>
      </c>
      <c r="O1796" s="452">
        <v>0</v>
      </c>
      <c r="P1796" s="452">
        <v>0</v>
      </c>
      <c r="Q1796" s="452">
        <v>0</v>
      </c>
      <c r="R1796" s="452">
        <v>0</v>
      </c>
      <c r="S1796" s="452">
        <v>0</v>
      </c>
      <c r="T1796" s="452">
        <v>0</v>
      </c>
      <c r="U1796" s="452">
        <v>0</v>
      </c>
      <c r="V1796" s="452">
        <v>0</v>
      </c>
      <c r="W1796" s="452">
        <v>0</v>
      </c>
      <c r="X1796" s="452">
        <v>0</v>
      </c>
    </row>
    <row r="1797" spans="1:24" outlineLevel="1">
      <c r="A1797" s="447"/>
      <c r="B1797" s="447"/>
      <c r="C1797" s="448"/>
      <c r="D1797" s="449"/>
      <c r="E1797" s="452" t="s">
        <v>5543</v>
      </c>
      <c r="F1797" s="452">
        <v>0</v>
      </c>
      <c r="G1797" s="452" t="s">
        <v>29</v>
      </c>
      <c r="H1797" s="452">
        <v>0</v>
      </c>
      <c r="I1797" s="452">
        <v>0</v>
      </c>
      <c r="J1797" s="452">
        <v>0</v>
      </c>
      <c r="K1797" s="452">
        <v>0</v>
      </c>
      <c r="L1797" s="452">
        <v>0</v>
      </c>
      <c r="M1797" s="452">
        <v>0</v>
      </c>
      <c r="N1797" s="452">
        <v>0</v>
      </c>
      <c r="O1797" s="452">
        <v>0</v>
      </c>
      <c r="P1797" s="452">
        <v>0</v>
      </c>
      <c r="Q1797" s="452">
        <v>0</v>
      </c>
      <c r="R1797" s="452">
        <v>0</v>
      </c>
      <c r="S1797" s="452">
        <v>0</v>
      </c>
      <c r="T1797" s="452">
        <v>0</v>
      </c>
      <c r="U1797" s="452">
        <v>0</v>
      </c>
      <c r="V1797" s="452">
        <v>0</v>
      </c>
      <c r="W1797" s="452">
        <v>0</v>
      </c>
      <c r="X1797" s="452">
        <v>0</v>
      </c>
    </row>
    <row r="1798" spans="1:24" outlineLevel="1">
      <c r="A1798" s="447"/>
      <c r="B1798" s="447"/>
      <c r="C1798" s="448"/>
      <c r="D1798" s="449"/>
      <c r="E1798" s="452" t="s">
        <v>5544</v>
      </c>
      <c r="F1798" s="452">
        <v>0</v>
      </c>
      <c r="G1798" s="452" t="s">
        <v>29</v>
      </c>
      <c r="H1798" s="452">
        <v>0</v>
      </c>
      <c r="I1798" s="452">
        <v>0</v>
      </c>
      <c r="J1798" s="452">
        <v>0</v>
      </c>
      <c r="K1798" s="452">
        <v>0</v>
      </c>
      <c r="L1798" s="452">
        <v>0</v>
      </c>
      <c r="M1798" s="452">
        <v>0</v>
      </c>
      <c r="N1798" s="452">
        <v>0</v>
      </c>
      <c r="O1798" s="452">
        <v>0</v>
      </c>
      <c r="P1798" s="452">
        <v>0</v>
      </c>
      <c r="Q1798" s="452">
        <v>0</v>
      </c>
      <c r="R1798" s="452">
        <v>0</v>
      </c>
      <c r="S1798" s="452">
        <v>0</v>
      </c>
      <c r="T1798" s="452">
        <v>0</v>
      </c>
      <c r="U1798" s="452">
        <v>0</v>
      </c>
      <c r="V1798" s="452">
        <v>0</v>
      </c>
      <c r="W1798" s="452">
        <v>0</v>
      </c>
      <c r="X1798" s="452">
        <v>0</v>
      </c>
    </row>
    <row r="1799" spans="1:24" outlineLevel="1">
      <c r="A1799" s="447"/>
      <c r="B1799" s="447"/>
      <c r="C1799" s="448"/>
      <c r="D1799" s="449"/>
      <c r="E1799" s="452" t="s">
        <v>5545</v>
      </c>
      <c r="F1799" s="452">
        <v>0</v>
      </c>
      <c r="G1799" s="452" t="s">
        <v>29</v>
      </c>
      <c r="H1799" s="452">
        <v>0</v>
      </c>
      <c r="I1799" s="452">
        <v>0</v>
      </c>
      <c r="J1799" s="452">
        <v>0</v>
      </c>
      <c r="K1799" s="452">
        <v>0</v>
      </c>
      <c r="L1799" s="452">
        <v>0</v>
      </c>
      <c r="M1799" s="452">
        <v>0</v>
      </c>
      <c r="N1799" s="452">
        <v>0</v>
      </c>
      <c r="O1799" s="452">
        <v>0</v>
      </c>
      <c r="P1799" s="452">
        <v>0</v>
      </c>
      <c r="Q1799" s="452">
        <v>0</v>
      </c>
      <c r="R1799" s="452">
        <v>0</v>
      </c>
      <c r="S1799" s="452">
        <v>0</v>
      </c>
      <c r="T1799" s="452">
        <v>0</v>
      </c>
      <c r="U1799" s="452">
        <v>0</v>
      </c>
      <c r="V1799" s="452">
        <v>0</v>
      </c>
      <c r="W1799" s="452">
        <v>0</v>
      </c>
      <c r="X1799" s="452">
        <v>0</v>
      </c>
    </row>
    <row r="1800" spans="1:24" outlineLevel="1">
      <c r="A1800" s="453"/>
      <c r="B1800" s="453"/>
      <c r="C1800" s="454"/>
      <c r="D1800" s="455"/>
      <c r="E1800" s="456" t="s">
        <v>5546</v>
      </c>
      <c r="F1800" s="456"/>
      <c r="G1800" s="456" t="s">
        <v>29</v>
      </c>
      <c r="H1800" s="457">
        <f t="shared" ref="H1800:H1805" si="124" xml:space="preserve"> SUM( J1800:X1800 )</f>
        <v>4.185113986864579E-2</v>
      </c>
      <c r="I1800" s="456"/>
      <c r="J1800" s="457">
        <f t="shared" ref="J1800:X1805" si="125" xml:space="preserve">  CHOOSE( $F$1781, J1782, J1788, J1794 )</f>
        <v>0</v>
      </c>
      <c r="K1800" s="457">
        <f t="shared" si="125"/>
        <v>0</v>
      </c>
      <c r="L1800" s="457">
        <f t="shared" si="125"/>
        <v>0</v>
      </c>
      <c r="M1800" s="457">
        <f t="shared" si="125"/>
        <v>0</v>
      </c>
      <c r="N1800" s="457">
        <f t="shared" si="125"/>
        <v>-1.2941358935253251</v>
      </c>
      <c r="O1800" s="457">
        <f t="shared" si="125"/>
        <v>-0.73097622071365365</v>
      </c>
      <c r="P1800" s="457">
        <f t="shared" si="125"/>
        <v>-0.43044520502317374</v>
      </c>
      <c r="Q1800" s="457">
        <f t="shared" si="125"/>
        <v>1.0915309879909216</v>
      </c>
      <c r="R1800" s="457">
        <f t="shared" si="125"/>
        <v>1.2148774711398767</v>
      </c>
      <c r="S1800" s="457">
        <f t="shared" si="125"/>
        <v>2.5000000000000001E-2</v>
      </c>
      <c r="T1800" s="457">
        <f t="shared" si="125"/>
        <v>3.1E-2</v>
      </c>
      <c r="U1800" s="457">
        <f t="shared" si="125"/>
        <v>4.5999999999999999E-2</v>
      </c>
      <c r="V1800" s="457">
        <f t="shared" si="125"/>
        <v>4.4999999999999998E-2</v>
      </c>
      <c r="W1800" s="457">
        <f t="shared" si="125"/>
        <v>4.3999999999999997E-2</v>
      </c>
      <c r="X1800" s="457">
        <f t="shared" si="125"/>
        <v>0</v>
      </c>
    </row>
    <row r="1801" spans="1:24" outlineLevel="1">
      <c r="A1801" s="453"/>
      <c r="B1801" s="453"/>
      <c r="C1801" s="454"/>
      <c r="D1801" s="455"/>
      <c r="E1801" s="456" t="s">
        <v>5547</v>
      </c>
      <c r="F1801" s="456"/>
      <c r="G1801" s="456" t="s">
        <v>29</v>
      </c>
      <c r="H1801" s="457">
        <f t="shared" si="124"/>
        <v>0.51604119124441161</v>
      </c>
      <c r="I1801" s="456"/>
      <c r="J1801" s="457">
        <f t="shared" si="125"/>
        <v>0</v>
      </c>
      <c r="K1801" s="457">
        <f t="shared" si="125"/>
        <v>0</v>
      </c>
      <c r="L1801" s="457">
        <f t="shared" si="125"/>
        <v>0</v>
      </c>
      <c r="M1801" s="457">
        <f t="shared" si="125"/>
        <v>0</v>
      </c>
      <c r="N1801" s="457">
        <f t="shared" si="125"/>
        <v>-15.599510782904666</v>
      </c>
      <c r="O1801" s="457">
        <f t="shared" si="125"/>
        <v>-8.8102193966230828</v>
      </c>
      <c r="P1801" s="457">
        <f t="shared" si="125"/>
        <v>-5.1888822548127749</v>
      </c>
      <c r="Q1801" s="457">
        <f t="shared" si="125"/>
        <v>13.18388280241674</v>
      </c>
      <c r="R1801" s="457">
        <f t="shared" si="125"/>
        <v>14.626770823168195</v>
      </c>
      <c r="S1801" s="457">
        <f t="shared" si="125"/>
        <v>0.30299999999999999</v>
      </c>
      <c r="T1801" s="457">
        <f t="shared" si="125"/>
        <v>0.36899999999999999</v>
      </c>
      <c r="U1801" s="457">
        <f t="shared" si="125"/>
        <v>0.55500000000000005</v>
      </c>
      <c r="V1801" s="457">
        <f t="shared" si="125"/>
        <v>0.54400000000000004</v>
      </c>
      <c r="W1801" s="457">
        <f t="shared" si="125"/>
        <v>0.53300000000000003</v>
      </c>
      <c r="X1801" s="457">
        <f t="shared" si="125"/>
        <v>0</v>
      </c>
    </row>
    <row r="1802" spans="1:24" outlineLevel="1">
      <c r="A1802" s="453"/>
      <c r="B1802" s="453"/>
      <c r="C1802" s="454"/>
      <c r="D1802" s="455"/>
      <c r="E1802" s="456" t="s">
        <v>5548</v>
      </c>
      <c r="F1802" s="456"/>
      <c r="G1802" s="456" t="s">
        <v>29</v>
      </c>
      <c r="H1802" s="457">
        <f t="shared" si="124"/>
        <v>0.40749251488450339</v>
      </c>
      <c r="I1802" s="456"/>
      <c r="J1802" s="457">
        <f t="shared" si="125"/>
        <v>0</v>
      </c>
      <c r="K1802" s="457">
        <f t="shared" si="125"/>
        <v>0</v>
      </c>
      <c r="L1802" s="457">
        <f t="shared" si="125"/>
        <v>0</v>
      </c>
      <c r="M1802" s="457">
        <f t="shared" si="125"/>
        <v>0</v>
      </c>
      <c r="N1802" s="457">
        <f t="shared" si="125"/>
        <v>-12.296790988490585</v>
      </c>
      <c r="O1802" s="457">
        <f t="shared" si="125"/>
        <v>-6.9456076736032557</v>
      </c>
      <c r="P1802" s="457">
        <f t="shared" si="125"/>
        <v>-4.0912809138345843</v>
      </c>
      <c r="Q1802" s="457">
        <f t="shared" si="125"/>
        <v>10.393684348882037</v>
      </c>
      <c r="R1802" s="457">
        <f t="shared" si="125"/>
        <v>11.531487741930892</v>
      </c>
      <c r="S1802" s="457">
        <f t="shared" si="125"/>
        <v>0.23899999999999999</v>
      </c>
      <c r="T1802" s="457">
        <f t="shared" si="125"/>
        <v>0.29099999999999998</v>
      </c>
      <c r="U1802" s="457">
        <f t="shared" si="125"/>
        <v>0.437</v>
      </c>
      <c r="V1802" s="457">
        <f t="shared" si="125"/>
        <v>0.42899999999999999</v>
      </c>
      <c r="W1802" s="457">
        <f t="shared" si="125"/>
        <v>0.42</v>
      </c>
      <c r="X1802" s="457">
        <f t="shared" si="125"/>
        <v>0</v>
      </c>
    </row>
    <row r="1803" spans="1:24" outlineLevel="1">
      <c r="A1803" s="453"/>
      <c r="B1803" s="453"/>
      <c r="C1803" s="454"/>
      <c r="D1803" s="455"/>
      <c r="E1803" s="456" t="s">
        <v>5549</v>
      </c>
      <c r="F1803" s="456"/>
      <c r="G1803" s="456" t="s">
        <v>29</v>
      </c>
      <c r="H1803" s="457">
        <f t="shared" si="124"/>
        <v>9.8241802453721314E-2</v>
      </c>
      <c r="I1803" s="456"/>
      <c r="J1803" s="457">
        <f t="shared" si="125"/>
        <v>0</v>
      </c>
      <c r="K1803" s="457">
        <f t="shared" si="125"/>
        <v>0</v>
      </c>
      <c r="L1803" s="457">
        <f t="shared" si="125"/>
        <v>0</v>
      </c>
      <c r="M1803" s="457">
        <f t="shared" si="125"/>
        <v>0</v>
      </c>
      <c r="N1803" s="457">
        <f t="shared" si="125"/>
        <v>-3.0762559119338899</v>
      </c>
      <c r="O1803" s="457">
        <f t="shared" si="125"/>
        <v>-1.737374242077296</v>
      </c>
      <c r="P1803" s="457">
        <f t="shared" si="125"/>
        <v>-1.0231710662383247</v>
      </c>
      <c r="Q1803" s="457">
        <f t="shared" si="125"/>
        <v>2.5984210872205091</v>
      </c>
      <c r="R1803" s="457">
        <f t="shared" si="125"/>
        <v>2.8826219354827227</v>
      </c>
      <c r="S1803" s="457">
        <f t="shared" si="125"/>
        <v>0.06</v>
      </c>
      <c r="T1803" s="457">
        <f t="shared" si="125"/>
        <v>7.2999999999999995E-2</v>
      </c>
      <c r="U1803" s="457">
        <f t="shared" si="125"/>
        <v>0.109</v>
      </c>
      <c r="V1803" s="457">
        <f t="shared" si="125"/>
        <v>0.107</v>
      </c>
      <c r="W1803" s="457">
        <f t="shared" si="125"/>
        <v>0.105</v>
      </c>
      <c r="X1803" s="457">
        <f t="shared" si="125"/>
        <v>0</v>
      </c>
    </row>
    <row r="1804" spans="1:24" outlineLevel="1">
      <c r="A1804" s="453"/>
      <c r="B1804" s="453"/>
      <c r="C1804" s="454"/>
      <c r="D1804" s="455"/>
      <c r="E1804" s="456" t="s">
        <v>5550</v>
      </c>
      <c r="F1804" s="456"/>
      <c r="G1804" s="456" t="s">
        <v>29</v>
      </c>
      <c r="H1804" s="457">
        <f t="shared" si="124"/>
        <v>0</v>
      </c>
      <c r="I1804" s="456"/>
      <c r="J1804" s="457">
        <f t="shared" si="125"/>
        <v>0</v>
      </c>
      <c r="K1804" s="457">
        <f t="shared" si="125"/>
        <v>0</v>
      </c>
      <c r="L1804" s="457">
        <f t="shared" si="125"/>
        <v>0</v>
      </c>
      <c r="M1804" s="457">
        <f t="shared" si="125"/>
        <v>0</v>
      </c>
      <c r="N1804" s="457">
        <f t="shared" si="125"/>
        <v>0</v>
      </c>
      <c r="O1804" s="457">
        <f t="shared" si="125"/>
        <v>0</v>
      </c>
      <c r="P1804" s="457">
        <f t="shared" si="125"/>
        <v>0</v>
      </c>
      <c r="Q1804" s="457">
        <f t="shared" si="125"/>
        <v>0</v>
      </c>
      <c r="R1804" s="457">
        <f t="shared" si="125"/>
        <v>0</v>
      </c>
      <c r="S1804" s="457">
        <f t="shared" si="125"/>
        <v>0</v>
      </c>
      <c r="T1804" s="457">
        <f t="shared" si="125"/>
        <v>0</v>
      </c>
      <c r="U1804" s="457">
        <f t="shared" si="125"/>
        <v>0</v>
      </c>
      <c r="V1804" s="457">
        <f t="shared" si="125"/>
        <v>0</v>
      </c>
      <c r="W1804" s="457">
        <f t="shared" si="125"/>
        <v>0</v>
      </c>
      <c r="X1804" s="457">
        <f t="shared" si="125"/>
        <v>0</v>
      </c>
    </row>
    <row r="1805" spans="1:24" outlineLevel="1">
      <c r="A1805" s="453"/>
      <c r="B1805" s="453"/>
      <c r="C1805" s="454"/>
      <c r="D1805" s="455"/>
      <c r="E1805" s="456" t="s">
        <v>5551</v>
      </c>
      <c r="F1805" s="456"/>
      <c r="G1805" s="456" t="s">
        <v>29</v>
      </c>
      <c r="H1805" s="457">
        <f t="shared" si="124"/>
        <v>0</v>
      </c>
      <c r="I1805" s="456"/>
      <c r="J1805" s="457">
        <f t="shared" si="125"/>
        <v>0</v>
      </c>
      <c r="K1805" s="457">
        <f t="shared" si="125"/>
        <v>0</v>
      </c>
      <c r="L1805" s="457">
        <f t="shared" si="125"/>
        <v>0</v>
      </c>
      <c r="M1805" s="457">
        <f t="shared" si="125"/>
        <v>0</v>
      </c>
      <c r="N1805" s="457">
        <f t="shared" si="125"/>
        <v>0</v>
      </c>
      <c r="O1805" s="457">
        <f t="shared" si="125"/>
        <v>0</v>
      </c>
      <c r="P1805" s="457">
        <f t="shared" si="125"/>
        <v>0</v>
      </c>
      <c r="Q1805" s="457">
        <f t="shared" si="125"/>
        <v>0</v>
      </c>
      <c r="R1805" s="457">
        <f t="shared" si="125"/>
        <v>0</v>
      </c>
      <c r="S1805" s="457">
        <f t="shared" si="125"/>
        <v>0</v>
      </c>
      <c r="T1805" s="457">
        <f t="shared" si="125"/>
        <v>0</v>
      </c>
      <c r="U1805" s="457">
        <f t="shared" si="125"/>
        <v>0</v>
      </c>
      <c r="V1805" s="457">
        <f t="shared" si="125"/>
        <v>0</v>
      </c>
      <c r="W1805" s="457">
        <f t="shared" si="125"/>
        <v>0</v>
      </c>
      <c r="X1805" s="457">
        <f t="shared" si="125"/>
        <v>0</v>
      </c>
    </row>
    <row r="1806" spans="1:24" outlineLevel="1"/>
    <row r="1807" spans="1:24" outlineLevel="1"/>
    <row r="1808" spans="1:24" outlineLevel="1">
      <c r="B1808" s="69" t="s">
        <v>5552</v>
      </c>
    </row>
    <row r="1809" spans="1:13" outlineLevel="1">
      <c r="A1809" s="447"/>
      <c r="B1809" s="447"/>
      <c r="C1809" s="448"/>
      <c r="D1809" s="449"/>
      <c r="E1809" s="452" t="s">
        <v>5553</v>
      </c>
      <c r="F1809" s="452">
        <v>-1.04172945753807</v>
      </c>
      <c r="G1809" s="452" t="s">
        <v>29</v>
      </c>
      <c r="M1809" s="458"/>
    </row>
    <row r="1810" spans="1:13" outlineLevel="1">
      <c r="A1810" s="447"/>
      <c r="B1810" s="447"/>
      <c r="C1810" s="448"/>
      <c r="D1810" s="449"/>
      <c r="E1810" s="452" t="s">
        <v>5554</v>
      </c>
      <c r="F1810" s="452">
        <v>-15.368711830502001</v>
      </c>
      <c r="G1810" s="452" t="s">
        <v>29</v>
      </c>
      <c r="M1810" s="458"/>
    </row>
    <row r="1811" spans="1:13" outlineLevel="1">
      <c r="A1811" s="447"/>
      <c r="B1811" s="447"/>
      <c r="C1811" s="448"/>
      <c r="D1811" s="449"/>
      <c r="E1811" s="452" t="s">
        <v>5555</v>
      </c>
      <c r="F1811" s="452">
        <v>-12.242469833413599</v>
      </c>
      <c r="G1811" s="452" t="s">
        <v>29</v>
      </c>
      <c r="M1811" s="458"/>
    </row>
    <row r="1812" spans="1:13" outlineLevel="1">
      <c r="A1812" s="447"/>
      <c r="B1812" s="447"/>
      <c r="C1812" s="448"/>
      <c r="D1812" s="449"/>
      <c r="E1812" s="452" t="s">
        <v>5556</v>
      </c>
      <c r="F1812" s="452">
        <v>-3.3500834477844998</v>
      </c>
      <c r="G1812" s="452" t="s">
        <v>29</v>
      </c>
      <c r="M1812" s="458"/>
    </row>
    <row r="1813" spans="1:13" outlineLevel="1">
      <c r="A1813" s="447"/>
      <c r="B1813" s="447"/>
      <c r="C1813" s="448"/>
      <c r="D1813" s="449"/>
      <c r="E1813" s="452" t="s">
        <v>5557</v>
      </c>
      <c r="F1813" s="452">
        <v>-2.1400054307618301</v>
      </c>
      <c r="G1813" s="452" t="s">
        <v>29</v>
      </c>
      <c r="M1813" s="458"/>
    </row>
    <row r="1814" spans="1:13" outlineLevel="1">
      <c r="A1814" s="447"/>
      <c r="B1814" s="447"/>
      <c r="C1814" s="448"/>
      <c r="D1814" s="449"/>
      <c r="E1814" s="452" t="s">
        <v>5558</v>
      </c>
      <c r="F1814" s="452">
        <v>0</v>
      </c>
      <c r="G1814" s="452" t="s">
        <v>29</v>
      </c>
      <c r="M1814" s="458"/>
    </row>
    <row r="1815" spans="1:13" outlineLevel="1">
      <c r="A1815" s="447"/>
      <c r="B1815" s="447"/>
      <c r="C1815" s="448"/>
      <c r="D1815" s="449"/>
      <c r="E1815" s="452" t="s">
        <v>5559</v>
      </c>
      <c r="F1815" s="452">
        <v>0</v>
      </c>
      <c r="G1815" s="452" t="s">
        <v>29</v>
      </c>
      <c r="M1815" s="458"/>
    </row>
    <row r="1816" spans="1:13" outlineLevel="1">
      <c r="A1816" s="447"/>
      <c r="B1816" s="447"/>
      <c r="C1816" s="448"/>
      <c r="D1816" s="449"/>
      <c r="E1816" s="452" t="s">
        <v>5560</v>
      </c>
      <c r="F1816" s="452">
        <v>0</v>
      </c>
      <c r="G1816" s="452" t="s">
        <v>29</v>
      </c>
      <c r="M1816" s="458"/>
    </row>
    <row r="1817" spans="1:13" outlineLevel="1">
      <c r="A1817" s="447"/>
      <c r="B1817" s="447"/>
      <c r="C1817" s="448"/>
      <c r="D1817" s="449"/>
      <c r="E1817" s="452" t="s">
        <v>5561</v>
      </c>
      <c r="F1817" s="452">
        <v>0</v>
      </c>
      <c r="G1817" s="452" t="s">
        <v>29</v>
      </c>
      <c r="M1817" s="458"/>
    </row>
    <row r="1818" spans="1:13" outlineLevel="1">
      <c r="A1818" s="447"/>
      <c r="B1818" s="447"/>
      <c r="C1818" s="448"/>
      <c r="D1818" s="449"/>
      <c r="E1818" s="452" t="s">
        <v>5562</v>
      </c>
      <c r="F1818" s="452">
        <v>0</v>
      </c>
      <c r="G1818" s="452" t="s">
        <v>29</v>
      </c>
      <c r="M1818" s="458"/>
    </row>
    <row r="1819" spans="1:13" outlineLevel="1">
      <c r="A1819" s="447"/>
      <c r="B1819" s="447"/>
      <c r="C1819" s="448"/>
      <c r="D1819" s="449"/>
      <c r="E1819" s="452" t="s">
        <v>5563</v>
      </c>
      <c r="F1819" s="452">
        <v>0</v>
      </c>
      <c r="G1819" s="452" t="s">
        <v>29</v>
      </c>
      <c r="M1819" s="458"/>
    </row>
    <row r="1820" spans="1:13" outlineLevel="1">
      <c r="A1820" s="447"/>
      <c r="B1820" s="447"/>
      <c r="C1820" s="448"/>
      <c r="D1820" s="449"/>
      <c r="E1820" s="452" t="s">
        <v>5564</v>
      </c>
      <c r="F1820" s="452">
        <v>0</v>
      </c>
      <c r="G1820" s="452" t="s">
        <v>29</v>
      </c>
      <c r="M1820" s="458"/>
    </row>
    <row r="1821" spans="1:13" outlineLevel="1">
      <c r="A1821" s="447"/>
      <c r="B1821" s="447"/>
      <c r="C1821" s="448"/>
      <c r="D1821" s="449"/>
      <c r="E1821" s="452" t="s">
        <v>5565</v>
      </c>
      <c r="F1821" s="452">
        <v>0</v>
      </c>
      <c r="G1821" s="452" t="s">
        <v>29</v>
      </c>
      <c r="M1821" s="458"/>
    </row>
    <row r="1822" spans="1:13" outlineLevel="1">
      <c r="A1822" s="447"/>
      <c r="B1822" s="447"/>
      <c r="C1822" s="448"/>
      <c r="D1822" s="449"/>
      <c r="E1822" s="452" t="s">
        <v>5566</v>
      </c>
      <c r="F1822" s="452">
        <v>0</v>
      </c>
      <c r="G1822" s="452" t="s">
        <v>29</v>
      </c>
      <c r="M1822" s="458"/>
    </row>
    <row r="1823" spans="1:13" outlineLevel="1">
      <c r="A1823" s="447"/>
      <c r="B1823" s="447"/>
      <c r="C1823" s="448"/>
      <c r="D1823" s="449"/>
      <c r="E1823" s="452" t="s">
        <v>5567</v>
      </c>
      <c r="F1823" s="452">
        <v>0</v>
      </c>
      <c r="G1823" s="452" t="s">
        <v>29</v>
      </c>
      <c r="M1823" s="458"/>
    </row>
    <row r="1824" spans="1:13" outlineLevel="1">
      <c r="A1824" s="447"/>
      <c r="B1824" s="447"/>
      <c r="C1824" s="448"/>
      <c r="D1824" s="449"/>
      <c r="E1824" s="452" t="s">
        <v>5568</v>
      </c>
      <c r="F1824" s="452">
        <v>0</v>
      </c>
      <c r="G1824" s="452" t="s">
        <v>29</v>
      </c>
      <c r="M1824" s="458"/>
    </row>
    <row r="1825" spans="1:24" outlineLevel="1">
      <c r="A1825" s="447"/>
      <c r="B1825" s="447"/>
      <c r="C1825" s="448"/>
      <c r="D1825" s="449"/>
      <c r="E1825" s="452" t="s">
        <v>5569</v>
      </c>
      <c r="F1825" s="452">
        <v>0</v>
      </c>
      <c r="G1825" s="452" t="s">
        <v>29</v>
      </c>
      <c r="M1825" s="458"/>
    </row>
    <row r="1826" spans="1:24" outlineLevel="1">
      <c r="A1826" s="447"/>
      <c r="B1826" s="447"/>
      <c r="C1826" s="448"/>
      <c r="D1826" s="449"/>
      <c r="E1826" s="452" t="s">
        <v>5570</v>
      </c>
      <c r="F1826" s="452">
        <v>0</v>
      </c>
      <c r="G1826" s="452" t="s">
        <v>29</v>
      </c>
      <c r="M1826" s="458"/>
    </row>
    <row r="1827" spans="1:24" outlineLevel="1">
      <c r="A1827" s="447"/>
      <c r="B1827" s="447"/>
      <c r="C1827" s="448"/>
      <c r="D1827" s="449"/>
      <c r="E1827" s="450" t="s">
        <v>5571</v>
      </c>
      <c r="F1827" s="450">
        <v>1</v>
      </c>
      <c r="G1827" s="450" t="s">
        <v>4001</v>
      </c>
      <c r="M1827" s="451"/>
    </row>
    <row r="1828" spans="1:24" outlineLevel="1">
      <c r="A1828" s="453"/>
      <c r="B1828" s="453"/>
      <c r="C1828" s="454"/>
      <c r="D1828" s="455"/>
      <c r="E1828" s="456" t="s">
        <v>5572</v>
      </c>
      <c r="F1828" s="457">
        <f t="shared" ref="F1828:F1833" si="126" xml:space="preserve">  CHOOSE( $F$1827, $F1809, $F1815, $F1821 )</f>
        <v>-1.04172945753807</v>
      </c>
      <c r="G1828" s="456" t="s">
        <v>29</v>
      </c>
      <c r="M1828" s="458"/>
    </row>
    <row r="1829" spans="1:24" outlineLevel="1">
      <c r="A1829" s="453"/>
      <c r="B1829" s="453"/>
      <c r="C1829" s="454"/>
      <c r="D1829" s="455"/>
      <c r="E1829" s="456" t="s">
        <v>5573</v>
      </c>
      <c r="F1829" s="457">
        <f t="shared" si="126"/>
        <v>-15.368711830502001</v>
      </c>
      <c r="G1829" s="456" t="s">
        <v>29</v>
      </c>
      <c r="M1829" s="458"/>
    </row>
    <row r="1830" spans="1:24" outlineLevel="1">
      <c r="A1830" s="453"/>
      <c r="B1830" s="453"/>
      <c r="C1830" s="454"/>
      <c r="D1830" s="455"/>
      <c r="E1830" s="456" t="s">
        <v>5574</v>
      </c>
      <c r="F1830" s="457">
        <f t="shared" si="126"/>
        <v>-12.242469833413599</v>
      </c>
      <c r="G1830" s="456" t="s">
        <v>29</v>
      </c>
      <c r="M1830" s="458"/>
    </row>
    <row r="1831" spans="1:24" outlineLevel="1">
      <c r="A1831" s="453"/>
      <c r="B1831" s="453"/>
      <c r="C1831" s="454"/>
      <c r="D1831" s="455"/>
      <c r="E1831" s="456" t="s">
        <v>5575</v>
      </c>
      <c r="F1831" s="457">
        <f t="shared" si="126"/>
        <v>-3.3500834477844998</v>
      </c>
      <c r="G1831" s="456" t="s">
        <v>29</v>
      </c>
      <c r="M1831" s="458"/>
    </row>
    <row r="1832" spans="1:24" outlineLevel="1">
      <c r="A1832" s="453"/>
      <c r="B1832" s="453"/>
      <c r="C1832" s="454"/>
      <c r="D1832" s="455"/>
      <c r="E1832" s="456" t="s">
        <v>5576</v>
      </c>
      <c r="F1832" s="457">
        <f t="shared" si="126"/>
        <v>-2.1400054307618301</v>
      </c>
      <c r="G1832" s="456" t="s">
        <v>29</v>
      </c>
      <c r="M1832" s="458"/>
    </row>
    <row r="1833" spans="1:24" outlineLevel="1">
      <c r="A1833" s="453"/>
      <c r="B1833" s="453"/>
      <c r="C1833" s="454"/>
      <c r="D1833" s="455"/>
      <c r="E1833" s="456" t="s">
        <v>5577</v>
      </c>
      <c r="F1833" s="457">
        <f t="shared" si="126"/>
        <v>0</v>
      </c>
      <c r="G1833" s="456" t="s">
        <v>29</v>
      </c>
      <c r="M1833" s="458"/>
    </row>
    <row r="1834" spans="1:24" outlineLevel="1"/>
    <row r="1835" spans="1:24" outlineLevel="1"/>
    <row r="1836" spans="1:24" outlineLevel="1">
      <c r="B1836" s="69" t="s">
        <v>5578</v>
      </c>
    </row>
    <row r="1837" spans="1:24" outlineLevel="1">
      <c r="E1837" s="458" t="str">
        <f t="shared" ref="E1837:X1837" si="127" xml:space="preserve">  E$1772</f>
        <v xml:space="preserve">Active - Pension deficit recovery  - real (WR) </v>
      </c>
      <c r="F1837" s="458">
        <f t="shared" si="127"/>
        <v>0</v>
      </c>
      <c r="G1837" s="458" t="str">
        <f t="shared" si="127"/>
        <v>£m</v>
      </c>
      <c r="H1837" s="458">
        <f t="shared" si="127"/>
        <v>0</v>
      </c>
      <c r="I1837" s="458">
        <f t="shared" si="127"/>
        <v>0</v>
      </c>
      <c r="J1837" s="458">
        <f t="shared" si="127"/>
        <v>0</v>
      </c>
      <c r="K1837" s="458">
        <f t="shared" si="127"/>
        <v>0</v>
      </c>
      <c r="L1837" s="458">
        <f t="shared" si="127"/>
        <v>0</v>
      </c>
      <c r="M1837" s="458">
        <f t="shared" si="127"/>
        <v>0</v>
      </c>
      <c r="N1837" s="458">
        <f t="shared" si="127"/>
        <v>0</v>
      </c>
      <c r="O1837" s="458">
        <f t="shared" si="127"/>
        <v>0</v>
      </c>
      <c r="P1837" s="458">
        <f t="shared" si="127"/>
        <v>0</v>
      </c>
      <c r="Q1837" s="458">
        <f t="shared" si="127"/>
        <v>0</v>
      </c>
      <c r="R1837" s="458">
        <f t="shared" si="127"/>
        <v>0</v>
      </c>
      <c r="S1837" s="458">
        <f t="shared" si="127"/>
        <v>0</v>
      </c>
      <c r="T1837" s="458">
        <f t="shared" si="127"/>
        <v>0</v>
      </c>
      <c r="U1837" s="458">
        <f t="shared" si="127"/>
        <v>0</v>
      </c>
      <c r="V1837" s="458">
        <f t="shared" si="127"/>
        <v>0</v>
      </c>
      <c r="W1837" s="458">
        <f t="shared" si="127"/>
        <v>0</v>
      </c>
      <c r="X1837" s="458">
        <f t="shared" si="127"/>
        <v>0</v>
      </c>
    </row>
    <row r="1838" spans="1:24" outlineLevel="1">
      <c r="E1838" s="458" t="str">
        <f t="shared" ref="E1838:X1838" si="128" xml:space="preserve">  E$1773</f>
        <v xml:space="preserve">Active - Pension deficit recovery  - real (WN) </v>
      </c>
      <c r="F1838" s="458">
        <f t="shared" si="128"/>
        <v>0</v>
      </c>
      <c r="G1838" s="458" t="str">
        <f t="shared" si="128"/>
        <v>£m</v>
      </c>
      <c r="H1838" s="458">
        <f t="shared" si="128"/>
        <v>0</v>
      </c>
      <c r="I1838" s="458">
        <f t="shared" si="128"/>
        <v>0</v>
      </c>
      <c r="J1838" s="458">
        <f t="shared" si="128"/>
        <v>0</v>
      </c>
      <c r="K1838" s="458">
        <f t="shared" si="128"/>
        <v>0</v>
      </c>
      <c r="L1838" s="458">
        <f t="shared" si="128"/>
        <v>0</v>
      </c>
      <c r="M1838" s="458">
        <f t="shared" si="128"/>
        <v>0</v>
      </c>
      <c r="N1838" s="458">
        <f t="shared" si="128"/>
        <v>0</v>
      </c>
      <c r="O1838" s="458">
        <f t="shared" si="128"/>
        <v>0</v>
      </c>
      <c r="P1838" s="458">
        <f t="shared" si="128"/>
        <v>0</v>
      </c>
      <c r="Q1838" s="458">
        <f t="shared" si="128"/>
        <v>0</v>
      </c>
      <c r="R1838" s="458">
        <f t="shared" si="128"/>
        <v>0</v>
      </c>
      <c r="S1838" s="458">
        <f t="shared" si="128"/>
        <v>0</v>
      </c>
      <c r="T1838" s="458">
        <f t="shared" si="128"/>
        <v>0</v>
      </c>
      <c r="U1838" s="458">
        <f t="shared" si="128"/>
        <v>0</v>
      </c>
      <c r="V1838" s="458">
        <f t="shared" si="128"/>
        <v>0</v>
      </c>
      <c r="W1838" s="458">
        <f t="shared" si="128"/>
        <v>0</v>
      </c>
      <c r="X1838" s="458">
        <f t="shared" si="128"/>
        <v>0</v>
      </c>
    </row>
    <row r="1839" spans="1:24" outlineLevel="1">
      <c r="E1839" s="458" t="str">
        <f t="shared" ref="E1839:X1839" si="129" xml:space="preserve">  E$1774</f>
        <v xml:space="preserve">Active - Pension deficit recovery  - real (WWN) </v>
      </c>
      <c r="F1839" s="458">
        <f t="shared" si="129"/>
        <v>0</v>
      </c>
      <c r="G1839" s="458" t="str">
        <f t="shared" si="129"/>
        <v>£m</v>
      </c>
      <c r="H1839" s="458">
        <f t="shared" si="129"/>
        <v>0</v>
      </c>
      <c r="I1839" s="458">
        <f t="shared" si="129"/>
        <v>0</v>
      </c>
      <c r="J1839" s="458">
        <f t="shared" si="129"/>
        <v>0</v>
      </c>
      <c r="K1839" s="458">
        <f t="shared" si="129"/>
        <v>0</v>
      </c>
      <c r="L1839" s="458">
        <f t="shared" si="129"/>
        <v>0</v>
      </c>
      <c r="M1839" s="458">
        <f t="shared" si="129"/>
        <v>0</v>
      </c>
      <c r="N1839" s="458">
        <f t="shared" si="129"/>
        <v>0</v>
      </c>
      <c r="O1839" s="458">
        <f t="shared" si="129"/>
        <v>0</v>
      </c>
      <c r="P1839" s="458">
        <f t="shared" si="129"/>
        <v>0</v>
      </c>
      <c r="Q1839" s="458">
        <f t="shared" si="129"/>
        <v>0</v>
      </c>
      <c r="R1839" s="458">
        <f t="shared" si="129"/>
        <v>0</v>
      </c>
      <c r="S1839" s="458">
        <f t="shared" si="129"/>
        <v>0</v>
      </c>
      <c r="T1839" s="458">
        <f t="shared" si="129"/>
        <v>0</v>
      </c>
      <c r="U1839" s="458">
        <f t="shared" si="129"/>
        <v>0</v>
      </c>
      <c r="V1839" s="458">
        <f t="shared" si="129"/>
        <v>0</v>
      </c>
      <c r="W1839" s="458">
        <f t="shared" si="129"/>
        <v>0</v>
      </c>
      <c r="X1839" s="458">
        <f t="shared" si="129"/>
        <v>0</v>
      </c>
    </row>
    <row r="1840" spans="1:24" outlineLevel="1">
      <c r="E1840" s="458" t="str">
        <f t="shared" ref="E1840:X1840" si="130" xml:space="preserve">  E$1775</f>
        <v xml:space="preserve">Active - Pension deficit recovery  - real (BR) </v>
      </c>
      <c r="F1840" s="458">
        <f t="shared" si="130"/>
        <v>0</v>
      </c>
      <c r="G1840" s="458" t="str">
        <f t="shared" si="130"/>
        <v>£m</v>
      </c>
      <c r="H1840" s="458">
        <f t="shared" si="130"/>
        <v>0</v>
      </c>
      <c r="I1840" s="458">
        <f t="shared" si="130"/>
        <v>0</v>
      </c>
      <c r="J1840" s="458">
        <f t="shared" si="130"/>
        <v>0</v>
      </c>
      <c r="K1840" s="458">
        <f t="shared" si="130"/>
        <v>0</v>
      </c>
      <c r="L1840" s="458">
        <f t="shared" si="130"/>
        <v>0</v>
      </c>
      <c r="M1840" s="458">
        <f t="shared" si="130"/>
        <v>0</v>
      </c>
      <c r="N1840" s="458">
        <f t="shared" si="130"/>
        <v>0</v>
      </c>
      <c r="O1840" s="458">
        <f t="shared" si="130"/>
        <v>0</v>
      </c>
      <c r="P1840" s="458">
        <f t="shared" si="130"/>
        <v>0</v>
      </c>
      <c r="Q1840" s="458">
        <f t="shared" si="130"/>
        <v>0</v>
      </c>
      <c r="R1840" s="458">
        <f t="shared" si="130"/>
        <v>0</v>
      </c>
      <c r="S1840" s="458">
        <f t="shared" si="130"/>
        <v>0</v>
      </c>
      <c r="T1840" s="458">
        <f t="shared" si="130"/>
        <v>0</v>
      </c>
      <c r="U1840" s="458">
        <f t="shared" si="130"/>
        <v>0</v>
      </c>
      <c r="V1840" s="458">
        <f t="shared" si="130"/>
        <v>0</v>
      </c>
      <c r="W1840" s="458">
        <f t="shared" si="130"/>
        <v>0</v>
      </c>
      <c r="X1840" s="458">
        <f t="shared" si="130"/>
        <v>0</v>
      </c>
    </row>
    <row r="1841" spans="1:24" outlineLevel="1">
      <c r="E1841" s="458" t="str">
        <f t="shared" ref="E1841:X1841" si="131" xml:space="preserve">  E$1776</f>
        <v xml:space="preserve">Active - Pension deficit recovery  - real (ADDN1) </v>
      </c>
      <c r="F1841" s="458">
        <f t="shared" si="131"/>
        <v>0</v>
      </c>
      <c r="G1841" s="458" t="str">
        <f t="shared" si="131"/>
        <v>£m</v>
      </c>
      <c r="H1841" s="458">
        <f t="shared" si="131"/>
        <v>0</v>
      </c>
      <c r="I1841" s="458">
        <f t="shared" si="131"/>
        <v>0</v>
      </c>
      <c r="J1841" s="458">
        <f t="shared" si="131"/>
        <v>0</v>
      </c>
      <c r="K1841" s="458">
        <f t="shared" si="131"/>
        <v>0</v>
      </c>
      <c r="L1841" s="458">
        <f t="shared" si="131"/>
        <v>0</v>
      </c>
      <c r="M1841" s="458">
        <f t="shared" si="131"/>
        <v>0</v>
      </c>
      <c r="N1841" s="458">
        <f t="shared" si="131"/>
        <v>0</v>
      </c>
      <c r="O1841" s="458">
        <f t="shared" si="131"/>
        <v>0</v>
      </c>
      <c r="P1841" s="458">
        <f t="shared" si="131"/>
        <v>0</v>
      </c>
      <c r="Q1841" s="458">
        <f t="shared" si="131"/>
        <v>0</v>
      </c>
      <c r="R1841" s="458">
        <f t="shared" si="131"/>
        <v>0</v>
      </c>
      <c r="S1841" s="458">
        <f t="shared" si="131"/>
        <v>0</v>
      </c>
      <c r="T1841" s="458">
        <f t="shared" si="131"/>
        <v>0</v>
      </c>
      <c r="U1841" s="458">
        <f t="shared" si="131"/>
        <v>0</v>
      </c>
      <c r="V1841" s="458">
        <f t="shared" si="131"/>
        <v>0</v>
      </c>
      <c r="W1841" s="458">
        <f t="shared" si="131"/>
        <v>0</v>
      </c>
      <c r="X1841" s="458">
        <f t="shared" si="131"/>
        <v>0</v>
      </c>
    </row>
    <row r="1842" spans="1:24" outlineLevel="1">
      <c r="E1842" s="458" t="str">
        <f t="shared" ref="E1842:X1842" si="132" xml:space="preserve">  E$1777</f>
        <v xml:space="preserve">Active - Pension deficit recovery  - real (ADDN2) </v>
      </c>
      <c r="F1842" s="458">
        <f t="shared" si="132"/>
        <v>0</v>
      </c>
      <c r="G1842" s="458" t="str">
        <f t="shared" si="132"/>
        <v>£m</v>
      </c>
      <c r="H1842" s="458">
        <f t="shared" si="132"/>
        <v>0</v>
      </c>
      <c r="I1842" s="458">
        <f t="shared" si="132"/>
        <v>0</v>
      </c>
      <c r="J1842" s="458">
        <f t="shared" si="132"/>
        <v>0</v>
      </c>
      <c r="K1842" s="458">
        <f t="shared" si="132"/>
        <v>0</v>
      </c>
      <c r="L1842" s="458">
        <f t="shared" si="132"/>
        <v>0</v>
      </c>
      <c r="M1842" s="458">
        <f t="shared" si="132"/>
        <v>0</v>
      </c>
      <c r="N1842" s="458">
        <f t="shared" si="132"/>
        <v>0</v>
      </c>
      <c r="O1842" s="458">
        <f t="shared" si="132"/>
        <v>0</v>
      </c>
      <c r="P1842" s="458">
        <f t="shared" si="132"/>
        <v>0</v>
      </c>
      <c r="Q1842" s="458">
        <f t="shared" si="132"/>
        <v>0</v>
      </c>
      <c r="R1842" s="458">
        <f t="shared" si="132"/>
        <v>0</v>
      </c>
      <c r="S1842" s="458">
        <f t="shared" si="132"/>
        <v>0</v>
      </c>
      <c r="T1842" s="458">
        <f t="shared" si="132"/>
        <v>0</v>
      </c>
      <c r="U1842" s="458">
        <f t="shared" si="132"/>
        <v>0</v>
      </c>
      <c r="V1842" s="458">
        <f t="shared" si="132"/>
        <v>0</v>
      </c>
      <c r="W1842" s="458">
        <f t="shared" si="132"/>
        <v>0</v>
      </c>
      <c r="X1842" s="458">
        <f t="shared" si="132"/>
        <v>0</v>
      </c>
    </row>
    <row r="1843" spans="1:24" outlineLevel="1">
      <c r="A1843" s="447"/>
      <c r="B1843" s="447"/>
      <c r="C1843" s="448"/>
      <c r="D1843" s="449"/>
      <c r="E1843" s="465" t="s">
        <v>5579</v>
      </c>
      <c r="F1843" s="465">
        <v>0</v>
      </c>
      <c r="G1843" s="465" t="s">
        <v>5580</v>
      </c>
      <c r="H1843" s="465">
        <v>0</v>
      </c>
      <c r="I1843" s="465">
        <v>0</v>
      </c>
      <c r="J1843" s="465">
        <v>0.9193362682018289</v>
      </c>
      <c r="K1843" s="465">
        <v>1</v>
      </c>
      <c r="L1843" s="465">
        <v>1.0543713940867829</v>
      </c>
      <c r="M1843" s="465">
        <v>1.0738724067822338</v>
      </c>
      <c r="N1843" s="465">
        <v>1.0865784242365921</v>
      </c>
      <c r="O1843" s="465">
        <v>1.1078099709356406</v>
      </c>
      <c r="P1843" s="465">
        <v>1.1273007011359772</v>
      </c>
      <c r="Q1843" s="465">
        <v>1.1517190029073434</v>
      </c>
      <c r="R1843" s="465">
        <v>1.1660560917419074</v>
      </c>
      <c r="S1843" s="465">
        <v>1.2280392820860144</v>
      </c>
      <c r="T1843" s="465">
        <v>1.2526921774466646</v>
      </c>
      <c r="U1843" s="465">
        <v>1.2778191669488657</v>
      </c>
      <c r="V1843" s="465">
        <v>1.3033525228581104</v>
      </c>
      <c r="W1843" s="465">
        <v>1.3294277006434136</v>
      </c>
      <c r="X1843" s="465">
        <v>1.3294277006434136</v>
      </c>
    </row>
    <row r="1844" spans="1:24" outlineLevel="1">
      <c r="A1844" s="453"/>
      <c r="B1844" s="453"/>
      <c r="C1844" s="454"/>
      <c r="D1844" s="455"/>
      <c r="E1844" s="456" t="s">
        <v>5581</v>
      </c>
      <c r="F1844" s="456"/>
      <c r="G1844" s="456" t="s">
        <v>29</v>
      </c>
      <c r="H1844" s="457">
        <f t="shared" ref="H1844:H1849" si="133" xml:space="preserve"> SUM( J1844:X1844 )</f>
        <v>0</v>
      </c>
      <c r="I1844" s="456"/>
      <c r="J1844" s="457">
        <f t="shared" ref="J1844:X1849" si="134" xml:space="preserve">  J1837 * J$1843</f>
        <v>0</v>
      </c>
      <c r="K1844" s="457">
        <f t="shared" si="134"/>
        <v>0</v>
      </c>
      <c r="L1844" s="457">
        <f t="shared" si="134"/>
        <v>0</v>
      </c>
      <c r="M1844" s="457">
        <f t="shared" si="134"/>
        <v>0</v>
      </c>
      <c r="N1844" s="457">
        <f t="shared" si="134"/>
        <v>0</v>
      </c>
      <c r="O1844" s="457">
        <f t="shared" si="134"/>
        <v>0</v>
      </c>
      <c r="P1844" s="457">
        <f t="shared" si="134"/>
        <v>0</v>
      </c>
      <c r="Q1844" s="457">
        <f t="shared" si="134"/>
        <v>0</v>
      </c>
      <c r="R1844" s="457">
        <f t="shared" si="134"/>
        <v>0</v>
      </c>
      <c r="S1844" s="457">
        <f t="shared" si="134"/>
        <v>0</v>
      </c>
      <c r="T1844" s="457">
        <f t="shared" si="134"/>
        <v>0</v>
      </c>
      <c r="U1844" s="457">
        <f t="shared" si="134"/>
        <v>0</v>
      </c>
      <c r="V1844" s="457">
        <f t="shared" si="134"/>
        <v>0</v>
      </c>
      <c r="W1844" s="457">
        <f t="shared" si="134"/>
        <v>0</v>
      </c>
      <c r="X1844" s="457">
        <f t="shared" si="134"/>
        <v>0</v>
      </c>
    </row>
    <row r="1845" spans="1:24" outlineLevel="1">
      <c r="A1845" s="453"/>
      <c r="B1845" s="453"/>
      <c r="C1845" s="454"/>
      <c r="D1845" s="455"/>
      <c r="E1845" s="456" t="s">
        <v>5582</v>
      </c>
      <c r="F1845" s="456"/>
      <c r="G1845" s="456" t="s">
        <v>29</v>
      </c>
      <c r="H1845" s="457">
        <f t="shared" si="133"/>
        <v>0</v>
      </c>
      <c r="I1845" s="456"/>
      <c r="J1845" s="457">
        <f t="shared" si="134"/>
        <v>0</v>
      </c>
      <c r="K1845" s="457">
        <f t="shared" si="134"/>
        <v>0</v>
      </c>
      <c r="L1845" s="457">
        <f t="shared" si="134"/>
        <v>0</v>
      </c>
      <c r="M1845" s="457">
        <f t="shared" si="134"/>
        <v>0</v>
      </c>
      <c r="N1845" s="457">
        <f t="shared" si="134"/>
        <v>0</v>
      </c>
      <c r="O1845" s="457">
        <f t="shared" si="134"/>
        <v>0</v>
      </c>
      <c r="P1845" s="457">
        <f t="shared" si="134"/>
        <v>0</v>
      </c>
      <c r="Q1845" s="457">
        <f t="shared" si="134"/>
        <v>0</v>
      </c>
      <c r="R1845" s="457">
        <f t="shared" si="134"/>
        <v>0</v>
      </c>
      <c r="S1845" s="457">
        <f t="shared" si="134"/>
        <v>0</v>
      </c>
      <c r="T1845" s="457">
        <f t="shared" si="134"/>
        <v>0</v>
      </c>
      <c r="U1845" s="457">
        <f t="shared" si="134"/>
        <v>0</v>
      </c>
      <c r="V1845" s="457">
        <f t="shared" si="134"/>
        <v>0</v>
      </c>
      <c r="W1845" s="457">
        <f t="shared" si="134"/>
        <v>0</v>
      </c>
      <c r="X1845" s="457">
        <f t="shared" si="134"/>
        <v>0</v>
      </c>
    </row>
    <row r="1846" spans="1:24" outlineLevel="1">
      <c r="A1846" s="453"/>
      <c r="B1846" s="453"/>
      <c r="C1846" s="454"/>
      <c r="D1846" s="455"/>
      <c r="E1846" s="456" t="s">
        <v>5583</v>
      </c>
      <c r="F1846" s="456"/>
      <c r="G1846" s="456" t="s">
        <v>29</v>
      </c>
      <c r="H1846" s="457">
        <f t="shared" si="133"/>
        <v>0</v>
      </c>
      <c r="I1846" s="456"/>
      <c r="J1846" s="457">
        <f t="shared" si="134"/>
        <v>0</v>
      </c>
      <c r="K1846" s="457">
        <f t="shared" si="134"/>
        <v>0</v>
      </c>
      <c r="L1846" s="457">
        <f t="shared" si="134"/>
        <v>0</v>
      </c>
      <c r="M1846" s="457">
        <f t="shared" si="134"/>
        <v>0</v>
      </c>
      <c r="N1846" s="457">
        <f t="shared" si="134"/>
        <v>0</v>
      </c>
      <c r="O1846" s="457">
        <f t="shared" si="134"/>
        <v>0</v>
      </c>
      <c r="P1846" s="457">
        <f t="shared" si="134"/>
        <v>0</v>
      </c>
      <c r="Q1846" s="457">
        <f t="shared" si="134"/>
        <v>0</v>
      </c>
      <c r="R1846" s="457">
        <f t="shared" si="134"/>
        <v>0</v>
      </c>
      <c r="S1846" s="457">
        <f t="shared" si="134"/>
        <v>0</v>
      </c>
      <c r="T1846" s="457">
        <f t="shared" si="134"/>
        <v>0</v>
      </c>
      <c r="U1846" s="457">
        <f t="shared" si="134"/>
        <v>0</v>
      </c>
      <c r="V1846" s="457">
        <f t="shared" si="134"/>
        <v>0</v>
      </c>
      <c r="W1846" s="457">
        <f t="shared" si="134"/>
        <v>0</v>
      </c>
      <c r="X1846" s="457">
        <f t="shared" si="134"/>
        <v>0</v>
      </c>
    </row>
    <row r="1847" spans="1:24" outlineLevel="1">
      <c r="A1847" s="453"/>
      <c r="B1847" s="453"/>
      <c r="C1847" s="454"/>
      <c r="D1847" s="455"/>
      <c r="E1847" s="456" t="s">
        <v>5584</v>
      </c>
      <c r="F1847" s="456"/>
      <c r="G1847" s="456" t="s">
        <v>29</v>
      </c>
      <c r="H1847" s="457">
        <f t="shared" si="133"/>
        <v>0</v>
      </c>
      <c r="I1847" s="456"/>
      <c r="J1847" s="457">
        <f t="shared" si="134"/>
        <v>0</v>
      </c>
      <c r="K1847" s="457">
        <f t="shared" si="134"/>
        <v>0</v>
      </c>
      <c r="L1847" s="457">
        <f t="shared" si="134"/>
        <v>0</v>
      </c>
      <c r="M1847" s="457">
        <f t="shared" si="134"/>
        <v>0</v>
      </c>
      <c r="N1847" s="457">
        <f t="shared" si="134"/>
        <v>0</v>
      </c>
      <c r="O1847" s="457">
        <f t="shared" si="134"/>
        <v>0</v>
      </c>
      <c r="P1847" s="457">
        <f t="shared" si="134"/>
        <v>0</v>
      </c>
      <c r="Q1847" s="457">
        <f t="shared" si="134"/>
        <v>0</v>
      </c>
      <c r="R1847" s="457">
        <f t="shared" si="134"/>
        <v>0</v>
      </c>
      <c r="S1847" s="457">
        <f t="shared" si="134"/>
        <v>0</v>
      </c>
      <c r="T1847" s="457">
        <f t="shared" si="134"/>
        <v>0</v>
      </c>
      <c r="U1847" s="457">
        <f t="shared" si="134"/>
        <v>0</v>
      </c>
      <c r="V1847" s="457">
        <f t="shared" si="134"/>
        <v>0</v>
      </c>
      <c r="W1847" s="457">
        <f t="shared" si="134"/>
        <v>0</v>
      </c>
      <c r="X1847" s="457">
        <f t="shared" si="134"/>
        <v>0</v>
      </c>
    </row>
    <row r="1848" spans="1:24" outlineLevel="1">
      <c r="A1848" s="453"/>
      <c r="B1848" s="453"/>
      <c r="C1848" s="454"/>
      <c r="D1848" s="455"/>
      <c r="E1848" s="456" t="s">
        <v>5585</v>
      </c>
      <c r="F1848" s="456"/>
      <c r="G1848" s="456" t="s">
        <v>29</v>
      </c>
      <c r="H1848" s="457">
        <f t="shared" si="133"/>
        <v>0</v>
      </c>
      <c r="I1848" s="456"/>
      <c r="J1848" s="457">
        <f t="shared" si="134"/>
        <v>0</v>
      </c>
      <c r="K1848" s="457">
        <f t="shared" si="134"/>
        <v>0</v>
      </c>
      <c r="L1848" s="457">
        <f t="shared" si="134"/>
        <v>0</v>
      </c>
      <c r="M1848" s="457">
        <f t="shared" si="134"/>
        <v>0</v>
      </c>
      <c r="N1848" s="457">
        <f t="shared" si="134"/>
        <v>0</v>
      </c>
      <c r="O1848" s="457">
        <f t="shared" si="134"/>
        <v>0</v>
      </c>
      <c r="P1848" s="457">
        <f t="shared" si="134"/>
        <v>0</v>
      </c>
      <c r="Q1848" s="457">
        <f t="shared" si="134"/>
        <v>0</v>
      </c>
      <c r="R1848" s="457">
        <f t="shared" si="134"/>
        <v>0</v>
      </c>
      <c r="S1848" s="457">
        <f t="shared" si="134"/>
        <v>0</v>
      </c>
      <c r="T1848" s="457">
        <f t="shared" si="134"/>
        <v>0</v>
      </c>
      <c r="U1848" s="457">
        <f t="shared" si="134"/>
        <v>0</v>
      </c>
      <c r="V1848" s="457">
        <f t="shared" si="134"/>
        <v>0</v>
      </c>
      <c r="W1848" s="457">
        <f t="shared" si="134"/>
        <v>0</v>
      </c>
      <c r="X1848" s="457">
        <f t="shared" si="134"/>
        <v>0</v>
      </c>
    </row>
    <row r="1849" spans="1:24" outlineLevel="1">
      <c r="A1849" s="453"/>
      <c r="B1849" s="453"/>
      <c r="C1849" s="454"/>
      <c r="D1849" s="455"/>
      <c r="E1849" s="456" t="s">
        <v>5586</v>
      </c>
      <c r="F1849" s="456"/>
      <c r="G1849" s="456" t="s">
        <v>29</v>
      </c>
      <c r="H1849" s="457">
        <f t="shared" si="133"/>
        <v>0</v>
      </c>
      <c r="I1849" s="456"/>
      <c r="J1849" s="457">
        <f t="shared" si="134"/>
        <v>0</v>
      </c>
      <c r="K1849" s="457">
        <f t="shared" si="134"/>
        <v>0</v>
      </c>
      <c r="L1849" s="457">
        <f t="shared" si="134"/>
        <v>0</v>
      </c>
      <c r="M1849" s="457">
        <f t="shared" si="134"/>
        <v>0</v>
      </c>
      <c r="N1849" s="457">
        <f t="shared" si="134"/>
        <v>0</v>
      </c>
      <c r="O1849" s="457">
        <f t="shared" si="134"/>
        <v>0</v>
      </c>
      <c r="P1849" s="457">
        <f t="shared" si="134"/>
        <v>0</v>
      </c>
      <c r="Q1849" s="457">
        <f t="shared" si="134"/>
        <v>0</v>
      </c>
      <c r="R1849" s="457">
        <f t="shared" si="134"/>
        <v>0</v>
      </c>
      <c r="S1849" s="457">
        <f t="shared" si="134"/>
        <v>0</v>
      </c>
      <c r="T1849" s="457">
        <f t="shared" si="134"/>
        <v>0</v>
      </c>
      <c r="U1849" s="457">
        <f t="shared" si="134"/>
        <v>0</v>
      </c>
      <c r="V1849" s="457">
        <f t="shared" si="134"/>
        <v>0</v>
      </c>
      <c r="W1849" s="457">
        <f t="shared" si="134"/>
        <v>0</v>
      </c>
      <c r="X1849" s="457">
        <f t="shared" si="134"/>
        <v>0</v>
      </c>
    </row>
    <row r="1850" spans="1:24" outlineLevel="1"/>
    <row r="1853" spans="1:24" s="446" customFormat="1">
      <c r="A1853" s="443" t="s">
        <v>5587</v>
      </c>
      <c r="B1853" s="443"/>
      <c r="C1853" s="444"/>
      <c r="D1853" s="445"/>
    </row>
    <row r="1854" spans="1:24" outlineLevel="1">
      <c r="B1854" s="69" t="s">
        <v>5588</v>
      </c>
    </row>
    <row r="1855" spans="1:24" outlineLevel="1">
      <c r="A1855" s="447"/>
      <c r="B1855" s="447"/>
      <c r="C1855" s="448"/>
      <c r="D1855" s="449"/>
      <c r="E1855" s="450" t="s">
        <v>5589</v>
      </c>
      <c r="F1855" s="450">
        <v>1</v>
      </c>
      <c r="G1855" s="450" t="s">
        <v>4001</v>
      </c>
      <c r="M1855" s="451"/>
    </row>
    <row r="1856" spans="1:24" outlineLevel="1">
      <c r="A1856" s="447"/>
      <c r="B1856" s="447"/>
      <c r="C1856" s="448"/>
      <c r="D1856" s="449"/>
      <c r="E1856" s="452" t="s">
        <v>5590</v>
      </c>
      <c r="F1856" s="452">
        <v>0</v>
      </c>
      <c r="G1856" s="452" t="s">
        <v>29</v>
      </c>
      <c r="H1856" s="452">
        <v>0</v>
      </c>
      <c r="I1856" s="452">
        <v>0</v>
      </c>
      <c r="J1856" s="452">
        <v>0</v>
      </c>
      <c r="K1856" s="452">
        <v>0</v>
      </c>
      <c r="L1856" s="452">
        <v>0</v>
      </c>
      <c r="M1856" s="452">
        <v>0</v>
      </c>
      <c r="N1856" s="452">
        <v>0</v>
      </c>
      <c r="O1856" s="452">
        <v>0</v>
      </c>
      <c r="P1856" s="452">
        <v>0</v>
      </c>
      <c r="Q1856" s="452">
        <v>0</v>
      </c>
      <c r="R1856" s="452">
        <v>0</v>
      </c>
      <c r="S1856" s="452">
        <v>0</v>
      </c>
      <c r="T1856" s="452">
        <v>0</v>
      </c>
      <c r="U1856" s="452">
        <v>0</v>
      </c>
      <c r="V1856" s="452">
        <v>0</v>
      </c>
      <c r="W1856" s="452">
        <v>0</v>
      </c>
      <c r="X1856" s="452">
        <v>0</v>
      </c>
    </row>
    <row r="1857" spans="1:24" outlineLevel="1">
      <c r="A1857" s="447"/>
      <c r="B1857" s="447"/>
      <c r="C1857" s="448"/>
      <c r="D1857" s="449"/>
      <c r="E1857" s="452" t="s">
        <v>5591</v>
      </c>
      <c r="F1857" s="452">
        <v>0</v>
      </c>
      <c r="G1857" s="452" t="s">
        <v>29</v>
      </c>
      <c r="H1857" s="452">
        <v>786.07299999999987</v>
      </c>
      <c r="I1857" s="452">
        <v>0</v>
      </c>
      <c r="J1857" s="452">
        <v>0</v>
      </c>
      <c r="K1857" s="452">
        <v>0</v>
      </c>
      <c r="L1857" s="452">
        <v>0</v>
      </c>
      <c r="M1857" s="452">
        <v>0</v>
      </c>
      <c r="N1857" s="452">
        <v>0</v>
      </c>
      <c r="O1857" s="452">
        <v>0</v>
      </c>
      <c r="P1857" s="452">
        <v>0</v>
      </c>
      <c r="Q1857" s="452">
        <v>0</v>
      </c>
      <c r="R1857" s="452">
        <v>0</v>
      </c>
      <c r="S1857" s="452">
        <v>148.357</v>
      </c>
      <c r="T1857" s="452">
        <v>152.65899999999999</v>
      </c>
      <c r="U1857" s="452">
        <v>157.08600000000001</v>
      </c>
      <c r="V1857" s="452">
        <v>161.642</v>
      </c>
      <c r="W1857" s="452">
        <v>166.32900000000001</v>
      </c>
      <c r="X1857" s="452">
        <v>0</v>
      </c>
    </row>
    <row r="1858" spans="1:24" outlineLevel="1">
      <c r="A1858" s="447"/>
      <c r="B1858" s="447"/>
      <c r="C1858" s="448"/>
      <c r="D1858" s="449"/>
      <c r="E1858" s="452" t="s">
        <v>5592</v>
      </c>
      <c r="F1858" s="452">
        <v>0</v>
      </c>
      <c r="G1858" s="452" t="s">
        <v>29</v>
      </c>
      <c r="H1858" s="452">
        <v>0</v>
      </c>
      <c r="I1858" s="452">
        <v>0</v>
      </c>
      <c r="J1858" s="452">
        <v>0</v>
      </c>
      <c r="K1858" s="452">
        <v>0</v>
      </c>
      <c r="L1858" s="452">
        <v>0</v>
      </c>
      <c r="M1858" s="452">
        <v>0</v>
      </c>
      <c r="N1858" s="452">
        <v>0</v>
      </c>
      <c r="O1858" s="452">
        <v>0</v>
      </c>
      <c r="P1858" s="452">
        <v>0</v>
      </c>
      <c r="Q1858" s="452">
        <v>0</v>
      </c>
      <c r="R1858" s="452">
        <v>0</v>
      </c>
      <c r="S1858" s="452">
        <v>0</v>
      </c>
      <c r="T1858" s="452">
        <v>0</v>
      </c>
      <c r="U1858" s="452">
        <v>0</v>
      </c>
      <c r="V1858" s="452">
        <v>0</v>
      </c>
      <c r="W1858" s="452">
        <v>0</v>
      </c>
      <c r="X1858" s="452">
        <v>0</v>
      </c>
    </row>
    <row r="1859" spans="1:24" outlineLevel="1">
      <c r="A1859" s="447"/>
      <c r="B1859" s="447"/>
      <c r="C1859" s="448"/>
      <c r="D1859" s="449"/>
      <c r="E1859" s="452" t="s">
        <v>5593</v>
      </c>
      <c r="F1859" s="452">
        <v>0</v>
      </c>
      <c r="G1859" s="452" t="s">
        <v>29</v>
      </c>
      <c r="H1859" s="452">
        <v>0</v>
      </c>
      <c r="I1859" s="452">
        <v>0</v>
      </c>
      <c r="J1859" s="452">
        <v>0</v>
      </c>
      <c r="K1859" s="452">
        <v>0</v>
      </c>
      <c r="L1859" s="452">
        <v>0</v>
      </c>
      <c r="M1859" s="452">
        <v>0</v>
      </c>
      <c r="N1859" s="452">
        <v>0</v>
      </c>
      <c r="O1859" s="452">
        <v>0</v>
      </c>
      <c r="P1859" s="452">
        <v>0</v>
      </c>
      <c r="Q1859" s="452">
        <v>0</v>
      </c>
      <c r="R1859" s="452">
        <v>0</v>
      </c>
      <c r="S1859" s="452">
        <v>0</v>
      </c>
      <c r="T1859" s="452">
        <v>0</v>
      </c>
      <c r="U1859" s="452">
        <v>0</v>
      </c>
      <c r="V1859" s="452">
        <v>0</v>
      </c>
      <c r="W1859" s="452">
        <v>0</v>
      </c>
      <c r="X1859" s="452">
        <v>0</v>
      </c>
    </row>
    <row r="1860" spans="1:24" outlineLevel="1">
      <c r="A1860" s="447"/>
      <c r="B1860" s="447"/>
      <c r="C1860" s="448"/>
      <c r="D1860" s="449"/>
      <c r="E1860" s="452" t="s">
        <v>5594</v>
      </c>
      <c r="F1860" s="452">
        <v>0</v>
      </c>
      <c r="G1860" s="452" t="s">
        <v>29</v>
      </c>
      <c r="H1860" s="452">
        <v>552.86400000000003</v>
      </c>
      <c r="I1860" s="452">
        <v>0</v>
      </c>
      <c r="J1860" s="452">
        <v>0</v>
      </c>
      <c r="K1860" s="452">
        <v>0</v>
      </c>
      <c r="L1860" s="452">
        <v>0</v>
      </c>
      <c r="M1860" s="452">
        <v>0</v>
      </c>
      <c r="N1860" s="452">
        <v>103.81699999999999</v>
      </c>
      <c r="O1860" s="452">
        <v>106.13200000000001</v>
      </c>
      <c r="P1860" s="452">
        <v>104.378</v>
      </c>
      <c r="Q1860" s="452">
        <v>118.79600000000001</v>
      </c>
      <c r="R1860" s="452">
        <v>119.741</v>
      </c>
      <c r="S1860" s="452">
        <v>0</v>
      </c>
      <c r="T1860" s="452">
        <v>0</v>
      </c>
      <c r="U1860" s="452">
        <v>0</v>
      </c>
      <c r="V1860" s="452">
        <v>0</v>
      </c>
      <c r="W1860" s="452">
        <v>0</v>
      </c>
      <c r="X1860" s="452">
        <v>0</v>
      </c>
    </row>
    <row r="1861" spans="1:24" outlineLevel="1">
      <c r="A1861" s="447"/>
      <c r="B1861" s="447"/>
      <c r="C1861" s="448"/>
      <c r="D1861" s="449"/>
      <c r="E1861" s="452" t="s">
        <v>5595</v>
      </c>
      <c r="F1861" s="452">
        <v>0</v>
      </c>
      <c r="G1861" s="452" t="s">
        <v>29</v>
      </c>
      <c r="H1861" s="452">
        <v>0</v>
      </c>
      <c r="I1861" s="452">
        <v>0</v>
      </c>
      <c r="J1861" s="452">
        <v>0</v>
      </c>
      <c r="K1861" s="452">
        <v>0</v>
      </c>
      <c r="L1861" s="452">
        <v>0</v>
      </c>
      <c r="M1861" s="452">
        <v>0</v>
      </c>
      <c r="N1861" s="452">
        <v>0</v>
      </c>
      <c r="O1861" s="452">
        <v>0</v>
      </c>
      <c r="P1861" s="452">
        <v>0</v>
      </c>
      <c r="Q1861" s="452">
        <v>0</v>
      </c>
      <c r="R1861" s="452">
        <v>0</v>
      </c>
      <c r="S1861" s="452">
        <v>0</v>
      </c>
      <c r="T1861" s="452">
        <v>0</v>
      </c>
      <c r="U1861" s="452">
        <v>0</v>
      </c>
      <c r="V1861" s="452">
        <v>0</v>
      </c>
      <c r="W1861" s="452">
        <v>0</v>
      </c>
      <c r="X1861" s="452">
        <v>0</v>
      </c>
    </row>
    <row r="1862" spans="1:24" outlineLevel="1">
      <c r="A1862" s="447"/>
      <c r="B1862" s="447"/>
      <c r="C1862" s="448"/>
      <c r="D1862" s="449"/>
      <c r="E1862" s="452" t="s">
        <v>5596</v>
      </c>
      <c r="F1862" s="452">
        <v>0</v>
      </c>
      <c r="G1862" s="452" t="s">
        <v>29</v>
      </c>
      <c r="H1862" s="452">
        <v>0</v>
      </c>
      <c r="I1862" s="452">
        <v>0</v>
      </c>
      <c r="J1862" s="452">
        <v>0</v>
      </c>
      <c r="K1862" s="452">
        <v>0</v>
      </c>
      <c r="L1862" s="452">
        <v>0</v>
      </c>
      <c r="M1862" s="452">
        <v>0</v>
      </c>
      <c r="N1862" s="452">
        <v>0</v>
      </c>
      <c r="O1862" s="452">
        <v>0</v>
      </c>
      <c r="P1862" s="452">
        <v>0</v>
      </c>
      <c r="Q1862" s="452">
        <v>0</v>
      </c>
      <c r="R1862" s="452">
        <v>0</v>
      </c>
      <c r="S1862" s="452">
        <v>0</v>
      </c>
      <c r="T1862" s="452">
        <v>0</v>
      </c>
      <c r="U1862" s="452">
        <v>0</v>
      </c>
      <c r="V1862" s="452">
        <v>0</v>
      </c>
      <c r="W1862" s="452">
        <v>0</v>
      </c>
      <c r="X1862" s="452">
        <v>0</v>
      </c>
    </row>
    <row r="1863" spans="1:24" outlineLevel="1">
      <c r="A1863" s="447"/>
      <c r="B1863" s="447"/>
      <c r="C1863" s="448"/>
      <c r="D1863" s="449"/>
      <c r="E1863" s="452" t="s">
        <v>5597</v>
      </c>
      <c r="F1863" s="452">
        <v>0</v>
      </c>
      <c r="G1863" s="452" t="s">
        <v>29</v>
      </c>
      <c r="H1863" s="452">
        <v>0</v>
      </c>
      <c r="I1863" s="452">
        <v>0</v>
      </c>
      <c r="J1863" s="452">
        <v>0</v>
      </c>
      <c r="K1863" s="452">
        <v>0</v>
      </c>
      <c r="L1863" s="452">
        <v>0</v>
      </c>
      <c r="M1863" s="452">
        <v>0</v>
      </c>
      <c r="N1863" s="452">
        <v>0</v>
      </c>
      <c r="O1863" s="452">
        <v>0</v>
      </c>
      <c r="P1863" s="452">
        <v>0</v>
      </c>
      <c r="Q1863" s="452">
        <v>0</v>
      </c>
      <c r="R1863" s="452">
        <v>0</v>
      </c>
      <c r="S1863" s="452">
        <v>0</v>
      </c>
      <c r="T1863" s="452">
        <v>0</v>
      </c>
      <c r="U1863" s="452">
        <v>0</v>
      </c>
      <c r="V1863" s="452">
        <v>0</v>
      </c>
      <c r="W1863" s="452">
        <v>0</v>
      </c>
      <c r="X1863" s="452">
        <v>0</v>
      </c>
    </row>
    <row r="1864" spans="1:24" outlineLevel="1">
      <c r="A1864" s="447"/>
      <c r="B1864" s="447"/>
      <c r="C1864" s="448"/>
      <c r="D1864" s="449"/>
      <c r="E1864" s="452" t="s">
        <v>5598</v>
      </c>
      <c r="F1864" s="452">
        <v>0</v>
      </c>
      <c r="G1864" s="452" t="s">
        <v>29</v>
      </c>
      <c r="H1864" s="452">
        <v>0</v>
      </c>
      <c r="I1864" s="452">
        <v>0</v>
      </c>
      <c r="J1864" s="452">
        <v>0</v>
      </c>
      <c r="K1864" s="452">
        <v>0</v>
      </c>
      <c r="L1864" s="452">
        <v>0</v>
      </c>
      <c r="M1864" s="452">
        <v>0</v>
      </c>
      <c r="N1864" s="452">
        <v>0</v>
      </c>
      <c r="O1864" s="452">
        <v>0</v>
      </c>
      <c r="P1864" s="452">
        <v>0</v>
      </c>
      <c r="Q1864" s="452">
        <v>0</v>
      </c>
      <c r="R1864" s="452">
        <v>0</v>
      </c>
      <c r="S1864" s="452">
        <v>0</v>
      </c>
      <c r="T1864" s="452">
        <v>0</v>
      </c>
      <c r="U1864" s="452">
        <v>0</v>
      </c>
      <c r="V1864" s="452">
        <v>0</v>
      </c>
      <c r="W1864" s="452">
        <v>0</v>
      </c>
      <c r="X1864" s="452">
        <v>0</v>
      </c>
    </row>
    <row r="1865" spans="1:24" outlineLevel="1">
      <c r="A1865" s="447"/>
      <c r="B1865" s="447"/>
      <c r="C1865" s="448"/>
      <c r="D1865" s="449"/>
      <c r="E1865" s="452" t="s">
        <v>5599</v>
      </c>
      <c r="F1865" s="452">
        <v>0</v>
      </c>
      <c r="G1865" s="452" t="s">
        <v>29</v>
      </c>
      <c r="H1865" s="452">
        <v>0</v>
      </c>
      <c r="I1865" s="452">
        <v>0</v>
      </c>
      <c r="J1865" s="452">
        <v>0</v>
      </c>
      <c r="K1865" s="452">
        <v>0</v>
      </c>
      <c r="L1865" s="452">
        <v>0</v>
      </c>
      <c r="M1865" s="452">
        <v>0</v>
      </c>
      <c r="N1865" s="452">
        <v>0</v>
      </c>
      <c r="O1865" s="452">
        <v>0</v>
      </c>
      <c r="P1865" s="452">
        <v>0</v>
      </c>
      <c r="Q1865" s="452">
        <v>0</v>
      </c>
      <c r="R1865" s="452">
        <v>0</v>
      </c>
      <c r="S1865" s="452">
        <v>0</v>
      </c>
      <c r="T1865" s="452">
        <v>0</v>
      </c>
      <c r="U1865" s="452">
        <v>0</v>
      </c>
      <c r="V1865" s="452">
        <v>0</v>
      </c>
      <c r="W1865" s="452">
        <v>0</v>
      </c>
      <c r="X1865" s="452">
        <v>0</v>
      </c>
    </row>
    <row r="1866" spans="1:24" outlineLevel="1">
      <c r="A1866" s="447"/>
      <c r="B1866" s="447"/>
      <c r="C1866" s="448"/>
      <c r="D1866" s="449"/>
      <c r="E1866" s="452" t="s">
        <v>5600</v>
      </c>
      <c r="F1866" s="452">
        <v>0</v>
      </c>
      <c r="G1866" s="452" t="s">
        <v>29</v>
      </c>
      <c r="H1866" s="452">
        <v>0</v>
      </c>
      <c r="I1866" s="452">
        <v>0</v>
      </c>
      <c r="J1866" s="452">
        <v>0</v>
      </c>
      <c r="K1866" s="452">
        <v>0</v>
      </c>
      <c r="L1866" s="452">
        <v>0</v>
      </c>
      <c r="M1866" s="452">
        <v>0</v>
      </c>
      <c r="N1866" s="452">
        <v>0</v>
      </c>
      <c r="O1866" s="452">
        <v>0</v>
      </c>
      <c r="P1866" s="452">
        <v>0</v>
      </c>
      <c r="Q1866" s="452">
        <v>0</v>
      </c>
      <c r="R1866" s="452">
        <v>0</v>
      </c>
      <c r="S1866" s="452">
        <v>0</v>
      </c>
      <c r="T1866" s="452">
        <v>0</v>
      </c>
      <c r="U1866" s="452">
        <v>0</v>
      </c>
      <c r="V1866" s="452">
        <v>0</v>
      </c>
      <c r="W1866" s="452">
        <v>0</v>
      </c>
      <c r="X1866" s="452">
        <v>0</v>
      </c>
    </row>
    <row r="1867" spans="1:24" outlineLevel="1">
      <c r="A1867" s="447"/>
      <c r="B1867" s="447"/>
      <c r="C1867" s="448"/>
      <c r="D1867" s="449"/>
      <c r="E1867" s="452" t="s">
        <v>5601</v>
      </c>
      <c r="F1867" s="452">
        <v>0</v>
      </c>
      <c r="G1867" s="452" t="s">
        <v>29</v>
      </c>
      <c r="H1867" s="452">
        <v>0</v>
      </c>
      <c r="I1867" s="452">
        <v>0</v>
      </c>
      <c r="J1867" s="452">
        <v>0</v>
      </c>
      <c r="K1867" s="452">
        <v>0</v>
      </c>
      <c r="L1867" s="452">
        <v>0</v>
      </c>
      <c r="M1867" s="452">
        <v>0</v>
      </c>
      <c r="N1867" s="452">
        <v>0</v>
      </c>
      <c r="O1867" s="452">
        <v>0</v>
      </c>
      <c r="P1867" s="452">
        <v>0</v>
      </c>
      <c r="Q1867" s="452">
        <v>0</v>
      </c>
      <c r="R1867" s="452">
        <v>0</v>
      </c>
      <c r="S1867" s="452">
        <v>0</v>
      </c>
      <c r="T1867" s="452">
        <v>0</v>
      </c>
      <c r="U1867" s="452">
        <v>0</v>
      </c>
      <c r="V1867" s="452">
        <v>0</v>
      </c>
      <c r="W1867" s="452">
        <v>0</v>
      </c>
      <c r="X1867" s="452">
        <v>0</v>
      </c>
    </row>
    <row r="1868" spans="1:24" outlineLevel="1">
      <c r="A1868" s="447"/>
      <c r="B1868" s="447"/>
      <c r="C1868" s="448"/>
      <c r="D1868" s="449"/>
      <c r="E1868" s="452" t="s">
        <v>5602</v>
      </c>
      <c r="F1868" s="452">
        <v>0</v>
      </c>
      <c r="G1868" s="452" t="s">
        <v>29</v>
      </c>
      <c r="H1868" s="452">
        <v>0</v>
      </c>
      <c r="I1868" s="452">
        <v>0</v>
      </c>
      <c r="J1868" s="452">
        <v>0</v>
      </c>
      <c r="K1868" s="452">
        <v>0</v>
      </c>
      <c r="L1868" s="452">
        <v>0</v>
      </c>
      <c r="M1868" s="452">
        <v>0</v>
      </c>
      <c r="N1868" s="452">
        <v>0</v>
      </c>
      <c r="O1868" s="452">
        <v>0</v>
      </c>
      <c r="P1868" s="452">
        <v>0</v>
      </c>
      <c r="Q1868" s="452">
        <v>0</v>
      </c>
      <c r="R1868" s="452">
        <v>0</v>
      </c>
      <c r="S1868" s="452">
        <v>0</v>
      </c>
      <c r="T1868" s="452">
        <v>0</v>
      </c>
      <c r="U1868" s="452">
        <v>0</v>
      </c>
      <c r="V1868" s="452">
        <v>0</v>
      </c>
      <c r="W1868" s="452">
        <v>0</v>
      </c>
      <c r="X1868" s="452">
        <v>0</v>
      </c>
    </row>
    <row r="1869" spans="1:24" outlineLevel="1">
      <c r="A1869" s="447"/>
      <c r="B1869" s="447"/>
      <c r="C1869" s="448"/>
      <c r="D1869" s="449"/>
      <c r="E1869" s="452" t="s">
        <v>5603</v>
      </c>
      <c r="F1869" s="452">
        <v>0</v>
      </c>
      <c r="G1869" s="452" t="s">
        <v>29</v>
      </c>
      <c r="H1869" s="452">
        <v>0</v>
      </c>
      <c r="I1869" s="452">
        <v>0</v>
      </c>
      <c r="J1869" s="452">
        <v>0</v>
      </c>
      <c r="K1869" s="452">
        <v>0</v>
      </c>
      <c r="L1869" s="452">
        <v>0</v>
      </c>
      <c r="M1869" s="452">
        <v>0</v>
      </c>
      <c r="N1869" s="452">
        <v>0</v>
      </c>
      <c r="O1869" s="452">
        <v>0</v>
      </c>
      <c r="P1869" s="452">
        <v>0</v>
      </c>
      <c r="Q1869" s="452">
        <v>0</v>
      </c>
      <c r="R1869" s="452">
        <v>0</v>
      </c>
      <c r="S1869" s="452">
        <v>0</v>
      </c>
      <c r="T1869" s="452">
        <v>0</v>
      </c>
      <c r="U1869" s="452">
        <v>0</v>
      </c>
      <c r="V1869" s="452">
        <v>0</v>
      </c>
      <c r="W1869" s="452">
        <v>0</v>
      </c>
      <c r="X1869" s="452">
        <v>0</v>
      </c>
    </row>
    <row r="1870" spans="1:24" outlineLevel="1">
      <c r="A1870" s="447"/>
      <c r="B1870" s="447"/>
      <c r="C1870" s="448"/>
      <c r="D1870" s="449"/>
      <c r="E1870" s="452" t="s">
        <v>5604</v>
      </c>
      <c r="F1870" s="452">
        <v>0</v>
      </c>
      <c r="G1870" s="452" t="s">
        <v>29</v>
      </c>
      <c r="H1870" s="452">
        <v>0</v>
      </c>
      <c r="I1870" s="452">
        <v>0</v>
      </c>
      <c r="J1870" s="452">
        <v>0</v>
      </c>
      <c r="K1870" s="452">
        <v>0</v>
      </c>
      <c r="L1870" s="452">
        <v>0</v>
      </c>
      <c r="M1870" s="452">
        <v>0</v>
      </c>
      <c r="N1870" s="452">
        <v>0</v>
      </c>
      <c r="O1870" s="452">
        <v>0</v>
      </c>
      <c r="P1870" s="452">
        <v>0</v>
      </c>
      <c r="Q1870" s="452">
        <v>0</v>
      </c>
      <c r="R1870" s="452">
        <v>0</v>
      </c>
      <c r="S1870" s="452">
        <v>0</v>
      </c>
      <c r="T1870" s="452">
        <v>0</v>
      </c>
      <c r="U1870" s="452">
        <v>0</v>
      </c>
      <c r="V1870" s="452">
        <v>0</v>
      </c>
      <c r="W1870" s="452">
        <v>0</v>
      </c>
      <c r="X1870" s="452">
        <v>0</v>
      </c>
    </row>
    <row r="1871" spans="1:24" outlineLevel="1">
      <c r="A1871" s="447"/>
      <c r="B1871" s="447"/>
      <c r="C1871" s="448"/>
      <c r="D1871" s="449"/>
      <c r="E1871" s="452" t="s">
        <v>5605</v>
      </c>
      <c r="F1871" s="452">
        <v>0</v>
      </c>
      <c r="G1871" s="452" t="s">
        <v>29</v>
      </c>
      <c r="H1871" s="452">
        <v>0</v>
      </c>
      <c r="I1871" s="452">
        <v>0</v>
      </c>
      <c r="J1871" s="452">
        <v>0</v>
      </c>
      <c r="K1871" s="452">
        <v>0</v>
      </c>
      <c r="L1871" s="452">
        <v>0</v>
      </c>
      <c r="M1871" s="452">
        <v>0</v>
      </c>
      <c r="N1871" s="452">
        <v>0</v>
      </c>
      <c r="O1871" s="452">
        <v>0</v>
      </c>
      <c r="P1871" s="452">
        <v>0</v>
      </c>
      <c r="Q1871" s="452">
        <v>0</v>
      </c>
      <c r="R1871" s="452">
        <v>0</v>
      </c>
      <c r="S1871" s="452">
        <v>0</v>
      </c>
      <c r="T1871" s="452">
        <v>0</v>
      </c>
      <c r="U1871" s="452">
        <v>0</v>
      </c>
      <c r="V1871" s="452">
        <v>0</v>
      </c>
      <c r="W1871" s="452">
        <v>0</v>
      </c>
      <c r="X1871" s="452">
        <v>0</v>
      </c>
    </row>
    <row r="1872" spans="1:24" outlineLevel="1">
      <c r="A1872" s="447"/>
      <c r="B1872" s="447"/>
      <c r="C1872" s="448"/>
      <c r="D1872" s="449"/>
      <c r="E1872" s="452" t="s">
        <v>5606</v>
      </c>
      <c r="F1872" s="452">
        <v>0</v>
      </c>
      <c r="G1872" s="452" t="s">
        <v>29</v>
      </c>
      <c r="H1872" s="452">
        <v>0</v>
      </c>
      <c r="I1872" s="452">
        <v>0</v>
      </c>
      <c r="J1872" s="452">
        <v>0</v>
      </c>
      <c r="K1872" s="452">
        <v>0</v>
      </c>
      <c r="L1872" s="452">
        <v>0</v>
      </c>
      <c r="M1872" s="452">
        <v>0</v>
      </c>
      <c r="N1872" s="452">
        <v>0</v>
      </c>
      <c r="O1872" s="452">
        <v>0</v>
      </c>
      <c r="P1872" s="452">
        <v>0</v>
      </c>
      <c r="Q1872" s="452">
        <v>0</v>
      </c>
      <c r="R1872" s="452">
        <v>0</v>
      </c>
      <c r="S1872" s="452">
        <v>0</v>
      </c>
      <c r="T1872" s="452">
        <v>0</v>
      </c>
      <c r="U1872" s="452">
        <v>0</v>
      </c>
      <c r="V1872" s="452">
        <v>0</v>
      </c>
      <c r="W1872" s="452">
        <v>0</v>
      </c>
      <c r="X1872" s="452">
        <v>0</v>
      </c>
    </row>
    <row r="1873" spans="1:24" outlineLevel="1">
      <c r="A1873" s="447"/>
      <c r="B1873" s="447"/>
      <c r="C1873" s="448"/>
      <c r="D1873" s="449"/>
      <c r="E1873" s="452" t="s">
        <v>5607</v>
      </c>
      <c r="F1873" s="452">
        <v>0</v>
      </c>
      <c r="G1873" s="452" t="s">
        <v>29</v>
      </c>
      <c r="H1873" s="452">
        <v>0</v>
      </c>
      <c r="I1873" s="452">
        <v>0</v>
      </c>
      <c r="J1873" s="452">
        <v>0</v>
      </c>
      <c r="K1873" s="452">
        <v>0</v>
      </c>
      <c r="L1873" s="452">
        <v>0</v>
      </c>
      <c r="M1873" s="452">
        <v>0</v>
      </c>
      <c r="N1873" s="452">
        <v>0</v>
      </c>
      <c r="O1873" s="452">
        <v>0</v>
      </c>
      <c r="P1873" s="452">
        <v>0</v>
      </c>
      <c r="Q1873" s="452">
        <v>0</v>
      </c>
      <c r="R1873" s="452">
        <v>0</v>
      </c>
      <c r="S1873" s="452">
        <v>0</v>
      </c>
      <c r="T1873" s="452">
        <v>0</v>
      </c>
      <c r="U1873" s="452">
        <v>0</v>
      </c>
      <c r="V1873" s="452">
        <v>0</v>
      </c>
      <c r="W1873" s="452">
        <v>0</v>
      </c>
      <c r="X1873" s="452">
        <v>0</v>
      </c>
    </row>
    <row r="1874" spans="1:24" outlineLevel="1">
      <c r="E1874" s="70" t="s">
        <v>5608</v>
      </c>
      <c r="G1874" s="70" t="s">
        <v>29</v>
      </c>
      <c r="H1874" s="458">
        <f t="shared" ref="H1874:H1879" si="135" xml:space="preserve"> SUM( J1874:X1874 )</f>
        <v>0</v>
      </c>
      <c r="J1874" s="458">
        <f t="shared" ref="J1874:X1879" si="136" xml:space="preserve">  CHOOSE( $F$1855, J1856, J1862, J1868 )</f>
        <v>0</v>
      </c>
      <c r="K1874" s="458">
        <f t="shared" si="136"/>
        <v>0</v>
      </c>
      <c r="L1874" s="458">
        <f t="shared" si="136"/>
        <v>0</v>
      </c>
      <c r="M1874" s="458">
        <f t="shared" si="136"/>
        <v>0</v>
      </c>
      <c r="N1874" s="458">
        <f t="shared" si="136"/>
        <v>0</v>
      </c>
      <c r="O1874" s="458">
        <f t="shared" si="136"/>
        <v>0</v>
      </c>
      <c r="P1874" s="458">
        <f t="shared" si="136"/>
        <v>0</v>
      </c>
      <c r="Q1874" s="458">
        <f t="shared" si="136"/>
        <v>0</v>
      </c>
      <c r="R1874" s="458">
        <f t="shared" si="136"/>
        <v>0</v>
      </c>
      <c r="S1874" s="458">
        <f t="shared" si="136"/>
        <v>0</v>
      </c>
      <c r="T1874" s="458">
        <f t="shared" si="136"/>
        <v>0</v>
      </c>
      <c r="U1874" s="458">
        <f t="shared" si="136"/>
        <v>0</v>
      </c>
      <c r="V1874" s="458">
        <f t="shared" si="136"/>
        <v>0</v>
      </c>
      <c r="W1874" s="458">
        <f t="shared" si="136"/>
        <v>0</v>
      </c>
      <c r="X1874" s="458">
        <f t="shared" si="136"/>
        <v>0</v>
      </c>
    </row>
    <row r="1875" spans="1:24" outlineLevel="1">
      <c r="E1875" s="70" t="s">
        <v>5609</v>
      </c>
      <c r="G1875" s="70" t="s">
        <v>29</v>
      </c>
      <c r="H1875" s="458">
        <f t="shared" si="135"/>
        <v>786.07299999999987</v>
      </c>
      <c r="J1875" s="458">
        <f t="shared" si="136"/>
        <v>0</v>
      </c>
      <c r="K1875" s="458">
        <f t="shared" si="136"/>
        <v>0</v>
      </c>
      <c r="L1875" s="458">
        <f t="shared" si="136"/>
        <v>0</v>
      </c>
      <c r="M1875" s="458">
        <f t="shared" si="136"/>
        <v>0</v>
      </c>
      <c r="N1875" s="458">
        <f t="shared" si="136"/>
        <v>0</v>
      </c>
      <c r="O1875" s="458">
        <f t="shared" si="136"/>
        <v>0</v>
      </c>
      <c r="P1875" s="458">
        <f t="shared" si="136"/>
        <v>0</v>
      </c>
      <c r="Q1875" s="458">
        <f t="shared" si="136"/>
        <v>0</v>
      </c>
      <c r="R1875" s="458">
        <f t="shared" si="136"/>
        <v>0</v>
      </c>
      <c r="S1875" s="458">
        <f t="shared" si="136"/>
        <v>148.357</v>
      </c>
      <c r="T1875" s="458">
        <f t="shared" si="136"/>
        <v>152.65899999999999</v>
      </c>
      <c r="U1875" s="458">
        <f t="shared" si="136"/>
        <v>157.08600000000001</v>
      </c>
      <c r="V1875" s="458">
        <f t="shared" si="136"/>
        <v>161.642</v>
      </c>
      <c r="W1875" s="458">
        <f t="shared" si="136"/>
        <v>166.32900000000001</v>
      </c>
      <c r="X1875" s="458">
        <f t="shared" si="136"/>
        <v>0</v>
      </c>
    </row>
    <row r="1876" spans="1:24" outlineLevel="1">
      <c r="E1876" s="70" t="s">
        <v>5610</v>
      </c>
      <c r="G1876" s="70" t="s">
        <v>29</v>
      </c>
      <c r="H1876" s="458">
        <f t="shared" si="135"/>
        <v>0</v>
      </c>
      <c r="J1876" s="458">
        <f t="shared" si="136"/>
        <v>0</v>
      </c>
      <c r="K1876" s="458">
        <f t="shared" si="136"/>
        <v>0</v>
      </c>
      <c r="L1876" s="458">
        <f t="shared" si="136"/>
        <v>0</v>
      </c>
      <c r="M1876" s="458">
        <f t="shared" si="136"/>
        <v>0</v>
      </c>
      <c r="N1876" s="458">
        <f t="shared" si="136"/>
        <v>0</v>
      </c>
      <c r="O1876" s="458">
        <f t="shared" si="136"/>
        <v>0</v>
      </c>
      <c r="P1876" s="458">
        <f t="shared" si="136"/>
        <v>0</v>
      </c>
      <c r="Q1876" s="458">
        <f t="shared" si="136"/>
        <v>0</v>
      </c>
      <c r="R1876" s="458">
        <f t="shared" si="136"/>
        <v>0</v>
      </c>
      <c r="S1876" s="458">
        <f t="shared" si="136"/>
        <v>0</v>
      </c>
      <c r="T1876" s="458">
        <f t="shared" si="136"/>
        <v>0</v>
      </c>
      <c r="U1876" s="458">
        <f t="shared" si="136"/>
        <v>0</v>
      </c>
      <c r="V1876" s="458">
        <f t="shared" si="136"/>
        <v>0</v>
      </c>
      <c r="W1876" s="458">
        <f t="shared" si="136"/>
        <v>0</v>
      </c>
      <c r="X1876" s="458">
        <f t="shared" si="136"/>
        <v>0</v>
      </c>
    </row>
    <row r="1877" spans="1:24" outlineLevel="1">
      <c r="E1877" s="70" t="s">
        <v>5611</v>
      </c>
      <c r="G1877" s="70" t="s">
        <v>29</v>
      </c>
      <c r="H1877" s="458">
        <f t="shared" si="135"/>
        <v>0</v>
      </c>
      <c r="J1877" s="458">
        <f t="shared" si="136"/>
        <v>0</v>
      </c>
      <c r="K1877" s="458">
        <f t="shared" si="136"/>
        <v>0</v>
      </c>
      <c r="L1877" s="458">
        <f t="shared" si="136"/>
        <v>0</v>
      </c>
      <c r="M1877" s="458">
        <f t="shared" si="136"/>
        <v>0</v>
      </c>
      <c r="N1877" s="458">
        <f t="shared" si="136"/>
        <v>0</v>
      </c>
      <c r="O1877" s="458">
        <f t="shared" si="136"/>
        <v>0</v>
      </c>
      <c r="P1877" s="458">
        <f t="shared" si="136"/>
        <v>0</v>
      </c>
      <c r="Q1877" s="458">
        <f t="shared" si="136"/>
        <v>0</v>
      </c>
      <c r="R1877" s="458">
        <f t="shared" si="136"/>
        <v>0</v>
      </c>
      <c r="S1877" s="458">
        <f t="shared" si="136"/>
        <v>0</v>
      </c>
      <c r="T1877" s="458">
        <f t="shared" si="136"/>
        <v>0</v>
      </c>
      <c r="U1877" s="458">
        <f t="shared" si="136"/>
        <v>0</v>
      </c>
      <c r="V1877" s="458">
        <f t="shared" si="136"/>
        <v>0</v>
      </c>
      <c r="W1877" s="458">
        <f t="shared" si="136"/>
        <v>0</v>
      </c>
      <c r="X1877" s="458">
        <f t="shared" si="136"/>
        <v>0</v>
      </c>
    </row>
    <row r="1878" spans="1:24" outlineLevel="1">
      <c r="E1878" s="70" t="s">
        <v>5612</v>
      </c>
      <c r="G1878" s="70" t="s">
        <v>29</v>
      </c>
      <c r="H1878" s="458">
        <f t="shared" si="135"/>
        <v>552.86400000000003</v>
      </c>
      <c r="J1878" s="458">
        <f t="shared" si="136"/>
        <v>0</v>
      </c>
      <c r="K1878" s="458">
        <f t="shared" si="136"/>
        <v>0</v>
      </c>
      <c r="L1878" s="458">
        <f t="shared" si="136"/>
        <v>0</v>
      </c>
      <c r="M1878" s="458">
        <f t="shared" si="136"/>
        <v>0</v>
      </c>
      <c r="N1878" s="458">
        <f t="shared" si="136"/>
        <v>103.81699999999999</v>
      </c>
      <c r="O1878" s="458">
        <f t="shared" si="136"/>
        <v>106.13200000000001</v>
      </c>
      <c r="P1878" s="458">
        <f t="shared" si="136"/>
        <v>104.378</v>
      </c>
      <c r="Q1878" s="458">
        <f t="shared" si="136"/>
        <v>118.79600000000001</v>
      </c>
      <c r="R1878" s="458">
        <f t="shared" si="136"/>
        <v>119.741</v>
      </c>
      <c r="S1878" s="458">
        <f t="shared" si="136"/>
        <v>0</v>
      </c>
      <c r="T1878" s="458">
        <f t="shared" si="136"/>
        <v>0</v>
      </c>
      <c r="U1878" s="458">
        <f t="shared" si="136"/>
        <v>0</v>
      </c>
      <c r="V1878" s="458">
        <f t="shared" si="136"/>
        <v>0</v>
      </c>
      <c r="W1878" s="458">
        <f t="shared" si="136"/>
        <v>0</v>
      </c>
      <c r="X1878" s="458">
        <f t="shared" si="136"/>
        <v>0</v>
      </c>
    </row>
    <row r="1879" spans="1:24" outlineLevel="1">
      <c r="E1879" s="70" t="s">
        <v>5613</v>
      </c>
      <c r="G1879" s="70" t="s">
        <v>29</v>
      </c>
      <c r="H1879" s="458">
        <f t="shared" si="135"/>
        <v>0</v>
      </c>
      <c r="J1879" s="458">
        <f t="shared" si="136"/>
        <v>0</v>
      </c>
      <c r="K1879" s="458">
        <f t="shared" si="136"/>
        <v>0</v>
      </c>
      <c r="L1879" s="458">
        <f t="shared" si="136"/>
        <v>0</v>
      </c>
      <c r="M1879" s="458">
        <f t="shared" si="136"/>
        <v>0</v>
      </c>
      <c r="N1879" s="458">
        <f t="shared" si="136"/>
        <v>0</v>
      </c>
      <c r="O1879" s="458">
        <f t="shared" si="136"/>
        <v>0</v>
      </c>
      <c r="P1879" s="458">
        <f t="shared" si="136"/>
        <v>0</v>
      </c>
      <c r="Q1879" s="458">
        <f t="shared" si="136"/>
        <v>0</v>
      </c>
      <c r="R1879" s="458">
        <f t="shared" si="136"/>
        <v>0</v>
      </c>
      <c r="S1879" s="458">
        <f t="shared" si="136"/>
        <v>0</v>
      </c>
      <c r="T1879" s="458">
        <f t="shared" si="136"/>
        <v>0</v>
      </c>
      <c r="U1879" s="458">
        <f t="shared" si="136"/>
        <v>0</v>
      </c>
      <c r="V1879" s="458">
        <f t="shared" si="136"/>
        <v>0</v>
      </c>
      <c r="W1879" s="458">
        <f t="shared" si="136"/>
        <v>0</v>
      </c>
      <c r="X1879" s="458">
        <f t="shared" si="136"/>
        <v>0</v>
      </c>
    </row>
    <row r="1880" spans="1:24" outlineLevel="1"/>
    <row r="1881" spans="1:24" outlineLevel="1"/>
    <row r="1882" spans="1:24" outlineLevel="1">
      <c r="B1882" s="69" t="s">
        <v>5614</v>
      </c>
    </row>
    <row r="1883" spans="1:24" outlineLevel="1">
      <c r="A1883" s="447"/>
      <c r="B1883" s="447"/>
      <c r="C1883" s="448"/>
      <c r="D1883" s="449"/>
      <c r="E1883" s="450" t="s">
        <v>5589</v>
      </c>
      <c r="F1883" s="450">
        <v>1</v>
      </c>
      <c r="G1883" s="450" t="s">
        <v>4001</v>
      </c>
      <c r="M1883" s="451"/>
    </row>
    <row r="1884" spans="1:24" outlineLevel="1">
      <c r="A1884" s="447"/>
      <c r="B1884" s="447"/>
      <c r="C1884" s="448"/>
      <c r="D1884" s="449"/>
      <c r="E1884" s="452" t="s">
        <v>5615</v>
      </c>
      <c r="F1884" s="452">
        <v>0</v>
      </c>
      <c r="G1884" s="452" t="s">
        <v>29</v>
      </c>
      <c r="H1884" s="452">
        <v>0</v>
      </c>
      <c r="I1884" s="452">
        <v>0</v>
      </c>
      <c r="J1884" s="452">
        <v>0</v>
      </c>
      <c r="K1884" s="452">
        <v>0</v>
      </c>
      <c r="L1884" s="452">
        <v>0</v>
      </c>
      <c r="M1884" s="452">
        <v>0</v>
      </c>
      <c r="N1884" s="452">
        <v>0</v>
      </c>
      <c r="O1884" s="452">
        <v>0</v>
      </c>
      <c r="P1884" s="452">
        <v>0</v>
      </c>
      <c r="Q1884" s="452">
        <v>0</v>
      </c>
      <c r="R1884" s="452">
        <v>0</v>
      </c>
      <c r="S1884" s="452">
        <v>0</v>
      </c>
      <c r="T1884" s="452">
        <v>0</v>
      </c>
      <c r="U1884" s="452">
        <v>0</v>
      </c>
      <c r="V1884" s="452">
        <v>0</v>
      </c>
      <c r="W1884" s="452">
        <v>0</v>
      </c>
      <c r="X1884" s="452">
        <v>0</v>
      </c>
    </row>
    <row r="1885" spans="1:24" outlineLevel="1">
      <c r="A1885" s="447"/>
      <c r="B1885" s="447"/>
      <c r="C1885" s="448"/>
      <c r="D1885" s="449"/>
      <c r="E1885" s="452" t="s">
        <v>5616</v>
      </c>
      <c r="F1885" s="452">
        <v>0</v>
      </c>
      <c r="G1885" s="452" t="s">
        <v>29</v>
      </c>
      <c r="H1885" s="452">
        <v>0</v>
      </c>
      <c r="I1885" s="452">
        <v>0</v>
      </c>
      <c r="J1885" s="452">
        <v>0</v>
      </c>
      <c r="K1885" s="452">
        <v>0</v>
      </c>
      <c r="L1885" s="452">
        <v>0</v>
      </c>
      <c r="M1885" s="452">
        <v>0</v>
      </c>
      <c r="N1885" s="452">
        <v>0</v>
      </c>
      <c r="O1885" s="452">
        <v>0</v>
      </c>
      <c r="P1885" s="452">
        <v>0</v>
      </c>
      <c r="Q1885" s="452">
        <v>0</v>
      </c>
      <c r="R1885" s="452">
        <v>0</v>
      </c>
      <c r="S1885" s="452">
        <v>0</v>
      </c>
      <c r="T1885" s="452">
        <v>0</v>
      </c>
      <c r="U1885" s="452">
        <v>0</v>
      </c>
      <c r="V1885" s="452">
        <v>0</v>
      </c>
      <c r="W1885" s="452">
        <v>0</v>
      </c>
      <c r="X1885" s="452">
        <v>0</v>
      </c>
    </row>
    <row r="1886" spans="1:24" outlineLevel="1">
      <c r="A1886" s="447"/>
      <c r="B1886" s="447"/>
      <c r="C1886" s="448"/>
      <c r="D1886" s="449"/>
      <c r="E1886" s="452" t="s">
        <v>5617</v>
      </c>
      <c r="F1886" s="452">
        <v>0</v>
      </c>
      <c r="G1886" s="452" t="s">
        <v>29</v>
      </c>
      <c r="H1886" s="452">
        <v>0</v>
      </c>
      <c r="I1886" s="452">
        <v>0</v>
      </c>
      <c r="J1886" s="452">
        <v>0</v>
      </c>
      <c r="K1886" s="452">
        <v>0</v>
      </c>
      <c r="L1886" s="452">
        <v>0</v>
      </c>
      <c r="M1886" s="452">
        <v>0</v>
      </c>
      <c r="N1886" s="452">
        <v>0</v>
      </c>
      <c r="O1886" s="452">
        <v>0</v>
      </c>
      <c r="P1886" s="452">
        <v>0</v>
      </c>
      <c r="Q1886" s="452">
        <v>0</v>
      </c>
      <c r="R1886" s="452">
        <v>0</v>
      </c>
      <c r="S1886" s="452">
        <v>0</v>
      </c>
      <c r="T1886" s="452">
        <v>0</v>
      </c>
      <c r="U1886" s="452">
        <v>0</v>
      </c>
      <c r="V1886" s="452">
        <v>0</v>
      </c>
      <c r="W1886" s="452">
        <v>0</v>
      </c>
      <c r="X1886" s="452">
        <v>0</v>
      </c>
    </row>
    <row r="1887" spans="1:24" outlineLevel="1">
      <c r="A1887" s="447"/>
      <c r="B1887" s="447"/>
      <c r="C1887" s="448"/>
      <c r="D1887" s="449"/>
      <c r="E1887" s="452" t="s">
        <v>5618</v>
      </c>
      <c r="F1887" s="452">
        <v>0</v>
      </c>
      <c r="G1887" s="452" t="s">
        <v>29</v>
      </c>
      <c r="H1887" s="452">
        <v>0</v>
      </c>
      <c r="I1887" s="452">
        <v>0</v>
      </c>
      <c r="J1887" s="452">
        <v>0</v>
      </c>
      <c r="K1887" s="452">
        <v>0</v>
      </c>
      <c r="L1887" s="452">
        <v>0</v>
      </c>
      <c r="M1887" s="452">
        <v>0</v>
      </c>
      <c r="N1887" s="452">
        <v>0</v>
      </c>
      <c r="O1887" s="452">
        <v>0</v>
      </c>
      <c r="P1887" s="452">
        <v>0</v>
      </c>
      <c r="Q1887" s="452">
        <v>0</v>
      </c>
      <c r="R1887" s="452">
        <v>0</v>
      </c>
      <c r="S1887" s="452">
        <v>0</v>
      </c>
      <c r="T1887" s="452">
        <v>0</v>
      </c>
      <c r="U1887" s="452">
        <v>0</v>
      </c>
      <c r="V1887" s="452">
        <v>0</v>
      </c>
      <c r="W1887" s="452">
        <v>0</v>
      </c>
      <c r="X1887" s="452">
        <v>0</v>
      </c>
    </row>
    <row r="1888" spans="1:24" outlineLevel="1">
      <c r="A1888" s="447"/>
      <c r="B1888" s="447"/>
      <c r="C1888" s="448"/>
      <c r="D1888" s="449"/>
      <c r="E1888" s="452" t="s">
        <v>5619</v>
      </c>
      <c r="F1888" s="452">
        <v>0</v>
      </c>
      <c r="G1888" s="452" t="s">
        <v>29</v>
      </c>
      <c r="H1888" s="452">
        <v>0</v>
      </c>
      <c r="I1888" s="452">
        <v>0</v>
      </c>
      <c r="J1888" s="452">
        <v>0</v>
      </c>
      <c r="K1888" s="452">
        <v>0</v>
      </c>
      <c r="L1888" s="452">
        <v>0</v>
      </c>
      <c r="M1888" s="452">
        <v>0</v>
      </c>
      <c r="N1888" s="452">
        <v>0</v>
      </c>
      <c r="O1888" s="452">
        <v>0</v>
      </c>
      <c r="P1888" s="452">
        <v>0</v>
      </c>
      <c r="Q1888" s="452">
        <v>0</v>
      </c>
      <c r="R1888" s="452">
        <v>0</v>
      </c>
      <c r="S1888" s="452">
        <v>0</v>
      </c>
      <c r="T1888" s="452">
        <v>0</v>
      </c>
      <c r="U1888" s="452">
        <v>0</v>
      </c>
      <c r="V1888" s="452">
        <v>0</v>
      </c>
      <c r="W1888" s="452">
        <v>0</v>
      </c>
      <c r="X1888" s="452">
        <v>0</v>
      </c>
    </row>
    <row r="1889" spans="1:24" outlineLevel="1">
      <c r="A1889" s="447"/>
      <c r="B1889" s="447"/>
      <c r="C1889" s="448"/>
      <c r="D1889" s="449"/>
      <c r="E1889" s="452" t="s">
        <v>5620</v>
      </c>
      <c r="F1889" s="452">
        <v>0</v>
      </c>
      <c r="G1889" s="452" t="s">
        <v>29</v>
      </c>
      <c r="H1889" s="452">
        <v>0</v>
      </c>
      <c r="I1889" s="452">
        <v>0</v>
      </c>
      <c r="J1889" s="452">
        <v>0</v>
      </c>
      <c r="K1889" s="452">
        <v>0</v>
      </c>
      <c r="L1889" s="452">
        <v>0</v>
      </c>
      <c r="M1889" s="452">
        <v>0</v>
      </c>
      <c r="N1889" s="452">
        <v>0</v>
      </c>
      <c r="O1889" s="452">
        <v>0</v>
      </c>
      <c r="P1889" s="452">
        <v>0</v>
      </c>
      <c r="Q1889" s="452">
        <v>0</v>
      </c>
      <c r="R1889" s="452">
        <v>0</v>
      </c>
      <c r="S1889" s="452">
        <v>0</v>
      </c>
      <c r="T1889" s="452">
        <v>0</v>
      </c>
      <c r="U1889" s="452">
        <v>0</v>
      </c>
      <c r="V1889" s="452">
        <v>0</v>
      </c>
      <c r="W1889" s="452">
        <v>0</v>
      </c>
      <c r="X1889" s="452">
        <v>0</v>
      </c>
    </row>
    <row r="1890" spans="1:24" outlineLevel="1">
      <c r="A1890" s="447"/>
      <c r="B1890" s="447"/>
      <c r="C1890" s="448"/>
      <c r="D1890" s="449"/>
      <c r="E1890" s="452" t="s">
        <v>5621</v>
      </c>
      <c r="F1890" s="452">
        <v>0</v>
      </c>
      <c r="G1890" s="452" t="s">
        <v>29</v>
      </c>
      <c r="H1890" s="452">
        <v>0</v>
      </c>
      <c r="I1890" s="452">
        <v>0</v>
      </c>
      <c r="J1890" s="452">
        <v>0</v>
      </c>
      <c r="K1890" s="452">
        <v>0</v>
      </c>
      <c r="L1890" s="452">
        <v>0</v>
      </c>
      <c r="M1890" s="452">
        <v>0</v>
      </c>
      <c r="N1890" s="452">
        <v>0</v>
      </c>
      <c r="O1890" s="452">
        <v>0</v>
      </c>
      <c r="P1890" s="452">
        <v>0</v>
      </c>
      <c r="Q1890" s="452">
        <v>0</v>
      </c>
      <c r="R1890" s="452">
        <v>0</v>
      </c>
      <c r="S1890" s="452">
        <v>0</v>
      </c>
      <c r="T1890" s="452">
        <v>0</v>
      </c>
      <c r="U1890" s="452">
        <v>0</v>
      </c>
      <c r="V1890" s="452">
        <v>0</v>
      </c>
      <c r="W1890" s="452">
        <v>0</v>
      </c>
      <c r="X1890" s="452">
        <v>0</v>
      </c>
    </row>
    <row r="1891" spans="1:24" outlineLevel="1">
      <c r="A1891" s="447"/>
      <c r="B1891" s="447"/>
      <c r="C1891" s="448"/>
      <c r="D1891" s="449"/>
      <c r="E1891" s="452" t="s">
        <v>5622</v>
      </c>
      <c r="F1891" s="452">
        <v>0</v>
      </c>
      <c r="G1891" s="452" t="s">
        <v>29</v>
      </c>
      <c r="H1891" s="452">
        <v>0</v>
      </c>
      <c r="I1891" s="452">
        <v>0</v>
      </c>
      <c r="J1891" s="452">
        <v>0</v>
      </c>
      <c r="K1891" s="452">
        <v>0</v>
      </c>
      <c r="L1891" s="452">
        <v>0</v>
      </c>
      <c r="M1891" s="452">
        <v>0</v>
      </c>
      <c r="N1891" s="452">
        <v>0</v>
      </c>
      <c r="O1891" s="452">
        <v>0</v>
      </c>
      <c r="P1891" s="452">
        <v>0</v>
      </c>
      <c r="Q1891" s="452">
        <v>0</v>
      </c>
      <c r="R1891" s="452">
        <v>0</v>
      </c>
      <c r="S1891" s="452">
        <v>0</v>
      </c>
      <c r="T1891" s="452">
        <v>0</v>
      </c>
      <c r="U1891" s="452">
        <v>0</v>
      </c>
      <c r="V1891" s="452">
        <v>0</v>
      </c>
      <c r="W1891" s="452">
        <v>0</v>
      </c>
      <c r="X1891" s="452">
        <v>0</v>
      </c>
    </row>
    <row r="1892" spans="1:24" outlineLevel="1">
      <c r="A1892" s="447"/>
      <c r="B1892" s="447"/>
      <c r="C1892" s="448"/>
      <c r="D1892" s="449"/>
      <c r="E1892" s="452" t="s">
        <v>5623</v>
      </c>
      <c r="F1892" s="452">
        <v>0</v>
      </c>
      <c r="G1892" s="452" t="s">
        <v>29</v>
      </c>
      <c r="H1892" s="452">
        <v>0</v>
      </c>
      <c r="I1892" s="452">
        <v>0</v>
      </c>
      <c r="J1892" s="452">
        <v>0</v>
      </c>
      <c r="K1892" s="452">
        <v>0</v>
      </c>
      <c r="L1892" s="452">
        <v>0</v>
      </c>
      <c r="M1892" s="452">
        <v>0</v>
      </c>
      <c r="N1892" s="452">
        <v>0</v>
      </c>
      <c r="O1892" s="452">
        <v>0</v>
      </c>
      <c r="P1892" s="452">
        <v>0</v>
      </c>
      <c r="Q1892" s="452">
        <v>0</v>
      </c>
      <c r="R1892" s="452">
        <v>0</v>
      </c>
      <c r="S1892" s="452">
        <v>0</v>
      </c>
      <c r="T1892" s="452">
        <v>0</v>
      </c>
      <c r="U1892" s="452">
        <v>0</v>
      </c>
      <c r="V1892" s="452">
        <v>0</v>
      </c>
      <c r="W1892" s="452">
        <v>0</v>
      </c>
      <c r="X1892" s="452">
        <v>0</v>
      </c>
    </row>
    <row r="1893" spans="1:24" outlineLevel="1">
      <c r="A1893" s="447"/>
      <c r="B1893" s="447"/>
      <c r="C1893" s="448"/>
      <c r="D1893" s="449"/>
      <c r="E1893" s="452" t="s">
        <v>5624</v>
      </c>
      <c r="F1893" s="452">
        <v>0</v>
      </c>
      <c r="G1893" s="452" t="s">
        <v>29</v>
      </c>
      <c r="H1893" s="452">
        <v>0</v>
      </c>
      <c r="I1893" s="452">
        <v>0</v>
      </c>
      <c r="J1893" s="452">
        <v>0</v>
      </c>
      <c r="K1893" s="452">
        <v>0</v>
      </c>
      <c r="L1893" s="452">
        <v>0</v>
      </c>
      <c r="M1893" s="452">
        <v>0</v>
      </c>
      <c r="N1893" s="452">
        <v>0</v>
      </c>
      <c r="O1893" s="452">
        <v>0</v>
      </c>
      <c r="P1893" s="452">
        <v>0</v>
      </c>
      <c r="Q1893" s="452">
        <v>0</v>
      </c>
      <c r="R1893" s="452">
        <v>0</v>
      </c>
      <c r="S1893" s="452">
        <v>0</v>
      </c>
      <c r="T1893" s="452">
        <v>0</v>
      </c>
      <c r="U1893" s="452">
        <v>0</v>
      </c>
      <c r="V1893" s="452">
        <v>0</v>
      </c>
      <c r="W1893" s="452">
        <v>0</v>
      </c>
      <c r="X1893" s="452">
        <v>0</v>
      </c>
    </row>
    <row r="1894" spans="1:24" outlineLevel="1">
      <c r="A1894" s="447"/>
      <c r="B1894" s="447"/>
      <c r="C1894" s="448"/>
      <c r="D1894" s="449"/>
      <c r="E1894" s="452" t="s">
        <v>5625</v>
      </c>
      <c r="F1894" s="452">
        <v>0</v>
      </c>
      <c r="G1894" s="452" t="s">
        <v>29</v>
      </c>
      <c r="H1894" s="452">
        <v>0</v>
      </c>
      <c r="I1894" s="452">
        <v>0</v>
      </c>
      <c r="J1894" s="452">
        <v>0</v>
      </c>
      <c r="K1894" s="452">
        <v>0</v>
      </c>
      <c r="L1894" s="452">
        <v>0</v>
      </c>
      <c r="M1894" s="452">
        <v>0</v>
      </c>
      <c r="N1894" s="452">
        <v>0</v>
      </c>
      <c r="O1894" s="452">
        <v>0</v>
      </c>
      <c r="P1894" s="452">
        <v>0</v>
      </c>
      <c r="Q1894" s="452">
        <v>0</v>
      </c>
      <c r="R1894" s="452">
        <v>0</v>
      </c>
      <c r="S1894" s="452">
        <v>0</v>
      </c>
      <c r="T1894" s="452">
        <v>0</v>
      </c>
      <c r="U1894" s="452">
        <v>0</v>
      </c>
      <c r="V1894" s="452">
        <v>0</v>
      </c>
      <c r="W1894" s="452">
        <v>0</v>
      </c>
      <c r="X1894" s="452">
        <v>0</v>
      </c>
    </row>
    <row r="1895" spans="1:24" outlineLevel="1">
      <c r="A1895" s="447"/>
      <c r="B1895" s="447"/>
      <c r="C1895" s="448"/>
      <c r="D1895" s="449"/>
      <c r="E1895" s="452" t="s">
        <v>5626</v>
      </c>
      <c r="F1895" s="452">
        <v>0</v>
      </c>
      <c r="G1895" s="452" t="s">
        <v>29</v>
      </c>
      <c r="H1895" s="452">
        <v>0</v>
      </c>
      <c r="I1895" s="452">
        <v>0</v>
      </c>
      <c r="J1895" s="452">
        <v>0</v>
      </c>
      <c r="K1895" s="452">
        <v>0</v>
      </c>
      <c r="L1895" s="452">
        <v>0</v>
      </c>
      <c r="M1895" s="452">
        <v>0</v>
      </c>
      <c r="N1895" s="452">
        <v>0</v>
      </c>
      <c r="O1895" s="452">
        <v>0</v>
      </c>
      <c r="P1895" s="452">
        <v>0</v>
      </c>
      <c r="Q1895" s="452">
        <v>0</v>
      </c>
      <c r="R1895" s="452">
        <v>0</v>
      </c>
      <c r="S1895" s="452">
        <v>0</v>
      </c>
      <c r="T1895" s="452">
        <v>0</v>
      </c>
      <c r="U1895" s="452">
        <v>0</v>
      </c>
      <c r="V1895" s="452">
        <v>0</v>
      </c>
      <c r="W1895" s="452">
        <v>0</v>
      </c>
      <c r="X1895" s="452">
        <v>0</v>
      </c>
    </row>
    <row r="1896" spans="1:24" outlineLevel="1">
      <c r="A1896" s="447"/>
      <c r="B1896" s="447"/>
      <c r="C1896" s="448"/>
      <c r="D1896" s="449"/>
      <c r="E1896" s="452" t="s">
        <v>5627</v>
      </c>
      <c r="F1896" s="452">
        <v>0</v>
      </c>
      <c r="G1896" s="452" t="s">
        <v>29</v>
      </c>
      <c r="H1896" s="452">
        <v>0</v>
      </c>
      <c r="I1896" s="452">
        <v>0</v>
      </c>
      <c r="J1896" s="452">
        <v>0</v>
      </c>
      <c r="K1896" s="452">
        <v>0</v>
      </c>
      <c r="L1896" s="452">
        <v>0</v>
      </c>
      <c r="M1896" s="452">
        <v>0</v>
      </c>
      <c r="N1896" s="452">
        <v>0</v>
      </c>
      <c r="O1896" s="452">
        <v>0</v>
      </c>
      <c r="P1896" s="452">
        <v>0</v>
      </c>
      <c r="Q1896" s="452">
        <v>0</v>
      </c>
      <c r="R1896" s="452">
        <v>0</v>
      </c>
      <c r="S1896" s="452">
        <v>0</v>
      </c>
      <c r="T1896" s="452">
        <v>0</v>
      </c>
      <c r="U1896" s="452">
        <v>0</v>
      </c>
      <c r="V1896" s="452">
        <v>0</v>
      </c>
      <c r="W1896" s="452">
        <v>0</v>
      </c>
      <c r="X1896" s="452">
        <v>0</v>
      </c>
    </row>
    <row r="1897" spans="1:24" outlineLevel="1">
      <c r="A1897" s="447"/>
      <c r="B1897" s="447"/>
      <c r="C1897" s="448"/>
      <c r="D1897" s="449"/>
      <c r="E1897" s="452" t="s">
        <v>5628</v>
      </c>
      <c r="F1897" s="452">
        <v>0</v>
      </c>
      <c r="G1897" s="452" t="s">
        <v>29</v>
      </c>
      <c r="H1897" s="452">
        <v>0</v>
      </c>
      <c r="I1897" s="452">
        <v>0</v>
      </c>
      <c r="J1897" s="452">
        <v>0</v>
      </c>
      <c r="K1897" s="452">
        <v>0</v>
      </c>
      <c r="L1897" s="452">
        <v>0</v>
      </c>
      <c r="M1897" s="452">
        <v>0</v>
      </c>
      <c r="N1897" s="452">
        <v>0</v>
      </c>
      <c r="O1897" s="452">
        <v>0</v>
      </c>
      <c r="P1897" s="452">
        <v>0</v>
      </c>
      <c r="Q1897" s="452">
        <v>0</v>
      </c>
      <c r="R1897" s="452">
        <v>0</v>
      </c>
      <c r="S1897" s="452">
        <v>0</v>
      </c>
      <c r="T1897" s="452">
        <v>0</v>
      </c>
      <c r="U1897" s="452">
        <v>0</v>
      </c>
      <c r="V1897" s="452">
        <v>0</v>
      </c>
      <c r="W1897" s="452">
        <v>0</v>
      </c>
      <c r="X1897" s="452">
        <v>0</v>
      </c>
    </row>
    <row r="1898" spans="1:24" outlineLevel="1">
      <c r="A1898" s="447"/>
      <c r="B1898" s="447"/>
      <c r="C1898" s="448"/>
      <c r="D1898" s="449"/>
      <c r="E1898" s="452" t="s">
        <v>5629</v>
      </c>
      <c r="F1898" s="452">
        <v>0</v>
      </c>
      <c r="G1898" s="452" t="s">
        <v>29</v>
      </c>
      <c r="H1898" s="452">
        <v>0</v>
      </c>
      <c r="I1898" s="452">
        <v>0</v>
      </c>
      <c r="J1898" s="452">
        <v>0</v>
      </c>
      <c r="K1898" s="452">
        <v>0</v>
      </c>
      <c r="L1898" s="452">
        <v>0</v>
      </c>
      <c r="M1898" s="452">
        <v>0</v>
      </c>
      <c r="N1898" s="452">
        <v>0</v>
      </c>
      <c r="O1898" s="452">
        <v>0</v>
      </c>
      <c r="P1898" s="452">
        <v>0</v>
      </c>
      <c r="Q1898" s="452">
        <v>0</v>
      </c>
      <c r="R1898" s="452">
        <v>0</v>
      </c>
      <c r="S1898" s="452">
        <v>0</v>
      </c>
      <c r="T1898" s="452">
        <v>0</v>
      </c>
      <c r="U1898" s="452">
        <v>0</v>
      </c>
      <c r="V1898" s="452">
        <v>0</v>
      </c>
      <c r="W1898" s="452">
        <v>0</v>
      </c>
      <c r="X1898" s="452">
        <v>0</v>
      </c>
    </row>
    <row r="1899" spans="1:24" outlineLevel="1">
      <c r="A1899" s="447"/>
      <c r="B1899" s="447"/>
      <c r="C1899" s="448"/>
      <c r="D1899" s="449"/>
      <c r="E1899" s="452" t="s">
        <v>5630</v>
      </c>
      <c r="F1899" s="452">
        <v>0</v>
      </c>
      <c r="G1899" s="452" t="s">
        <v>29</v>
      </c>
      <c r="H1899" s="452">
        <v>0</v>
      </c>
      <c r="I1899" s="452">
        <v>0</v>
      </c>
      <c r="J1899" s="452">
        <v>0</v>
      </c>
      <c r="K1899" s="452">
        <v>0</v>
      </c>
      <c r="L1899" s="452">
        <v>0</v>
      </c>
      <c r="M1899" s="452">
        <v>0</v>
      </c>
      <c r="N1899" s="452">
        <v>0</v>
      </c>
      <c r="O1899" s="452">
        <v>0</v>
      </c>
      <c r="P1899" s="452">
        <v>0</v>
      </c>
      <c r="Q1899" s="452">
        <v>0</v>
      </c>
      <c r="R1899" s="452">
        <v>0</v>
      </c>
      <c r="S1899" s="452">
        <v>0</v>
      </c>
      <c r="T1899" s="452">
        <v>0</v>
      </c>
      <c r="U1899" s="452">
        <v>0</v>
      </c>
      <c r="V1899" s="452">
        <v>0</v>
      </c>
      <c r="W1899" s="452">
        <v>0</v>
      </c>
      <c r="X1899" s="452">
        <v>0</v>
      </c>
    </row>
    <row r="1900" spans="1:24" outlineLevel="1">
      <c r="A1900" s="447"/>
      <c r="B1900" s="447"/>
      <c r="C1900" s="448"/>
      <c r="D1900" s="449"/>
      <c r="E1900" s="452" t="s">
        <v>5631</v>
      </c>
      <c r="F1900" s="452">
        <v>0</v>
      </c>
      <c r="G1900" s="452" t="s">
        <v>29</v>
      </c>
      <c r="H1900" s="452">
        <v>0</v>
      </c>
      <c r="I1900" s="452">
        <v>0</v>
      </c>
      <c r="J1900" s="452">
        <v>0</v>
      </c>
      <c r="K1900" s="452">
        <v>0</v>
      </c>
      <c r="L1900" s="452">
        <v>0</v>
      </c>
      <c r="M1900" s="452">
        <v>0</v>
      </c>
      <c r="N1900" s="452">
        <v>0</v>
      </c>
      <c r="O1900" s="452">
        <v>0</v>
      </c>
      <c r="P1900" s="452">
        <v>0</v>
      </c>
      <c r="Q1900" s="452">
        <v>0</v>
      </c>
      <c r="R1900" s="452">
        <v>0</v>
      </c>
      <c r="S1900" s="452">
        <v>0</v>
      </c>
      <c r="T1900" s="452">
        <v>0</v>
      </c>
      <c r="U1900" s="452">
        <v>0</v>
      </c>
      <c r="V1900" s="452">
        <v>0</v>
      </c>
      <c r="W1900" s="452">
        <v>0</v>
      </c>
      <c r="X1900" s="452">
        <v>0</v>
      </c>
    </row>
    <row r="1901" spans="1:24" outlineLevel="1">
      <c r="A1901" s="447"/>
      <c r="B1901" s="447"/>
      <c r="C1901" s="448"/>
      <c r="D1901" s="449"/>
      <c r="E1901" s="452" t="s">
        <v>5632</v>
      </c>
      <c r="F1901" s="452">
        <v>0</v>
      </c>
      <c r="G1901" s="452" t="s">
        <v>29</v>
      </c>
      <c r="H1901" s="452">
        <v>0</v>
      </c>
      <c r="I1901" s="452">
        <v>0</v>
      </c>
      <c r="J1901" s="452">
        <v>0</v>
      </c>
      <c r="K1901" s="452">
        <v>0</v>
      </c>
      <c r="L1901" s="452">
        <v>0</v>
      </c>
      <c r="M1901" s="452">
        <v>0</v>
      </c>
      <c r="N1901" s="452">
        <v>0</v>
      </c>
      <c r="O1901" s="452">
        <v>0</v>
      </c>
      <c r="P1901" s="452">
        <v>0</v>
      </c>
      <c r="Q1901" s="452">
        <v>0</v>
      </c>
      <c r="R1901" s="452">
        <v>0</v>
      </c>
      <c r="S1901" s="452">
        <v>0</v>
      </c>
      <c r="T1901" s="452">
        <v>0</v>
      </c>
      <c r="U1901" s="452">
        <v>0</v>
      </c>
      <c r="V1901" s="452">
        <v>0</v>
      </c>
      <c r="W1901" s="452">
        <v>0</v>
      </c>
      <c r="X1901" s="452">
        <v>0</v>
      </c>
    </row>
    <row r="1902" spans="1:24" outlineLevel="1">
      <c r="E1902" s="70" t="s">
        <v>5633</v>
      </c>
      <c r="G1902" s="70" t="s">
        <v>29</v>
      </c>
      <c r="H1902" s="458">
        <f t="shared" ref="H1902:H1907" si="137" xml:space="preserve"> SUM( J1902:X1902 )</f>
        <v>0</v>
      </c>
      <c r="J1902" s="458">
        <f t="shared" ref="J1902:X1907" si="138" xml:space="preserve">  CHOOSE( $F$1883, J1884, J1890, J1896 )</f>
        <v>0</v>
      </c>
      <c r="K1902" s="458">
        <f t="shared" si="138"/>
        <v>0</v>
      </c>
      <c r="L1902" s="458">
        <f t="shared" si="138"/>
        <v>0</v>
      </c>
      <c r="M1902" s="458">
        <f t="shared" si="138"/>
        <v>0</v>
      </c>
      <c r="N1902" s="458">
        <f t="shared" si="138"/>
        <v>0</v>
      </c>
      <c r="O1902" s="458">
        <f t="shared" si="138"/>
        <v>0</v>
      </c>
      <c r="P1902" s="458">
        <f t="shared" si="138"/>
        <v>0</v>
      </c>
      <c r="Q1902" s="458">
        <f t="shared" si="138"/>
        <v>0</v>
      </c>
      <c r="R1902" s="458">
        <f t="shared" si="138"/>
        <v>0</v>
      </c>
      <c r="S1902" s="458">
        <f t="shared" si="138"/>
        <v>0</v>
      </c>
      <c r="T1902" s="458">
        <f t="shared" si="138"/>
        <v>0</v>
      </c>
      <c r="U1902" s="458">
        <f t="shared" si="138"/>
        <v>0</v>
      </c>
      <c r="V1902" s="458">
        <f t="shared" si="138"/>
        <v>0</v>
      </c>
      <c r="W1902" s="458">
        <f t="shared" si="138"/>
        <v>0</v>
      </c>
      <c r="X1902" s="458">
        <f t="shared" si="138"/>
        <v>0</v>
      </c>
    </row>
    <row r="1903" spans="1:24" outlineLevel="1">
      <c r="E1903" s="70" t="s">
        <v>5634</v>
      </c>
      <c r="G1903" s="70" t="s">
        <v>29</v>
      </c>
      <c r="H1903" s="458">
        <f t="shared" si="137"/>
        <v>0</v>
      </c>
      <c r="J1903" s="458">
        <f t="shared" si="138"/>
        <v>0</v>
      </c>
      <c r="K1903" s="458">
        <f t="shared" si="138"/>
        <v>0</v>
      </c>
      <c r="L1903" s="458">
        <f t="shared" si="138"/>
        <v>0</v>
      </c>
      <c r="M1903" s="458">
        <f t="shared" si="138"/>
        <v>0</v>
      </c>
      <c r="N1903" s="458">
        <f t="shared" si="138"/>
        <v>0</v>
      </c>
      <c r="O1903" s="458">
        <f t="shared" si="138"/>
        <v>0</v>
      </c>
      <c r="P1903" s="458">
        <f t="shared" si="138"/>
        <v>0</v>
      </c>
      <c r="Q1903" s="458">
        <f t="shared" si="138"/>
        <v>0</v>
      </c>
      <c r="R1903" s="458">
        <f t="shared" si="138"/>
        <v>0</v>
      </c>
      <c r="S1903" s="458">
        <f t="shared" si="138"/>
        <v>0</v>
      </c>
      <c r="T1903" s="458">
        <f t="shared" si="138"/>
        <v>0</v>
      </c>
      <c r="U1903" s="458">
        <f t="shared" si="138"/>
        <v>0</v>
      </c>
      <c r="V1903" s="458">
        <f t="shared" si="138"/>
        <v>0</v>
      </c>
      <c r="W1903" s="458">
        <f t="shared" si="138"/>
        <v>0</v>
      </c>
      <c r="X1903" s="458">
        <f t="shared" si="138"/>
        <v>0</v>
      </c>
    </row>
    <row r="1904" spans="1:24" outlineLevel="1">
      <c r="E1904" s="70" t="s">
        <v>5635</v>
      </c>
      <c r="G1904" s="70" t="s">
        <v>29</v>
      </c>
      <c r="H1904" s="458">
        <f t="shared" si="137"/>
        <v>0</v>
      </c>
      <c r="J1904" s="458">
        <f t="shared" si="138"/>
        <v>0</v>
      </c>
      <c r="K1904" s="458">
        <f t="shared" si="138"/>
        <v>0</v>
      </c>
      <c r="L1904" s="458">
        <f t="shared" si="138"/>
        <v>0</v>
      </c>
      <c r="M1904" s="458">
        <f t="shared" si="138"/>
        <v>0</v>
      </c>
      <c r="N1904" s="458">
        <f t="shared" si="138"/>
        <v>0</v>
      </c>
      <c r="O1904" s="458">
        <f t="shared" si="138"/>
        <v>0</v>
      </c>
      <c r="P1904" s="458">
        <f t="shared" si="138"/>
        <v>0</v>
      </c>
      <c r="Q1904" s="458">
        <f t="shared" si="138"/>
        <v>0</v>
      </c>
      <c r="R1904" s="458">
        <f t="shared" si="138"/>
        <v>0</v>
      </c>
      <c r="S1904" s="458">
        <f t="shared" si="138"/>
        <v>0</v>
      </c>
      <c r="T1904" s="458">
        <f t="shared" si="138"/>
        <v>0</v>
      </c>
      <c r="U1904" s="458">
        <f t="shared" si="138"/>
        <v>0</v>
      </c>
      <c r="V1904" s="458">
        <f t="shared" si="138"/>
        <v>0</v>
      </c>
      <c r="W1904" s="458">
        <f t="shared" si="138"/>
        <v>0</v>
      </c>
      <c r="X1904" s="458">
        <f t="shared" si="138"/>
        <v>0</v>
      </c>
    </row>
    <row r="1905" spans="1:24" outlineLevel="1">
      <c r="E1905" s="70" t="s">
        <v>5636</v>
      </c>
      <c r="G1905" s="70" t="s">
        <v>29</v>
      </c>
      <c r="H1905" s="458">
        <f t="shared" si="137"/>
        <v>0</v>
      </c>
      <c r="J1905" s="458">
        <f t="shared" si="138"/>
        <v>0</v>
      </c>
      <c r="K1905" s="458">
        <f t="shared" si="138"/>
        <v>0</v>
      </c>
      <c r="L1905" s="458">
        <f t="shared" si="138"/>
        <v>0</v>
      </c>
      <c r="M1905" s="458">
        <f t="shared" si="138"/>
        <v>0</v>
      </c>
      <c r="N1905" s="458">
        <f t="shared" si="138"/>
        <v>0</v>
      </c>
      <c r="O1905" s="458">
        <f t="shared" si="138"/>
        <v>0</v>
      </c>
      <c r="P1905" s="458">
        <f t="shared" si="138"/>
        <v>0</v>
      </c>
      <c r="Q1905" s="458">
        <f t="shared" si="138"/>
        <v>0</v>
      </c>
      <c r="R1905" s="458">
        <f t="shared" si="138"/>
        <v>0</v>
      </c>
      <c r="S1905" s="458">
        <f t="shared" si="138"/>
        <v>0</v>
      </c>
      <c r="T1905" s="458">
        <f t="shared" si="138"/>
        <v>0</v>
      </c>
      <c r="U1905" s="458">
        <f t="shared" si="138"/>
        <v>0</v>
      </c>
      <c r="V1905" s="458">
        <f t="shared" si="138"/>
        <v>0</v>
      </c>
      <c r="W1905" s="458">
        <f t="shared" si="138"/>
        <v>0</v>
      </c>
      <c r="X1905" s="458">
        <f t="shared" si="138"/>
        <v>0</v>
      </c>
    </row>
    <row r="1906" spans="1:24" outlineLevel="1">
      <c r="E1906" s="70" t="s">
        <v>5637</v>
      </c>
      <c r="G1906" s="70" t="s">
        <v>29</v>
      </c>
      <c r="H1906" s="458">
        <f t="shared" si="137"/>
        <v>0</v>
      </c>
      <c r="J1906" s="458">
        <f t="shared" si="138"/>
        <v>0</v>
      </c>
      <c r="K1906" s="458">
        <f t="shared" si="138"/>
        <v>0</v>
      </c>
      <c r="L1906" s="458">
        <f t="shared" si="138"/>
        <v>0</v>
      </c>
      <c r="M1906" s="458">
        <f t="shared" si="138"/>
        <v>0</v>
      </c>
      <c r="N1906" s="458">
        <f t="shared" si="138"/>
        <v>0</v>
      </c>
      <c r="O1906" s="458">
        <f t="shared" si="138"/>
        <v>0</v>
      </c>
      <c r="P1906" s="458">
        <f t="shared" si="138"/>
        <v>0</v>
      </c>
      <c r="Q1906" s="458">
        <f t="shared" si="138"/>
        <v>0</v>
      </c>
      <c r="R1906" s="458">
        <f t="shared" si="138"/>
        <v>0</v>
      </c>
      <c r="S1906" s="458">
        <f t="shared" si="138"/>
        <v>0</v>
      </c>
      <c r="T1906" s="458">
        <f t="shared" si="138"/>
        <v>0</v>
      </c>
      <c r="U1906" s="458">
        <f t="shared" si="138"/>
        <v>0</v>
      </c>
      <c r="V1906" s="458">
        <f t="shared" si="138"/>
        <v>0</v>
      </c>
      <c r="W1906" s="458">
        <f t="shared" si="138"/>
        <v>0</v>
      </c>
      <c r="X1906" s="458">
        <f t="shared" si="138"/>
        <v>0</v>
      </c>
    </row>
    <row r="1907" spans="1:24" outlineLevel="1">
      <c r="E1907" s="70" t="s">
        <v>5638</v>
      </c>
      <c r="G1907" s="70" t="s">
        <v>29</v>
      </c>
      <c r="H1907" s="458">
        <f t="shared" si="137"/>
        <v>0</v>
      </c>
      <c r="J1907" s="458">
        <f t="shared" si="138"/>
        <v>0</v>
      </c>
      <c r="K1907" s="458">
        <f t="shared" si="138"/>
        <v>0</v>
      </c>
      <c r="L1907" s="458">
        <f t="shared" si="138"/>
        <v>0</v>
      </c>
      <c r="M1907" s="458">
        <f t="shared" si="138"/>
        <v>0</v>
      </c>
      <c r="N1907" s="458">
        <f t="shared" si="138"/>
        <v>0</v>
      </c>
      <c r="O1907" s="458">
        <f t="shared" si="138"/>
        <v>0</v>
      </c>
      <c r="P1907" s="458">
        <f t="shared" si="138"/>
        <v>0</v>
      </c>
      <c r="Q1907" s="458">
        <f t="shared" si="138"/>
        <v>0</v>
      </c>
      <c r="R1907" s="458">
        <f t="shared" si="138"/>
        <v>0</v>
      </c>
      <c r="S1907" s="458">
        <f t="shared" si="138"/>
        <v>0</v>
      </c>
      <c r="T1907" s="458">
        <f t="shared" si="138"/>
        <v>0</v>
      </c>
      <c r="U1907" s="458">
        <f t="shared" si="138"/>
        <v>0</v>
      </c>
      <c r="V1907" s="458">
        <f t="shared" si="138"/>
        <v>0</v>
      </c>
      <c r="W1907" s="458">
        <f t="shared" si="138"/>
        <v>0</v>
      </c>
      <c r="X1907" s="458">
        <f t="shared" si="138"/>
        <v>0</v>
      </c>
    </row>
    <row r="1908" spans="1:24" outlineLevel="1"/>
    <row r="1909" spans="1:24" outlineLevel="1"/>
    <row r="1910" spans="1:24" outlineLevel="1">
      <c r="B1910" s="69" t="s">
        <v>5639</v>
      </c>
    </row>
    <row r="1911" spans="1:24" outlineLevel="1">
      <c r="A1911" s="447"/>
      <c r="B1911" s="447"/>
      <c r="C1911" s="448"/>
      <c r="D1911" s="449"/>
      <c r="E1911" s="450" t="s">
        <v>5589</v>
      </c>
      <c r="F1911" s="450">
        <v>1</v>
      </c>
      <c r="G1911" s="450" t="s">
        <v>4001</v>
      </c>
      <c r="M1911" s="451"/>
    </row>
    <row r="1912" spans="1:24" outlineLevel="1">
      <c r="A1912" s="447"/>
      <c r="B1912" s="447"/>
      <c r="C1912" s="448"/>
      <c r="D1912" s="449"/>
      <c r="E1912" s="452" t="s">
        <v>5640</v>
      </c>
      <c r="F1912" s="452">
        <v>0</v>
      </c>
      <c r="G1912" s="452" t="s">
        <v>29</v>
      </c>
      <c r="H1912" s="452">
        <v>0</v>
      </c>
      <c r="I1912" s="452">
        <v>0</v>
      </c>
      <c r="J1912" s="452">
        <v>0</v>
      </c>
      <c r="K1912" s="452">
        <v>0</v>
      </c>
      <c r="L1912" s="452">
        <v>0</v>
      </c>
      <c r="M1912" s="452">
        <v>0</v>
      </c>
      <c r="N1912" s="452">
        <v>0</v>
      </c>
      <c r="O1912" s="452">
        <v>0</v>
      </c>
      <c r="P1912" s="452">
        <v>0</v>
      </c>
      <c r="Q1912" s="452">
        <v>0</v>
      </c>
      <c r="R1912" s="452">
        <v>0</v>
      </c>
      <c r="S1912" s="452">
        <v>0</v>
      </c>
      <c r="T1912" s="452">
        <v>0</v>
      </c>
      <c r="U1912" s="452">
        <v>0</v>
      </c>
      <c r="V1912" s="452">
        <v>0</v>
      </c>
      <c r="W1912" s="452">
        <v>0</v>
      </c>
      <c r="X1912" s="452">
        <v>0</v>
      </c>
    </row>
    <row r="1913" spans="1:24" outlineLevel="1">
      <c r="A1913" s="447"/>
      <c r="B1913" s="447"/>
      <c r="C1913" s="448"/>
      <c r="D1913" s="449"/>
      <c r="E1913" s="452" t="s">
        <v>5641</v>
      </c>
      <c r="F1913" s="452">
        <v>0</v>
      </c>
      <c r="G1913" s="452" t="s">
        <v>29</v>
      </c>
      <c r="H1913" s="452">
        <v>0</v>
      </c>
      <c r="I1913" s="452">
        <v>0</v>
      </c>
      <c r="J1913" s="452">
        <v>0</v>
      </c>
      <c r="K1913" s="452">
        <v>0</v>
      </c>
      <c r="L1913" s="452">
        <v>0</v>
      </c>
      <c r="M1913" s="452">
        <v>0</v>
      </c>
      <c r="N1913" s="452">
        <v>0</v>
      </c>
      <c r="O1913" s="452">
        <v>0</v>
      </c>
      <c r="P1913" s="452">
        <v>0</v>
      </c>
      <c r="Q1913" s="452">
        <v>0</v>
      </c>
      <c r="R1913" s="452">
        <v>0</v>
      </c>
      <c r="S1913" s="452">
        <v>0</v>
      </c>
      <c r="T1913" s="452">
        <v>0</v>
      </c>
      <c r="U1913" s="452">
        <v>0</v>
      </c>
      <c r="V1913" s="452">
        <v>0</v>
      </c>
      <c r="W1913" s="452">
        <v>0</v>
      </c>
      <c r="X1913" s="452">
        <v>0</v>
      </c>
    </row>
    <row r="1914" spans="1:24" outlineLevel="1">
      <c r="A1914" s="447"/>
      <c r="B1914" s="447"/>
      <c r="C1914" s="448"/>
      <c r="D1914" s="449"/>
      <c r="E1914" s="452" t="s">
        <v>5642</v>
      </c>
      <c r="F1914" s="452">
        <v>0</v>
      </c>
      <c r="G1914" s="452" t="s">
        <v>29</v>
      </c>
      <c r="H1914" s="452">
        <v>0</v>
      </c>
      <c r="I1914" s="452">
        <v>0</v>
      </c>
      <c r="J1914" s="452">
        <v>0</v>
      </c>
      <c r="K1914" s="452">
        <v>0</v>
      </c>
      <c r="L1914" s="452">
        <v>0</v>
      </c>
      <c r="M1914" s="452">
        <v>0</v>
      </c>
      <c r="N1914" s="452">
        <v>0</v>
      </c>
      <c r="O1914" s="452">
        <v>0</v>
      </c>
      <c r="P1914" s="452">
        <v>0</v>
      </c>
      <c r="Q1914" s="452">
        <v>0</v>
      </c>
      <c r="R1914" s="452">
        <v>0</v>
      </c>
      <c r="S1914" s="452">
        <v>0</v>
      </c>
      <c r="T1914" s="452">
        <v>0</v>
      </c>
      <c r="U1914" s="452">
        <v>0</v>
      </c>
      <c r="V1914" s="452">
        <v>0</v>
      </c>
      <c r="W1914" s="452">
        <v>0</v>
      </c>
      <c r="X1914" s="452">
        <v>0</v>
      </c>
    </row>
    <row r="1915" spans="1:24" outlineLevel="1">
      <c r="A1915" s="447"/>
      <c r="B1915" s="447"/>
      <c r="C1915" s="448"/>
      <c r="D1915" s="449"/>
      <c r="E1915" s="452" t="s">
        <v>5643</v>
      </c>
      <c r="F1915" s="452">
        <v>0</v>
      </c>
      <c r="G1915" s="452" t="s">
        <v>29</v>
      </c>
      <c r="H1915" s="452">
        <v>0</v>
      </c>
      <c r="I1915" s="452">
        <v>0</v>
      </c>
      <c r="J1915" s="452">
        <v>0</v>
      </c>
      <c r="K1915" s="452">
        <v>0</v>
      </c>
      <c r="L1915" s="452">
        <v>0</v>
      </c>
      <c r="M1915" s="452">
        <v>0</v>
      </c>
      <c r="N1915" s="452">
        <v>0</v>
      </c>
      <c r="O1915" s="452">
        <v>0</v>
      </c>
      <c r="P1915" s="452">
        <v>0</v>
      </c>
      <c r="Q1915" s="452">
        <v>0</v>
      </c>
      <c r="R1915" s="452">
        <v>0</v>
      </c>
      <c r="S1915" s="452">
        <v>0</v>
      </c>
      <c r="T1915" s="452">
        <v>0</v>
      </c>
      <c r="U1915" s="452">
        <v>0</v>
      </c>
      <c r="V1915" s="452">
        <v>0</v>
      </c>
      <c r="W1915" s="452">
        <v>0</v>
      </c>
      <c r="X1915" s="452">
        <v>0</v>
      </c>
    </row>
    <row r="1916" spans="1:24" outlineLevel="1">
      <c r="A1916" s="447"/>
      <c r="B1916" s="447"/>
      <c r="C1916" s="448"/>
      <c r="D1916" s="449"/>
      <c r="E1916" s="452" t="s">
        <v>5644</v>
      </c>
      <c r="F1916" s="452">
        <v>0</v>
      </c>
      <c r="G1916" s="452" t="s">
        <v>29</v>
      </c>
      <c r="H1916" s="452">
        <v>0</v>
      </c>
      <c r="I1916" s="452">
        <v>0</v>
      </c>
      <c r="J1916" s="452">
        <v>0</v>
      </c>
      <c r="K1916" s="452">
        <v>0</v>
      </c>
      <c r="L1916" s="452">
        <v>0</v>
      </c>
      <c r="M1916" s="452">
        <v>0</v>
      </c>
      <c r="N1916" s="452">
        <v>0</v>
      </c>
      <c r="O1916" s="452">
        <v>0</v>
      </c>
      <c r="P1916" s="452">
        <v>0</v>
      </c>
      <c r="Q1916" s="452">
        <v>0</v>
      </c>
      <c r="R1916" s="452">
        <v>0</v>
      </c>
      <c r="S1916" s="452">
        <v>0</v>
      </c>
      <c r="T1916" s="452">
        <v>0</v>
      </c>
      <c r="U1916" s="452">
        <v>0</v>
      </c>
      <c r="V1916" s="452">
        <v>0</v>
      </c>
      <c r="W1916" s="452">
        <v>0</v>
      </c>
      <c r="X1916" s="452">
        <v>0</v>
      </c>
    </row>
    <row r="1917" spans="1:24" outlineLevel="1">
      <c r="A1917" s="447"/>
      <c r="B1917" s="447"/>
      <c r="C1917" s="448"/>
      <c r="D1917" s="449"/>
      <c r="E1917" s="452" t="s">
        <v>5645</v>
      </c>
      <c r="F1917" s="452">
        <v>0</v>
      </c>
      <c r="G1917" s="452" t="s">
        <v>29</v>
      </c>
      <c r="H1917" s="452">
        <v>0</v>
      </c>
      <c r="I1917" s="452">
        <v>0</v>
      </c>
      <c r="J1917" s="452">
        <v>0</v>
      </c>
      <c r="K1917" s="452">
        <v>0</v>
      </c>
      <c r="L1917" s="452">
        <v>0</v>
      </c>
      <c r="M1917" s="452">
        <v>0</v>
      </c>
      <c r="N1917" s="452">
        <v>0</v>
      </c>
      <c r="O1917" s="452">
        <v>0</v>
      </c>
      <c r="P1917" s="452">
        <v>0</v>
      </c>
      <c r="Q1917" s="452">
        <v>0</v>
      </c>
      <c r="R1917" s="452">
        <v>0</v>
      </c>
      <c r="S1917" s="452">
        <v>0</v>
      </c>
      <c r="T1917" s="452">
        <v>0</v>
      </c>
      <c r="U1917" s="452">
        <v>0</v>
      </c>
      <c r="V1917" s="452">
        <v>0</v>
      </c>
      <c r="W1917" s="452">
        <v>0</v>
      </c>
      <c r="X1917" s="452">
        <v>0</v>
      </c>
    </row>
    <row r="1918" spans="1:24" outlineLevel="1">
      <c r="A1918" s="447"/>
      <c r="B1918" s="447"/>
      <c r="C1918" s="448"/>
      <c r="D1918" s="449"/>
      <c r="E1918" s="452" t="s">
        <v>5646</v>
      </c>
      <c r="F1918" s="452">
        <v>0</v>
      </c>
      <c r="G1918" s="452" t="s">
        <v>29</v>
      </c>
      <c r="H1918" s="452">
        <v>0</v>
      </c>
      <c r="I1918" s="452">
        <v>0</v>
      </c>
      <c r="J1918" s="452">
        <v>0</v>
      </c>
      <c r="K1918" s="452">
        <v>0</v>
      </c>
      <c r="L1918" s="452">
        <v>0</v>
      </c>
      <c r="M1918" s="452">
        <v>0</v>
      </c>
      <c r="N1918" s="452">
        <v>0</v>
      </c>
      <c r="O1918" s="452">
        <v>0</v>
      </c>
      <c r="P1918" s="452">
        <v>0</v>
      </c>
      <c r="Q1918" s="452">
        <v>0</v>
      </c>
      <c r="R1918" s="452">
        <v>0</v>
      </c>
      <c r="S1918" s="452">
        <v>0</v>
      </c>
      <c r="T1918" s="452">
        <v>0</v>
      </c>
      <c r="U1918" s="452">
        <v>0</v>
      </c>
      <c r="V1918" s="452">
        <v>0</v>
      </c>
      <c r="W1918" s="452">
        <v>0</v>
      </c>
      <c r="X1918" s="452">
        <v>0</v>
      </c>
    </row>
    <row r="1919" spans="1:24" outlineLevel="1">
      <c r="A1919" s="447"/>
      <c r="B1919" s="447"/>
      <c r="C1919" s="448"/>
      <c r="D1919" s="449"/>
      <c r="E1919" s="452" t="s">
        <v>5647</v>
      </c>
      <c r="F1919" s="452">
        <v>0</v>
      </c>
      <c r="G1919" s="452" t="s">
        <v>29</v>
      </c>
      <c r="H1919" s="452">
        <v>0</v>
      </c>
      <c r="I1919" s="452">
        <v>0</v>
      </c>
      <c r="J1919" s="452">
        <v>0</v>
      </c>
      <c r="K1919" s="452">
        <v>0</v>
      </c>
      <c r="L1919" s="452">
        <v>0</v>
      </c>
      <c r="M1919" s="452">
        <v>0</v>
      </c>
      <c r="N1919" s="452">
        <v>0</v>
      </c>
      <c r="O1919" s="452">
        <v>0</v>
      </c>
      <c r="P1919" s="452">
        <v>0</v>
      </c>
      <c r="Q1919" s="452">
        <v>0</v>
      </c>
      <c r="R1919" s="452">
        <v>0</v>
      </c>
      <c r="S1919" s="452">
        <v>0</v>
      </c>
      <c r="T1919" s="452">
        <v>0</v>
      </c>
      <c r="U1919" s="452">
        <v>0</v>
      </c>
      <c r="V1919" s="452">
        <v>0</v>
      </c>
      <c r="W1919" s="452">
        <v>0</v>
      </c>
      <c r="X1919" s="452">
        <v>0</v>
      </c>
    </row>
    <row r="1920" spans="1:24" outlineLevel="1">
      <c r="A1920" s="447"/>
      <c r="B1920" s="447"/>
      <c r="C1920" s="448"/>
      <c r="D1920" s="449"/>
      <c r="E1920" s="452" t="s">
        <v>5648</v>
      </c>
      <c r="F1920" s="452">
        <v>0</v>
      </c>
      <c r="G1920" s="452" t="s">
        <v>29</v>
      </c>
      <c r="H1920" s="452">
        <v>0</v>
      </c>
      <c r="I1920" s="452">
        <v>0</v>
      </c>
      <c r="J1920" s="452">
        <v>0</v>
      </c>
      <c r="K1920" s="452">
        <v>0</v>
      </c>
      <c r="L1920" s="452">
        <v>0</v>
      </c>
      <c r="M1920" s="452">
        <v>0</v>
      </c>
      <c r="N1920" s="452">
        <v>0</v>
      </c>
      <c r="O1920" s="452">
        <v>0</v>
      </c>
      <c r="P1920" s="452">
        <v>0</v>
      </c>
      <c r="Q1920" s="452">
        <v>0</v>
      </c>
      <c r="R1920" s="452">
        <v>0</v>
      </c>
      <c r="S1920" s="452">
        <v>0</v>
      </c>
      <c r="T1920" s="452">
        <v>0</v>
      </c>
      <c r="U1920" s="452">
        <v>0</v>
      </c>
      <c r="V1920" s="452">
        <v>0</v>
      </c>
      <c r="W1920" s="452">
        <v>0</v>
      </c>
      <c r="X1920" s="452">
        <v>0</v>
      </c>
    </row>
    <row r="1921" spans="1:24" outlineLevel="1">
      <c r="A1921" s="447"/>
      <c r="B1921" s="447"/>
      <c r="C1921" s="448"/>
      <c r="D1921" s="449"/>
      <c r="E1921" s="452" t="s">
        <v>5649</v>
      </c>
      <c r="F1921" s="452">
        <v>0</v>
      </c>
      <c r="G1921" s="452" t="s">
        <v>29</v>
      </c>
      <c r="H1921" s="452">
        <v>0</v>
      </c>
      <c r="I1921" s="452">
        <v>0</v>
      </c>
      <c r="J1921" s="452">
        <v>0</v>
      </c>
      <c r="K1921" s="452">
        <v>0</v>
      </c>
      <c r="L1921" s="452">
        <v>0</v>
      </c>
      <c r="M1921" s="452">
        <v>0</v>
      </c>
      <c r="N1921" s="452">
        <v>0</v>
      </c>
      <c r="O1921" s="452">
        <v>0</v>
      </c>
      <c r="P1921" s="452">
        <v>0</v>
      </c>
      <c r="Q1921" s="452">
        <v>0</v>
      </c>
      <c r="R1921" s="452">
        <v>0</v>
      </c>
      <c r="S1921" s="452">
        <v>0</v>
      </c>
      <c r="T1921" s="452">
        <v>0</v>
      </c>
      <c r="U1921" s="452">
        <v>0</v>
      </c>
      <c r="V1921" s="452">
        <v>0</v>
      </c>
      <c r="W1921" s="452">
        <v>0</v>
      </c>
      <c r="X1921" s="452">
        <v>0</v>
      </c>
    </row>
    <row r="1922" spans="1:24" outlineLevel="1">
      <c r="A1922" s="447"/>
      <c r="B1922" s="447"/>
      <c r="C1922" s="448"/>
      <c r="D1922" s="449"/>
      <c r="E1922" s="452" t="s">
        <v>5650</v>
      </c>
      <c r="F1922" s="452">
        <v>0</v>
      </c>
      <c r="G1922" s="452" t="s">
        <v>29</v>
      </c>
      <c r="H1922" s="452">
        <v>0</v>
      </c>
      <c r="I1922" s="452">
        <v>0</v>
      </c>
      <c r="J1922" s="452">
        <v>0</v>
      </c>
      <c r="K1922" s="452">
        <v>0</v>
      </c>
      <c r="L1922" s="452">
        <v>0</v>
      </c>
      <c r="M1922" s="452">
        <v>0</v>
      </c>
      <c r="N1922" s="452">
        <v>0</v>
      </c>
      <c r="O1922" s="452">
        <v>0</v>
      </c>
      <c r="P1922" s="452">
        <v>0</v>
      </c>
      <c r="Q1922" s="452">
        <v>0</v>
      </c>
      <c r="R1922" s="452">
        <v>0</v>
      </c>
      <c r="S1922" s="452">
        <v>0</v>
      </c>
      <c r="T1922" s="452">
        <v>0</v>
      </c>
      <c r="U1922" s="452">
        <v>0</v>
      </c>
      <c r="V1922" s="452">
        <v>0</v>
      </c>
      <c r="W1922" s="452">
        <v>0</v>
      </c>
      <c r="X1922" s="452">
        <v>0</v>
      </c>
    </row>
    <row r="1923" spans="1:24" outlineLevel="1">
      <c r="A1923" s="447"/>
      <c r="B1923" s="447"/>
      <c r="C1923" s="448"/>
      <c r="D1923" s="449"/>
      <c r="E1923" s="452" t="s">
        <v>5651</v>
      </c>
      <c r="F1923" s="452">
        <v>0</v>
      </c>
      <c r="G1923" s="452" t="s">
        <v>29</v>
      </c>
      <c r="H1923" s="452">
        <v>0</v>
      </c>
      <c r="I1923" s="452">
        <v>0</v>
      </c>
      <c r="J1923" s="452">
        <v>0</v>
      </c>
      <c r="K1923" s="452">
        <v>0</v>
      </c>
      <c r="L1923" s="452">
        <v>0</v>
      </c>
      <c r="M1923" s="452">
        <v>0</v>
      </c>
      <c r="N1923" s="452">
        <v>0</v>
      </c>
      <c r="O1923" s="452">
        <v>0</v>
      </c>
      <c r="P1923" s="452">
        <v>0</v>
      </c>
      <c r="Q1923" s="452">
        <v>0</v>
      </c>
      <c r="R1923" s="452">
        <v>0</v>
      </c>
      <c r="S1923" s="452">
        <v>0</v>
      </c>
      <c r="T1923" s="452">
        <v>0</v>
      </c>
      <c r="U1923" s="452">
        <v>0</v>
      </c>
      <c r="V1923" s="452">
        <v>0</v>
      </c>
      <c r="W1923" s="452">
        <v>0</v>
      </c>
      <c r="X1923" s="452">
        <v>0</v>
      </c>
    </row>
    <row r="1924" spans="1:24" outlineLevel="1">
      <c r="A1924" s="447"/>
      <c r="B1924" s="447"/>
      <c r="C1924" s="448"/>
      <c r="D1924" s="449"/>
      <c r="E1924" s="452" t="s">
        <v>5652</v>
      </c>
      <c r="F1924" s="452">
        <v>0</v>
      </c>
      <c r="G1924" s="452" t="s">
        <v>29</v>
      </c>
      <c r="H1924" s="452">
        <v>0</v>
      </c>
      <c r="I1924" s="452">
        <v>0</v>
      </c>
      <c r="J1924" s="452">
        <v>0</v>
      </c>
      <c r="K1924" s="452">
        <v>0</v>
      </c>
      <c r="L1924" s="452">
        <v>0</v>
      </c>
      <c r="M1924" s="452">
        <v>0</v>
      </c>
      <c r="N1924" s="452">
        <v>0</v>
      </c>
      <c r="O1924" s="452">
        <v>0</v>
      </c>
      <c r="P1924" s="452">
        <v>0</v>
      </c>
      <c r="Q1924" s="452">
        <v>0</v>
      </c>
      <c r="R1924" s="452">
        <v>0</v>
      </c>
      <c r="S1924" s="452">
        <v>0</v>
      </c>
      <c r="T1924" s="452">
        <v>0</v>
      </c>
      <c r="U1924" s="452">
        <v>0</v>
      </c>
      <c r="V1924" s="452">
        <v>0</v>
      </c>
      <c r="W1924" s="452">
        <v>0</v>
      </c>
      <c r="X1924" s="452">
        <v>0</v>
      </c>
    </row>
    <row r="1925" spans="1:24" outlineLevel="1">
      <c r="A1925" s="447"/>
      <c r="B1925" s="447"/>
      <c r="C1925" s="448"/>
      <c r="D1925" s="449"/>
      <c r="E1925" s="452" t="s">
        <v>5653</v>
      </c>
      <c r="F1925" s="452">
        <v>0</v>
      </c>
      <c r="G1925" s="452" t="s">
        <v>29</v>
      </c>
      <c r="H1925" s="452">
        <v>0</v>
      </c>
      <c r="I1925" s="452">
        <v>0</v>
      </c>
      <c r="J1925" s="452">
        <v>0</v>
      </c>
      <c r="K1925" s="452">
        <v>0</v>
      </c>
      <c r="L1925" s="452">
        <v>0</v>
      </c>
      <c r="M1925" s="452">
        <v>0</v>
      </c>
      <c r="N1925" s="452">
        <v>0</v>
      </c>
      <c r="O1925" s="452">
        <v>0</v>
      </c>
      <c r="P1925" s="452">
        <v>0</v>
      </c>
      <c r="Q1925" s="452">
        <v>0</v>
      </c>
      <c r="R1925" s="452">
        <v>0</v>
      </c>
      <c r="S1925" s="452">
        <v>0</v>
      </c>
      <c r="T1925" s="452">
        <v>0</v>
      </c>
      <c r="U1925" s="452">
        <v>0</v>
      </c>
      <c r="V1925" s="452">
        <v>0</v>
      </c>
      <c r="W1925" s="452">
        <v>0</v>
      </c>
      <c r="X1925" s="452">
        <v>0</v>
      </c>
    </row>
    <row r="1926" spans="1:24" outlineLevel="1">
      <c r="A1926" s="447"/>
      <c r="B1926" s="447"/>
      <c r="C1926" s="448"/>
      <c r="D1926" s="449"/>
      <c r="E1926" s="452" t="s">
        <v>5654</v>
      </c>
      <c r="F1926" s="452">
        <v>0</v>
      </c>
      <c r="G1926" s="452" t="s">
        <v>29</v>
      </c>
      <c r="H1926" s="452">
        <v>0</v>
      </c>
      <c r="I1926" s="452">
        <v>0</v>
      </c>
      <c r="J1926" s="452">
        <v>0</v>
      </c>
      <c r="K1926" s="452">
        <v>0</v>
      </c>
      <c r="L1926" s="452">
        <v>0</v>
      </c>
      <c r="M1926" s="452">
        <v>0</v>
      </c>
      <c r="N1926" s="452">
        <v>0</v>
      </c>
      <c r="O1926" s="452">
        <v>0</v>
      </c>
      <c r="P1926" s="452">
        <v>0</v>
      </c>
      <c r="Q1926" s="452">
        <v>0</v>
      </c>
      <c r="R1926" s="452">
        <v>0</v>
      </c>
      <c r="S1926" s="452">
        <v>0</v>
      </c>
      <c r="T1926" s="452">
        <v>0</v>
      </c>
      <c r="U1926" s="452">
        <v>0</v>
      </c>
      <c r="V1926" s="452">
        <v>0</v>
      </c>
      <c r="W1926" s="452">
        <v>0</v>
      </c>
      <c r="X1926" s="452">
        <v>0</v>
      </c>
    </row>
    <row r="1927" spans="1:24" outlineLevel="1">
      <c r="A1927" s="447"/>
      <c r="B1927" s="447"/>
      <c r="C1927" s="448"/>
      <c r="D1927" s="449"/>
      <c r="E1927" s="452" t="s">
        <v>5655</v>
      </c>
      <c r="F1927" s="452">
        <v>0</v>
      </c>
      <c r="G1927" s="452" t="s">
        <v>29</v>
      </c>
      <c r="H1927" s="452">
        <v>0</v>
      </c>
      <c r="I1927" s="452">
        <v>0</v>
      </c>
      <c r="J1927" s="452">
        <v>0</v>
      </c>
      <c r="K1927" s="452">
        <v>0</v>
      </c>
      <c r="L1927" s="452">
        <v>0</v>
      </c>
      <c r="M1927" s="452">
        <v>0</v>
      </c>
      <c r="N1927" s="452">
        <v>0</v>
      </c>
      <c r="O1927" s="452">
        <v>0</v>
      </c>
      <c r="P1927" s="452">
        <v>0</v>
      </c>
      <c r="Q1927" s="452">
        <v>0</v>
      </c>
      <c r="R1927" s="452">
        <v>0</v>
      </c>
      <c r="S1927" s="452">
        <v>0</v>
      </c>
      <c r="T1927" s="452">
        <v>0</v>
      </c>
      <c r="U1927" s="452">
        <v>0</v>
      </c>
      <c r="V1927" s="452">
        <v>0</v>
      </c>
      <c r="W1927" s="452">
        <v>0</v>
      </c>
      <c r="X1927" s="452">
        <v>0</v>
      </c>
    </row>
    <row r="1928" spans="1:24" outlineLevel="1">
      <c r="A1928" s="447"/>
      <c r="B1928" s="447"/>
      <c r="C1928" s="448"/>
      <c r="D1928" s="449"/>
      <c r="E1928" s="452" t="s">
        <v>5656</v>
      </c>
      <c r="F1928" s="452">
        <v>0</v>
      </c>
      <c r="G1928" s="452" t="s">
        <v>29</v>
      </c>
      <c r="H1928" s="452">
        <v>0</v>
      </c>
      <c r="I1928" s="452">
        <v>0</v>
      </c>
      <c r="J1928" s="452">
        <v>0</v>
      </c>
      <c r="K1928" s="452">
        <v>0</v>
      </c>
      <c r="L1928" s="452">
        <v>0</v>
      </c>
      <c r="M1928" s="452">
        <v>0</v>
      </c>
      <c r="N1928" s="452">
        <v>0</v>
      </c>
      <c r="O1928" s="452">
        <v>0</v>
      </c>
      <c r="P1928" s="452">
        <v>0</v>
      </c>
      <c r="Q1928" s="452">
        <v>0</v>
      </c>
      <c r="R1928" s="452">
        <v>0</v>
      </c>
      <c r="S1928" s="452">
        <v>0</v>
      </c>
      <c r="T1928" s="452">
        <v>0</v>
      </c>
      <c r="U1928" s="452">
        <v>0</v>
      </c>
      <c r="V1928" s="452">
        <v>0</v>
      </c>
      <c r="W1928" s="452">
        <v>0</v>
      </c>
      <c r="X1928" s="452">
        <v>0</v>
      </c>
    </row>
    <row r="1929" spans="1:24" outlineLevel="1">
      <c r="A1929" s="447"/>
      <c r="B1929" s="447"/>
      <c r="C1929" s="448"/>
      <c r="D1929" s="449"/>
      <c r="E1929" s="452" t="s">
        <v>5657</v>
      </c>
      <c r="F1929" s="452">
        <v>0</v>
      </c>
      <c r="G1929" s="452" t="s">
        <v>29</v>
      </c>
      <c r="H1929" s="452">
        <v>0</v>
      </c>
      <c r="I1929" s="452">
        <v>0</v>
      </c>
      <c r="J1929" s="452">
        <v>0</v>
      </c>
      <c r="K1929" s="452">
        <v>0</v>
      </c>
      <c r="L1929" s="452">
        <v>0</v>
      </c>
      <c r="M1929" s="452">
        <v>0</v>
      </c>
      <c r="N1929" s="452">
        <v>0</v>
      </c>
      <c r="O1929" s="452">
        <v>0</v>
      </c>
      <c r="P1929" s="452">
        <v>0</v>
      </c>
      <c r="Q1929" s="452">
        <v>0</v>
      </c>
      <c r="R1929" s="452">
        <v>0</v>
      </c>
      <c r="S1929" s="452">
        <v>0</v>
      </c>
      <c r="T1929" s="452">
        <v>0</v>
      </c>
      <c r="U1929" s="452">
        <v>0</v>
      </c>
      <c r="V1929" s="452">
        <v>0</v>
      </c>
      <c r="W1929" s="452">
        <v>0</v>
      </c>
      <c r="X1929" s="452">
        <v>0</v>
      </c>
    </row>
    <row r="1930" spans="1:24" outlineLevel="1">
      <c r="E1930" s="70" t="s">
        <v>5658</v>
      </c>
      <c r="G1930" s="70" t="s">
        <v>29</v>
      </c>
      <c r="H1930" s="458">
        <f t="shared" ref="H1930:H1935" si="139" xml:space="preserve"> SUM( J1930:X1930 )</f>
        <v>0</v>
      </c>
      <c r="J1930" s="458">
        <f t="shared" ref="J1930:X1935" si="140" xml:space="preserve">  CHOOSE( $F$1911, J1912, J1918, J1924 )</f>
        <v>0</v>
      </c>
      <c r="K1930" s="458">
        <f t="shared" si="140"/>
        <v>0</v>
      </c>
      <c r="L1930" s="458">
        <f t="shared" si="140"/>
        <v>0</v>
      </c>
      <c r="M1930" s="458">
        <f t="shared" si="140"/>
        <v>0</v>
      </c>
      <c r="N1930" s="458">
        <f t="shared" si="140"/>
        <v>0</v>
      </c>
      <c r="O1930" s="458">
        <f t="shared" si="140"/>
        <v>0</v>
      </c>
      <c r="P1930" s="458">
        <f t="shared" si="140"/>
        <v>0</v>
      </c>
      <c r="Q1930" s="458">
        <f t="shared" si="140"/>
        <v>0</v>
      </c>
      <c r="R1930" s="458">
        <f t="shared" si="140"/>
        <v>0</v>
      </c>
      <c r="S1930" s="458">
        <f t="shared" si="140"/>
        <v>0</v>
      </c>
      <c r="T1930" s="458">
        <f t="shared" si="140"/>
        <v>0</v>
      </c>
      <c r="U1930" s="458">
        <f t="shared" si="140"/>
        <v>0</v>
      </c>
      <c r="V1930" s="458">
        <f t="shared" si="140"/>
        <v>0</v>
      </c>
      <c r="W1930" s="458">
        <f t="shared" si="140"/>
        <v>0</v>
      </c>
      <c r="X1930" s="458">
        <f t="shared" si="140"/>
        <v>0</v>
      </c>
    </row>
    <row r="1931" spans="1:24" outlineLevel="1">
      <c r="E1931" s="70" t="s">
        <v>5659</v>
      </c>
      <c r="G1931" s="70" t="s">
        <v>29</v>
      </c>
      <c r="H1931" s="458">
        <f t="shared" si="139"/>
        <v>0</v>
      </c>
      <c r="J1931" s="458">
        <f t="shared" si="140"/>
        <v>0</v>
      </c>
      <c r="K1931" s="458">
        <f t="shared" si="140"/>
        <v>0</v>
      </c>
      <c r="L1931" s="458">
        <f t="shared" si="140"/>
        <v>0</v>
      </c>
      <c r="M1931" s="458">
        <f t="shared" si="140"/>
        <v>0</v>
      </c>
      <c r="N1931" s="458">
        <f t="shared" si="140"/>
        <v>0</v>
      </c>
      <c r="O1931" s="458">
        <f t="shared" si="140"/>
        <v>0</v>
      </c>
      <c r="P1931" s="458">
        <f t="shared" si="140"/>
        <v>0</v>
      </c>
      <c r="Q1931" s="458">
        <f t="shared" si="140"/>
        <v>0</v>
      </c>
      <c r="R1931" s="458">
        <f t="shared" si="140"/>
        <v>0</v>
      </c>
      <c r="S1931" s="458">
        <f t="shared" si="140"/>
        <v>0</v>
      </c>
      <c r="T1931" s="458">
        <f t="shared" si="140"/>
        <v>0</v>
      </c>
      <c r="U1931" s="458">
        <f t="shared" si="140"/>
        <v>0</v>
      </c>
      <c r="V1931" s="458">
        <f t="shared" si="140"/>
        <v>0</v>
      </c>
      <c r="W1931" s="458">
        <f t="shared" si="140"/>
        <v>0</v>
      </c>
      <c r="X1931" s="458">
        <f t="shared" si="140"/>
        <v>0</v>
      </c>
    </row>
    <row r="1932" spans="1:24" outlineLevel="1">
      <c r="E1932" s="70" t="s">
        <v>5660</v>
      </c>
      <c r="G1932" s="70" t="s">
        <v>29</v>
      </c>
      <c r="H1932" s="458">
        <f t="shared" si="139"/>
        <v>0</v>
      </c>
      <c r="J1932" s="458">
        <f t="shared" si="140"/>
        <v>0</v>
      </c>
      <c r="K1932" s="458">
        <f t="shared" si="140"/>
        <v>0</v>
      </c>
      <c r="L1932" s="458">
        <f t="shared" si="140"/>
        <v>0</v>
      </c>
      <c r="M1932" s="458">
        <f t="shared" si="140"/>
        <v>0</v>
      </c>
      <c r="N1932" s="458">
        <f t="shared" si="140"/>
        <v>0</v>
      </c>
      <c r="O1932" s="458">
        <f t="shared" si="140"/>
        <v>0</v>
      </c>
      <c r="P1932" s="458">
        <f t="shared" si="140"/>
        <v>0</v>
      </c>
      <c r="Q1932" s="458">
        <f t="shared" si="140"/>
        <v>0</v>
      </c>
      <c r="R1932" s="458">
        <f t="shared" si="140"/>
        <v>0</v>
      </c>
      <c r="S1932" s="458">
        <f t="shared" si="140"/>
        <v>0</v>
      </c>
      <c r="T1932" s="458">
        <f t="shared" si="140"/>
        <v>0</v>
      </c>
      <c r="U1932" s="458">
        <f t="shared" si="140"/>
        <v>0</v>
      </c>
      <c r="V1932" s="458">
        <f t="shared" si="140"/>
        <v>0</v>
      </c>
      <c r="W1932" s="458">
        <f t="shared" si="140"/>
        <v>0</v>
      </c>
      <c r="X1932" s="458">
        <f t="shared" si="140"/>
        <v>0</v>
      </c>
    </row>
    <row r="1933" spans="1:24" outlineLevel="1">
      <c r="E1933" s="70" t="s">
        <v>5661</v>
      </c>
      <c r="G1933" s="70" t="s">
        <v>29</v>
      </c>
      <c r="H1933" s="458">
        <f t="shared" si="139"/>
        <v>0</v>
      </c>
      <c r="J1933" s="458">
        <f t="shared" si="140"/>
        <v>0</v>
      </c>
      <c r="K1933" s="458">
        <f t="shared" si="140"/>
        <v>0</v>
      </c>
      <c r="L1933" s="458">
        <f t="shared" si="140"/>
        <v>0</v>
      </c>
      <c r="M1933" s="458">
        <f t="shared" si="140"/>
        <v>0</v>
      </c>
      <c r="N1933" s="458">
        <f t="shared" si="140"/>
        <v>0</v>
      </c>
      <c r="O1933" s="458">
        <f t="shared" si="140"/>
        <v>0</v>
      </c>
      <c r="P1933" s="458">
        <f t="shared" si="140"/>
        <v>0</v>
      </c>
      <c r="Q1933" s="458">
        <f t="shared" si="140"/>
        <v>0</v>
      </c>
      <c r="R1933" s="458">
        <f t="shared" si="140"/>
        <v>0</v>
      </c>
      <c r="S1933" s="458">
        <f t="shared" si="140"/>
        <v>0</v>
      </c>
      <c r="T1933" s="458">
        <f t="shared" si="140"/>
        <v>0</v>
      </c>
      <c r="U1933" s="458">
        <f t="shared" si="140"/>
        <v>0</v>
      </c>
      <c r="V1933" s="458">
        <f t="shared" si="140"/>
        <v>0</v>
      </c>
      <c r="W1933" s="458">
        <f t="shared" si="140"/>
        <v>0</v>
      </c>
      <c r="X1933" s="458">
        <f t="shared" si="140"/>
        <v>0</v>
      </c>
    </row>
    <row r="1934" spans="1:24" outlineLevel="1">
      <c r="E1934" s="70" t="s">
        <v>5662</v>
      </c>
      <c r="G1934" s="70" t="s">
        <v>29</v>
      </c>
      <c r="H1934" s="458">
        <f t="shared" si="139"/>
        <v>0</v>
      </c>
      <c r="J1934" s="458">
        <f t="shared" si="140"/>
        <v>0</v>
      </c>
      <c r="K1934" s="458">
        <f t="shared" si="140"/>
        <v>0</v>
      </c>
      <c r="L1934" s="458">
        <f t="shared" si="140"/>
        <v>0</v>
      </c>
      <c r="M1934" s="458">
        <f t="shared" si="140"/>
        <v>0</v>
      </c>
      <c r="N1934" s="458">
        <f t="shared" si="140"/>
        <v>0</v>
      </c>
      <c r="O1934" s="458">
        <f t="shared" si="140"/>
        <v>0</v>
      </c>
      <c r="P1934" s="458">
        <f t="shared" si="140"/>
        <v>0</v>
      </c>
      <c r="Q1934" s="458">
        <f t="shared" si="140"/>
        <v>0</v>
      </c>
      <c r="R1934" s="458">
        <f t="shared" si="140"/>
        <v>0</v>
      </c>
      <c r="S1934" s="458">
        <f t="shared" si="140"/>
        <v>0</v>
      </c>
      <c r="T1934" s="458">
        <f t="shared" si="140"/>
        <v>0</v>
      </c>
      <c r="U1934" s="458">
        <f t="shared" si="140"/>
        <v>0</v>
      </c>
      <c r="V1934" s="458">
        <f t="shared" si="140"/>
        <v>0</v>
      </c>
      <c r="W1934" s="458">
        <f t="shared" si="140"/>
        <v>0</v>
      </c>
      <c r="X1934" s="458">
        <f t="shared" si="140"/>
        <v>0</v>
      </c>
    </row>
    <row r="1935" spans="1:24" outlineLevel="1">
      <c r="E1935" s="70" t="s">
        <v>5663</v>
      </c>
      <c r="G1935" s="70" t="s">
        <v>29</v>
      </c>
      <c r="H1935" s="458">
        <f t="shared" si="139"/>
        <v>0</v>
      </c>
      <c r="J1935" s="458">
        <f t="shared" si="140"/>
        <v>0</v>
      </c>
      <c r="K1935" s="458">
        <f t="shared" si="140"/>
        <v>0</v>
      </c>
      <c r="L1935" s="458">
        <f t="shared" si="140"/>
        <v>0</v>
      </c>
      <c r="M1935" s="458">
        <f t="shared" si="140"/>
        <v>0</v>
      </c>
      <c r="N1935" s="458">
        <f t="shared" si="140"/>
        <v>0</v>
      </c>
      <c r="O1935" s="458">
        <f t="shared" si="140"/>
        <v>0</v>
      </c>
      <c r="P1935" s="458">
        <f t="shared" si="140"/>
        <v>0</v>
      </c>
      <c r="Q1935" s="458">
        <f t="shared" si="140"/>
        <v>0</v>
      </c>
      <c r="R1935" s="458">
        <f t="shared" si="140"/>
        <v>0</v>
      </c>
      <c r="S1935" s="458">
        <f t="shared" si="140"/>
        <v>0</v>
      </c>
      <c r="T1935" s="458">
        <f t="shared" si="140"/>
        <v>0</v>
      </c>
      <c r="U1935" s="458">
        <f t="shared" si="140"/>
        <v>0</v>
      </c>
      <c r="V1935" s="458">
        <f t="shared" si="140"/>
        <v>0</v>
      </c>
      <c r="W1935" s="458">
        <f t="shared" si="140"/>
        <v>0</v>
      </c>
      <c r="X1935" s="458">
        <f t="shared" si="140"/>
        <v>0</v>
      </c>
    </row>
    <row r="1936" spans="1:24" outlineLevel="1"/>
    <row r="1937" spans="1:24" outlineLevel="1"/>
    <row r="1938" spans="1:24" outlineLevel="1">
      <c r="B1938" s="69" t="s">
        <v>5664</v>
      </c>
    </row>
    <row r="1939" spans="1:24" outlineLevel="1">
      <c r="A1939" s="447"/>
      <c r="B1939" s="447"/>
      <c r="C1939" s="448"/>
      <c r="D1939" s="449"/>
      <c r="E1939" s="450" t="s">
        <v>5589</v>
      </c>
      <c r="F1939" s="450">
        <v>1</v>
      </c>
      <c r="G1939" s="450" t="s">
        <v>4001</v>
      </c>
      <c r="M1939" s="451"/>
    </row>
    <row r="1940" spans="1:24" outlineLevel="1">
      <c r="A1940" s="447"/>
      <c r="B1940" s="447"/>
      <c r="C1940" s="448"/>
      <c r="D1940" s="449"/>
      <c r="E1940" s="452" t="s">
        <v>5665</v>
      </c>
      <c r="F1940" s="452">
        <v>0</v>
      </c>
      <c r="G1940" s="452" t="s">
        <v>29</v>
      </c>
      <c r="H1940" s="452">
        <v>0</v>
      </c>
      <c r="I1940" s="452">
        <v>0</v>
      </c>
      <c r="J1940" s="452">
        <v>0</v>
      </c>
      <c r="K1940" s="452">
        <v>0</v>
      </c>
      <c r="L1940" s="452">
        <v>0</v>
      </c>
      <c r="M1940" s="452">
        <v>0</v>
      </c>
      <c r="N1940" s="452">
        <v>0</v>
      </c>
      <c r="O1940" s="452">
        <v>0</v>
      </c>
      <c r="P1940" s="452">
        <v>0</v>
      </c>
      <c r="Q1940" s="452">
        <v>0</v>
      </c>
      <c r="R1940" s="452">
        <v>0</v>
      </c>
      <c r="S1940" s="452">
        <v>0</v>
      </c>
      <c r="T1940" s="452">
        <v>0</v>
      </c>
      <c r="U1940" s="452">
        <v>0</v>
      </c>
      <c r="V1940" s="452">
        <v>0</v>
      </c>
      <c r="W1940" s="452">
        <v>0</v>
      </c>
      <c r="X1940" s="452">
        <v>0</v>
      </c>
    </row>
    <row r="1941" spans="1:24" outlineLevel="1">
      <c r="A1941" s="447"/>
      <c r="B1941" s="447"/>
      <c r="C1941" s="448"/>
      <c r="D1941" s="449"/>
      <c r="E1941" s="452" t="s">
        <v>5666</v>
      </c>
      <c r="F1941" s="452">
        <v>0</v>
      </c>
      <c r="G1941" s="452" t="s">
        <v>29</v>
      </c>
      <c r="H1941" s="452">
        <v>0</v>
      </c>
      <c r="I1941" s="452">
        <v>0</v>
      </c>
      <c r="J1941" s="452">
        <v>0</v>
      </c>
      <c r="K1941" s="452">
        <v>0</v>
      </c>
      <c r="L1941" s="452">
        <v>0</v>
      </c>
      <c r="M1941" s="452">
        <v>0</v>
      </c>
      <c r="N1941" s="452">
        <v>0</v>
      </c>
      <c r="O1941" s="452">
        <v>0</v>
      </c>
      <c r="P1941" s="452">
        <v>0</v>
      </c>
      <c r="Q1941" s="452">
        <v>0</v>
      </c>
      <c r="R1941" s="452">
        <v>0</v>
      </c>
      <c r="S1941" s="452">
        <v>0</v>
      </c>
      <c r="T1941" s="452">
        <v>0</v>
      </c>
      <c r="U1941" s="452">
        <v>0</v>
      </c>
      <c r="V1941" s="452">
        <v>0</v>
      </c>
      <c r="W1941" s="452">
        <v>0</v>
      </c>
      <c r="X1941" s="452">
        <v>0</v>
      </c>
    </row>
    <row r="1942" spans="1:24" outlineLevel="1">
      <c r="A1942" s="447"/>
      <c r="B1942" s="447"/>
      <c r="C1942" s="448"/>
      <c r="D1942" s="449"/>
      <c r="E1942" s="452" t="s">
        <v>5667</v>
      </c>
      <c r="F1942" s="452">
        <v>0</v>
      </c>
      <c r="G1942" s="452" t="s">
        <v>29</v>
      </c>
      <c r="H1942" s="452">
        <v>0</v>
      </c>
      <c r="I1942" s="452">
        <v>0</v>
      </c>
      <c r="J1942" s="452">
        <v>0</v>
      </c>
      <c r="K1942" s="452">
        <v>0</v>
      </c>
      <c r="L1942" s="452">
        <v>0</v>
      </c>
      <c r="M1942" s="452">
        <v>0</v>
      </c>
      <c r="N1942" s="452">
        <v>0</v>
      </c>
      <c r="O1942" s="452">
        <v>0</v>
      </c>
      <c r="P1942" s="452">
        <v>0</v>
      </c>
      <c r="Q1942" s="452">
        <v>0</v>
      </c>
      <c r="R1942" s="452">
        <v>0</v>
      </c>
      <c r="S1942" s="452">
        <v>0</v>
      </c>
      <c r="T1942" s="452">
        <v>0</v>
      </c>
      <c r="U1942" s="452">
        <v>0</v>
      </c>
      <c r="V1942" s="452">
        <v>0</v>
      </c>
      <c r="W1942" s="452">
        <v>0</v>
      </c>
      <c r="X1942" s="452">
        <v>0</v>
      </c>
    </row>
    <row r="1943" spans="1:24" outlineLevel="1">
      <c r="A1943" s="447"/>
      <c r="B1943" s="447"/>
      <c r="C1943" s="448"/>
      <c r="D1943" s="449"/>
      <c r="E1943" s="452" t="s">
        <v>5668</v>
      </c>
      <c r="F1943" s="452">
        <v>0</v>
      </c>
      <c r="G1943" s="452" t="s">
        <v>29</v>
      </c>
      <c r="H1943" s="452">
        <v>0</v>
      </c>
      <c r="I1943" s="452">
        <v>0</v>
      </c>
      <c r="J1943" s="452">
        <v>0</v>
      </c>
      <c r="K1943" s="452">
        <v>0</v>
      </c>
      <c r="L1943" s="452">
        <v>0</v>
      </c>
      <c r="M1943" s="452">
        <v>0</v>
      </c>
      <c r="N1943" s="452">
        <v>0</v>
      </c>
      <c r="O1943" s="452">
        <v>0</v>
      </c>
      <c r="P1943" s="452">
        <v>0</v>
      </c>
      <c r="Q1943" s="452">
        <v>0</v>
      </c>
      <c r="R1943" s="452">
        <v>0</v>
      </c>
      <c r="S1943" s="452">
        <v>0</v>
      </c>
      <c r="T1943" s="452">
        <v>0</v>
      </c>
      <c r="U1943" s="452">
        <v>0</v>
      </c>
      <c r="V1943" s="452">
        <v>0</v>
      </c>
      <c r="W1943" s="452">
        <v>0</v>
      </c>
      <c r="X1943" s="452">
        <v>0</v>
      </c>
    </row>
    <row r="1944" spans="1:24" outlineLevel="1">
      <c r="A1944" s="447"/>
      <c r="B1944" s="447"/>
      <c r="C1944" s="448"/>
      <c r="D1944" s="449"/>
      <c r="E1944" s="452" t="s">
        <v>5669</v>
      </c>
      <c r="F1944" s="452">
        <v>0</v>
      </c>
      <c r="G1944" s="452" t="s">
        <v>29</v>
      </c>
      <c r="H1944" s="452">
        <v>0</v>
      </c>
      <c r="I1944" s="452">
        <v>0</v>
      </c>
      <c r="J1944" s="452">
        <v>0</v>
      </c>
      <c r="K1944" s="452">
        <v>0</v>
      </c>
      <c r="L1944" s="452">
        <v>0</v>
      </c>
      <c r="M1944" s="452">
        <v>0</v>
      </c>
      <c r="N1944" s="452">
        <v>0</v>
      </c>
      <c r="O1944" s="452">
        <v>0</v>
      </c>
      <c r="P1944" s="452">
        <v>0</v>
      </c>
      <c r="Q1944" s="452">
        <v>0</v>
      </c>
      <c r="R1944" s="452">
        <v>0</v>
      </c>
      <c r="S1944" s="452">
        <v>0</v>
      </c>
      <c r="T1944" s="452">
        <v>0</v>
      </c>
      <c r="U1944" s="452">
        <v>0</v>
      </c>
      <c r="V1944" s="452">
        <v>0</v>
      </c>
      <c r="W1944" s="452">
        <v>0</v>
      </c>
      <c r="X1944" s="452">
        <v>0</v>
      </c>
    </row>
    <row r="1945" spans="1:24" outlineLevel="1">
      <c r="A1945" s="447"/>
      <c r="B1945" s="447"/>
      <c r="C1945" s="448"/>
      <c r="D1945" s="449"/>
      <c r="E1945" s="452" t="s">
        <v>5670</v>
      </c>
      <c r="F1945" s="452">
        <v>0</v>
      </c>
      <c r="G1945" s="452" t="s">
        <v>29</v>
      </c>
      <c r="H1945" s="452">
        <v>0</v>
      </c>
      <c r="I1945" s="452">
        <v>0</v>
      </c>
      <c r="J1945" s="452">
        <v>0</v>
      </c>
      <c r="K1945" s="452">
        <v>0</v>
      </c>
      <c r="L1945" s="452">
        <v>0</v>
      </c>
      <c r="M1945" s="452">
        <v>0</v>
      </c>
      <c r="N1945" s="452">
        <v>0</v>
      </c>
      <c r="O1945" s="452">
        <v>0</v>
      </c>
      <c r="P1945" s="452">
        <v>0</v>
      </c>
      <c r="Q1945" s="452">
        <v>0</v>
      </c>
      <c r="R1945" s="452">
        <v>0</v>
      </c>
      <c r="S1945" s="452">
        <v>0</v>
      </c>
      <c r="T1945" s="452">
        <v>0</v>
      </c>
      <c r="U1945" s="452">
        <v>0</v>
      </c>
      <c r="V1945" s="452">
        <v>0</v>
      </c>
      <c r="W1945" s="452">
        <v>0</v>
      </c>
      <c r="X1945" s="452">
        <v>0</v>
      </c>
    </row>
    <row r="1946" spans="1:24" outlineLevel="1">
      <c r="A1946" s="447"/>
      <c r="B1946" s="447"/>
      <c r="C1946" s="448"/>
      <c r="D1946" s="449"/>
      <c r="E1946" s="452" t="s">
        <v>5671</v>
      </c>
      <c r="F1946" s="452">
        <v>0</v>
      </c>
      <c r="G1946" s="452" t="s">
        <v>29</v>
      </c>
      <c r="H1946" s="452">
        <v>0</v>
      </c>
      <c r="I1946" s="452">
        <v>0</v>
      </c>
      <c r="J1946" s="452">
        <v>0</v>
      </c>
      <c r="K1946" s="452">
        <v>0</v>
      </c>
      <c r="L1946" s="452">
        <v>0</v>
      </c>
      <c r="M1946" s="452">
        <v>0</v>
      </c>
      <c r="N1946" s="452">
        <v>0</v>
      </c>
      <c r="O1946" s="452">
        <v>0</v>
      </c>
      <c r="P1946" s="452">
        <v>0</v>
      </c>
      <c r="Q1946" s="452">
        <v>0</v>
      </c>
      <c r="R1946" s="452">
        <v>0</v>
      </c>
      <c r="S1946" s="452">
        <v>0</v>
      </c>
      <c r="T1946" s="452">
        <v>0</v>
      </c>
      <c r="U1946" s="452">
        <v>0</v>
      </c>
      <c r="V1946" s="452">
        <v>0</v>
      </c>
      <c r="W1946" s="452">
        <v>0</v>
      </c>
      <c r="X1946" s="452">
        <v>0</v>
      </c>
    </row>
    <row r="1947" spans="1:24" outlineLevel="1">
      <c r="A1947" s="447"/>
      <c r="B1947" s="447"/>
      <c r="C1947" s="448"/>
      <c r="D1947" s="449"/>
      <c r="E1947" s="452" t="s">
        <v>5672</v>
      </c>
      <c r="F1947" s="452">
        <v>0</v>
      </c>
      <c r="G1947" s="452" t="s">
        <v>29</v>
      </c>
      <c r="H1947" s="452">
        <v>0</v>
      </c>
      <c r="I1947" s="452">
        <v>0</v>
      </c>
      <c r="J1947" s="452">
        <v>0</v>
      </c>
      <c r="K1947" s="452">
        <v>0</v>
      </c>
      <c r="L1947" s="452">
        <v>0</v>
      </c>
      <c r="M1947" s="452">
        <v>0</v>
      </c>
      <c r="N1947" s="452">
        <v>0</v>
      </c>
      <c r="O1947" s="452">
        <v>0</v>
      </c>
      <c r="P1947" s="452">
        <v>0</v>
      </c>
      <c r="Q1947" s="452">
        <v>0</v>
      </c>
      <c r="R1947" s="452">
        <v>0</v>
      </c>
      <c r="S1947" s="452">
        <v>0</v>
      </c>
      <c r="T1947" s="452">
        <v>0</v>
      </c>
      <c r="U1947" s="452">
        <v>0</v>
      </c>
      <c r="V1947" s="452">
        <v>0</v>
      </c>
      <c r="W1947" s="452">
        <v>0</v>
      </c>
      <c r="X1947" s="452">
        <v>0</v>
      </c>
    </row>
    <row r="1948" spans="1:24" outlineLevel="1">
      <c r="A1948" s="447"/>
      <c r="B1948" s="447"/>
      <c r="C1948" s="448"/>
      <c r="D1948" s="449"/>
      <c r="E1948" s="452" t="s">
        <v>5673</v>
      </c>
      <c r="F1948" s="452">
        <v>0</v>
      </c>
      <c r="G1948" s="452" t="s">
        <v>29</v>
      </c>
      <c r="H1948" s="452">
        <v>0</v>
      </c>
      <c r="I1948" s="452">
        <v>0</v>
      </c>
      <c r="J1948" s="452">
        <v>0</v>
      </c>
      <c r="K1948" s="452">
        <v>0</v>
      </c>
      <c r="L1948" s="452">
        <v>0</v>
      </c>
      <c r="M1948" s="452">
        <v>0</v>
      </c>
      <c r="N1948" s="452">
        <v>0</v>
      </c>
      <c r="O1948" s="452">
        <v>0</v>
      </c>
      <c r="P1948" s="452">
        <v>0</v>
      </c>
      <c r="Q1948" s="452">
        <v>0</v>
      </c>
      <c r="R1948" s="452">
        <v>0</v>
      </c>
      <c r="S1948" s="452">
        <v>0</v>
      </c>
      <c r="T1948" s="452">
        <v>0</v>
      </c>
      <c r="U1948" s="452">
        <v>0</v>
      </c>
      <c r="V1948" s="452">
        <v>0</v>
      </c>
      <c r="W1948" s="452">
        <v>0</v>
      </c>
      <c r="X1948" s="452">
        <v>0</v>
      </c>
    </row>
    <row r="1949" spans="1:24" outlineLevel="1">
      <c r="A1949" s="447"/>
      <c r="B1949" s="447"/>
      <c r="C1949" s="448"/>
      <c r="D1949" s="449"/>
      <c r="E1949" s="452" t="s">
        <v>5674</v>
      </c>
      <c r="F1949" s="452">
        <v>0</v>
      </c>
      <c r="G1949" s="452" t="s">
        <v>29</v>
      </c>
      <c r="H1949" s="452">
        <v>0</v>
      </c>
      <c r="I1949" s="452">
        <v>0</v>
      </c>
      <c r="J1949" s="452">
        <v>0</v>
      </c>
      <c r="K1949" s="452">
        <v>0</v>
      </c>
      <c r="L1949" s="452">
        <v>0</v>
      </c>
      <c r="M1949" s="452">
        <v>0</v>
      </c>
      <c r="N1949" s="452">
        <v>0</v>
      </c>
      <c r="O1949" s="452">
        <v>0</v>
      </c>
      <c r="P1949" s="452">
        <v>0</v>
      </c>
      <c r="Q1949" s="452">
        <v>0</v>
      </c>
      <c r="R1949" s="452">
        <v>0</v>
      </c>
      <c r="S1949" s="452">
        <v>0</v>
      </c>
      <c r="T1949" s="452">
        <v>0</v>
      </c>
      <c r="U1949" s="452">
        <v>0</v>
      </c>
      <c r="V1949" s="452">
        <v>0</v>
      </c>
      <c r="W1949" s="452">
        <v>0</v>
      </c>
      <c r="X1949" s="452">
        <v>0</v>
      </c>
    </row>
    <row r="1950" spans="1:24" outlineLevel="1">
      <c r="A1950" s="447"/>
      <c r="B1950" s="447"/>
      <c r="C1950" s="448"/>
      <c r="D1950" s="449"/>
      <c r="E1950" s="452" t="s">
        <v>5675</v>
      </c>
      <c r="F1950" s="452">
        <v>0</v>
      </c>
      <c r="G1950" s="452" t="s">
        <v>29</v>
      </c>
      <c r="H1950" s="452">
        <v>0</v>
      </c>
      <c r="I1950" s="452">
        <v>0</v>
      </c>
      <c r="J1950" s="452">
        <v>0</v>
      </c>
      <c r="K1950" s="452">
        <v>0</v>
      </c>
      <c r="L1950" s="452">
        <v>0</v>
      </c>
      <c r="M1950" s="452">
        <v>0</v>
      </c>
      <c r="N1950" s="452">
        <v>0</v>
      </c>
      <c r="O1950" s="452">
        <v>0</v>
      </c>
      <c r="P1950" s="452">
        <v>0</v>
      </c>
      <c r="Q1950" s="452">
        <v>0</v>
      </c>
      <c r="R1950" s="452">
        <v>0</v>
      </c>
      <c r="S1950" s="452">
        <v>0</v>
      </c>
      <c r="T1950" s="452">
        <v>0</v>
      </c>
      <c r="U1950" s="452">
        <v>0</v>
      </c>
      <c r="V1950" s="452">
        <v>0</v>
      </c>
      <c r="W1950" s="452">
        <v>0</v>
      </c>
      <c r="X1950" s="452">
        <v>0</v>
      </c>
    </row>
    <row r="1951" spans="1:24" outlineLevel="1">
      <c r="A1951" s="447"/>
      <c r="B1951" s="447"/>
      <c r="C1951" s="448"/>
      <c r="D1951" s="449"/>
      <c r="E1951" s="452" t="s">
        <v>5676</v>
      </c>
      <c r="F1951" s="452">
        <v>0</v>
      </c>
      <c r="G1951" s="452" t="s">
        <v>29</v>
      </c>
      <c r="H1951" s="452">
        <v>0</v>
      </c>
      <c r="I1951" s="452">
        <v>0</v>
      </c>
      <c r="J1951" s="452">
        <v>0</v>
      </c>
      <c r="K1951" s="452">
        <v>0</v>
      </c>
      <c r="L1951" s="452">
        <v>0</v>
      </c>
      <c r="M1951" s="452">
        <v>0</v>
      </c>
      <c r="N1951" s="452">
        <v>0</v>
      </c>
      <c r="O1951" s="452">
        <v>0</v>
      </c>
      <c r="P1951" s="452">
        <v>0</v>
      </c>
      <c r="Q1951" s="452">
        <v>0</v>
      </c>
      <c r="R1951" s="452">
        <v>0</v>
      </c>
      <c r="S1951" s="452">
        <v>0</v>
      </c>
      <c r="T1951" s="452">
        <v>0</v>
      </c>
      <c r="U1951" s="452">
        <v>0</v>
      </c>
      <c r="V1951" s="452">
        <v>0</v>
      </c>
      <c r="W1951" s="452">
        <v>0</v>
      </c>
      <c r="X1951" s="452">
        <v>0</v>
      </c>
    </row>
    <row r="1952" spans="1:24" outlineLevel="1">
      <c r="A1952" s="447"/>
      <c r="B1952" s="447"/>
      <c r="C1952" s="448"/>
      <c r="D1952" s="449"/>
      <c r="E1952" s="452" t="s">
        <v>5677</v>
      </c>
      <c r="F1952" s="452">
        <v>0</v>
      </c>
      <c r="G1952" s="452" t="s">
        <v>29</v>
      </c>
      <c r="H1952" s="452">
        <v>0</v>
      </c>
      <c r="I1952" s="452">
        <v>0</v>
      </c>
      <c r="J1952" s="452">
        <v>0</v>
      </c>
      <c r="K1952" s="452">
        <v>0</v>
      </c>
      <c r="L1952" s="452">
        <v>0</v>
      </c>
      <c r="M1952" s="452">
        <v>0</v>
      </c>
      <c r="N1952" s="452">
        <v>0</v>
      </c>
      <c r="O1952" s="452">
        <v>0</v>
      </c>
      <c r="P1952" s="452">
        <v>0</v>
      </c>
      <c r="Q1952" s="452">
        <v>0</v>
      </c>
      <c r="R1952" s="452">
        <v>0</v>
      </c>
      <c r="S1952" s="452">
        <v>0</v>
      </c>
      <c r="T1952" s="452">
        <v>0</v>
      </c>
      <c r="U1952" s="452">
        <v>0</v>
      </c>
      <c r="V1952" s="452">
        <v>0</v>
      </c>
      <c r="W1952" s="452">
        <v>0</v>
      </c>
      <c r="X1952" s="452">
        <v>0</v>
      </c>
    </row>
    <row r="1953" spans="1:24" outlineLevel="1">
      <c r="A1953" s="447"/>
      <c r="B1953" s="447"/>
      <c r="C1953" s="448"/>
      <c r="D1953" s="449"/>
      <c r="E1953" s="452" t="s">
        <v>5678</v>
      </c>
      <c r="F1953" s="452">
        <v>0</v>
      </c>
      <c r="G1953" s="452" t="s">
        <v>29</v>
      </c>
      <c r="H1953" s="452">
        <v>0</v>
      </c>
      <c r="I1953" s="452">
        <v>0</v>
      </c>
      <c r="J1953" s="452">
        <v>0</v>
      </c>
      <c r="K1953" s="452">
        <v>0</v>
      </c>
      <c r="L1953" s="452">
        <v>0</v>
      </c>
      <c r="M1953" s="452">
        <v>0</v>
      </c>
      <c r="N1953" s="452">
        <v>0</v>
      </c>
      <c r="O1953" s="452">
        <v>0</v>
      </c>
      <c r="P1953" s="452">
        <v>0</v>
      </c>
      <c r="Q1953" s="452">
        <v>0</v>
      </c>
      <c r="R1953" s="452">
        <v>0</v>
      </c>
      <c r="S1953" s="452">
        <v>0</v>
      </c>
      <c r="T1953" s="452">
        <v>0</v>
      </c>
      <c r="U1953" s="452">
        <v>0</v>
      </c>
      <c r="V1953" s="452">
        <v>0</v>
      </c>
      <c r="W1953" s="452">
        <v>0</v>
      </c>
      <c r="X1953" s="452">
        <v>0</v>
      </c>
    </row>
    <row r="1954" spans="1:24" outlineLevel="1">
      <c r="A1954" s="447"/>
      <c r="B1954" s="447"/>
      <c r="C1954" s="448"/>
      <c r="D1954" s="449"/>
      <c r="E1954" s="452" t="s">
        <v>5679</v>
      </c>
      <c r="F1954" s="452">
        <v>0</v>
      </c>
      <c r="G1954" s="452" t="s">
        <v>29</v>
      </c>
      <c r="H1954" s="452">
        <v>0</v>
      </c>
      <c r="I1954" s="452">
        <v>0</v>
      </c>
      <c r="J1954" s="452">
        <v>0</v>
      </c>
      <c r="K1954" s="452">
        <v>0</v>
      </c>
      <c r="L1954" s="452">
        <v>0</v>
      </c>
      <c r="M1954" s="452">
        <v>0</v>
      </c>
      <c r="N1954" s="452">
        <v>0</v>
      </c>
      <c r="O1954" s="452">
        <v>0</v>
      </c>
      <c r="P1954" s="452">
        <v>0</v>
      </c>
      <c r="Q1954" s="452">
        <v>0</v>
      </c>
      <c r="R1954" s="452">
        <v>0</v>
      </c>
      <c r="S1954" s="452">
        <v>0</v>
      </c>
      <c r="T1954" s="452">
        <v>0</v>
      </c>
      <c r="U1954" s="452">
        <v>0</v>
      </c>
      <c r="V1954" s="452">
        <v>0</v>
      </c>
      <c r="W1954" s="452">
        <v>0</v>
      </c>
      <c r="X1954" s="452">
        <v>0</v>
      </c>
    </row>
    <row r="1955" spans="1:24" outlineLevel="1">
      <c r="A1955" s="447"/>
      <c r="B1955" s="447"/>
      <c r="C1955" s="448"/>
      <c r="D1955" s="449"/>
      <c r="E1955" s="452" t="s">
        <v>5680</v>
      </c>
      <c r="F1955" s="452">
        <v>0</v>
      </c>
      <c r="G1955" s="452" t="s">
        <v>29</v>
      </c>
      <c r="H1955" s="452">
        <v>0</v>
      </c>
      <c r="I1955" s="452">
        <v>0</v>
      </c>
      <c r="J1955" s="452">
        <v>0</v>
      </c>
      <c r="K1955" s="452">
        <v>0</v>
      </c>
      <c r="L1955" s="452">
        <v>0</v>
      </c>
      <c r="M1955" s="452">
        <v>0</v>
      </c>
      <c r="N1955" s="452">
        <v>0</v>
      </c>
      <c r="O1955" s="452">
        <v>0</v>
      </c>
      <c r="P1955" s="452">
        <v>0</v>
      </c>
      <c r="Q1955" s="452">
        <v>0</v>
      </c>
      <c r="R1955" s="452">
        <v>0</v>
      </c>
      <c r="S1955" s="452">
        <v>0</v>
      </c>
      <c r="T1955" s="452">
        <v>0</v>
      </c>
      <c r="U1955" s="452">
        <v>0</v>
      </c>
      <c r="V1955" s="452">
        <v>0</v>
      </c>
      <c r="W1955" s="452">
        <v>0</v>
      </c>
      <c r="X1955" s="452">
        <v>0</v>
      </c>
    </row>
    <row r="1956" spans="1:24" outlineLevel="1">
      <c r="A1956" s="447"/>
      <c r="B1956" s="447"/>
      <c r="C1956" s="448"/>
      <c r="D1956" s="449"/>
      <c r="E1956" s="452" t="s">
        <v>5681</v>
      </c>
      <c r="F1956" s="452">
        <v>0</v>
      </c>
      <c r="G1956" s="452" t="s">
        <v>29</v>
      </c>
      <c r="H1956" s="452">
        <v>0</v>
      </c>
      <c r="I1956" s="452">
        <v>0</v>
      </c>
      <c r="J1956" s="452">
        <v>0</v>
      </c>
      <c r="K1956" s="452">
        <v>0</v>
      </c>
      <c r="L1956" s="452">
        <v>0</v>
      </c>
      <c r="M1956" s="452">
        <v>0</v>
      </c>
      <c r="N1956" s="452">
        <v>0</v>
      </c>
      <c r="O1956" s="452">
        <v>0</v>
      </c>
      <c r="P1956" s="452">
        <v>0</v>
      </c>
      <c r="Q1956" s="452">
        <v>0</v>
      </c>
      <c r="R1956" s="452">
        <v>0</v>
      </c>
      <c r="S1956" s="452">
        <v>0</v>
      </c>
      <c r="T1956" s="452">
        <v>0</v>
      </c>
      <c r="U1956" s="452">
        <v>0</v>
      </c>
      <c r="V1956" s="452">
        <v>0</v>
      </c>
      <c r="W1956" s="452">
        <v>0</v>
      </c>
      <c r="X1956" s="452">
        <v>0</v>
      </c>
    </row>
    <row r="1957" spans="1:24" outlineLevel="1">
      <c r="A1957" s="447"/>
      <c r="B1957" s="447"/>
      <c r="C1957" s="448"/>
      <c r="D1957" s="449"/>
      <c r="E1957" s="452" t="s">
        <v>5682</v>
      </c>
      <c r="F1957" s="452">
        <v>0</v>
      </c>
      <c r="G1957" s="452" t="s">
        <v>29</v>
      </c>
      <c r="H1957" s="452">
        <v>0</v>
      </c>
      <c r="I1957" s="452">
        <v>0</v>
      </c>
      <c r="J1957" s="452">
        <v>0</v>
      </c>
      <c r="K1957" s="452">
        <v>0</v>
      </c>
      <c r="L1957" s="452">
        <v>0</v>
      </c>
      <c r="M1957" s="452">
        <v>0</v>
      </c>
      <c r="N1957" s="452">
        <v>0</v>
      </c>
      <c r="O1957" s="452">
        <v>0</v>
      </c>
      <c r="P1957" s="452">
        <v>0</v>
      </c>
      <c r="Q1957" s="452">
        <v>0</v>
      </c>
      <c r="R1957" s="452">
        <v>0</v>
      </c>
      <c r="S1957" s="452">
        <v>0</v>
      </c>
      <c r="T1957" s="452">
        <v>0</v>
      </c>
      <c r="U1957" s="452">
        <v>0</v>
      </c>
      <c r="V1957" s="452">
        <v>0</v>
      </c>
      <c r="W1957" s="452">
        <v>0</v>
      </c>
      <c r="X1957" s="452">
        <v>0</v>
      </c>
    </row>
    <row r="1958" spans="1:24" outlineLevel="1">
      <c r="E1958" s="70" t="s">
        <v>5683</v>
      </c>
      <c r="G1958" s="70" t="s">
        <v>29</v>
      </c>
      <c r="H1958" s="458">
        <f t="shared" ref="H1958:H1963" si="141" xml:space="preserve"> SUM( J1958:X1958 )</f>
        <v>0</v>
      </c>
      <c r="J1958" s="458">
        <f t="shared" ref="J1958:X1963" si="142" xml:space="preserve">  CHOOSE( $F$1939, J1940, J1946, J1952 )</f>
        <v>0</v>
      </c>
      <c r="K1958" s="458">
        <f t="shared" si="142"/>
        <v>0</v>
      </c>
      <c r="L1958" s="458">
        <f t="shared" si="142"/>
        <v>0</v>
      </c>
      <c r="M1958" s="458">
        <f t="shared" si="142"/>
        <v>0</v>
      </c>
      <c r="N1958" s="458">
        <f t="shared" si="142"/>
        <v>0</v>
      </c>
      <c r="O1958" s="458">
        <f t="shared" si="142"/>
        <v>0</v>
      </c>
      <c r="P1958" s="458">
        <f t="shared" si="142"/>
        <v>0</v>
      </c>
      <c r="Q1958" s="458">
        <f t="shared" si="142"/>
        <v>0</v>
      </c>
      <c r="R1958" s="458">
        <f t="shared" si="142"/>
        <v>0</v>
      </c>
      <c r="S1958" s="458">
        <f t="shared" si="142"/>
        <v>0</v>
      </c>
      <c r="T1958" s="458">
        <f t="shared" si="142"/>
        <v>0</v>
      </c>
      <c r="U1958" s="458">
        <f t="shared" si="142"/>
        <v>0</v>
      </c>
      <c r="V1958" s="458">
        <f t="shared" si="142"/>
        <v>0</v>
      </c>
      <c r="W1958" s="458">
        <f t="shared" si="142"/>
        <v>0</v>
      </c>
      <c r="X1958" s="458">
        <f t="shared" si="142"/>
        <v>0</v>
      </c>
    </row>
    <row r="1959" spans="1:24" outlineLevel="1">
      <c r="E1959" s="70" t="s">
        <v>5684</v>
      </c>
      <c r="G1959" s="70" t="s">
        <v>29</v>
      </c>
      <c r="H1959" s="458">
        <f t="shared" si="141"/>
        <v>0</v>
      </c>
      <c r="J1959" s="458">
        <f t="shared" si="142"/>
        <v>0</v>
      </c>
      <c r="K1959" s="458">
        <f t="shared" si="142"/>
        <v>0</v>
      </c>
      <c r="L1959" s="458">
        <f t="shared" si="142"/>
        <v>0</v>
      </c>
      <c r="M1959" s="458">
        <f t="shared" si="142"/>
        <v>0</v>
      </c>
      <c r="N1959" s="458">
        <f t="shared" si="142"/>
        <v>0</v>
      </c>
      <c r="O1959" s="458">
        <f t="shared" si="142"/>
        <v>0</v>
      </c>
      <c r="P1959" s="458">
        <f t="shared" si="142"/>
        <v>0</v>
      </c>
      <c r="Q1959" s="458">
        <f t="shared" si="142"/>
        <v>0</v>
      </c>
      <c r="R1959" s="458">
        <f t="shared" si="142"/>
        <v>0</v>
      </c>
      <c r="S1959" s="458">
        <f t="shared" si="142"/>
        <v>0</v>
      </c>
      <c r="T1959" s="458">
        <f t="shared" si="142"/>
        <v>0</v>
      </c>
      <c r="U1959" s="458">
        <f t="shared" si="142"/>
        <v>0</v>
      </c>
      <c r="V1959" s="458">
        <f t="shared" si="142"/>
        <v>0</v>
      </c>
      <c r="W1959" s="458">
        <f t="shared" si="142"/>
        <v>0</v>
      </c>
      <c r="X1959" s="458">
        <f t="shared" si="142"/>
        <v>0</v>
      </c>
    </row>
    <row r="1960" spans="1:24" outlineLevel="1">
      <c r="E1960" s="70" t="s">
        <v>5685</v>
      </c>
      <c r="G1960" s="70" t="s">
        <v>29</v>
      </c>
      <c r="H1960" s="458">
        <f t="shared" si="141"/>
        <v>0</v>
      </c>
      <c r="J1960" s="458">
        <f t="shared" si="142"/>
        <v>0</v>
      </c>
      <c r="K1960" s="458">
        <f t="shared" si="142"/>
        <v>0</v>
      </c>
      <c r="L1960" s="458">
        <f t="shared" si="142"/>
        <v>0</v>
      </c>
      <c r="M1960" s="458">
        <f t="shared" si="142"/>
        <v>0</v>
      </c>
      <c r="N1960" s="458">
        <f t="shared" si="142"/>
        <v>0</v>
      </c>
      <c r="O1960" s="458">
        <f t="shared" si="142"/>
        <v>0</v>
      </c>
      <c r="P1960" s="458">
        <f t="shared" si="142"/>
        <v>0</v>
      </c>
      <c r="Q1960" s="458">
        <f t="shared" si="142"/>
        <v>0</v>
      </c>
      <c r="R1960" s="458">
        <f t="shared" si="142"/>
        <v>0</v>
      </c>
      <c r="S1960" s="458">
        <f t="shared" si="142"/>
        <v>0</v>
      </c>
      <c r="T1960" s="458">
        <f t="shared" si="142"/>
        <v>0</v>
      </c>
      <c r="U1960" s="458">
        <f t="shared" si="142"/>
        <v>0</v>
      </c>
      <c r="V1960" s="458">
        <f t="shared" si="142"/>
        <v>0</v>
      </c>
      <c r="W1960" s="458">
        <f t="shared" si="142"/>
        <v>0</v>
      </c>
      <c r="X1960" s="458">
        <f t="shared" si="142"/>
        <v>0</v>
      </c>
    </row>
    <row r="1961" spans="1:24" outlineLevel="1">
      <c r="E1961" s="70" t="s">
        <v>5686</v>
      </c>
      <c r="G1961" s="70" t="s">
        <v>29</v>
      </c>
      <c r="H1961" s="458">
        <f t="shared" si="141"/>
        <v>0</v>
      </c>
      <c r="J1961" s="458">
        <f t="shared" si="142"/>
        <v>0</v>
      </c>
      <c r="K1961" s="458">
        <f t="shared" si="142"/>
        <v>0</v>
      </c>
      <c r="L1961" s="458">
        <f t="shared" si="142"/>
        <v>0</v>
      </c>
      <c r="M1961" s="458">
        <f t="shared" si="142"/>
        <v>0</v>
      </c>
      <c r="N1961" s="458">
        <f t="shared" si="142"/>
        <v>0</v>
      </c>
      <c r="O1961" s="458">
        <f t="shared" si="142"/>
        <v>0</v>
      </c>
      <c r="P1961" s="458">
        <f t="shared" si="142"/>
        <v>0</v>
      </c>
      <c r="Q1961" s="458">
        <f t="shared" si="142"/>
        <v>0</v>
      </c>
      <c r="R1961" s="458">
        <f t="shared" si="142"/>
        <v>0</v>
      </c>
      <c r="S1961" s="458">
        <f t="shared" si="142"/>
        <v>0</v>
      </c>
      <c r="T1961" s="458">
        <f t="shared" si="142"/>
        <v>0</v>
      </c>
      <c r="U1961" s="458">
        <f t="shared" si="142"/>
        <v>0</v>
      </c>
      <c r="V1961" s="458">
        <f t="shared" si="142"/>
        <v>0</v>
      </c>
      <c r="W1961" s="458">
        <f t="shared" si="142"/>
        <v>0</v>
      </c>
      <c r="X1961" s="458">
        <f t="shared" si="142"/>
        <v>0</v>
      </c>
    </row>
    <row r="1962" spans="1:24" outlineLevel="1">
      <c r="E1962" s="70" t="s">
        <v>5687</v>
      </c>
      <c r="G1962" s="70" t="s">
        <v>29</v>
      </c>
      <c r="H1962" s="458">
        <f t="shared" si="141"/>
        <v>0</v>
      </c>
      <c r="J1962" s="458">
        <f t="shared" si="142"/>
        <v>0</v>
      </c>
      <c r="K1962" s="458">
        <f t="shared" si="142"/>
        <v>0</v>
      </c>
      <c r="L1962" s="458">
        <f t="shared" si="142"/>
        <v>0</v>
      </c>
      <c r="M1962" s="458">
        <f t="shared" si="142"/>
        <v>0</v>
      </c>
      <c r="N1962" s="458">
        <f t="shared" si="142"/>
        <v>0</v>
      </c>
      <c r="O1962" s="458">
        <f t="shared" si="142"/>
        <v>0</v>
      </c>
      <c r="P1962" s="458">
        <f t="shared" si="142"/>
        <v>0</v>
      </c>
      <c r="Q1962" s="458">
        <f t="shared" si="142"/>
        <v>0</v>
      </c>
      <c r="R1962" s="458">
        <f t="shared" si="142"/>
        <v>0</v>
      </c>
      <c r="S1962" s="458">
        <f t="shared" si="142"/>
        <v>0</v>
      </c>
      <c r="T1962" s="458">
        <f t="shared" si="142"/>
        <v>0</v>
      </c>
      <c r="U1962" s="458">
        <f t="shared" si="142"/>
        <v>0</v>
      </c>
      <c r="V1962" s="458">
        <f t="shared" si="142"/>
        <v>0</v>
      </c>
      <c r="W1962" s="458">
        <f t="shared" si="142"/>
        <v>0</v>
      </c>
      <c r="X1962" s="458">
        <f t="shared" si="142"/>
        <v>0</v>
      </c>
    </row>
    <row r="1963" spans="1:24" outlineLevel="1">
      <c r="E1963" s="70" t="s">
        <v>5688</v>
      </c>
      <c r="G1963" s="70" t="s">
        <v>29</v>
      </c>
      <c r="H1963" s="458">
        <f t="shared" si="141"/>
        <v>0</v>
      </c>
      <c r="J1963" s="458">
        <f t="shared" si="142"/>
        <v>0</v>
      </c>
      <c r="K1963" s="458">
        <f t="shared" si="142"/>
        <v>0</v>
      </c>
      <c r="L1963" s="458">
        <f t="shared" si="142"/>
        <v>0</v>
      </c>
      <c r="M1963" s="458">
        <f t="shared" si="142"/>
        <v>0</v>
      </c>
      <c r="N1963" s="458">
        <f t="shared" si="142"/>
        <v>0</v>
      </c>
      <c r="O1963" s="458">
        <f t="shared" si="142"/>
        <v>0</v>
      </c>
      <c r="P1963" s="458">
        <f t="shared" si="142"/>
        <v>0</v>
      </c>
      <c r="Q1963" s="458">
        <f t="shared" si="142"/>
        <v>0</v>
      </c>
      <c r="R1963" s="458">
        <f t="shared" si="142"/>
        <v>0</v>
      </c>
      <c r="S1963" s="458">
        <f t="shared" si="142"/>
        <v>0</v>
      </c>
      <c r="T1963" s="458">
        <f t="shared" si="142"/>
        <v>0</v>
      </c>
      <c r="U1963" s="458">
        <f t="shared" si="142"/>
        <v>0</v>
      </c>
      <c r="V1963" s="458">
        <f t="shared" si="142"/>
        <v>0</v>
      </c>
      <c r="W1963" s="458">
        <f t="shared" si="142"/>
        <v>0</v>
      </c>
      <c r="X1963" s="458">
        <f t="shared" si="142"/>
        <v>0</v>
      </c>
    </row>
    <row r="1964" spans="1:24" outlineLevel="1"/>
    <row r="1965" spans="1:24" outlineLevel="1"/>
    <row r="1966" spans="1:24" outlineLevel="1">
      <c r="B1966" s="69" t="s">
        <v>5689</v>
      </c>
    </row>
    <row r="1967" spans="1:24" outlineLevel="1">
      <c r="A1967" s="447"/>
      <c r="B1967" s="447"/>
      <c r="C1967" s="448"/>
      <c r="D1967" s="449"/>
      <c r="E1967" s="450" t="s">
        <v>5589</v>
      </c>
      <c r="F1967" s="450">
        <v>1</v>
      </c>
      <c r="G1967" s="450" t="s">
        <v>4001</v>
      </c>
      <c r="M1967" s="451"/>
    </row>
    <row r="1968" spans="1:24" outlineLevel="1">
      <c r="A1968" s="447"/>
      <c r="B1968" s="447"/>
      <c r="C1968" s="448"/>
      <c r="D1968" s="449"/>
      <c r="E1968" s="452" t="s">
        <v>5690</v>
      </c>
      <c r="F1968" s="452">
        <v>0</v>
      </c>
      <c r="G1968" s="452" t="s">
        <v>29</v>
      </c>
      <c r="H1968" s="452">
        <v>0</v>
      </c>
      <c r="I1968" s="452">
        <v>0</v>
      </c>
      <c r="J1968" s="452">
        <v>0</v>
      </c>
      <c r="K1968" s="452">
        <v>0</v>
      </c>
      <c r="L1968" s="452">
        <v>0</v>
      </c>
      <c r="M1968" s="452">
        <v>0</v>
      </c>
      <c r="N1968" s="452">
        <v>0</v>
      </c>
      <c r="O1968" s="452">
        <v>0</v>
      </c>
      <c r="P1968" s="452">
        <v>0</v>
      </c>
      <c r="Q1968" s="452">
        <v>0</v>
      </c>
      <c r="R1968" s="452">
        <v>0</v>
      </c>
      <c r="S1968" s="452">
        <v>0</v>
      </c>
      <c r="T1968" s="452">
        <v>0</v>
      </c>
      <c r="U1968" s="452">
        <v>0</v>
      </c>
      <c r="V1968" s="452">
        <v>0</v>
      </c>
      <c r="W1968" s="452">
        <v>0</v>
      </c>
      <c r="X1968" s="452">
        <v>0</v>
      </c>
    </row>
    <row r="1969" spans="1:24" outlineLevel="1">
      <c r="A1969" s="447"/>
      <c r="B1969" s="447"/>
      <c r="C1969" s="448"/>
      <c r="D1969" s="449"/>
      <c r="E1969" s="452" t="s">
        <v>5691</v>
      </c>
      <c r="F1969" s="452">
        <v>0</v>
      </c>
      <c r="G1969" s="452" t="s">
        <v>29</v>
      </c>
      <c r="H1969" s="452">
        <v>0</v>
      </c>
      <c r="I1969" s="452">
        <v>0</v>
      </c>
      <c r="J1969" s="452">
        <v>0</v>
      </c>
      <c r="K1969" s="452">
        <v>0</v>
      </c>
      <c r="L1969" s="452">
        <v>0</v>
      </c>
      <c r="M1969" s="452">
        <v>0</v>
      </c>
      <c r="N1969" s="452">
        <v>0</v>
      </c>
      <c r="O1969" s="452">
        <v>0</v>
      </c>
      <c r="P1969" s="452">
        <v>0</v>
      </c>
      <c r="Q1969" s="452">
        <v>0</v>
      </c>
      <c r="R1969" s="452">
        <v>0</v>
      </c>
      <c r="S1969" s="452">
        <v>0</v>
      </c>
      <c r="T1969" s="452">
        <v>0</v>
      </c>
      <c r="U1969" s="452">
        <v>0</v>
      </c>
      <c r="V1969" s="452">
        <v>0</v>
      </c>
      <c r="W1969" s="452">
        <v>0</v>
      </c>
      <c r="X1969" s="452">
        <v>0</v>
      </c>
    </row>
    <row r="1970" spans="1:24" outlineLevel="1">
      <c r="A1970" s="447"/>
      <c r="B1970" s="447"/>
      <c r="C1970" s="448"/>
      <c r="D1970" s="449"/>
      <c r="E1970" s="452" t="s">
        <v>5692</v>
      </c>
      <c r="F1970" s="452">
        <v>0</v>
      </c>
      <c r="G1970" s="452" t="s">
        <v>29</v>
      </c>
      <c r="H1970" s="452">
        <v>0</v>
      </c>
      <c r="I1970" s="452">
        <v>0</v>
      </c>
      <c r="J1970" s="452">
        <v>0</v>
      </c>
      <c r="K1970" s="452">
        <v>0</v>
      </c>
      <c r="L1970" s="452">
        <v>0</v>
      </c>
      <c r="M1970" s="452">
        <v>0</v>
      </c>
      <c r="N1970" s="452">
        <v>0</v>
      </c>
      <c r="O1970" s="452">
        <v>0</v>
      </c>
      <c r="P1970" s="452">
        <v>0</v>
      </c>
      <c r="Q1970" s="452">
        <v>0</v>
      </c>
      <c r="R1970" s="452">
        <v>0</v>
      </c>
      <c r="S1970" s="452">
        <v>0</v>
      </c>
      <c r="T1970" s="452">
        <v>0</v>
      </c>
      <c r="U1970" s="452">
        <v>0</v>
      </c>
      <c r="V1970" s="452">
        <v>0</v>
      </c>
      <c r="W1970" s="452">
        <v>0</v>
      </c>
      <c r="X1970" s="452">
        <v>0</v>
      </c>
    </row>
    <row r="1971" spans="1:24" outlineLevel="1">
      <c r="A1971" s="447"/>
      <c r="B1971" s="447"/>
      <c r="C1971" s="448"/>
      <c r="D1971" s="449"/>
      <c r="E1971" s="452" t="s">
        <v>5693</v>
      </c>
      <c r="F1971" s="452">
        <v>0</v>
      </c>
      <c r="G1971" s="452" t="s">
        <v>29</v>
      </c>
      <c r="H1971" s="452">
        <v>0</v>
      </c>
      <c r="I1971" s="452">
        <v>0</v>
      </c>
      <c r="J1971" s="452">
        <v>0</v>
      </c>
      <c r="K1971" s="452">
        <v>0</v>
      </c>
      <c r="L1971" s="452">
        <v>0</v>
      </c>
      <c r="M1971" s="452">
        <v>0</v>
      </c>
      <c r="N1971" s="452">
        <v>0</v>
      </c>
      <c r="O1971" s="452">
        <v>0</v>
      </c>
      <c r="P1971" s="452">
        <v>0</v>
      </c>
      <c r="Q1971" s="452">
        <v>0</v>
      </c>
      <c r="R1971" s="452">
        <v>0</v>
      </c>
      <c r="S1971" s="452">
        <v>0</v>
      </c>
      <c r="T1971" s="452">
        <v>0</v>
      </c>
      <c r="U1971" s="452">
        <v>0</v>
      </c>
      <c r="V1971" s="452">
        <v>0</v>
      </c>
      <c r="W1971" s="452">
        <v>0</v>
      </c>
      <c r="X1971" s="452">
        <v>0</v>
      </c>
    </row>
    <row r="1972" spans="1:24" outlineLevel="1">
      <c r="A1972" s="447"/>
      <c r="B1972" s="447"/>
      <c r="C1972" s="448"/>
      <c r="D1972" s="449"/>
      <c r="E1972" s="452" t="s">
        <v>5694</v>
      </c>
      <c r="F1972" s="452">
        <v>0</v>
      </c>
      <c r="G1972" s="452" t="s">
        <v>29</v>
      </c>
      <c r="H1972" s="452">
        <v>0</v>
      </c>
      <c r="I1972" s="452">
        <v>0</v>
      </c>
      <c r="J1972" s="452">
        <v>0</v>
      </c>
      <c r="K1972" s="452">
        <v>0</v>
      </c>
      <c r="L1972" s="452">
        <v>0</v>
      </c>
      <c r="M1972" s="452">
        <v>0</v>
      </c>
      <c r="N1972" s="452">
        <v>0</v>
      </c>
      <c r="O1972" s="452">
        <v>0</v>
      </c>
      <c r="P1972" s="452">
        <v>0</v>
      </c>
      <c r="Q1972" s="452">
        <v>0</v>
      </c>
      <c r="R1972" s="452">
        <v>0</v>
      </c>
      <c r="S1972" s="452">
        <v>0</v>
      </c>
      <c r="T1972" s="452">
        <v>0</v>
      </c>
      <c r="U1972" s="452">
        <v>0</v>
      </c>
      <c r="V1972" s="452">
        <v>0</v>
      </c>
      <c r="W1972" s="452">
        <v>0</v>
      </c>
      <c r="X1972" s="452">
        <v>0</v>
      </c>
    </row>
    <row r="1973" spans="1:24" outlineLevel="1">
      <c r="A1973" s="447"/>
      <c r="B1973" s="447"/>
      <c r="C1973" s="448"/>
      <c r="D1973" s="449"/>
      <c r="E1973" s="452" t="s">
        <v>5695</v>
      </c>
      <c r="F1973" s="452">
        <v>0</v>
      </c>
      <c r="G1973" s="452" t="s">
        <v>29</v>
      </c>
      <c r="H1973" s="452">
        <v>0</v>
      </c>
      <c r="I1973" s="452">
        <v>0</v>
      </c>
      <c r="J1973" s="452">
        <v>0</v>
      </c>
      <c r="K1973" s="452">
        <v>0</v>
      </c>
      <c r="L1973" s="452">
        <v>0</v>
      </c>
      <c r="M1973" s="452">
        <v>0</v>
      </c>
      <c r="N1973" s="452">
        <v>0</v>
      </c>
      <c r="O1973" s="452">
        <v>0</v>
      </c>
      <c r="P1973" s="452">
        <v>0</v>
      </c>
      <c r="Q1973" s="452">
        <v>0</v>
      </c>
      <c r="R1973" s="452">
        <v>0</v>
      </c>
      <c r="S1973" s="452">
        <v>0</v>
      </c>
      <c r="T1973" s="452">
        <v>0</v>
      </c>
      <c r="U1973" s="452">
        <v>0</v>
      </c>
      <c r="V1973" s="452">
        <v>0</v>
      </c>
      <c r="W1973" s="452">
        <v>0</v>
      </c>
      <c r="X1973" s="452">
        <v>0</v>
      </c>
    </row>
    <row r="1974" spans="1:24" outlineLevel="1">
      <c r="A1974" s="447"/>
      <c r="B1974" s="447"/>
      <c r="C1974" s="448"/>
      <c r="D1974" s="449"/>
      <c r="E1974" s="452" t="s">
        <v>5696</v>
      </c>
      <c r="F1974" s="452">
        <v>0</v>
      </c>
      <c r="G1974" s="452" t="s">
        <v>29</v>
      </c>
      <c r="H1974" s="452">
        <v>0</v>
      </c>
      <c r="I1974" s="452">
        <v>0</v>
      </c>
      <c r="J1974" s="452">
        <v>0</v>
      </c>
      <c r="K1974" s="452">
        <v>0</v>
      </c>
      <c r="L1974" s="452">
        <v>0</v>
      </c>
      <c r="M1974" s="452">
        <v>0</v>
      </c>
      <c r="N1974" s="452">
        <v>0</v>
      </c>
      <c r="O1974" s="452">
        <v>0</v>
      </c>
      <c r="P1974" s="452">
        <v>0</v>
      </c>
      <c r="Q1974" s="452">
        <v>0</v>
      </c>
      <c r="R1974" s="452">
        <v>0</v>
      </c>
      <c r="S1974" s="452">
        <v>0</v>
      </c>
      <c r="T1974" s="452">
        <v>0</v>
      </c>
      <c r="U1974" s="452">
        <v>0</v>
      </c>
      <c r="V1974" s="452">
        <v>0</v>
      </c>
      <c r="W1974" s="452">
        <v>0</v>
      </c>
      <c r="X1974" s="452">
        <v>0</v>
      </c>
    </row>
    <row r="1975" spans="1:24" outlineLevel="1">
      <c r="A1975" s="447"/>
      <c r="B1975" s="447"/>
      <c r="C1975" s="448"/>
      <c r="D1975" s="449"/>
      <c r="E1975" s="452" t="s">
        <v>5697</v>
      </c>
      <c r="F1975" s="452">
        <v>0</v>
      </c>
      <c r="G1975" s="452" t="s">
        <v>29</v>
      </c>
      <c r="H1975" s="452">
        <v>0</v>
      </c>
      <c r="I1975" s="452">
        <v>0</v>
      </c>
      <c r="J1975" s="452">
        <v>0</v>
      </c>
      <c r="K1975" s="452">
        <v>0</v>
      </c>
      <c r="L1975" s="452">
        <v>0</v>
      </c>
      <c r="M1975" s="452">
        <v>0</v>
      </c>
      <c r="N1975" s="452">
        <v>0</v>
      </c>
      <c r="O1975" s="452">
        <v>0</v>
      </c>
      <c r="P1975" s="452">
        <v>0</v>
      </c>
      <c r="Q1975" s="452">
        <v>0</v>
      </c>
      <c r="R1975" s="452">
        <v>0</v>
      </c>
      <c r="S1975" s="452">
        <v>0</v>
      </c>
      <c r="T1975" s="452">
        <v>0</v>
      </c>
      <c r="U1975" s="452">
        <v>0</v>
      </c>
      <c r="V1975" s="452">
        <v>0</v>
      </c>
      <c r="W1975" s="452">
        <v>0</v>
      </c>
      <c r="X1975" s="452">
        <v>0</v>
      </c>
    </row>
    <row r="1976" spans="1:24" outlineLevel="1">
      <c r="A1976" s="447"/>
      <c r="B1976" s="447"/>
      <c r="C1976" s="448"/>
      <c r="D1976" s="449"/>
      <c r="E1976" s="452" t="s">
        <v>5698</v>
      </c>
      <c r="F1976" s="452">
        <v>0</v>
      </c>
      <c r="G1976" s="452" t="s">
        <v>29</v>
      </c>
      <c r="H1976" s="452">
        <v>0</v>
      </c>
      <c r="I1976" s="452">
        <v>0</v>
      </c>
      <c r="J1976" s="452">
        <v>0</v>
      </c>
      <c r="K1976" s="452">
        <v>0</v>
      </c>
      <c r="L1976" s="452">
        <v>0</v>
      </c>
      <c r="M1976" s="452">
        <v>0</v>
      </c>
      <c r="N1976" s="452">
        <v>0</v>
      </c>
      <c r="O1976" s="452">
        <v>0</v>
      </c>
      <c r="P1976" s="452">
        <v>0</v>
      </c>
      <c r="Q1976" s="452">
        <v>0</v>
      </c>
      <c r="R1976" s="452">
        <v>0</v>
      </c>
      <c r="S1976" s="452">
        <v>0</v>
      </c>
      <c r="T1976" s="452">
        <v>0</v>
      </c>
      <c r="U1976" s="452">
        <v>0</v>
      </c>
      <c r="V1976" s="452">
        <v>0</v>
      </c>
      <c r="W1976" s="452">
        <v>0</v>
      </c>
      <c r="X1976" s="452">
        <v>0</v>
      </c>
    </row>
    <row r="1977" spans="1:24" outlineLevel="1">
      <c r="A1977" s="447"/>
      <c r="B1977" s="447"/>
      <c r="C1977" s="448"/>
      <c r="D1977" s="449"/>
      <c r="E1977" s="452" t="s">
        <v>5699</v>
      </c>
      <c r="F1977" s="452">
        <v>0</v>
      </c>
      <c r="G1977" s="452" t="s">
        <v>29</v>
      </c>
      <c r="H1977" s="452">
        <v>0</v>
      </c>
      <c r="I1977" s="452">
        <v>0</v>
      </c>
      <c r="J1977" s="452">
        <v>0</v>
      </c>
      <c r="K1977" s="452">
        <v>0</v>
      </c>
      <c r="L1977" s="452">
        <v>0</v>
      </c>
      <c r="M1977" s="452">
        <v>0</v>
      </c>
      <c r="N1977" s="452">
        <v>0</v>
      </c>
      <c r="O1977" s="452">
        <v>0</v>
      </c>
      <c r="P1977" s="452">
        <v>0</v>
      </c>
      <c r="Q1977" s="452">
        <v>0</v>
      </c>
      <c r="R1977" s="452">
        <v>0</v>
      </c>
      <c r="S1977" s="452">
        <v>0</v>
      </c>
      <c r="T1977" s="452">
        <v>0</v>
      </c>
      <c r="U1977" s="452">
        <v>0</v>
      </c>
      <c r="V1977" s="452">
        <v>0</v>
      </c>
      <c r="W1977" s="452">
        <v>0</v>
      </c>
      <c r="X1977" s="452">
        <v>0</v>
      </c>
    </row>
    <row r="1978" spans="1:24" outlineLevel="1">
      <c r="A1978" s="447"/>
      <c r="B1978" s="447"/>
      <c r="C1978" s="448"/>
      <c r="D1978" s="449"/>
      <c r="E1978" s="452" t="s">
        <v>5700</v>
      </c>
      <c r="F1978" s="452">
        <v>0</v>
      </c>
      <c r="G1978" s="452" t="s">
        <v>29</v>
      </c>
      <c r="H1978" s="452">
        <v>0</v>
      </c>
      <c r="I1978" s="452">
        <v>0</v>
      </c>
      <c r="J1978" s="452">
        <v>0</v>
      </c>
      <c r="K1978" s="452">
        <v>0</v>
      </c>
      <c r="L1978" s="452">
        <v>0</v>
      </c>
      <c r="M1978" s="452">
        <v>0</v>
      </c>
      <c r="N1978" s="452">
        <v>0</v>
      </c>
      <c r="O1978" s="452">
        <v>0</v>
      </c>
      <c r="P1978" s="452">
        <v>0</v>
      </c>
      <c r="Q1978" s="452">
        <v>0</v>
      </c>
      <c r="R1978" s="452">
        <v>0</v>
      </c>
      <c r="S1978" s="452">
        <v>0</v>
      </c>
      <c r="T1978" s="452">
        <v>0</v>
      </c>
      <c r="U1978" s="452">
        <v>0</v>
      </c>
      <c r="V1978" s="452">
        <v>0</v>
      </c>
      <c r="W1978" s="452">
        <v>0</v>
      </c>
      <c r="X1978" s="452">
        <v>0</v>
      </c>
    </row>
    <row r="1979" spans="1:24" outlineLevel="1">
      <c r="A1979" s="447"/>
      <c r="B1979" s="447"/>
      <c r="C1979" s="448"/>
      <c r="D1979" s="449"/>
      <c r="E1979" s="452" t="s">
        <v>5701</v>
      </c>
      <c r="F1979" s="452">
        <v>0</v>
      </c>
      <c r="G1979" s="452" t="s">
        <v>29</v>
      </c>
      <c r="H1979" s="452">
        <v>0</v>
      </c>
      <c r="I1979" s="452">
        <v>0</v>
      </c>
      <c r="J1979" s="452">
        <v>0</v>
      </c>
      <c r="K1979" s="452">
        <v>0</v>
      </c>
      <c r="L1979" s="452">
        <v>0</v>
      </c>
      <c r="M1979" s="452">
        <v>0</v>
      </c>
      <c r="N1979" s="452">
        <v>0</v>
      </c>
      <c r="O1979" s="452">
        <v>0</v>
      </c>
      <c r="P1979" s="452">
        <v>0</v>
      </c>
      <c r="Q1979" s="452">
        <v>0</v>
      </c>
      <c r="R1979" s="452">
        <v>0</v>
      </c>
      <c r="S1979" s="452">
        <v>0</v>
      </c>
      <c r="T1979" s="452">
        <v>0</v>
      </c>
      <c r="U1979" s="452">
        <v>0</v>
      </c>
      <c r="V1979" s="452">
        <v>0</v>
      </c>
      <c r="W1979" s="452">
        <v>0</v>
      </c>
      <c r="X1979" s="452">
        <v>0</v>
      </c>
    </row>
    <row r="1980" spans="1:24" outlineLevel="1">
      <c r="A1980" s="447"/>
      <c r="B1980" s="447"/>
      <c r="C1980" s="448"/>
      <c r="D1980" s="449"/>
      <c r="E1980" s="452" t="s">
        <v>5702</v>
      </c>
      <c r="F1980" s="452">
        <v>0</v>
      </c>
      <c r="G1980" s="452" t="s">
        <v>29</v>
      </c>
      <c r="H1980" s="452">
        <v>0</v>
      </c>
      <c r="I1980" s="452">
        <v>0</v>
      </c>
      <c r="J1980" s="452">
        <v>0</v>
      </c>
      <c r="K1980" s="452">
        <v>0</v>
      </c>
      <c r="L1980" s="452">
        <v>0</v>
      </c>
      <c r="M1980" s="452">
        <v>0</v>
      </c>
      <c r="N1980" s="452">
        <v>0</v>
      </c>
      <c r="O1980" s="452">
        <v>0</v>
      </c>
      <c r="P1980" s="452">
        <v>0</v>
      </c>
      <c r="Q1980" s="452">
        <v>0</v>
      </c>
      <c r="R1980" s="452">
        <v>0</v>
      </c>
      <c r="S1980" s="452">
        <v>0</v>
      </c>
      <c r="T1980" s="452">
        <v>0</v>
      </c>
      <c r="U1980" s="452">
        <v>0</v>
      </c>
      <c r="V1980" s="452">
        <v>0</v>
      </c>
      <c r="W1980" s="452">
        <v>0</v>
      </c>
      <c r="X1980" s="452">
        <v>0</v>
      </c>
    </row>
    <row r="1981" spans="1:24" outlineLevel="1">
      <c r="A1981" s="447"/>
      <c r="B1981" s="447"/>
      <c r="C1981" s="448"/>
      <c r="D1981" s="449"/>
      <c r="E1981" s="452" t="s">
        <v>5703</v>
      </c>
      <c r="F1981" s="452">
        <v>0</v>
      </c>
      <c r="G1981" s="452" t="s">
        <v>29</v>
      </c>
      <c r="H1981" s="452">
        <v>0</v>
      </c>
      <c r="I1981" s="452">
        <v>0</v>
      </c>
      <c r="J1981" s="452">
        <v>0</v>
      </c>
      <c r="K1981" s="452">
        <v>0</v>
      </c>
      <c r="L1981" s="452">
        <v>0</v>
      </c>
      <c r="M1981" s="452">
        <v>0</v>
      </c>
      <c r="N1981" s="452">
        <v>0</v>
      </c>
      <c r="O1981" s="452">
        <v>0</v>
      </c>
      <c r="P1981" s="452">
        <v>0</v>
      </c>
      <c r="Q1981" s="452">
        <v>0</v>
      </c>
      <c r="R1981" s="452">
        <v>0</v>
      </c>
      <c r="S1981" s="452">
        <v>0</v>
      </c>
      <c r="T1981" s="452">
        <v>0</v>
      </c>
      <c r="U1981" s="452">
        <v>0</v>
      </c>
      <c r="V1981" s="452">
        <v>0</v>
      </c>
      <c r="W1981" s="452">
        <v>0</v>
      </c>
      <c r="X1981" s="452">
        <v>0</v>
      </c>
    </row>
    <row r="1982" spans="1:24" outlineLevel="1">
      <c r="A1982" s="447"/>
      <c r="B1982" s="447"/>
      <c r="C1982" s="448"/>
      <c r="D1982" s="449"/>
      <c r="E1982" s="452" t="s">
        <v>5704</v>
      </c>
      <c r="F1982" s="452">
        <v>0</v>
      </c>
      <c r="G1982" s="452" t="s">
        <v>29</v>
      </c>
      <c r="H1982" s="452">
        <v>0</v>
      </c>
      <c r="I1982" s="452">
        <v>0</v>
      </c>
      <c r="J1982" s="452">
        <v>0</v>
      </c>
      <c r="K1982" s="452">
        <v>0</v>
      </c>
      <c r="L1982" s="452">
        <v>0</v>
      </c>
      <c r="M1982" s="452">
        <v>0</v>
      </c>
      <c r="N1982" s="452">
        <v>0</v>
      </c>
      <c r="O1982" s="452">
        <v>0</v>
      </c>
      <c r="P1982" s="452">
        <v>0</v>
      </c>
      <c r="Q1982" s="452">
        <v>0</v>
      </c>
      <c r="R1982" s="452">
        <v>0</v>
      </c>
      <c r="S1982" s="452">
        <v>0</v>
      </c>
      <c r="T1982" s="452">
        <v>0</v>
      </c>
      <c r="U1982" s="452">
        <v>0</v>
      </c>
      <c r="V1982" s="452">
        <v>0</v>
      </c>
      <c r="W1982" s="452">
        <v>0</v>
      </c>
      <c r="X1982" s="452">
        <v>0</v>
      </c>
    </row>
    <row r="1983" spans="1:24" outlineLevel="1">
      <c r="A1983" s="447"/>
      <c r="B1983" s="447"/>
      <c r="C1983" s="448"/>
      <c r="D1983" s="449"/>
      <c r="E1983" s="452" t="s">
        <v>5705</v>
      </c>
      <c r="F1983" s="452">
        <v>0</v>
      </c>
      <c r="G1983" s="452" t="s">
        <v>29</v>
      </c>
      <c r="H1983" s="452">
        <v>0</v>
      </c>
      <c r="I1983" s="452">
        <v>0</v>
      </c>
      <c r="J1983" s="452">
        <v>0</v>
      </c>
      <c r="K1983" s="452">
        <v>0</v>
      </c>
      <c r="L1983" s="452">
        <v>0</v>
      </c>
      <c r="M1983" s="452">
        <v>0</v>
      </c>
      <c r="N1983" s="452">
        <v>0</v>
      </c>
      <c r="O1983" s="452">
        <v>0</v>
      </c>
      <c r="P1983" s="452">
        <v>0</v>
      </c>
      <c r="Q1983" s="452">
        <v>0</v>
      </c>
      <c r="R1983" s="452">
        <v>0</v>
      </c>
      <c r="S1983" s="452">
        <v>0</v>
      </c>
      <c r="T1983" s="452">
        <v>0</v>
      </c>
      <c r="U1983" s="452">
        <v>0</v>
      </c>
      <c r="V1983" s="452">
        <v>0</v>
      </c>
      <c r="W1983" s="452">
        <v>0</v>
      </c>
      <c r="X1983" s="452">
        <v>0</v>
      </c>
    </row>
    <row r="1984" spans="1:24" outlineLevel="1">
      <c r="A1984" s="447"/>
      <c r="B1984" s="447"/>
      <c r="C1984" s="448"/>
      <c r="D1984" s="449"/>
      <c r="E1984" s="452" t="s">
        <v>5706</v>
      </c>
      <c r="F1984" s="452">
        <v>0</v>
      </c>
      <c r="G1984" s="452" t="s">
        <v>29</v>
      </c>
      <c r="H1984" s="452">
        <v>0</v>
      </c>
      <c r="I1984" s="452">
        <v>0</v>
      </c>
      <c r="J1984" s="452">
        <v>0</v>
      </c>
      <c r="K1984" s="452">
        <v>0</v>
      </c>
      <c r="L1984" s="452">
        <v>0</v>
      </c>
      <c r="M1984" s="452">
        <v>0</v>
      </c>
      <c r="N1984" s="452">
        <v>0</v>
      </c>
      <c r="O1984" s="452">
        <v>0</v>
      </c>
      <c r="P1984" s="452">
        <v>0</v>
      </c>
      <c r="Q1984" s="452">
        <v>0</v>
      </c>
      <c r="R1984" s="452">
        <v>0</v>
      </c>
      <c r="S1984" s="452">
        <v>0</v>
      </c>
      <c r="T1984" s="452">
        <v>0</v>
      </c>
      <c r="U1984" s="452">
        <v>0</v>
      </c>
      <c r="V1984" s="452">
        <v>0</v>
      </c>
      <c r="W1984" s="452">
        <v>0</v>
      </c>
      <c r="X1984" s="452">
        <v>0</v>
      </c>
    </row>
    <row r="1985" spans="1:24" outlineLevel="1">
      <c r="A1985" s="447"/>
      <c r="B1985" s="447"/>
      <c r="C1985" s="448"/>
      <c r="D1985" s="449"/>
      <c r="E1985" s="452" t="s">
        <v>5707</v>
      </c>
      <c r="F1985" s="452">
        <v>0</v>
      </c>
      <c r="G1985" s="452" t="s">
        <v>29</v>
      </c>
      <c r="H1985" s="452">
        <v>0</v>
      </c>
      <c r="I1985" s="452">
        <v>0</v>
      </c>
      <c r="J1985" s="452">
        <v>0</v>
      </c>
      <c r="K1985" s="452">
        <v>0</v>
      </c>
      <c r="L1985" s="452">
        <v>0</v>
      </c>
      <c r="M1985" s="452">
        <v>0</v>
      </c>
      <c r="N1985" s="452">
        <v>0</v>
      </c>
      <c r="O1985" s="452">
        <v>0</v>
      </c>
      <c r="P1985" s="452">
        <v>0</v>
      </c>
      <c r="Q1985" s="452">
        <v>0</v>
      </c>
      <c r="R1985" s="452">
        <v>0</v>
      </c>
      <c r="S1985" s="452">
        <v>0</v>
      </c>
      <c r="T1985" s="452">
        <v>0</v>
      </c>
      <c r="U1985" s="452">
        <v>0</v>
      </c>
      <c r="V1985" s="452">
        <v>0</v>
      </c>
      <c r="W1985" s="452">
        <v>0</v>
      </c>
      <c r="X1985" s="452">
        <v>0</v>
      </c>
    </row>
    <row r="1986" spans="1:24" outlineLevel="1">
      <c r="E1986" s="70" t="s">
        <v>5708</v>
      </c>
      <c r="G1986" s="70" t="s">
        <v>29</v>
      </c>
      <c r="H1986" s="458">
        <f t="shared" ref="H1986:H1991" si="143" xml:space="preserve"> SUM( J1986:X1986 )</f>
        <v>0</v>
      </c>
      <c r="J1986" s="458">
        <f t="shared" ref="J1986:X1991" si="144" xml:space="preserve">  CHOOSE( $F$1967, J1968, J1974, J1980 )</f>
        <v>0</v>
      </c>
      <c r="K1986" s="458">
        <f t="shared" si="144"/>
        <v>0</v>
      </c>
      <c r="L1986" s="458">
        <f t="shared" si="144"/>
        <v>0</v>
      </c>
      <c r="M1986" s="458">
        <f t="shared" si="144"/>
        <v>0</v>
      </c>
      <c r="N1986" s="458">
        <f t="shared" si="144"/>
        <v>0</v>
      </c>
      <c r="O1986" s="458">
        <f t="shared" si="144"/>
        <v>0</v>
      </c>
      <c r="P1986" s="458">
        <f t="shared" si="144"/>
        <v>0</v>
      </c>
      <c r="Q1986" s="458">
        <f t="shared" si="144"/>
        <v>0</v>
      </c>
      <c r="R1986" s="458">
        <f t="shared" si="144"/>
        <v>0</v>
      </c>
      <c r="S1986" s="458">
        <f t="shared" si="144"/>
        <v>0</v>
      </c>
      <c r="T1986" s="458">
        <f t="shared" si="144"/>
        <v>0</v>
      </c>
      <c r="U1986" s="458">
        <f t="shared" si="144"/>
        <v>0</v>
      </c>
      <c r="V1986" s="458">
        <f t="shared" si="144"/>
        <v>0</v>
      </c>
      <c r="W1986" s="458">
        <f t="shared" si="144"/>
        <v>0</v>
      </c>
      <c r="X1986" s="458">
        <f t="shared" si="144"/>
        <v>0</v>
      </c>
    </row>
    <row r="1987" spans="1:24" outlineLevel="1">
      <c r="E1987" s="70" t="s">
        <v>5709</v>
      </c>
      <c r="G1987" s="70" t="s">
        <v>29</v>
      </c>
      <c r="H1987" s="458">
        <f t="shared" si="143"/>
        <v>0</v>
      </c>
      <c r="J1987" s="458">
        <f t="shared" si="144"/>
        <v>0</v>
      </c>
      <c r="K1987" s="458">
        <f t="shared" si="144"/>
        <v>0</v>
      </c>
      <c r="L1987" s="458">
        <f t="shared" si="144"/>
        <v>0</v>
      </c>
      <c r="M1987" s="458">
        <f t="shared" si="144"/>
        <v>0</v>
      </c>
      <c r="N1987" s="458">
        <f t="shared" si="144"/>
        <v>0</v>
      </c>
      <c r="O1987" s="458">
        <f t="shared" si="144"/>
        <v>0</v>
      </c>
      <c r="P1987" s="458">
        <f t="shared" si="144"/>
        <v>0</v>
      </c>
      <c r="Q1987" s="458">
        <f t="shared" si="144"/>
        <v>0</v>
      </c>
      <c r="R1987" s="458">
        <f t="shared" si="144"/>
        <v>0</v>
      </c>
      <c r="S1987" s="458">
        <f t="shared" si="144"/>
        <v>0</v>
      </c>
      <c r="T1987" s="458">
        <f t="shared" si="144"/>
        <v>0</v>
      </c>
      <c r="U1987" s="458">
        <f t="shared" si="144"/>
        <v>0</v>
      </c>
      <c r="V1987" s="458">
        <f t="shared" si="144"/>
        <v>0</v>
      </c>
      <c r="W1987" s="458">
        <f t="shared" si="144"/>
        <v>0</v>
      </c>
      <c r="X1987" s="458">
        <f t="shared" si="144"/>
        <v>0</v>
      </c>
    </row>
    <row r="1988" spans="1:24" outlineLevel="1">
      <c r="E1988" s="70" t="s">
        <v>5710</v>
      </c>
      <c r="G1988" s="70" t="s">
        <v>29</v>
      </c>
      <c r="H1988" s="458">
        <f t="shared" si="143"/>
        <v>0</v>
      </c>
      <c r="J1988" s="458">
        <f t="shared" si="144"/>
        <v>0</v>
      </c>
      <c r="K1988" s="458">
        <f t="shared" si="144"/>
        <v>0</v>
      </c>
      <c r="L1988" s="458">
        <f t="shared" si="144"/>
        <v>0</v>
      </c>
      <c r="M1988" s="458">
        <f t="shared" si="144"/>
        <v>0</v>
      </c>
      <c r="N1988" s="458">
        <f t="shared" si="144"/>
        <v>0</v>
      </c>
      <c r="O1988" s="458">
        <f t="shared" si="144"/>
        <v>0</v>
      </c>
      <c r="P1988" s="458">
        <f t="shared" si="144"/>
        <v>0</v>
      </c>
      <c r="Q1988" s="458">
        <f t="shared" si="144"/>
        <v>0</v>
      </c>
      <c r="R1988" s="458">
        <f t="shared" si="144"/>
        <v>0</v>
      </c>
      <c r="S1988" s="458">
        <f t="shared" si="144"/>
        <v>0</v>
      </c>
      <c r="T1988" s="458">
        <f t="shared" si="144"/>
        <v>0</v>
      </c>
      <c r="U1988" s="458">
        <f t="shared" si="144"/>
        <v>0</v>
      </c>
      <c r="V1988" s="458">
        <f t="shared" si="144"/>
        <v>0</v>
      </c>
      <c r="W1988" s="458">
        <f t="shared" si="144"/>
        <v>0</v>
      </c>
      <c r="X1988" s="458">
        <f t="shared" si="144"/>
        <v>0</v>
      </c>
    </row>
    <row r="1989" spans="1:24" outlineLevel="1">
      <c r="E1989" s="70" t="s">
        <v>5711</v>
      </c>
      <c r="G1989" s="70" t="s">
        <v>29</v>
      </c>
      <c r="H1989" s="458">
        <f t="shared" si="143"/>
        <v>0</v>
      </c>
      <c r="J1989" s="458">
        <f t="shared" si="144"/>
        <v>0</v>
      </c>
      <c r="K1989" s="458">
        <f t="shared" si="144"/>
        <v>0</v>
      </c>
      <c r="L1989" s="458">
        <f t="shared" si="144"/>
        <v>0</v>
      </c>
      <c r="M1989" s="458">
        <f t="shared" si="144"/>
        <v>0</v>
      </c>
      <c r="N1989" s="458">
        <f t="shared" si="144"/>
        <v>0</v>
      </c>
      <c r="O1989" s="458">
        <f t="shared" si="144"/>
        <v>0</v>
      </c>
      <c r="P1989" s="458">
        <f t="shared" si="144"/>
        <v>0</v>
      </c>
      <c r="Q1989" s="458">
        <f t="shared" si="144"/>
        <v>0</v>
      </c>
      <c r="R1989" s="458">
        <f t="shared" si="144"/>
        <v>0</v>
      </c>
      <c r="S1989" s="458">
        <f t="shared" si="144"/>
        <v>0</v>
      </c>
      <c r="T1989" s="458">
        <f t="shared" si="144"/>
        <v>0</v>
      </c>
      <c r="U1989" s="458">
        <f t="shared" si="144"/>
        <v>0</v>
      </c>
      <c r="V1989" s="458">
        <f t="shared" si="144"/>
        <v>0</v>
      </c>
      <c r="W1989" s="458">
        <f t="shared" si="144"/>
        <v>0</v>
      </c>
      <c r="X1989" s="458">
        <f t="shared" si="144"/>
        <v>0</v>
      </c>
    </row>
    <row r="1990" spans="1:24" outlineLevel="1">
      <c r="E1990" s="70" t="s">
        <v>5712</v>
      </c>
      <c r="G1990" s="70" t="s">
        <v>29</v>
      </c>
      <c r="H1990" s="458">
        <f t="shared" si="143"/>
        <v>0</v>
      </c>
      <c r="J1990" s="458">
        <f t="shared" si="144"/>
        <v>0</v>
      </c>
      <c r="K1990" s="458">
        <f t="shared" si="144"/>
        <v>0</v>
      </c>
      <c r="L1990" s="458">
        <f t="shared" si="144"/>
        <v>0</v>
      </c>
      <c r="M1990" s="458">
        <f t="shared" si="144"/>
        <v>0</v>
      </c>
      <c r="N1990" s="458">
        <f t="shared" si="144"/>
        <v>0</v>
      </c>
      <c r="O1990" s="458">
        <f t="shared" si="144"/>
        <v>0</v>
      </c>
      <c r="P1990" s="458">
        <f t="shared" si="144"/>
        <v>0</v>
      </c>
      <c r="Q1990" s="458">
        <f t="shared" si="144"/>
        <v>0</v>
      </c>
      <c r="R1990" s="458">
        <f t="shared" si="144"/>
        <v>0</v>
      </c>
      <c r="S1990" s="458">
        <f t="shared" si="144"/>
        <v>0</v>
      </c>
      <c r="T1990" s="458">
        <f t="shared" si="144"/>
        <v>0</v>
      </c>
      <c r="U1990" s="458">
        <f t="shared" si="144"/>
        <v>0</v>
      </c>
      <c r="V1990" s="458">
        <f t="shared" si="144"/>
        <v>0</v>
      </c>
      <c r="W1990" s="458">
        <f t="shared" si="144"/>
        <v>0</v>
      </c>
      <c r="X1990" s="458">
        <f t="shared" si="144"/>
        <v>0</v>
      </c>
    </row>
    <row r="1991" spans="1:24" outlineLevel="1">
      <c r="E1991" s="70" t="s">
        <v>5713</v>
      </c>
      <c r="G1991" s="70" t="s">
        <v>29</v>
      </c>
      <c r="H1991" s="458">
        <f t="shared" si="143"/>
        <v>0</v>
      </c>
      <c r="J1991" s="458">
        <f t="shared" si="144"/>
        <v>0</v>
      </c>
      <c r="K1991" s="458">
        <f t="shared" si="144"/>
        <v>0</v>
      </c>
      <c r="L1991" s="458">
        <f t="shared" si="144"/>
        <v>0</v>
      </c>
      <c r="M1991" s="458">
        <f t="shared" si="144"/>
        <v>0</v>
      </c>
      <c r="N1991" s="458">
        <f t="shared" si="144"/>
        <v>0</v>
      </c>
      <c r="O1991" s="458">
        <f t="shared" si="144"/>
        <v>0</v>
      </c>
      <c r="P1991" s="458">
        <f t="shared" si="144"/>
        <v>0</v>
      </c>
      <c r="Q1991" s="458">
        <f t="shared" si="144"/>
        <v>0</v>
      </c>
      <c r="R1991" s="458">
        <f t="shared" si="144"/>
        <v>0</v>
      </c>
      <c r="S1991" s="458">
        <f t="shared" si="144"/>
        <v>0</v>
      </c>
      <c r="T1991" s="458">
        <f t="shared" si="144"/>
        <v>0</v>
      </c>
      <c r="U1991" s="458">
        <f t="shared" si="144"/>
        <v>0</v>
      </c>
      <c r="V1991" s="458">
        <f t="shared" si="144"/>
        <v>0</v>
      </c>
      <c r="W1991" s="458">
        <f t="shared" si="144"/>
        <v>0</v>
      </c>
      <c r="X1991" s="458">
        <f t="shared" si="144"/>
        <v>0</v>
      </c>
    </row>
    <row r="1992" spans="1:24" outlineLevel="1"/>
    <row r="1993" spans="1:24" outlineLevel="1"/>
    <row r="1994" spans="1:24" outlineLevel="1">
      <c r="B1994" s="69" t="s">
        <v>5714</v>
      </c>
    </row>
    <row r="1995" spans="1:24" outlineLevel="1">
      <c r="A1995" s="447"/>
      <c r="B1995" s="447"/>
      <c r="C1995" s="448"/>
      <c r="D1995" s="449"/>
      <c r="E1995" s="450" t="s">
        <v>5589</v>
      </c>
      <c r="F1995" s="450">
        <v>1</v>
      </c>
      <c r="G1995" s="450" t="s">
        <v>4001</v>
      </c>
      <c r="M1995" s="451"/>
    </row>
    <row r="1996" spans="1:24" outlineLevel="1">
      <c r="A1996" s="447"/>
      <c r="B1996" s="447"/>
      <c r="C1996" s="448"/>
      <c r="D1996" s="449"/>
      <c r="E1996" s="452" t="s">
        <v>5715</v>
      </c>
      <c r="F1996" s="452">
        <v>0</v>
      </c>
      <c r="G1996" s="452" t="s">
        <v>29</v>
      </c>
      <c r="H1996" s="452">
        <v>0</v>
      </c>
      <c r="I1996" s="452">
        <v>0</v>
      </c>
      <c r="J1996" s="452">
        <v>0</v>
      </c>
      <c r="K1996" s="452">
        <v>0</v>
      </c>
      <c r="L1996" s="452">
        <v>0</v>
      </c>
      <c r="M1996" s="452">
        <v>0</v>
      </c>
      <c r="N1996" s="452">
        <v>0</v>
      </c>
      <c r="O1996" s="452">
        <v>0</v>
      </c>
      <c r="P1996" s="452">
        <v>0</v>
      </c>
      <c r="Q1996" s="452">
        <v>0</v>
      </c>
      <c r="R1996" s="452">
        <v>0</v>
      </c>
      <c r="S1996" s="452">
        <v>0</v>
      </c>
      <c r="T1996" s="452">
        <v>0</v>
      </c>
      <c r="U1996" s="452">
        <v>0</v>
      </c>
      <c r="V1996" s="452">
        <v>0</v>
      </c>
      <c r="W1996" s="452">
        <v>0</v>
      </c>
      <c r="X1996" s="452">
        <v>0</v>
      </c>
    </row>
    <row r="1997" spans="1:24" outlineLevel="1">
      <c r="A1997" s="447"/>
      <c r="B1997" s="447"/>
      <c r="C1997" s="448"/>
      <c r="D1997" s="449"/>
      <c r="E1997" s="452" t="s">
        <v>5716</v>
      </c>
      <c r="F1997" s="452">
        <v>0</v>
      </c>
      <c r="G1997" s="452" t="s">
        <v>29</v>
      </c>
      <c r="H1997" s="452">
        <v>0</v>
      </c>
      <c r="I1997" s="452">
        <v>0</v>
      </c>
      <c r="J1997" s="452">
        <v>0</v>
      </c>
      <c r="K1997" s="452">
        <v>0</v>
      </c>
      <c r="L1997" s="452">
        <v>0</v>
      </c>
      <c r="M1997" s="452">
        <v>0</v>
      </c>
      <c r="N1997" s="452">
        <v>0</v>
      </c>
      <c r="O1997" s="452">
        <v>0</v>
      </c>
      <c r="P1997" s="452">
        <v>0</v>
      </c>
      <c r="Q1997" s="452">
        <v>0</v>
      </c>
      <c r="R1997" s="452">
        <v>0</v>
      </c>
      <c r="S1997" s="452">
        <v>0</v>
      </c>
      <c r="T1997" s="452">
        <v>0</v>
      </c>
      <c r="U1997" s="452">
        <v>0</v>
      </c>
      <c r="V1997" s="452">
        <v>0</v>
      </c>
      <c r="W1997" s="452">
        <v>0</v>
      </c>
      <c r="X1997" s="452">
        <v>0</v>
      </c>
    </row>
    <row r="1998" spans="1:24" outlineLevel="1">
      <c r="A1998" s="447"/>
      <c r="B1998" s="447"/>
      <c r="C1998" s="448"/>
      <c r="D1998" s="449"/>
      <c r="E1998" s="452" t="s">
        <v>5717</v>
      </c>
      <c r="F1998" s="452">
        <v>0</v>
      </c>
      <c r="G1998" s="452" t="s">
        <v>29</v>
      </c>
      <c r="H1998" s="452">
        <v>0</v>
      </c>
      <c r="I1998" s="452">
        <v>0</v>
      </c>
      <c r="J1998" s="452">
        <v>0</v>
      </c>
      <c r="K1998" s="452">
        <v>0</v>
      </c>
      <c r="L1998" s="452">
        <v>0</v>
      </c>
      <c r="M1998" s="452">
        <v>0</v>
      </c>
      <c r="N1998" s="452">
        <v>0</v>
      </c>
      <c r="O1998" s="452">
        <v>0</v>
      </c>
      <c r="P1998" s="452">
        <v>0</v>
      </c>
      <c r="Q1998" s="452">
        <v>0</v>
      </c>
      <c r="R1998" s="452">
        <v>0</v>
      </c>
      <c r="S1998" s="452">
        <v>0</v>
      </c>
      <c r="T1998" s="452">
        <v>0</v>
      </c>
      <c r="U1998" s="452">
        <v>0</v>
      </c>
      <c r="V1998" s="452">
        <v>0</v>
      </c>
      <c r="W1998" s="452">
        <v>0</v>
      </c>
      <c r="X1998" s="452">
        <v>0</v>
      </c>
    </row>
    <row r="1999" spans="1:24" outlineLevel="1">
      <c r="A1999" s="447"/>
      <c r="B1999" s="447"/>
      <c r="C1999" s="448"/>
      <c r="D1999" s="449"/>
      <c r="E1999" s="452" t="s">
        <v>5718</v>
      </c>
      <c r="F1999" s="452">
        <v>0</v>
      </c>
      <c r="G1999" s="452" t="s">
        <v>29</v>
      </c>
      <c r="H1999" s="452">
        <v>0</v>
      </c>
      <c r="I1999" s="452">
        <v>0</v>
      </c>
      <c r="J1999" s="452">
        <v>0</v>
      </c>
      <c r="K1999" s="452">
        <v>0</v>
      </c>
      <c r="L1999" s="452">
        <v>0</v>
      </c>
      <c r="M1999" s="452">
        <v>0</v>
      </c>
      <c r="N1999" s="452">
        <v>0</v>
      </c>
      <c r="O1999" s="452">
        <v>0</v>
      </c>
      <c r="P1999" s="452">
        <v>0</v>
      </c>
      <c r="Q1999" s="452">
        <v>0</v>
      </c>
      <c r="R1999" s="452">
        <v>0</v>
      </c>
      <c r="S1999" s="452">
        <v>0</v>
      </c>
      <c r="T1999" s="452">
        <v>0</v>
      </c>
      <c r="U1999" s="452">
        <v>0</v>
      </c>
      <c r="V1999" s="452">
        <v>0</v>
      </c>
      <c r="W1999" s="452">
        <v>0</v>
      </c>
      <c r="X1999" s="452">
        <v>0</v>
      </c>
    </row>
    <row r="2000" spans="1:24" outlineLevel="1">
      <c r="A2000" s="447"/>
      <c r="B2000" s="447"/>
      <c r="C2000" s="448"/>
      <c r="D2000" s="449"/>
      <c r="E2000" s="452" t="s">
        <v>5719</v>
      </c>
      <c r="F2000" s="452">
        <v>0</v>
      </c>
      <c r="G2000" s="452" t="s">
        <v>29</v>
      </c>
      <c r="H2000" s="452">
        <v>0</v>
      </c>
      <c r="I2000" s="452">
        <v>0</v>
      </c>
      <c r="J2000" s="452">
        <v>0</v>
      </c>
      <c r="K2000" s="452">
        <v>0</v>
      </c>
      <c r="L2000" s="452">
        <v>0</v>
      </c>
      <c r="M2000" s="452">
        <v>0</v>
      </c>
      <c r="N2000" s="452">
        <v>0</v>
      </c>
      <c r="O2000" s="452">
        <v>0</v>
      </c>
      <c r="P2000" s="452">
        <v>0</v>
      </c>
      <c r="Q2000" s="452">
        <v>0</v>
      </c>
      <c r="R2000" s="452">
        <v>0</v>
      </c>
      <c r="S2000" s="452">
        <v>0</v>
      </c>
      <c r="T2000" s="452">
        <v>0</v>
      </c>
      <c r="U2000" s="452">
        <v>0</v>
      </c>
      <c r="V2000" s="452">
        <v>0</v>
      </c>
      <c r="W2000" s="452">
        <v>0</v>
      </c>
      <c r="X2000" s="452">
        <v>0</v>
      </c>
    </row>
    <row r="2001" spans="1:24" outlineLevel="1">
      <c r="A2001" s="447"/>
      <c r="B2001" s="447"/>
      <c r="C2001" s="448"/>
      <c r="D2001" s="449"/>
      <c r="E2001" s="452" t="s">
        <v>5720</v>
      </c>
      <c r="F2001" s="452">
        <v>0</v>
      </c>
      <c r="G2001" s="452" t="s">
        <v>29</v>
      </c>
      <c r="H2001" s="452">
        <v>0</v>
      </c>
      <c r="I2001" s="452">
        <v>0</v>
      </c>
      <c r="J2001" s="452">
        <v>0</v>
      </c>
      <c r="K2001" s="452">
        <v>0</v>
      </c>
      <c r="L2001" s="452">
        <v>0</v>
      </c>
      <c r="M2001" s="452">
        <v>0</v>
      </c>
      <c r="N2001" s="452">
        <v>0</v>
      </c>
      <c r="O2001" s="452">
        <v>0</v>
      </c>
      <c r="P2001" s="452">
        <v>0</v>
      </c>
      <c r="Q2001" s="452">
        <v>0</v>
      </c>
      <c r="R2001" s="452">
        <v>0</v>
      </c>
      <c r="S2001" s="452">
        <v>0</v>
      </c>
      <c r="T2001" s="452">
        <v>0</v>
      </c>
      <c r="U2001" s="452">
        <v>0</v>
      </c>
      <c r="V2001" s="452">
        <v>0</v>
      </c>
      <c r="W2001" s="452">
        <v>0</v>
      </c>
      <c r="X2001" s="452">
        <v>0</v>
      </c>
    </row>
    <row r="2002" spans="1:24" outlineLevel="1">
      <c r="A2002" s="447"/>
      <c r="B2002" s="447"/>
      <c r="C2002" s="448"/>
      <c r="D2002" s="449"/>
      <c r="E2002" s="452" t="s">
        <v>5721</v>
      </c>
      <c r="F2002" s="452">
        <v>0</v>
      </c>
      <c r="G2002" s="452" t="s">
        <v>29</v>
      </c>
      <c r="H2002" s="452">
        <v>0</v>
      </c>
      <c r="I2002" s="452">
        <v>0</v>
      </c>
      <c r="J2002" s="452">
        <v>0</v>
      </c>
      <c r="K2002" s="452">
        <v>0</v>
      </c>
      <c r="L2002" s="452">
        <v>0</v>
      </c>
      <c r="M2002" s="452">
        <v>0</v>
      </c>
      <c r="N2002" s="452">
        <v>0</v>
      </c>
      <c r="O2002" s="452">
        <v>0</v>
      </c>
      <c r="P2002" s="452">
        <v>0</v>
      </c>
      <c r="Q2002" s="452">
        <v>0</v>
      </c>
      <c r="R2002" s="452">
        <v>0</v>
      </c>
      <c r="S2002" s="452">
        <v>0</v>
      </c>
      <c r="T2002" s="452">
        <v>0</v>
      </c>
      <c r="U2002" s="452">
        <v>0</v>
      </c>
      <c r="V2002" s="452">
        <v>0</v>
      </c>
      <c r="W2002" s="452">
        <v>0</v>
      </c>
      <c r="X2002" s="452">
        <v>0</v>
      </c>
    </row>
    <row r="2003" spans="1:24" outlineLevel="1">
      <c r="A2003" s="447"/>
      <c r="B2003" s="447"/>
      <c r="C2003" s="448"/>
      <c r="D2003" s="449"/>
      <c r="E2003" s="452" t="s">
        <v>5722</v>
      </c>
      <c r="F2003" s="452">
        <v>0</v>
      </c>
      <c r="G2003" s="452" t="s">
        <v>29</v>
      </c>
      <c r="H2003" s="452">
        <v>0</v>
      </c>
      <c r="I2003" s="452">
        <v>0</v>
      </c>
      <c r="J2003" s="452">
        <v>0</v>
      </c>
      <c r="K2003" s="452">
        <v>0</v>
      </c>
      <c r="L2003" s="452">
        <v>0</v>
      </c>
      <c r="M2003" s="452">
        <v>0</v>
      </c>
      <c r="N2003" s="452">
        <v>0</v>
      </c>
      <c r="O2003" s="452">
        <v>0</v>
      </c>
      <c r="P2003" s="452">
        <v>0</v>
      </c>
      <c r="Q2003" s="452">
        <v>0</v>
      </c>
      <c r="R2003" s="452">
        <v>0</v>
      </c>
      <c r="S2003" s="452">
        <v>0</v>
      </c>
      <c r="T2003" s="452">
        <v>0</v>
      </c>
      <c r="U2003" s="452">
        <v>0</v>
      </c>
      <c r="V2003" s="452">
        <v>0</v>
      </c>
      <c r="W2003" s="452">
        <v>0</v>
      </c>
      <c r="X2003" s="452">
        <v>0</v>
      </c>
    </row>
    <row r="2004" spans="1:24" outlineLevel="1">
      <c r="A2004" s="447"/>
      <c r="B2004" s="447"/>
      <c r="C2004" s="448"/>
      <c r="D2004" s="449"/>
      <c r="E2004" s="452" t="s">
        <v>5723</v>
      </c>
      <c r="F2004" s="452">
        <v>0</v>
      </c>
      <c r="G2004" s="452" t="s">
        <v>29</v>
      </c>
      <c r="H2004" s="452">
        <v>0</v>
      </c>
      <c r="I2004" s="452">
        <v>0</v>
      </c>
      <c r="J2004" s="452">
        <v>0</v>
      </c>
      <c r="K2004" s="452">
        <v>0</v>
      </c>
      <c r="L2004" s="452">
        <v>0</v>
      </c>
      <c r="M2004" s="452">
        <v>0</v>
      </c>
      <c r="N2004" s="452">
        <v>0</v>
      </c>
      <c r="O2004" s="452">
        <v>0</v>
      </c>
      <c r="P2004" s="452">
        <v>0</v>
      </c>
      <c r="Q2004" s="452">
        <v>0</v>
      </c>
      <c r="R2004" s="452">
        <v>0</v>
      </c>
      <c r="S2004" s="452">
        <v>0</v>
      </c>
      <c r="T2004" s="452">
        <v>0</v>
      </c>
      <c r="U2004" s="452">
        <v>0</v>
      </c>
      <c r="V2004" s="452">
        <v>0</v>
      </c>
      <c r="W2004" s="452">
        <v>0</v>
      </c>
      <c r="X2004" s="452">
        <v>0</v>
      </c>
    </row>
    <row r="2005" spans="1:24" outlineLevel="1">
      <c r="A2005" s="447"/>
      <c r="B2005" s="447"/>
      <c r="C2005" s="448"/>
      <c r="D2005" s="449"/>
      <c r="E2005" s="452" t="s">
        <v>5724</v>
      </c>
      <c r="F2005" s="452">
        <v>0</v>
      </c>
      <c r="G2005" s="452" t="s">
        <v>29</v>
      </c>
      <c r="H2005" s="452">
        <v>0</v>
      </c>
      <c r="I2005" s="452">
        <v>0</v>
      </c>
      <c r="J2005" s="452">
        <v>0</v>
      </c>
      <c r="K2005" s="452">
        <v>0</v>
      </c>
      <c r="L2005" s="452">
        <v>0</v>
      </c>
      <c r="M2005" s="452">
        <v>0</v>
      </c>
      <c r="N2005" s="452">
        <v>0</v>
      </c>
      <c r="O2005" s="452">
        <v>0</v>
      </c>
      <c r="P2005" s="452">
        <v>0</v>
      </c>
      <c r="Q2005" s="452">
        <v>0</v>
      </c>
      <c r="R2005" s="452">
        <v>0</v>
      </c>
      <c r="S2005" s="452">
        <v>0</v>
      </c>
      <c r="T2005" s="452">
        <v>0</v>
      </c>
      <c r="U2005" s="452">
        <v>0</v>
      </c>
      <c r="V2005" s="452">
        <v>0</v>
      </c>
      <c r="W2005" s="452">
        <v>0</v>
      </c>
      <c r="X2005" s="452">
        <v>0</v>
      </c>
    </row>
    <row r="2006" spans="1:24" outlineLevel="1">
      <c r="A2006" s="447"/>
      <c r="B2006" s="447"/>
      <c r="C2006" s="448"/>
      <c r="D2006" s="449"/>
      <c r="E2006" s="452" t="s">
        <v>5725</v>
      </c>
      <c r="F2006" s="452">
        <v>0</v>
      </c>
      <c r="G2006" s="452" t="s">
        <v>29</v>
      </c>
      <c r="H2006" s="452">
        <v>0</v>
      </c>
      <c r="I2006" s="452">
        <v>0</v>
      </c>
      <c r="J2006" s="452">
        <v>0</v>
      </c>
      <c r="K2006" s="452">
        <v>0</v>
      </c>
      <c r="L2006" s="452">
        <v>0</v>
      </c>
      <c r="M2006" s="452">
        <v>0</v>
      </c>
      <c r="N2006" s="452">
        <v>0</v>
      </c>
      <c r="O2006" s="452">
        <v>0</v>
      </c>
      <c r="P2006" s="452">
        <v>0</v>
      </c>
      <c r="Q2006" s="452">
        <v>0</v>
      </c>
      <c r="R2006" s="452">
        <v>0</v>
      </c>
      <c r="S2006" s="452">
        <v>0</v>
      </c>
      <c r="T2006" s="452">
        <v>0</v>
      </c>
      <c r="U2006" s="452">
        <v>0</v>
      </c>
      <c r="V2006" s="452">
        <v>0</v>
      </c>
      <c r="W2006" s="452">
        <v>0</v>
      </c>
      <c r="X2006" s="452">
        <v>0</v>
      </c>
    </row>
    <row r="2007" spans="1:24" outlineLevel="1">
      <c r="A2007" s="447"/>
      <c r="B2007" s="447"/>
      <c r="C2007" s="448"/>
      <c r="D2007" s="449"/>
      <c r="E2007" s="452" t="s">
        <v>5726</v>
      </c>
      <c r="F2007" s="452">
        <v>0</v>
      </c>
      <c r="G2007" s="452" t="s">
        <v>29</v>
      </c>
      <c r="H2007" s="452">
        <v>0</v>
      </c>
      <c r="I2007" s="452">
        <v>0</v>
      </c>
      <c r="J2007" s="452">
        <v>0</v>
      </c>
      <c r="K2007" s="452">
        <v>0</v>
      </c>
      <c r="L2007" s="452">
        <v>0</v>
      </c>
      <c r="M2007" s="452">
        <v>0</v>
      </c>
      <c r="N2007" s="452">
        <v>0</v>
      </c>
      <c r="O2007" s="452">
        <v>0</v>
      </c>
      <c r="P2007" s="452">
        <v>0</v>
      </c>
      <c r="Q2007" s="452">
        <v>0</v>
      </c>
      <c r="R2007" s="452">
        <v>0</v>
      </c>
      <c r="S2007" s="452">
        <v>0</v>
      </c>
      <c r="T2007" s="452">
        <v>0</v>
      </c>
      <c r="U2007" s="452">
        <v>0</v>
      </c>
      <c r="V2007" s="452">
        <v>0</v>
      </c>
      <c r="W2007" s="452">
        <v>0</v>
      </c>
      <c r="X2007" s="452">
        <v>0</v>
      </c>
    </row>
    <row r="2008" spans="1:24" outlineLevel="1">
      <c r="A2008" s="447"/>
      <c r="B2008" s="447"/>
      <c r="C2008" s="448"/>
      <c r="D2008" s="449"/>
      <c r="E2008" s="452" t="s">
        <v>5727</v>
      </c>
      <c r="F2008" s="452">
        <v>0</v>
      </c>
      <c r="G2008" s="452" t="s">
        <v>29</v>
      </c>
      <c r="H2008" s="452">
        <v>0</v>
      </c>
      <c r="I2008" s="452">
        <v>0</v>
      </c>
      <c r="J2008" s="452">
        <v>0</v>
      </c>
      <c r="K2008" s="452">
        <v>0</v>
      </c>
      <c r="L2008" s="452">
        <v>0</v>
      </c>
      <c r="M2008" s="452">
        <v>0</v>
      </c>
      <c r="N2008" s="452">
        <v>0</v>
      </c>
      <c r="O2008" s="452">
        <v>0</v>
      </c>
      <c r="P2008" s="452">
        <v>0</v>
      </c>
      <c r="Q2008" s="452">
        <v>0</v>
      </c>
      <c r="R2008" s="452">
        <v>0</v>
      </c>
      <c r="S2008" s="452">
        <v>0</v>
      </c>
      <c r="T2008" s="452">
        <v>0</v>
      </c>
      <c r="U2008" s="452">
        <v>0</v>
      </c>
      <c r="V2008" s="452">
        <v>0</v>
      </c>
      <c r="W2008" s="452">
        <v>0</v>
      </c>
      <c r="X2008" s="452">
        <v>0</v>
      </c>
    </row>
    <row r="2009" spans="1:24" outlineLevel="1">
      <c r="A2009" s="447"/>
      <c r="B2009" s="447"/>
      <c r="C2009" s="448"/>
      <c r="D2009" s="449"/>
      <c r="E2009" s="452" t="s">
        <v>5728</v>
      </c>
      <c r="F2009" s="452">
        <v>0</v>
      </c>
      <c r="G2009" s="452" t="s">
        <v>29</v>
      </c>
      <c r="H2009" s="452">
        <v>0</v>
      </c>
      <c r="I2009" s="452">
        <v>0</v>
      </c>
      <c r="J2009" s="452">
        <v>0</v>
      </c>
      <c r="K2009" s="452">
        <v>0</v>
      </c>
      <c r="L2009" s="452">
        <v>0</v>
      </c>
      <c r="M2009" s="452">
        <v>0</v>
      </c>
      <c r="N2009" s="452">
        <v>0</v>
      </c>
      <c r="O2009" s="452">
        <v>0</v>
      </c>
      <c r="P2009" s="452">
        <v>0</v>
      </c>
      <c r="Q2009" s="452">
        <v>0</v>
      </c>
      <c r="R2009" s="452">
        <v>0</v>
      </c>
      <c r="S2009" s="452">
        <v>0</v>
      </c>
      <c r="T2009" s="452">
        <v>0</v>
      </c>
      <c r="U2009" s="452">
        <v>0</v>
      </c>
      <c r="V2009" s="452">
        <v>0</v>
      </c>
      <c r="W2009" s="452">
        <v>0</v>
      </c>
      <c r="X2009" s="452">
        <v>0</v>
      </c>
    </row>
    <row r="2010" spans="1:24" outlineLevel="1">
      <c r="A2010" s="447"/>
      <c r="B2010" s="447"/>
      <c r="C2010" s="448"/>
      <c r="D2010" s="449"/>
      <c r="E2010" s="452" t="s">
        <v>5729</v>
      </c>
      <c r="F2010" s="452">
        <v>0</v>
      </c>
      <c r="G2010" s="452" t="s">
        <v>29</v>
      </c>
      <c r="H2010" s="452">
        <v>0</v>
      </c>
      <c r="I2010" s="452">
        <v>0</v>
      </c>
      <c r="J2010" s="452">
        <v>0</v>
      </c>
      <c r="K2010" s="452">
        <v>0</v>
      </c>
      <c r="L2010" s="452">
        <v>0</v>
      </c>
      <c r="M2010" s="452">
        <v>0</v>
      </c>
      <c r="N2010" s="452">
        <v>0</v>
      </c>
      <c r="O2010" s="452">
        <v>0</v>
      </c>
      <c r="P2010" s="452">
        <v>0</v>
      </c>
      <c r="Q2010" s="452">
        <v>0</v>
      </c>
      <c r="R2010" s="452">
        <v>0</v>
      </c>
      <c r="S2010" s="452">
        <v>0</v>
      </c>
      <c r="T2010" s="452">
        <v>0</v>
      </c>
      <c r="U2010" s="452">
        <v>0</v>
      </c>
      <c r="V2010" s="452">
        <v>0</v>
      </c>
      <c r="W2010" s="452">
        <v>0</v>
      </c>
      <c r="X2010" s="452">
        <v>0</v>
      </c>
    </row>
    <row r="2011" spans="1:24" outlineLevel="1">
      <c r="A2011" s="447"/>
      <c r="B2011" s="447"/>
      <c r="C2011" s="448"/>
      <c r="D2011" s="449"/>
      <c r="E2011" s="452" t="s">
        <v>5730</v>
      </c>
      <c r="F2011" s="452">
        <v>0</v>
      </c>
      <c r="G2011" s="452" t="s">
        <v>29</v>
      </c>
      <c r="H2011" s="452">
        <v>0</v>
      </c>
      <c r="I2011" s="452">
        <v>0</v>
      </c>
      <c r="J2011" s="452">
        <v>0</v>
      </c>
      <c r="K2011" s="452">
        <v>0</v>
      </c>
      <c r="L2011" s="452">
        <v>0</v>
      </c>
      <c r="M2011" s="452">
        <v>0</v>
      </c>
      <c r="N2011" s="452">
        <v>0</v>
      </c>
      <c r="O2011" s="452">
        <v>0</v>
      </c>
      <c r="P2011" s="452">
        <v>0</v>
      </c>
      <c r="Q2011" s="452">
        <v>0</v>
      </c>
      <c r="R2011" s="452">
        <v>0</v>
      </c>
      <c r="S2011" s="452">
        <v>0</v>
      </c>
      <c r="T2011" s="452">
        <v>0</v>
      </c>
      <c r="U2011" s="452">
        <v>0</v>
      </c>
      <c r="V2011" s="452">
        <v>0</v>
      </c>
      <c r="W2011" s="452">
        <v>0</v>
      </c>
      <c r="X2011" s="452">
        <v>0</v>
      </c>
    </row>
    <row r="2012" spans="1:24" outlineLevel="1">
      <c r="A2012" s="447"/>
      <c r="B2012" s="447"/>
      <c r="C2012" s="448"/>
      <c r="D2012" s="449"/>
      <c r="E2012" s="452" t="s">
        <v>5731</v>
      </c>
      <c r="F2012" s="452">
        <v>0</v>
      </c>
      <c r="G2012" s="452" t="s">
        <v>29</v>
      </c>
      <c r="H2012" s="452">
        <v>0</v>
      </c>
      <c r="I2012" s="452">
        <v>0</v>
      </c>
      <c r="J2012" s="452">
        <v>0</v>
      </c>
      <c r="K2012" s="452">
        <v>0</v>
      </c>
      <c r="L2012" s="452">
        <v>0</v>
      </c>
      <c r="M2012" s="452">
        <v>0</v>
      </c>
      <c r="N2012" s="452">
        <v>0</v>
      </c>
      <c r="O2012" s="452">
        <v>0</v>
      </c>
      <c r="P2012" s="452">
        <v>0</v>
      </c>
      <c r="Q2012" s="452">
        <v>0</v>
      </c>
      <c r="R2012" s="452">
        <v>0</v>
      </c>
      <c r="S2012" s="452">
        <v>0</v>
      </c>
      <c r="T2012" s="452">
        <v>0</v>
      </c>
      <c r="U2012" s="452">
        <v>0</v>
      </c>
      <c r="V2012" s="452">
        <v>0</v>
      </c>
      <c r="W2012" s="452">
        <v>0</v>
      </c>
      <c r="X2012" s="452">
        <v>0</v>
      </c>
    </row>
    <row r="2013" spans="1:24" outlineLevel="1">
      <c r="A2013" s="447"/>
      <c r="B2013" s="447"/>
      <c r="C2013" s="448"/>
      <c r="D2013" s="449"/>
      <c r="E2013" s="452" t="s">
        <v>5732</v>
      </c>
      <c r="F2013" s="452">
        <v>0</v>
      </c>
      <c r="G2013" s="452" t="s">
        <v>29</v>
      </c>
      <c r="H2013" s="452">
        <v>0</v>
      </c>
      <c r="I2013" s="452">
        <v>0</v>
      </c>
      <c r="J2013" s="452">
        <v>0</v>
      </c>
      <c r="K2013" s="452">
        <v>0</v>
      </c>
      <c r="L2013" s="452">
        <v>0</v>
      </c>
      <c r="M2013" s="452">
        <v>0</v>
      </c>
      <c r="N2013" s="452">
        <v>0</v>
      </c>
      <c r="O2013" s="452">
        <v>0</v>
      </c>
      <c r="P2013" s="452">
        <v>0</v>
      </c>
      <c r="Q2013" s="452">
        <v>0</v>
      </c>
      <c r="R2013" s="452">
        <v>0</v>
      </c>
      <c r="S2013" s="452">
        <v>0</v>
      </c>
      <c r="T2013" s="452">
        <v>0</v>
      </c>
      <c r="U2013" s="452">
        <v>0</v>
      </c>
      <c r="V2013" s="452">
        <v>0</v>
      </c>
      <c r="W2013" s="452">
        <v>0</v>
      </c>
      <c r="X2013" s="452">
        <v>0</v>
      </c>
    </row>
    <row r="2014" spans="1:24" outlineLevel="1">
      <c r="E2014" s="70" t="s">
        <v>5733</v>
      </c>
      <c r="G2014" s="70" t="s">
        <v>29</v>
      </c>
      <c r="H2014" s="458">
        <f t="shared" ref="H2014:H2019" si="145" xml:space="preserve"> SUM( J2014:X2014 )</f>
        <v>0</v>
      </c>
      <c r="J2014" s="458">
        <f t="shared" ref="J2014:X2019" si="146" xml:space="preserve">  CHOOSE( $F$1995, J1996, J2002, J2008 )</f>
        <v>0</v>
      </c>
      <c r="K2014" s="458">
        <f t="shared" si="146"/>
        <v>0</v>
      </c>
      <c r="L2014" s="458">
        <f t="shared" si="146"/>
        <v>0</v>
      </c>
      <c r="M2014" s="458">
        <f t="shared" si="146"/>
        <v>0</v>
      </c>
      <c r="N2014" s="458">
        <f t="shared" si="146"/>
        <v>0</v>
      </c>
      <c r="O2014" s="458">
        <f t="shared" si="146"/>
        <v>0</v>
      </c>
      <c r="P2014" s="458">
        <f t="shared" si="146"/>
        <v>0</v>
      </c>
      <c r="Q2014" s="458">
        <f t="shared" si="146"/>
        <v>0</v>
      </c>
      <c r="R2014" s="458">
        <f t="shared" si="146"/>
        <v>0</v>
      </c>
      <c r="S2014" s="458">
        <f t="shared" si="146"/>
        <v>0</v>
      </c>
      <c r="T2014" s="458">
        <f t="shared" si="146"/>
        <v>0</v>
      </c>
      <c r="U2014" s="458">
        <f t="shared" si="146"/>
        <v>0</v>
      </c>
      <c r="V2014" s="458">
        <f t="shared" si="146"/>
        <v>0</v>
      </c>
      <c r="W2014" s="458">
        <f t="shared" si="146"/>
        <v>0</v>
      </c>
      <c r="X2014" s="458">
        <f t="shared" si="146"/>
        <v>0</v>
      </c>
    </row>
    <row r="2015" spans="1:24" outlineLevel="1">
      <c r="E2015" s="70" t="s">
        <v>5734</v>
      </c>
      <c r="G2015" s="70" t="s">
        <v>29</v>
      </c>
      <c r="H2015" s="458">
        <f t="shared" si="145"/>
        <v>0</v>
      </c>
      <c r="J2015" s="458">
        <f t="shared" si="146"/>
        <v>0</v>
      </c>
      <c r="K2015" s="458">
        <f t="shared" si="146"/>
        <v>0</v>
      </c>
      <c r="L2015" s="458">
        <f t="shared" si="146"/>
        <v>0</v>
      </c>
      <c r="M2015" s="458">
        <f t="shared" si="146"/>
        <v>0</v>
      </c>
      <c r="N2015" s="458">
        <f t="shared" si="146"/>
        <v>0</v>
      </c>
      <c r="O2015" s="458">
        <f t="shared" si="146"/>
        <v>0</v>
      </c>
      <c r="P2015" s="458">
        <f t="shared" si="146"/>
        <v>0</v>
      </c>
      <c r="Q2015" s="458">
        <f t="shared" si="146"/>
        <v>0</v>
      </c>
      <c r="R2015" s="458">
        <f t="shared" si="146"/>
        <v>0</v>
      </c>
      <c r="S2015" s="458">
        <f t="shared" si="146"/>
        <v>0</v>
      </c>
      <c r="T2015" s="458">
        <f t="shared" si="146"/>
        <v>0</v>
      </c>
      <c r="U2015" s="458">
        <f t="shared" si="146"/>
        <v>0</v>
      </c>
      <c r="V2015" s="458">
        <f t="shared" si="146"/>
        <v>0</v>
      </c>
      <c r="W2015" s="458">
        <f t="shared" si="146"/>
        <v>0</v>
      </c>
      <c r="X2015" s="458">
        <f t="shared" si="146"/>
        <v>0</v>
      </c>
    </row>
    <row r="2016" spans="1:24" outlineLevel="1">
      <c r="E2016" s="70" t="s">
        <v>5735</v>
      </c>
      <c r="G2016" s="70" t="s">
        <v>29</v>
      </c>
      <c r="H2016" s="458">
        <f t="shared" si="145"/>
        <v>0</v>
      </c>
      <c r="J2016" s="458">
        <f t="shared" si="146"/>
        <v>0</v>
      </c>
      <c r="K2016" s="458">
        <f t="shared" si="146"/>
        <v>0</v>
      </c>
      <c r="L2016" s="458">
        <f t="shared" si="146"/>
        <v>0</v>
      </c>
      <c r="M2016" s="458">
        <f t="shared" si="146"/>
        <v>0</v>
      </c>
      <c r="N2016" s="458">
        <f t="shared" si="146"/>
        <v>0</v>
      </c>
      <c r="O2016" s="458">
        <f t="shared" si="146"/>
        <v>0</v>
      </c>
      <c r="P2016" s="458">
        <f t="shared" si="146"/>
        <v>0</v>
      </c>
      <c r="Q2016" s="458">
        <f t="shared" si="146"/>
        <v>0</v>
      </c>
      <c r="R2016" s="458">
        <f t="shared" si="146"/>
        <v>0</v>
      </c>
      <c r="S2016" s="458">
        <f t="shared" si="146"/>
        <v>0</v>
      </c>
      <c r="T2016" s="458">
        <f t="shared" si="146"/>
        <v>0</v>
      </c>
      <c r="U2016" s="458">
        <f t="shared" si="146"/>
        <v>0</v>
      </c>
      <c r="V2016" s="458">
        <f t="shared" si="146"/>
        <v>0</v>
      </c>
      <c r="W2016" s="458">
        <f t="shared" si="146"/>
        <v>0</v>
      </c>
      <c r="X2016" s="458">
        <f t="shared" si="146"/>
        <v>0</v>
      </c>
    </row>
    <row r="2017" spans="1:24" outlineLevel="1">
      <c r="E2017" s="70" t="s">
        <v>5736</v>
      </c>
      <c r="G2017" s="70" t="s">
        <v>29</v>
      </c>
      <c r="H2017" s="458">
        <f t="shared" si="145"/>
        <v>0</v>
      </c>
      <c r="J2017" s="458">
        <f t="shared" si="146"/>
        <v>0</v>
      </c>
      <c r="K2017" s="458">
        <f t="shared" si="146"/>
        <v>0</v>
      </c>
      <c r="L2017" s="458">
        <f t="shared" si="146"/>
        <v>0</v>
      </c>
      <c r="M2017" s="458">
        <f t="shared" si="146"/>
        <v>0</v>
      </c>
      <c r="N2017" s="458">
        <f t="shared" si="146"/>
        <v>0</v>
      </c>
      <c r="O2017" s="458">
        <f t="shared" si="146"/>
        <v>0</v>
      </c>
      <c r="P2017" s="458">
        <f t="shared" si="146"/>
        <v>0</v>
      </c>
      <c r="Q2017" s="458">
        <f t="shared" si="146"/>
        <v>0</v>
      </c>
      <c r="R2017" s="458">
        <f t="shared" si="146"/>
        <v>0</v>
      </c>
      <c r="S2017" s="458">
        <f t="shared" si="146"/>
        <v>0</v>
      </c>
      <c r="T2017" s="458">
        <f t="shared" si="146"/>
        <v>0</v>
      </c>
      <c r="U2017" s="458">
        <f t="shared" si="146"/>
        <v>0</v>
      </c>
      <c r="V2017" s="458">
        <f t="shared" si="146"/>
        <v>0</v>
      </c>
      <c r="W2017" s="458">
        <f t="shared" si="146"/>
        <v>0</v>
      </c>
      <c r="X2017" s="458">
        <f t="shared" si="146"/>
        <v>0</v>
      </c>
    </row>
    <row r="2018" spans="1:24" outlineLevel="1">
      <c r="E2018" s="70" t="s">
        <v>5737</v>
      </c>
      <c r="G2018" s="70" t="s">
        <v>29</v>
      </c>
      <c r="H2018" s="458">
        <f t="shared" si="145"/>
        <v>0</v>
      </c>
      <c r="J2018" s="458">
        <f t="shared" si="146"/>
        <v>0</v>
      </c>
      <c r="K2018" s="458">
        <f t="shared" si="146"/>
        <v>0</v>
      </c>
      <c r="L2018" s="458">
        <f t="shared" si="146"/>
        <v>0</v>
      </c>
      <c r="M2018" s="458">
        <f t="shared" si="146"/>
        <v>0</v>
      </c>
      <c r="N2018" s="458">
        <f t="shared" si="146"/>
        <v>0</v>
      </c>
      <c r="O2018" s="458">
        <f t="shared" si="146"/>
        <v>0</v>
      </c>
      <c r="P2018" s="458">
        <f t="shared" si="146"/>
        <v>0</v>
      </c>
      <c r="Q2018" s="458">
        <f t="shared" si="146"/>
        <v>0</v>
      </c>
      <c r="R2018" s="458">
        <f t="shared" si="146"/>
        <v>0</v>
      </c>
      <c r="S2018" s="458">
        <f t="shared" si="146"/>
        <v>0</v>
      </c>
      <c r="T2018" s="458">
        <f t="shared" si="146"/>
        <v>0</v>
      </c>
      <c r="U2018" s="458">
        <f t="shared" si="146"/>
        <v>0</v>
      </c>
      <c r="V2018" s="458">
        <f t="shared" si="146"/>
        <v>0</v>
      </c>
      <c r="W2018" s="458">
        <f t="shared" si="146"/>
        <v>0</v>
      </c>
      <c r="X2018" s="458">
        <f t="shared" si="146"/>
        <v>0</v>
      </c>
    </row>
    <row r="2019" spans="1:24" outlineLevel="1">
      <c r="E2019" s="70" t="s">
        <v>5738</v>
      </c>
      <c r="G2019" s="70" t="s">
        <v>29</v>
      </c>
      <c r="H2019" s="458">
        <f t="shared" si="145"/>
        <v>0</v>
      </c>
      <c r="J2019" s="458">
        <f t="shared" si="146"/>
        <v>0</v>
      </c>
      <c r="K2019" s="458">
        <f t="shared" si="146"/>
        <v>0</v>
      </c>
      <c r="L2019" s="458">
        <f t="shared" si="146"/>
        <v>0</v>
      </c>
      <c r="M2019" s="458">
        <f t="shared" si="146"/>
        <v>0</v>
      </c>
      <c r="N2019" s="458">
        <f t="shared" si="146"/>
        <v>0</v>
      </c>
      <c r="O2019" s="458">
        <f t="shared" si="146"/>
        <v>0</v>
      </c>
      <c r="P2019" s="458">
        <f t="shared" si="146"/>
        <v>0</v>
      </c>
      <c r="Q2019" s="458">
        <f t="shared" si="146"/>
        <v>0</v>
      </c>
      <c r="R2019" s="458">
        <f t="shared" si="146"/>
        <v>0</v>
      </c>
      <c r="S2019" s="458">
        <f t="shared" si="146"/>
        <v>0</v>
      </c>
      <c r="T2019" s="458">
        <f t="shared" si="146"/>
        <v>0</v>
      </c>
      <c r="U2019" s="458">
        <f t="shared" si="146"/>
        <v>0</v>
      </c>
      <c r="V2019" s="458">
        <f t="shared" si="146"/>
        <v>0</v>
      </c>
      <c r="W2019" s="458">
        <f t="shared" si="146"/>
        <v>0</v>
      </c>
      <c r="X2019" s="458">
        <f t="shared" si="146"/>
        <v>0</v>
      </c>
    </row>
    <row r="2020" spans="1:24" outlineLevel="1"/>
    <row r="2023" spans="1:24" s="446" customFormat="1">
      <c r="A2023" s="443" t="s">
        <v>5739</v>
      </c>
      <c r="B2023" s="443"/>
      <c r="C2023" s="444"/>
      <c r="D2023" s="445"/>
    </row>
    <row r="2024" spans="1:24" outlineLevel="1">
      <c r="B2024" s="69" t="s">
        <v>5740</v>
      </c>
    </row>
    <row r="2025" spans="1:24" outlineLevel="1">
      <c r="A2025" s="447"/>
      <c r="B2025" s="447"/>
      <c r="C2025" s="448"/>
      <c r="D2025" s="449"/>
      <c r="E2025" s="450" t="s">
        <v>5741</v>
      </c>
      <c r="F2025" s="450">
        <v>1</v>
      </c>
      <c r="G2025" s="450" t="s">
        <v>4001</v>
      </c>
      <c r="M2025" s="451"/>
    </row>
    <row r="2026" spans="1:24" outlineLevel="1">
      <c r="A2026" s="447"/>
      <c r="B2026" s="447"/>
      <c r="C2026" s="448"/>
      <c r="D2026" s="449"/>
      <c r="E2026" s="452" t="s">
        <v>5742</v>
      </c>
      <c r="F2026" s="452">
        <v>0</v>
      </c>
      <c r="G2026" s="452" t="s">
        <v>29</v>
      </c>
      <c r="H2026" s="452">
        <v>-9.7560202220496937</v>
      </c>
      <c r="I2026" s="452">
        <v>0</v>
      </c>
      <c r="J2026" s="452">
        <v>0</v>
      </c>
      <c r="K2026" s="452">
        <v>0</v>
      </c>
      <c r="L2026" s="452">
        <v>0</v>
      </c>
      <c r="M2026" s="452">
        <v>0</v>
      </c>
      <c r="N2026" s="452">
        <v>-9.7560202220496937</v>
      </c>
      <c r="O2026" s="452">
        <v>0</v>
      </c>
      <c r="P2026" s="452">
        <v>0</v>
      </c>
      <c r="Q2026" s="452">
        <v>0</v>
      </c>
      <c r="R2026" s="452">
        <v>0</v>
      </c>
      <c r="S2026" s="452">
        <v>0</v>
      </c>
      <c r="T2026" s="452">
        <v>0</v>
      </c>
      <c r="U2026" s="452">
        <v>0</v>
      </c>
      <c r="V2026" s="452">
        <v>0</v>
      </c>
      <c r="W2026" s="452">
        <v>0</v>
      </c>
      <c r="X2026" s="452">
        <v>0</v>
      </c>
    </row>
    <row r="2027" spans="1:24" outlineLevel="1">
      <c r="A2027" s="447"/>
      <c r="B2027" s="447"/>
      <c r="C2027" s="448"/>
      <c r="D2027" s="449"/>
      <c r="E2027" s="452" t="s">
        <v>5743</v>
      </c>
      <c r="F2027" s="452">
        <v>0</v>
      </c>
      <c r="G2027" s="452" t="s">
        <v>29</v>
      </c>
      <c r="H2027" s="452">
        <v>2.9579207142317436</v>
      </c>
      <c r="I2027" s="452">
        <v>0</v>
      </c>
      <c r="J2027" s="452">
        <v>0</v>
      </c>
      <c r="K2027" s="452">
        <v>0</v>
      </c>
      <c r="L2027" s="452">
        <v>0</v>
      </c>
      <c r="M2027" s="452">
        <v>0</v>
      </c>
      <c r="N2027" s="452">
        <v>2.9579207142317436</v>
      </c>
      <c r="O2027" s="452">
        <v>0</v>
      </c>
      <c r="P2027" s="452">
        <v>0</v>
      </c>
      <c r="Q2027" s="452">
        <v>0</v>
      </c>
      <c r="R2027" s="452">
        <v>0</v>
      </c>
      <c r="S2027" s="452">
        <v>0</v>
      </c>
      <c r="T2027" s="452">
        <v>0</v>
      </c>
      <c r="U2027" s="452">
        <v>0</v>
      </c>
      <c r="V2027" s="452">
        <v>0</v>
      </c>
      <c r="W2027" s="452">
        <v>0</v>
      </c>
      <c r="X2027" s="452">
        <v>0</v>
      </c>
    </row>
    <row r="2028" spans="1:24" outlineLevel="1">
      <c r="A2028" s="447"/>
      <c r="B2028" s="447"/>
      <c r="C2028" s="448"/>
      <c r="D2028" s="449"/>
      <c r="E2028" s="452" t="s">
        <v>5744</v>
      </c>
      <c r="F2028" s="452">
        <v>0</v>
      </c>
      <c r="G2028" s="452" t="s">
        <v>29</v>
      </c>
      <c r="H2028" s="452">
        <v>59.440750123780603</v>
      </c>
      <c r="I2028" s="452">
        <v>0</v>
      </c>
      <c r="J2028" s="452">
        <v>0</v>
      </c>
      <c r="K2028" s="452">
        <v>0</v>
      </c>
      <c r="L2028" s="452">
        <v>0</v>
      </c>
      <c r="M2028" s="452">
        <v>0</v>
      </c>
      <c r="N2028" s="452">
        <v>59.440750123780603</v>
      </c>
      <c r="O2028" s="452">
        <v>0</v>
      </c>
      <c r="P2028" s="452">
        <v>0</v>
      </c>
      <c r="Q2028" s="452">
        <v>0</v>
      </c>
      <c r="R2028" s="452">
        <v>0</v>
      </c>
      <c r="S2028" s="452">
        <v>0</v>
      </c>
      <c r="T2028" s="452">
        <v>0</v>
      </c>
      <c r="U2028" s="452">
        <v>0</v>
      </c>
      <c r="V2028" s="452">
        <v>0</v>
      </c>
      <c r="W2028" s="452">
        <v>0</v>
      </c>
      <c r="X2028" s="452">
        <v>0</v>
      </c>
    </row>
    <row r="2029" spans="1:24" outlineLevel="1">
      <c r="A2029" s="447"/>
      <c r="B2029" s="447"/>
      <c r="C2029" s="448"/>
      <c r="D2029" s="449"/>
      <c r="E2029" s="452" t="s">
        <v>5745</v>
      </c>
      <c r="F2029" s="452">
        <v>0</v>
      </c>
      <c r="G2029" s="452" t="s">
        <v>29</v>
      </c>
      <c r="H2029" s="452">
        <v>-6.9146974032435802</v>
      </c>
      <c r="I2029" s="452">
        <v>0</v>
      </c>
      <c r="J2029" s="452">
        <v>0</v>
      </c>
      <c r="K2029" s="452">
        <v>0</v>
      </c>
      <c r="L2029" s="452">
        <v>0</v>
      </c>
      <c r="M2029" s="452">
        <v>0</v>
      </c>
      <c r="N2029" s="452">
        <v>-6.9146974032435802</v>
      </c>
      <c r="O2029" s="452">
        <v>0</v>
      </c>
      <c r="P2029" s="452">
        <v>0</v>
      </c>
      <c r="Q2029" s="452">
        <v>0</v>
      </c>
      <c r="R2029" s="452">
        <v>0</v>
      </c>
      <c r="S2029" s="452">
        <v>0</v>
      </c>
      <c r="T2029" s="452">
        <v>0</v>
      </c>
      <c r="U2029" s="452">
        <v>0</v>
      </c>
      <c r="V2029" s="452">
        <v>0</v>
      </c>
      <c r="W2029" s="452">
        <v>0</v>
      </c>
      <c r="X2029" s="452">
        <v>0</v>
      </c>
    </row>
    <row r="2030" spans="1:24" outlineLevel="1">
      <c r="A2030" s="447"/>
      <c r="B2030" s="447"/>
      <c r="C2030" s="448"/>
      <c r="D2030" s="449"/>
      <c r="E2030" s="452" t="s">
        <v>5746</v>
      </c>
      <c r="F2030" s="452">
        <v>0</v>
      </c>
      <c r="G2030" s="452" t="s">
        <v>29</v>
      </c>
      <c r="H2030" s="452">
        <v>9.1849491146576749</v>
      </c>
      <c r="I2030" s="452">
        <v>0</v>
      </c>
      <c r="J2030" s="452">
        <v>0</v>
      </c>
      <c r="K2030" s="452">
        <v>0</v>
      </c>
      <c r="L2030" s="452">
        <v>0</v>
      </c>
      <c r="M2030" s="452">
        <v>0</v>
      </c>
      <c r="N2030" s="452">
        <v>9.1849491146576749</v>
      </c>
      <c r="O2030" s="452">
        <v>0</v>
      </c>
      <c r="P2030" s="452">
        <v>0</v>
      </c>
      <c r="Q2030" s="452">
        <v>0</v>
      </c>
      <c r="R2030" s="452">
        <v>0</v>
      </c>
      <c r="S2030" s="452">
        <v>0</v>
      </c>
      <c r="T2030" s="452">
        <v>0</v>
      </c>
      <c r="U2030" s="452">
        <v>0</v>
      </c>
      <c r="V2030" s="452">
        <v>0</v>
      </c>
      <c r="W2030" s="452">
        <v>0</v>
      </c>
      <c r="X2030" s="452">
        <v>0</v>
      </c>
    </row>
    <row r="2031" spans="1:24" outlineLevel="1">
      <c r="A2031" s="447"/>
      <c r="B2031" s="447"/>
      <c r="C2031" s="448"/>
      <c r="D2031" s="449"/>
      <c r="E2031" s="452" t="s">
        <v>5747</v>
      </c>
      <c r="F2031" s="452">
        <v>0</v>
      </c>
      <c r="G2031" s="452" t="s">
        <v>29</v>
      </c>
      <c r="H2031" s="452">
        <v>0</v>
      </c>
      <c r="I2031" s="452">
        <v>0</v>
      </c>
      <c r="J2031" s="452">
        <v>0</v>
      </c>
      <c r="K2031" s="452">
        <v>0</v>
      </c>
      <c r="L2031" s="452">
        <v>0</v>
      </c>
      <c r="M2031" s="452">
        <v>0</v>
      </c>
      <c r="N2031" s="452">
        <v>0</v>
      </c>
      <c r="O2031" s="452">
        <v>0</v>
      </c>
      <c r="P2031" s="452">
        <v>0</v>
      </c>
      <c r="Q2031" s="452">
        <v>0</v>
      </c>
      <c r="R2031" s="452">
        <v>0</v>
      </c>
      <c r="S2031" s="452">
        <v>0</v>
      </c>
      <c r="T2031" s="452">
        <v>0</v>
      </c>
      <c r="U2031" s="452">
        <v>0</v>
      </c>
      <c r="V2031" s="452">
        <v>0</v>
      </c>
      <c r="W2031" s="452">
        <v>0</v>
      </c>
      <c r="X2031" s="452">
        <v>0</v>
      </c>
    </row>
    <row r="2032" spans="1:24" outlineLevel="1">
      <c r="A2032" s="447"/>
      <c r="B2032" s="447"/>
      <c r="C2032" s="448"/>
      <c r="D2032" s="449"/>
      <c r="E2032" s="452" t="s">
        <v>5748</v>
      </c>
      <c r="F2032" s="452">
        <v>0</v>
      </c>
      <c r="G2032" s="452" t="s">
        <v>29</v>
      </c>
      <c r="H2032" s="452">
        <v>-6.2347900983156554</v>
      </c>
      <c r="I2032" s="452">
        <v>0</v>
      </c>
      <c r="J2032" s="452">
        <v>0</v>
      </c>
      <c r="K2032" s="452">
        <v>0</v>
      </c>
      <c r="L2032" s="452">
        <v>0</v>
      </c>
      <c r="M2032" s="452">
        <v>0</v>
      </c>
      <c r="N2032" s="452">
        <v>-6.2347900983156554</v>
      </c>
      <c r="O2032" s="452">
        <v>0</v>
      </c>
      <c r="P2032" s="452">
        <v>0</v>
      </c>
      <c r="Q2032" s="452">
        <v>0</v>
      </c>
      <c r="R2032" s="452">
        <v>0</v>
      </c>
      <c r="S2032" s="452">
        <v>0</v>
      </c>
      <c r="T2032" s="452">
        <v>0</v>
      </c>
      <c r="U2032" s="452">
        <v>0</v>
      </c>
      <c r="V2032" s="452">
        <v>0</v>
      </c>
      <c r="W2032" s="452">
        <v>0</v>
      </c>
      <c r="X2032" s="452">
        <v>0</v>
      </c>
    </row>
    <row r="2033" spans="1:24" outlineLevel="1">
      <c r="A2033" s="447"/>
      <c r="B2033" s="447"/>
      <c r="C2033" s="448"/>
      <c r="D2033" s="449"/>
      <c r="E2033" s="452" t="s">
        <v>5749</v>
      </c>
      <c r="F2033" s="452">
        <v>0</v>
      </c>
      <c r="G2033" s="452" t="s">
        <v>29</v>
      </c>
      <c r="H2033" s="452">
        <v>-19.35854967313405</v>
      </c>
      <c r="I2033" s="452">
        <v>0</v>
      </c>
      <c r="J2033" s="452">
        <v>0</v>
      </c>
      <c r="K2033" s="452">
        <v>0</v>
      </c>
      <c r="L2033" s="452">
        <v>0</v>
      </c>
      <c r="M2033" s="452">
        <v>0</v>
      </c>
      <c r="N2033" s="452">
        <v>-19.35854967313405</v>
      </c>
      <c r="O2033" s="452">
        <v>0</v>
      </c>
      <c r="P2033" s="452">
        <v>0</v>
      </c>
      <c r="Q2033" s="452">
        <v>0</v>
      </c>
      <c r="R2033" s="452">
        <v>0</v>
      </c>
      <c r="S2033" s="452">
        <v>0</v>
      </c>
      <c r="T2033" s="452">
        <v>0</v>
      </c>
      <c r="U2033" s="452">
        <v>0</v>
      </c>
      <c r="V2033" s="452">
        <v>0</v>
      </c>
      <c r="W2033" s="452">
        <v>0</v>
      </c>
      <c r="X2033" s="452">
        <v>0</v>
      </c>
    </row>
    <row r="2034" spans="1:24" outlineLevel="1">
      <c r="A2034" s="447"/>
      <c r="B2034" s="447"/>
      <c r="C2034" s="448"/>
      <c r="D2034" s="449"/>
      <c r="E2034" s="452" t="s">
        <v>5750</v>
      </c>
      <c r="F2034" s="452">
        <v>0</v>
      </c>
      <c r="G2034" s="452" t="s">
        <v>29</v>
      </c>
      <c r="H2034" s="452">
        <v>43.720684712710309</v>
      </c>
      <c r="I2034" s="452">
        <v>0</v>
      </c>
      <c r="J2034" s="452">
        <v>0</v>
      </c>
      <c r="K2034" s="452">
        <v>0</v>
      </c>
      <c r="L2034" s="452">
        <v>0</v>
      </c>
      <c r="M2034" s="452">
        <v>0</v>
      </c>
      <c r="N2034" s="452">
        <v>43.720684712710309</v>
      </c>
      <c r="O2034" s="452">
        <v>0</v>
      </c>
      <c r="P2034" s="452">
        <v>0</v>
      </c>
      <c r="Q2034" s="452">
        <v>0</v>
      </c>
      <c r="R2034" s="452">
        <v>0</v>
      </c>
      <c r="S2034" s="452">
        <v>0</v>
      </c>
      <c r="T2034" s="452">
        <v>0</v>
      </c>
      <c r="U2034" s="452">
        <v>0</v>
      </c>
      <c r="V2034" s="452">
        <v>0</v>
      </c>
      <c r="W2034" s="452">
        <v>0</v>
      </c>
      <c r="X2034" s="452">
        <v>0</v>
      </c>
    </row>
    <row r="2035" spans="1:24" outlineLevel="1">
      <c r="A2035" s="447"/>
      <c r="B2035" s="447"/>
      <c r="C2035" s="448"/>
      <c r="D2035" s="449"/>
      <c r="E2035" s="452" t="s">
        <v>5751</v>
      </c>
      <c r="F2035" s="452">
        <v>0</v>
      </c>
      <c r="G2035" s="452" t="s">
        <v>29</v>
      </c>
      <c r="H2035" s="452">
        <v>-10.678976866503103</v>
      </c>
      <c r="I2035" s="452">
        <v>0</v>
      </c>
      <c r="J2035" s="452">
        <v>0</v>
      </c>
      <c r="K2035" s="452">
        <v>0</v>
      </c>
      <c r="L2035" s="452">
        <v>0</v>
      </c>
      <c r="M2035" s="452">
        <v>0</v>
      </c>
      <c r="N2035" s="452">
        <v>-10.678976866503103</v>
      </c>
      <c r="O2035" s="452">
        <v>0</v>
      </c>
      <c r="P2035" s="452">
        <v>0</v>
      </c>
      <c r="Q2035" s="452">
        <v>0</v>
      </c>
      <c r="R2035" s="452">
        <v>0</v>
      </c>
      <c r="S2035" s="452">
        <v>0</v>
      </c>
      <c r="T2035" s="452">
        <v>0</v>
      </c>
      <c r="U2035" s="452">
        <v>0</v>
      </c>
      <c r="V2035" s="452">
        <v>0</v>
      </c>
      <c r="W2035" s="452">
        <v>0</v>
      </c>
      <c r="X2035" s="452">
        <v>0</v>
      </c>
    </row>
    <row r="2036" spans="1:24" outlineLevel="1">
      <c r="A2036" s="447"/>
      <c r="B2036" s="447"/>
      <c r="C2036" s="448"/>
      <c r="D2036" s="449"/>
      <c r="E2036" s="452" t="s">
        <v>5752</v>
      </c>
      <c r="F2036" s="452">
        <v>0</v>
      </c>
      <c r="G2036" s="452" t="s">
        <v>29</v>
      </c>
      <c r="H2036" s="452">
        <v>6.2270314072480009</v>
      </c>
      <c r="I2036" s="452">
        <v>0</v>
      </c>
      <c r="J2036" s="452">
        <v>0</v>
      </c>
      <c r="K2036" s="452">
        <v>0</v>
      </c>
      <c r="L2036" s="452">
        <v>0</v>
      </c>
      <c r="M2036" s="452">
        <v>0</v>
      </c>
      <c r="N2036" s="452">
        <v>6.2270314072480009</v>
      </c>
      <c r="O2036" s="452">
        <v>0</v>
      </c>
      <c r="P2036" s="452">
        <v>0</v>
      </c>
      <c r="Q2036" s="452">
        <v>0</v>
      </c>
      <c r="R2036" s="452">
        <v>0</v>
      </c>
      <c r="S2036" s="452">
        <v>0</v>
      </c>
      <c r="T2036" s="452">
        <v>0</v>
      </c>
      <c r="U2036" s="452">
        <v>0</v>
      </c>
      <c r="V2036" s="452">
        <v>0</v>
      </c>
      <c r="W2036" s="452">
        <v>0</v>
      </c>
      <c r="X2036" s="452">
        <v>0</v>
      </c>
    </row>
    <row r="2037" spans="1:24" outlineLevel="1">
      <c r="A2037" s="447"/>
      <c r="B2037" s="447"/>
      <c r="C2037" s="448"/>
      <c r="D2037" s="449"/>
      <c r="E2037" s="452" t="s">
        <v>5753</v>
      </c>
      <c r="F2037" s="452">
        <v>0</v>
      </c>
      <c r="G2037" s="452" t="s">
        <v>29</v>
      </c>
      <c r="H2037" s="452">
        <v>0</v>
      </c>
      <c r="I2037" s="452">
        <v>0</v>
      </c>
      <c r="J2037" s="452">
        <v>0</v>
      </c>
      <c r="K2037" s="452">
        <v>0</v>
      </c>
      <c r="L2037" s="452">
        <v>0</v>
      </c>
      <c r="M2037" s="452">
        <v>0</v>
      </c>
      <c r="N2037" s="452">
        <v>0</v>
      </c>
      <c r="O2037" s="452">
        <v>0</v>
      </c>
      <c r="P2037" s="452">
        <v>0</v>
      </c>
      <c r="Q2037" s="452">
        <v>0</v>
      </c>
      <c r="R2037" s="452">
        <v>0</v>
      </c>
      <c r="S2037" s="452">
        <v>0</v>
      </c>
      <c r="T2037" s="452">
        <v>0</v>
      </c>
      <c r="U2037" s="452">
        <v>0</v>
      </c>
      <c r="V2037" s="452">
        <v>0</v>
      </c>
      <c r="W2037" s="452">
        <v>0</v>
      </c>
      <c r="X2037" s="452">
        <v>0</v>
      </c>
    </row>
    <row r="2038" spans="1:24" outlineLevel="1">
      <c r="A2038" s="447"/>
      <c r="B2038" s="447"/>
      <c r="C2038" s="448"/>
      <c r="D2038" s="449"/>
      <c r="E2038" s="452" t="s">
        <v>5754</v>
      </c>
      <c r="F2038" s="452">
        <v>0</v>
      </c>
      <c r="G2038" s="452" t="s">
        <v>29</v>
      </c>
      <c r="H2038" s="452">
        <v>0</v>
      </c>
      <c r="I2038" s="452">
        <v>0</v>
      </c>
      <c r="J2038" s="452">
        <v>0</v>
      </c>
      <c r="K2038" s="452">
        <v>0</v>
      </c>
      <c r="L2038" s="452">
        <v>0</v>
      </c>
      <c r="M2038" s="452">
        <v>0</v>
      </c>
      <c r="N2038" s="452">
        <v>0</v>
      </c>
      <c r="O2038" s="452">
        <v>0</v>
      </c>
      <c r="P2038" s="452">
        <v>0</v>
      </c>
      <c r="Q2038" s="452">
        <v>0</v>
      </c>
      <c r="R2038" s="452">
        <v>0</v>
      </c>
      <c r="S2038" s="452">
        <v>0</v>
      </c>
      <c r="T2038" s="452">
        <v>0</v>
      </c>
      <c r="U2038" s="452">
        <v>0</v>
      </c>
      <c r="V2038" s="452">
        <v>0</v>
      </c>
      <c r="W2038" s="452">
        <v>0</v>
      </c>
      <c r="X2038" s="452">
        <v>0</v>
      </c>
    </row>
    <row r="2039" spans="1:24" outlineLevel="1">
      <c r="A2039" s="447"/>
      <c r="B2039" s="447"/>
      <c r="C2039" s="448"/>
      <c r="D2039" s="449"/>
      <c r="E2039" s="452" t="s">
        <v>5755</v>
      </c>
      <c r="F2039" s="452">
        <v>0</v>
      </c>
      <c r="G2039" s="452" t="s">
        <v>29</v>
      </c>
      <c r="H2039" s="452">
        <v>0</v>
      </c>
      <c r="I2039" s="452">
        <v>0</v>
      </c>
      <c r="J2039" s="452">
        <v>0</v>
      </c>
      <c r="K2039" s="452">
        <v>0</v>
      </c>
      <c r="L2039" s="452">
        <v>0</v>
      </c>
      <c r="M2039" s="452">
        <v>0</v>
      </c>
      <c r="N2039" s="452">
        <v>0</v>
      </c>
      <c r="O2039" s="452">
        <v>0</v>
      </c>
      <c r="P2039" s="452">
        <v>0</v>
      </c>
      <c r="Q2039" s="452">
        <v>0</v>
      </c>
      <c r="R2039" s="452">
        <v>0</v>
      </c>
      <c r="S2039" s="452">
        <v>0</v>
      </c>
      <c r="T2039" s="452">
        <v>0</v>
      </c>
      <c r="U2039" s="452">
        <v>0</v>
      </c>
      <c r="V2039" s="452">
        <v>0</v>
      </c>
      <c r="W2039" s="452">
        <v>0</v>
      </c>
      <c r="X2039" s="452">
        <v>0</v>
      </c>
    </row>
    <row r="2040" spans="1:24" outlineLevel="1">
      <c r="A2040" s="447"/>
      <c r="B2040" s="447"/>
      <c r="C2040" s="448"/>
      <c r="D2040" s="449"/>
      <c r="E2040" s="452" t="s">
        <v>5756</v>
      </c>
      <c r="F2040" s="452">
        <v>0</v>
      </c>
      <c r="G2040" s="452" t="s">
        <v>29</v>
      </c>
      <c r="H2040" s="452">
        <v>0</v>
      </c>
      <c r="I2040" s="452">
        <v>0</v>
      </c>
      <c r="J2040" s="452">
        <v>0</v>
      </c>
      <c r="K2040" s="452">
        <v>0</v>
      </c>
      <c r="L2040" s="452">
        <v>0</v>
      </c>
      <c r="M2040" s="452">
        <v>0</v>
      </c>
      <c r="N2040" s="452">
        <v>0</v>
      </c>
      <c r="O2040" s="452">
        <v>0</v>
      </c>
      <c r="P2040" s="452">
        <v>0</v>
      </c>
      <c r="Q2040" s="452">
        <v>0</v>
      </c>
      <c r="R2040" s="452">
        <v>0</v>
      </c>
      <c r="S2040" s="452">
        <v>0</v>
      </c>
      <c r="T2040" s="452">
        <v>0</v>
      </c>
      <c r="U2040" s="452">
        <v>0</v>
      </c>
      <c r="V2040" s="452">
        <v>0</v>
      </c>
      <c r="W2040" s="452">
        <v>0</v>
      </c>
      <c r="X2040" s="452">
        <v>0</v>
      </c>
    </row>
    <row r="2041" spans="1:24" outlineLevel="1">
      <c r="A2041" s="447"/>
      <c r="B2041" s="447"/>
      <c r="C2041" s="448"/>
      <c r="D2041" s="449"/>
      <c r="E2041" s="452" t="s">
        <v>5757</v>
      </c>
      <c r="F2041" s="452">
        <v>0</v>
      </c>
      <c r="G2041" s="452" t="s">
        <v>29</v>
      </c>
      <c r="H2041" s="452">
        <v>0</v>
      </c>
      <c r="I2041" s="452">
        <v>0</v>
      </c>
      <c r="J2041" s="452">
        <v>0</v>
      </c>
      <c r="K2041" s="452">
        <v>0</v>
      </c>
      <c r="L2041" s="452">
        <v>0</v>
      </c>
      <c r="M2041" s="452">
        <v>0</v>
      </c>
      <c r="N2041" s="452">
        <v>0</v>
      </c>
      <c r="O2041" s="452">
        <v>0</v>
      </c>
      <c r="P2041" s="452">
        <v>0</v>
      </c>
      <c r="Q2041" s="452">
        <v>0</v>
      </c>
      <c r="R2041" s="452">
        <v>0</v>
      </c>
      <c r="S2041" s="452">
        <v>0</v>
      </c>
      <c r="T2041" s="452">
        <v>0</v>
      </c>
      <c r="U2041" s="452">
        <v>0</v>
      </c>
      <c r="V2041" s="452">
        <v>0</v>
      </c>
      <c r="W2041" s="452">
        <v>0</v>
      </c>
      <c r="X2041" s="452">
        <v>0</v>
      </c>
    </row>
    <row r="2042" spans="1:24" outlineLevel="1">
      <c r="A2042" s="447"/>
      <c r="B2042" s="447"/>
      <c r="C2042" s="448"/>
      <c r="D2042" s="449"/>
      <c r="E2042" s="452" t="s">
        <v>5758</v>
      </c>
      <c r="F2042" s="452">
        <v>0</v>
      </c>
      <c r="G2042" s="452" t="s">
        <v>29</v>
      </c>
      <c r="H2042" s="452">
        <v>0</v>
      </c>
      <c r="I2042" s="452">
        <v>0</v>
      </c>
      <c r="J2042" s="452">
        <v>0</v>
      </c>
      <c r="K2042" s="452">
        <v>0</v>
      </c>
      <c r="L2042" s="452">
        <v>0</v>
      </c>
      <c r="M2042" s="452">
        <v>0</v>
      </c>
      <c r="N2042" s="452">
        <v>0</v>
      </c>
      <c r="O2042" s="452">
        <v>0</v>
      </c>
      <c r="P2042" s="452">
        <v>0</v>
      </c>
      <c r="Q2042" s="452">
        <v>0</v>
      </c>
      <c r="R2042" s="452">
        <v>0</v>
      </c>
      <c r="S2042" s="452">
        <v>0</v>
      </c>
      <c r="T2042" s="452">
        <v>0</v>
      </c>
      <c r="U2042" s="452">
        <v>0</v>
      </c>
      <c r="V2042" s="452">
        <v>0</v>
      </c>
      <c r="W2042" s="452">
        <v>0</v>
      </c>
      <c r="X2042" s="452">
        <v>0</v>
      </c>
    </row>
    <row r="2043" spans="1:24" outlineLevel="1">
      <c r="A2043" s="447"/>
      <c r="B2043" s="447"/>
      <c r="C2043" s="448"/>
      <c r="D2043" s="449"/>
      <c r="E2043" s="452" t="s">
        <v>5759</v>
      </c>
      <c r="F2043" s="452">
        <v>0</v>
      </c>
      <c r="G2043" s="452" t="s">
        <v>29</v>
      </c>
      <c r="H2043" s="452">
        <v>0</v>
      </c>
      <c r="I2043" s="452">
        <v>0</v>
      </c>
      <c r="J2043" s="452">
        <v>0</v>
      </c>
      <c r="K2043" s="452">
        <v>0</v>
      </c>
      <c r="L2043" s="452">
        <v>0</v>
      </c>
      <c r="M2043" s="452">
        <v>0</v>
      </c>
      <c r="N2043" s="452">
        <v>0</v>
      </c>
      <c r="O2043" s="452">
        <v>0</v>
      </c>
      <c r="P2043" s="452">
        <v>0</v>
      </c>
      <c r="Q2043" s="452">
        <v>0</v>
      </c>
      <c r="R2043" s="452">
        <v>0</v>
      </c>
      <c r="S2043" s="452">
        <v>0</v>
      </c>
      <c r="T2043" s="452">
        <v>0</v>
      </c>
      <c r="U2043" s="452">
        <v>0</v>
      </c>
      <c r="V2043" s="452">
        <v>0</v>
      </c>
      <c r="W2043" s="452">
        <v>0</v>
      </c>
      <c r="X2043" s="452">
        <v>0</v>
      </c>
    </row>
    <row r="2044" spans="1:24" outlineLevel="1">
      <c r="A2044" s="453"/>
      <c r="B2044" s="453"/>
      <c r="C2044" s="454"/>
      <c r="D2044" s="455"/>
      <c r="E2044" s="456" t="s">
        <v>5760</v>
      </c>
      <c r="F2044" s="456"/>
      <c r="G2044" s="456" t="s">
        <v>29</v>
      </c>
      <c r="H2044" s="457">
        <f t="shared" ref="H2044:H2049" si="147" xml:space="preserve"> SUM( J2044:X2044 )</f>
        <v>-9.7560202220496937</v>
      </c>
      <c r="I2044" s="456"/>
      <c r="J2044" s="457">
        <f t="shared" ref="J2044:X2049" si="148" xml:space="preserve">  CHOOSE( $F$2025, J2026, J2032, J2038 )</f>
        <v>0</v>
      </c>
      <c r="K2044" s="457">
        <f t="shared" si="148"/>
        <v>0</v>
      </c>
      <c r="L2044" s="457">
        <f t="shared" si="148"/>
        <v>0</v>
      </c>
      <c r="M2044" s="457">
        <f t="shared" si="148"/>
        <v>0</v>
      </c>
      <c r="N2044" s="457">
        <f t="shared" si="148"/>
        <v>-9.7560202220496937</v>
      </c>
      <c r="O2044" s="457">
        <f t="shared" si="148"/>
        <v>0</v>
      </c>
      <c r="P2044" s="457">
        <f t="shared" si="148"/>
        <v>0</v>
      </c>
      <c r="Q2044" s="457">
        <f t="shared" si="148"/>
        <v>0</v>
      </c>
      <c r="R2044" s="457">
        <f t="shared" si="148"/>
        <v>0</v>
      </c>
      <c r="S2044" s="457">
        <f t="shared" si="148"/>
        <v>0</v>
      </c>
      <c r="T2044" s="457">
        <f t="shared" si="148"/>
        <v>0</v>
      </c>
      <c r="U2044" s="457">
        <f t="shared" si="148"/>
        <v>0</v>
      </c>
      <c r="V2044" s="457">
        <f t="shared" si="148"/>
        <v>0</v>
      </c>
      <c r="W2044" s="457">
        <f t="shared" si="148"/>
        <v>0</v>
      </c>
      <c r="X2044" s="457">
        <f t="shared" si="148"/>
        <v>0</v>
      </c>
    </row>
    <row r="2045" spans="1:24" outlineLevel="1">
      <c r="A2045" s="453"/>
      <c r="B2045" s="453"/>
      <c r="C2045" s="454"/>
      <c r="D2045" s="455"/>
      <c r="E2045" s="456" t="s">
        <v>5761</v>
      </c>
      <c r="F2045" s="456"/>
      <c r="G2045" s="456" t="s">
        <v>29</v>
      </c>
      <c r="H2045" s="457">
        <f t="shared" si="147"/>
        <v>2.9579207142317436</v>
      </c>
      <c r="I2045" s="456"/>
      <c r="J2045" s="457">
        <f t="shared" si="148"/>
        <v>0</v>
      </c>
      <c r="K2045" s="457">
        <f t="shared" si="148"/>
        <v>0</v>
      </c>
      <c r="L2045" s="457">
        <f t="shared" si="148"/>
        <v>0</v>
      </c>
      <c r="M2045" s="457">
        <f t="shared" si="148"/>
        <v>0</v>
      </c>
      <c r="N2045" s="457">
        <f t="shared" si="148"/>
        <v>2.9579207142317436</v>
      </c>
      <c r="O2045" s="457">
        <f t="shared" si="148"/>
        <v>0</v>
      </c>
      <c r="P2045" s="457">
        <f t="shared" si="148"/>
        <v>0</v>
      </c>
      <c r="Q2045" s="457">
        <f t="shared" si="148"/>
        <v>0</v>
      </c>
      <c r="R2045" s="457">
        <f t="shared" si="148"/>
        <v>0</v>
      </c>
      <c r="S2045" s="457">
        <f t="shared" si="148"/>
        <v>0</v>
      </c>
      <c r="T2045" s="457">
        <f t="shared" si="148"/>
        <v>0</v>
      </c>
      <c r="U2045" s="457">
        <f t="shared" si="148"/>
        <v>0</v>
      </c>
      <c r="V2045" s="457">
        <f t="shared" si="148"/>
        <v>0</v>
      </c>
      <c r="W2045" s="457">
        <f t="shared" si="148"/>
        <v>0</v>
      </c>
      <c r="X2045" s="457">
        <f t="shared" si="148"/>
        <v>0</v>
      </c>
    </row>
    <row r="2046" spans="1:24" outlineLevel="1">
      <c r="A2046" s="453"/>
      <c r="B2046" s="453"/>
      <c r="C2046" s="454"/>
      <c r="D2046" s="455"/>
      <c r="E2046" s="456" t="s">
        <v>5762</v>
      </c>
      <c r="F2046" s="456"/>
      <c r="G2046" s="456" t="s">
        <v>29</v>
      </c>
      <c r="H2046" s="457">
        <f t="shared" si="147"/>
        <v>59.440750123780603</v>
      </c>
      <c r="I2046" s="456"/>
      <c r="J2046" s="457">
        <f t="shared" si="148"/>
        <v>0</v>
      </c>
      <c r="K2046" s="457">
        <f t="shared" si="148"/>
        <v>0</v>
      </c>
      <c r="L2046" s="457">
        <f t="shared" si="148"/>
        <v>0</v>
      </c>
      <c r="M2046" s="457">
        <f t="shared" si="148"/>
        <v>0</v>
      </c>
      <c r="N2046" s="457">
        <f t="shared" si="148"/>
        <v>59.440750123780603</v>
      </c>
      <c r="O2046" s="457">
        <f t="shared" si="148"/>
        <v>0</v>
      </c>
      <c r="P2046" s="457">
        <f t="shared" si="148"/>
        <v>0</v>
      </c>
      <c r="Q2046" s="457">
        <f t="shared" si="148"/>
        <v>0</v>
      </c>
      <c r="R2046" s="457">
        <f t="shared" si="148"/>
        <v>0</v>
      </c>
      <c r="S2046" s="457">
        <f t="shared" si="148"/>
        <v>0</v>
      </c>
      <c r="T2046" s="457">
        <f t="shared" si="148"/>
        <v>0</v>
      </c>
      <c r="U2046" s="457">
        <f t="shared" si="148"/>
        <v>0</v>
      </c>
      <c r="V2046" s="457">
        <f t="shared" si="148"/>
        <v>0</v>
      </c>
      <c r="W2046" s="457">
        <f t="shared" si="148"/>
        <v>0</v>
      </c>
      <c r="X2046" s="457">
        <f t="shared" si="148"/>
        <v>0</v>
      </c>
    </row>
    <row r="2047" spans="1:24" outlineLevel="1">
      <c r="A2047" s="453"/>
      <c r="B2047" s="453"/>
      <c r="C2047" s="454"/>
      <c r="D2047" s="455"/>
      <c r="E2047" s="456" t="s">
        <v>5763</v>
      </c>
      <c r="F2047" s="456"/>
      <c r="G2047" s="456" t="s">
        <v>29</v>
      </c>
      <c r="H2047" s="457">
        <f t="shared" si="147"/>
        <v>-6.9146974032435802</v>
      </c>
      <c r="I2047" s="456"/>
      <c r="J2047" s="457">
        <f t="shared" si="148"/>
        <v>0</v>
      </c>
      <c r="K2047" s="457">
        <f t="shared" si="148"/>
        <v>0</v>
      </c>
      <c r="L2047" s="457">
        <f t="shared" si="148"/>
        <v>0</v>
      </c>
      <c r="M2047" s="457">
        <f t="shared" si="148"/>
        <v>0</v>
      </c>
      <c r="N2047" s="457">
        <f t="shared" si="148"/>
        <v>-6.9146974032435802</v>
      </c>
      <c r="O2047" s="457">
        <f t="shared" si="148"/>
        <v>0</v>
      </c>
      <c r="P2047" s="457">
        <f t="shared" si="148"/>
        <v>0</v>
      </c>
      <c r="Q2047" s="457">
        <f t="shared" si="148"/>
        <v>0</v>
      </c>
      <c r="R2047" s="457">
        <f t="shared" si="148"/>
        <v>0</v>
      </c>
      <c r="S2047" s="457">
        <f t="shared" si="148"/>
        <v>0</v>
      </c>
      <c r="T2047" s="457">
        <f t="shared" si="148"/>
        <v>0</v>
      </c>
      <c r="U2047" s="457">
        <f t="shared" si="148"/>
        <v>0</v>
      </c>
      <c r="V2047" s="457">
        <f t="shared" si="148"/>
        <v>0</v>
      </c>
      <c r="W2047" s="457">
        <f t="shared" si="148"/>
        <v>0</v>
      </c>
      <c r="X2047" s="457">
        <f t="shared" si="148"/>
        <v>0</v>
      </c>
    </row>
    <row r="2048" spans="1:24" outlineLevel="1">
      <c r="A2048" s="453"/>
      <c r="B2048" s="453"/>
      <c r="C2048" s="454"/>
      <c r="D2048" s="455"/>
      <c r="E2048" s="456" t="s">
        <v>5764</v>
      </c>
      <c r="F2048" s="456"/>
      <c r="G2048" s="456" t="s">
        <v>29</v>
      </c>
      <c r="H2048" s="457">
        <f t="shared" si="147"/>
        <v>9.1849491146576749</v>
      </c>
      <c r="I2048" s="456"/>
      <c r="J2048" s="457">
        <f t="shared" si="148"/>
        <v>0</v>
      </c>
      <c r="K2048" s="457">
        <f t="shared" si="148"/>
        <v>0</v>
      </c>
      <c r="L2048" s="457">
        <f t="shared" si="148"/>
        <v>0</v>
      </c>
      <c r="M2048" s="457">
        <f t="shared" si="148"/>
        <v>0</v>
      </c>
      <c r="N2048" s="457">
        <f t="shared" si="148"/>
        <v>9.1849491146576749</v>
      </c>
      <c r="O2048" s="457">
        <f t="shared" si="148"/>
        <v>0</v>
      </c>
      <c r="P2048" s="457">
        <f t="shared" si="148"/>
        <v>0</v>
      </c>
      <c r="Q2048" s="457">
        <f t="shared" si="148"/>
        <v>0</v>
      </c>
      <c r="R2048" s="457">
        <f t="shared" si="148"/>
        <v>0</v>
      </c>
      <c r="S2048" s="457">
        <f t="shared" si="148"/>
        <v>0</v>
      </c>
      <c r="T2048" s="457">
        <f t="shared" si="148"/>
        <v>0</v>
      </c>
      <c r="U2048" s="457">
        <f t="shared" si="148"/>
        <v>0</v>
      </c>
      <c r="V2048" s="457">
        <f t="shared" si="148"/>
        <v>0</v>
      </c>
      <c r="W2048" s="457">
        <f t="shared" si="148"/>
        <v>0</v>
      </c>
      <c r="X2048" s="457">
        <f t="shared" si="148"/>
        <v>0</v>
      </c>
    </row>
    <row r="2049" spans="1:24" outlineLevel="1">
      <c r="A2049" s="453"/>
      <c r="B2049" s="453"/>
      <c r="C2049" s="454"/>
      <c r="D2049" s="455"/>
      <c r="E2049" s="456" t="s">
        <v>5765</v>
      </c>
      <c r="F2049" s="456"/>
      <c r="G2049" s="456" t="s">
        <v>29</v>
      </c>
      <c r="H2049" s="457">
        <f t="shared" si="147"/>
        <v>0</v>
      </c>
      <c r="I2049" s="456"/>
      <c r="J2049" s="457">
        <f t="shared" si="148"/>
        <v>0</v>
      </c>
      <c r="K2049" s="457">
        <f t="shared" si="148"/>
        <v>0</v>
      </c>
      <c r="L2049" s="457">
        <f t="shared" si="148"/>
        <v>0</v>
      </c>
      <c r="M2049" s="457">
        <f t="shared" si="148"/>
        <v>0</v>
      </c>
      <c r="N2049" s="457">
        <f t="shared" si="148"/>
        <v>0</v>
      </c>
      <c r="O2049" s="457">
        <f t="shared" si="148"/>
        <v>0</v>
      </c>
      <c r="P2049" s="457">
        <f t="shared" si="148"/>
        <v>0</v>
      </c>
      <c r="Q2049" s="457">
        <f t="shared" si="148"/>
        <v>0</v>
      </c>
      <c r="R2049" s="457">
        <f t="shared" si="148"/>
        <v>0</v>
      </c>
      <c r="S2049" s="457">
        <f t="shared" si="148"/>
        <v>0</v>
      </c>
      <c r="T2049" s="457">
        <f t="shared" si="148"/>
        <v>0</v>
      </c>
      <c r="U2049" s="457">
        <f t="shared" si="148"/>
        <v>0</v>
      </c>
      <c r="V2049" s="457">
        <f t="shared" si="148"/>
        <v>0</v>
      </c>
      <c r="W2049" s="457">
        <f t="shared" si="148"/>
        <v>0</v>
      </c>
      <c r="X2049" s="457">
        <f t="shared" si="148"/>
        <v>0</v>
      </c>
    </row>
    <row r="2050" spans="1:24" outlineLevel="1"/>
    <row r="2051" spans="1:24" outlineLevel="1"/>
    <row r="2052" spans="1:24" outlineLevel="1">
      <c r="B2052" s="69" t="s">
        <v>5766</v>
      </c>
    </row>
    <row r="2053" spans="1:24" outlineLevel="1">
      <c r="A2053" s="447"/>
      <c r="B2053" s="447"/>
      <c r="C2053" s="448"/>
      <c r="D2053" s="449"/>
      <c r="E2053" s="450" t="s">
        <v>5767</v>
      </c>
      <c r="F2053" s="450">
        <v>1</v>
      </c>
      <c r="G2053" s="450" t="s">
        <v>4001</v>
      </c>
      <c r="M2053" s="451"/>
    </row>
    <row r="2054" spans="1:24" outlineLevel="1">
      <c r="A2054" s="447"/>
      <c r="B2054" s="447"/>
      <c r="C2054" s="448"/>
      <c r="D2054" s="449"/>
      <c r="E2054" s="452" t="s">
        <v>5768</v>
      </c>
      <c r="F2054" s="452">
        <v>0</v>
      </c>
      <c r="G2054" s="452" t="s">
        <v>29</v>
      </c>
      <c r="H2054" s="452">
        <v>0.92630835333701489</v>
      </c>
      <c r="I2054" s="452">
        <v>0</v>
      </c>
      <c r="J2054" s="452">
        <v>0</v>
      </c>
      <c r="K2054" s="452">
        <v>0</v>
      </c>
      <c r="L2054" s="452">
        <v>0</v>
      </c>
      <c r="M2054" s="452">
        <v>0</v>
      </c>
      <c r="N2054" s="452">
        <v>1.4838663452034617</v>
      </c>
      <c r="O2054" s="452">
        <v>-0.55755799186644683</v>
      </c>
      <c r="P2054" s="452">
        <v>0</v>
      </c>
      <c r="Q2054" s="452">
        <v>0</v>
      </c>
      <c r="R2054" s="452">
        <v>0</v>
      </c>
      <c r="S2054" s="452">
        <v>0</v>
      </c>
      <c r="T2054" s="452">
        <v>0</v>
      </c>
      <c r="U2054" s="452">
        <v>0</v>
      </c>
      <c r="V2054" s="452">
        <v>0</v>
      </c>
      <c r="W2054" s="452">
        <v>0</v>
      </c>
      <c r="X2054" s="452">
        <v>0</v>
      </c>
    </row>
    <row r="2055" spans="1:24" outlineLevel="1">
      <c r="A2055" s="447"/>
      <c r="B2055" s="447"/>
      <c r="C2055" s="448"/>
      <c r="D2055" s="449"/>
      <c r="E2055" s="452" t="s">
        <v>5769</v>
      </c>
      <c r="F2055" s="452">
        <v>0</v>
      </c>
      <c r="G2055" s="452" t="s">
        <v>29</v>
      </c>
      <c r="H2055" s="452">
        <v>-55.816145496841955</v>
      </c>
      <c r="I2055" s="452">
        <v>0</v>
      </c>
      <c r="J2055" s="452">
        <v>0</v>
      </c>
      <c r="K2055" s="452">
        <v>0</v>
      </c>
      <c r="L2055" s="452">
        <v>0</v>
      </c>
      <c r="M2055" s="452">
        <v>0</v>
      </c>
      <c r="N2055" s="452">
        <v>-23.589293566961324</v>
      </c>
      <c r="O2055" s="452">
        <v>-32.226851929880631</v>
      </c>
      <c r="P2055" s="452">
        <v>0</v>
      </c>
      <c r="Q2055" s="452">
        <v>0</v>
      </c>
      <c r="R2055" s="452">
        <v>0</v>
      </c>
      <c r="S2055" s="452">
        <v>0</v>
      </c>
      <c r="T2055" s="452">
        <v>0</v>
      </c>
      <c r="U2055" s="452">
        <v>0</v>
      </c>
      <c r="V2055" s="452">
        <v>0</v>
      </c>
      <c r="W2055" s="452">
        <v>0</v>
      </c>
      <c r="X2055" s="452">
        <v>0</v>
      </c>
    </row>
    <row r="2056" spans="1:24" outlineLevel="1">
      <c r="A2056" s="447"/>
      <c r="B2056" s="447"/>
      <c r="C2056" s="448"/>
      <c r="D2056" s="449"/>
      <c r="E2056" s="452" t="s">
        <v>5770</v>
      </c>
      <c r="F2056" s="452">
        <v>0</v>
      </c>
      <c r="G2056" s="452" t="s">
        <v>29</v>
      </c>
      <c r="H2056" s="452">
        <v>-39.526473600322987</v>
      </c>
      <c r="I2056" s="452">
        <v>0</v>
      </c>
      <c r="J2056" s="452">
        <v>0</v>
      </c>
      <c r="K2056" s="452">
        <v>0</v>
      </c>
      <c r="L2056" s="452">
        <v>0</v>
      </c>
      <c r="M2056" s="452">
        <v>0</v>
      </c>
      <c r="N2056" s="452">
        <v>-4.0239684682269825</v>
      </c>
      <c r="O2056" s="452">
        <v>-35.502505132096005</v>
      </c>
      <c r="P2056" s="452">
        <v>0</v>
      </c>
      <c r="Q2056" s="452">
        <v>0</v>
      </c>
      <c r="R2056" s="452">
        <v>0</v>
      </c>
      <c r="S2056" s="452">
        <v>0</v>
      </c>
      <c r="T2056" s="452">
        <v>0</v>
      </c>
      <c r="U2056" s="452">
        <v>0</v>
      </c>
      <c r="V2056" s="452">
        <v>0</v>
      </c>
      <c r="W2056" s="452">
        <v>0</v>
      </c>
      <c r="X2056" s="452">
        <v>0</v>
      </c>
    </row>
    <row r="2057" spans="1:24" outlineLevel="1">
      <c r="A2057" s="447"/>
      <c r="B2057" s="447"/>
      <c r="C2057" s="448"/>
      <c r="D2057" s="449"/>
      <c r="E2057" s="452" t="s">
        <v>5771</v>
      </c>
      <c r="F2057" s="452">
        <v>0</v>
      </c>
      <c r="G2057" s="452" t="s">
        <v>29</v>
      </c>
      <c r="H2057" s="452">
        <v>5.0897964898595571</v>
      </c>
      <c r="I2057" s="452">
        <v>0</v>
      </c>
      <c r="J2057" s="452">
        <v>0</v>
      </c>
      <c r="K2057" s="452">
        <v>0</v>
      </c>
      <c r="L2057" s="452">
        <v>0</v>
      </c>
      <c r="M2057" s="452">
        <v>0</v>
      </c>
      <c r="N2057" s="452">
        <v>1.1311347476077851</v>
      </c>
      <c r="O2057" s="452">
        <v>3.9586617422517723</v>
      </c>
      <c r="P2057" s="452">
        <v>0</v>
      </c>
      <c r="Q2057" s="452">
        <v>0</v>
      </c>
      <c r="R2057" s="452">
        <v>0</v>
      </c>
      <c r="S2057" s="452">
        <v>0</v>
      </c>
      <c r="T2057" s="452">
        <v>0</v>
      </c>
      <c r="U2057" s="452">
        <v>0</v>
      </c>
      <c r="V2057" s="452">
        <v>0</v>
      </c>
      <c r="W2057" s="452">
        <v>0</v>
      </c>
      <c r="X2057" s="452">
        <v>0</v>
      </c>
    </row>
    <row r="2058" spans="1:24" outlineLevel="1">
      <c r="A2058" s="447"/>
      <c r="B2058" s="447"/>
      <c r="C2058" s="448"/>
      <c r="D2058" s="449"/>
      <c r="E2058" s="452" t="s">
        <v>5772</v>
      </c>
      <c r="F2058" s="452">
        <v>0</v>
      </c>
      <c r="G2058" s="452" t="s">
        <v>29</v>
      </c>
      <c r="H2058" s="452">
        <v>3.1968223377431464</v>
      </c>
      <c r="I2058" s="452">
        <v>0</v>
      </c>
      <c r="J2058" s="452">
        <v>0</v>
      </c>
      <c r="K2058" s="452">
        <v>0</v>
      </c>
      <c r="L2058" s="452">
        <v>0</v>
      </c>
      <c r="M2058" s="452">
        <v>0</v>
      </c>
      <c r="N2058" s="452">
        <v>3.1968223377431464</v>
      </c>
      <c r="O2058" s="452">
        <v>0</v>
      </c>
      <c r="P2058" s="452">
        <v>0</v>
      </c>
      <c r="Q2058" s="452">
        <v>0</v>
      </c>
      <c r="R2058" s="452">
        <v>0</v>
      </c>
      <c r="S2058" s="452">
        <v>0</v>
      </c>
      <c r="T2058" s="452">
        <v>0</v>
      </c>
      <c r="U2058" s="452">
        <v>0</v>
      </c>
      <c r="V2058" s="452">
        <v>0</v>
      </c>
      <c r="W2058" s="452">
        <v>0</v>
      </c>
      <c r="X2058" s="452">
        <v>0</v>
      </c>
    </row>
    <row r="2059" spans="1:24" outlineLevel="1">
      <c r="A2059" s="447"/>
      <c r="B2059" s="447"/>
      <c r="C2059" s="448"/>
      <c r="D2059" s="449"/>
      <c r="E2059" s="452" t="s">
        <v>5773</v>
      </c>
      <c r="F2059" s="452">
        <v>0</v>
      </c>
      <c r="G2059" s="452" t="s">
        <v>29</v>
      </c>
      <c r="H2059" s="452">
        <v>0</v>
      </c>
      <c r="I2059" s="452">
        <v>0</v>
      </c>
      <c r="J2059" s="452">
        <v>0</v>
      </c>
      <c r="K2059" s="452">
        <v>0</v>
      </c>
      <c r="L2059" s="452">
        <v>0</v>
      </c>
      <c r="M2059" s="452">
        <v>0</v>
      </c>
      <c r="N2059" s="452">
        <v>0</v>
      </c>
      <c r="O2059" s="452">
        <v>0</v>
      </c>
      <c r="P2059" s="452">
        <v>0</v>
      </c>
      <c r="Q2059" s="452">
        <v>0</v>
      </c>
      <c r="R2059" s="452">
        <v>0</v>
      </c>
      <c r="S2059" s="452">
        <v>0</v>
      </c>
      <c r="T2059" s="452">
        <v>0</v>
      </c>
      <c r="U2059" s="452">
        <v>0</v>
      </c>
      <c r="V2059" s="452">
        <v>0</v>
      </c>
      <c r="W2059" s="452">
        <v>0</v>
      </c>
      <c r="X2059" s="452">
        <v>0</v>
      </c>
    </row>
    <row r="2060" spans="1:24" outlineLevel="1">
      <c r="A2060" s="447"/>
      <c r="B2060" s="447"/>
      <c r="C2060" s="448"/>
      <c r="D2060" s="449"/>
      <c r="E2060" s="452" t="s">
        <v>5774</v>
      </c>
      <c r="F2060" s="452">
        <v>0</v>
      </c>
      <c r="G2060" s="452" t="s">
        <v>29</v>
      </c>
      <c r="H2060" s="452">
        <v>1.4363734267024864</v>
      </c>
      <c r="I2060" s="452">
        <v>0</v>
      </c>
      <c r="J2060" s="452">
        <v>0</v>
      </c>
      <c r="K2060" s="452">
        <v>0</v>
      </c>
      <c r="L2060" s="452">
        <v>0</v>
      </c>
      <c r="M2060" s="452">
        <v>0</v>
      </c>
      <c r="N2060" s="452">
        <v>1.7082733220007431</v>
      </c>
      <c r="O2060" s="452">
        <v>-0.27189989529825681</v>
      </c>
      <c r="P2060" s="452">
        <v>0</v>
      </c>
      <c r="Q2060" s="452">
        <v>0</v>
      </c>
      <c r="R2060" s="452">
        <v>0</v>
      </c>
      <c r="S2060" s="452">
        <v>0</v>
      </c>
      <c r="T2060" s="452">
        <v>0</v>
      </c>
      <c r="U2060" s="452">
        <v>0</v>
      </c>
      <c r="V2060" s="452">
        <v>0</v>
      </c>
      <c r="W2060" s="452">
        <v>0</v>
      </c>
      <c r="X2060" s="452">
        <v>0</v>
      </c>
    </row>
    <row r="2061" spans="1:24" outlineLevel="1">
      <c r="A2061" s="447"/>
      <c r="B2061" s="447"/>
      <c r="C2061" s="448"/>
      <c r="D2061" s="449"/>
      <c r="E2061" s="452" t="s">
        <v>5775</v>
      </c>
      <c r="F2061" s="452">
        <v>0</v>
      </c>
      <c r="G2061" s="452" t="s">
        <v>29</v>
      </c>
      <c r="H2061" s="452">
        <v>-55.456370994868109</v>
      </c>
      <c r="I2061" s="452">
        <v>0</v>
      </c>
      <c r="J2061" s="452">
        <v>0</v>
      </c>
      <c r="K2061" s="452">
        <v>0</v>
      </c>
      <c r="L2061" s="452">
        <v>0</v>
      </c>
      <c r="M2061" s="452">
        <v>0</v>
      </c>
      <c r="N2061" s="452">
        <v>-19.289969089414729</v>
      </c>
      <c r="O2061" s="452">
        <v>-36.166401905453377</v>
      </c>
      <c r="P2061" s="452">
        <v>0</v>
      </c>
      <c r="Q2061" s="452">
        <v>0</v>
      </c>
      <c r="R2061" s="452">
        <v>0</v>
      </c>
      <c r="S2061" s="452">
        <v>0</v>
      </c>
      <c r="T2061" s="452">
        <v>0</v>
      </c>
      <c r="U2061" s="452">
        <v>0</v>
      </c>
      <c r="V2061" s="452">
        <v>0</v>
      </c>
      <c r="W2061" s="452">
        <v>0</v>
      </c>
      <c r="X2061" s="452">
        <v>0</v>
      </c>
    </row>
    <row r="2062" spans="1:24" outlineLevel="1">
      <c r="A2062" s="447"/>
      <c r="B2062" s="447"/>
      <c r="C2062" s="448"/>
      <c r="D2062" s="449"/>
      <c r="E2062" s="452" t="s">
        <v>5776</v>
      </c>
      <c r="F2062" s="452">
        <v>0</v>
      </c>
      <c r="G2062" s="452" t="s">
        <v>29</v>
      </c>
      <c r="H2062" s="452">
        <v>-38.081167642194487</v>
      </c>
      <c r="I2062" s="452">
        <v>0</v>
      </c>
      <c r="J2062" s="452">
        <v>0</v>
      </c>
      <c r="K2062" s="452">
        <v>0</v>
      </c>
      <c r="L2062" s="452">
        <v>0</v>
      </c>
      <c r="M2062" s="452">
        <v>0</v>
      </c>
      <c r="N2062" s="452">
        <v>-0.96170342823319288</v>
      </c>
      <c r="O2062" s="452">
        <v>-37.119464213961294</v>
      </c>
      <c r="P2062" s="452">
        <v>0</v>
      </c>
      <c r="Q2062" s="452">
        <v>0</v>
      </c>
      <c r="R2062" s="452">
        <v>0</v>
      </c>
      <c r="S2062" s="452">
        <v>0</v>
      </c>
      <c r="T2062" s="452">
        <v>0</v>
      </c>
      <c r="U2062" s="452">
        <v>0</v>
      </c>
      <c r="V2062" s="452">
        <v>0</v>
      </c>
      <c r="W2062" s="452">
        <v>0</v>
      </c>
      <c r="X2062" s="452">
        <v>0</v>
      </c>
    </row>
    <row r="2063" spans="1:24" outlineLevel="1">
      <c r="A2063" s="447"/>
      <c r="B2063" s="447"/>
      <c r="C2063" s="448"/>
      <c r="D2063" s="449"/>
      <c r="E2063" s="452" t="s">
        <v>5777</v>
      </c>
      <c r="F2063" s="452">
        <v>0</v>
      </c>
      <c r="G2063" s="452" t="s">
        <v>29</v>
      </c>
      <c r="H2063" s="452">
        <v>26.41738647971037</v>
      </c>
      <c r="I2063" s="452">
        <v>0</v>
      </c>
      <c r="J2063" s="452">
        <v>0</v>
      </c>
      <c r="K2063" s="452">
        <v>0</v>
      </c>
      <c r="L2063" s="452">
        <v>0</v>
      </c>
      <c r="M2063" s="452">
        <v>0</v>
      </c>
      <c r="N2063" s="452">
        <v>24.276307997381888</v>
      </c>
      <c r="O2063" s="452">
        <v>2.1410784823284823</v>
      </c>
      <c r="P2063" s="452">
        <v>0</v>
      </c>
      <c r="Q2063" s="452">
        <v>0</v>
      </c>
      <c r="R2063" s="452">
        <v>0</v>
      </c>
      <c r="S2063" s="452">
        <v>0</v>
      </c>
      <c r="T2063" s="452">
        <v>0</v>
      </c>
      <c r="U2063" s="452">
        <v>0</v>
      </c>
      <c r="V2063" s="452">
        <v>0</v>
      </c>
      <c r="W2063" s="452">
        <v>0</v>
      </c>
      <c r="X2063" s="452">
        <v>0</v>
      </c>
    </row>
    <row r="2064" spans="1:24" outlineLevel="1">
      <c r="A2064" s="447"/>
      <c r="B2064" s="447"/>
      <c r="C2064" s="448"/>
      <c r="D2064" s="449"/>
      <c r="E2064" s="452" t="s">
        <v>5778</v>
      </c>
      <c r="F2064" s="452">
        <v>0</v>
      </c>
      <c r="G2064" s="452" t="s">
        <v>29</v>
      </c>
      <c r="H2064" s="452">
        <v>11.396933208194543</v>
      </c>
      <c r="I2064" s="452">
        <v>0</v>
      </c>
      <c r="J2064" s="452">
        <v>0</v>
      </c>
      <c r="K2064" s="452">
        <v>0</v>
      </c>
      <c r="L2064" s="452">
        <v>0</v>
      </c>
      <c r="M2064" s="452">
        <v>0</v>
      </c>
      <c r="N2064" s="452">
        <v>11.396933208194543</v>
      </c>
      <c r="O2064" s="452">
        <v>0</v>
      </c>
      <c r="P2064" s="452">
        <v>0</v>
      </c>
      <c r="Q2064" s="452">
        <v>0</v>
      </c>
      <c r="R2064" s="452">
        <v>0</v>
      </c>
      <c r="S2064" s="452">
        <v>0</v>
      </c>
      <c r="T2064" s="452">
        <v>0</v>
      </c>
      <c r="U2064" s="452">
        <v>0</v>
      </c>
      <c r="V2064" s="452">
        <v>0</v>
      </c>
      <c r="W2064" s="452">
        <v>0</v>
      </c>
      <c r="X2064" s="452">
        <v>0</v>
      </c>
    </row>
    <row r="2065" spans="1:24" outlineLevel="1">
      <c r="A2065" s="447"/>
      <c r="B2065" s="447"/>
      <c r="C2065" s="448"/>
      <c r="D2065" s="449"/>
      <c r="E2065" s="452" t="s">
        <v>5779</v>
      </c>
      <c r="F2065" s="452">
        <v>0</v>
      </c>
      <c r="G2065" s="452" t="s">
        <v>29</v>
      </c>
      <c r="H2065" s="452">
        <v>0</v>
      </c>
      <c r="I2065" s="452">
        <v>0</v>
      </c>
      <c r="J2065" s="452">
        <v>0</v>
      </c>
      <c r="K2065" s="452">
        <v>0</v>
      </c>
      <c r="L2065" s="452">
        <v>0</v>
      </c>
      <c r="M2065" s="452">
        <v>0</v>
      </c>
      <c r="N2065" s="452">
        <v>0</v>
      </c>
      <c r="O2065" s="452">
        <v>0</v>
      </c>
      <c r="P2065" s="452">
        <v>0</v>
      </c>
      <c r="Q2065" s="452">
        <v>0</v>
      </c>
      <c r="R2065" s="452">
        <v>0</v>
      </c>
      <c r="S2065" s="452">
        <v>0</v>
      </c>
      <c r="T2065" s="452">
        <v>0</v>
      </c>
      <c r="U2065" s="452">
        <v>0</v>
      </c>
      <c r="V2065" s="452">
        <v>0</v>
      </c>
      <c r="W2065" s="452">
        <v>0</v>
      </c>
      <c r="X2065" s="452">
        <v>0</v>
      </c>
    </row>
    <row r="2066" spans="1:24" outlineLevel="1">
      <c r="A2066" s="447"/>
      <c r="B2066" s="447"/>
      <c r="C2066" s="448"/>
      <c r="D2066" s="449"/>
      <c r="E2066" s="452" t="s">
        <v>5780</v>
      </c>
      <c r="F2066" s="452">
        <v>0</v>
      </c>
      <c r="G2066" s="452" t="s">
        <v>29</v>
      </c>
      <c r="H2066" s="452">
        <v>0</v>
      </c>
      <c r="I2066" s="452">
        <v>0</v>
      </c>
      <c r="J2066" s="452">
        <v>0</v>
      </c>
      <c r="K2066" s="452">
        <v>0</v>
      </c>
      <c r="L2066" s="452">
        <v>0</v>
      </c>
      <c r="M2066" s="452">
        <v>0</v>
      </c>
      <c r="N2066" s="452">
        <v>0</v>
      </c>
      <c r="O2066" s="452">
        <v>0</v>
      </c>
      <c r="P2066" s="452">
        <v>0</v>
      </c>
      <c r="Q2066" s="452">
        <v>0</v>
      </c>
      <c r="R2066" s="452">
        <v>0</v>
      </c>
      <c r="S2066" s="452">
        <v>0</v>
      </c>
      <c r="T2066" s="452">
        <v>0</v>
      </c>
      <c r="U2066" s="452">
        <v>0</v>
      </c>
      <c r="V2066" s="452">
        <v>0</v>
      </c>
      <c r="W2066" s="452">
        <v>0</v>
      </c>
      <c r="X2066" s="452">
        <v>0</v>
      </c>
    </row>
    <row r="2067" spans="1:24" outlineLevel="1">
      <c r="A2067" s="447"/>
      <c r="B2067" s="447"/>
      <c r="C2067" s="448"/>
      <c r="D2067" s="449"/>
      <c r="E2067" s="452" t="s">
        <v>5781</v>
      </c>
      <c r="F2067" s="452">
        <v>0</v>
      </c>
      <c r="G2067" s="452" t="s">
        <v>29</v>
      </c>
      <c r="H2067" s="452">
        <v>0</v>
      </c>
      <c r="I2067" s="452">
        <v>0</v>
      </c>
      <c r="J2067" s="452">
        <v>0</v>
      </c>
      <c r="K2067" s="452">
        <v>0</v>
      </c>
      <c r="L2067" s="452">
        <v>0</v>
      </c>
      <c r="M2067" s="452">
        <v>0</v>
      </c>
      <c r="N2067" s="452">
        <v>0</v>
      </c>
      <c r="O2067" s="452">
        <v>0</v>
      </c>
      <c r="P2067" s="452">
        <v>0</v>
      </c>
      <c r="Q2067" s="452">
        <v>0</v>
      </c>
      <c r="R2067" s="452">
        <v>0</v>
      </c>
      <c r="S2067" s="452">
        <v>0</v>
      </c>
      <c r="T2067" s="452">
        <v>0</v>
      </c>
      <c r="U2067" s="452">
        <v>0</v>
      </c>
      <c r="V2067" s="452">
        <v>0</v>
      </c>
      <c r="W2067" s="452">
        <v>0</v>
      </c>
      <c r="X2067" s="452">
        <v>0</v>
      </c>
    </row>
    <row r="2068" spans="1:24" outlineLevel="1">
      <c r="A2068" s="447"/>
      <c r="B2068" s="447"/>
      <c r="C2068" s="448"/>
      <c r="D2068" s="449"/>
      <c r="E2068" s="452" t="s">
        <v>5782</v>
      </c>
      <c r="F2068" s="452">
        <v>0</v>
      </c>
      <c r="G2068" s="452" t="s">
        <v>29</v>
      </c>
      <c r="H2068" s="452">
        <v>0</v>
      </c>
      <c r="I2068" s="452">
        <v>0</v>
      </c>
      <c r="J2068" s="452">
        <v>0</v>
      </c>
      <c r="K2068" s="452">
        <v>0</v>
      </c>
      <c r="L2068" s="452">
        <v>0</v>
      </c>
      <c r="M2068" s="452">
        <v>0</v>
      </c>
      <c r="N2068" s="452">
        <v>0</v>
      </c>
      <c r="O2068" s="452">
        <v>0</v>
      </c>
      <c r="P2068" s="452">
        <v>0</v>
      </c>
      <c r="Q2068" s="452">
        <v>0</v>
      </c>
      <c r="R2068" s="452">
        <v>0</v>
      </c>
      <c r="S2068" s="452">
        <v>0</v>
      </c>
      <c r="T2068" s="452">
        <v>0</v>
      </c>
      <c r="U2068" s="452">
        <v>0</v>
      </c>
      <c r="V2068" s="452">
        <v>0</v>
      </c>
      <c r="W2068" s="452">
        <v>0</v>
      </c>
      <c r="X2068" s="452">
        <v>0</v>
      </c>
    </row>
    <row r="2069" spans="1:24" outlineLevel="1">
      <c r="A2069" s="447"/>
      <c r="B2069" s="447"/>
      <c r="C2069" s="448"/>
      <c r="D2069" s="449"/>
      <c r="E2069" s="452" t="s">
        <v>5783</v>
      </c>
      <c r="F2069" s="452">
        <v>0</v>
      </c>
      <c r="G2069" s="452" t="s">
        <v>29</v>
      </c>
      <c r="H2069" s="452">
        <v>0</v>
      </c>
      <c r="I2069" s="452">
        <v>0</v>
      </c>
      <c r="J2069" s="452">
        <v>0</v>
      </c>
      <c r="K2069" s="452">
        <v>0</v>
      </c>
      <c r="L2069" s="452">
        <v>0</v>
      </c>
      <c r="M2069" s="452">
        <v>0</v>
      </c>
      <c r="N2069" s="452">
        <v>0</v>
      </c>
      <c r="O2069" s="452">
        <v>0</v>
      </c>
      <c r="P2069" s="452">
        <v>0</v>
      </c>
      <c r="Q2069" s="452">
        <v>0</v>
      </c>
      <c r="R2069" s="452">
        <v>0</v>
      </c>
      <c r="S2069" s="452">
        <v>0</v>
      </c>
      <c r="T2069" s="452">
        <v>0</v>
      </c>
      <c r="U2069" s="452">
        <v>0</v>
      </c>
      <c r="V2069" s="452">
        <v>0</v>
      </c>
      <c r="W2069" s="452">
        <v>0</v>
      </c>
      <c r="X2069" s="452">
        <v>0</v>
      </c>
    </row>
    <row r="2070" spans="1:24" outlineLevel="1">
      <c r="A2070" s="447"/>
      <c r="B2070" s="447"/>
      <c r="C2070" s="448"/>
      <c r="D2070" s="449"/>
      <c r="E2070" s="452" t="s">
        <v>5784</v>
      </c>
      <c r="F2070" s="452">
        <v>0</v>
      </c>
      <c r="G2070" s="452" t="s">
        <v>29</v>
      </c>
      <c r="H2070" s="452">
        <v>0</v>
      </c>
      <c r="I2070" s="452">
        <v>0</v>
      </c>
      <c r="J2070" s="452">
        <v>0</v>
      </c>
      <c r="K2070" s="452">
        <v>0</v>
      </c>
      <c r="L2070" s="452">
        <v>0</v>
      </c>
      <c r="M2070" s="452">
        <v>0</v>
      </c>
      <c r="N2070" s="452">
        <v>0</v>
      </c>
      <c r="O2070" s="452">
        <v>0</v>
      </c>
      <c r="P2070" s="452">
        <v>0</v>
      </c>
      <c r="Q2070" s="452">
        <v>0</v>
      </c>
      <c r="R2070" s="452">
        <v>0</v>
      </c>
      <c r="S2070" s="452">
        <v>0</v>
      </c>
      <c r="T2070" s="452">
        <v>0</v>
      </c>
      <c r="U2070" s="452">
        <v>0</v>
      </c>
      <c r="V2070" s="452">
        <v>0</v>
      </c>
      <c r="W2070" s="452">
        <v>0</v>
      </c>
      <c r="X2070" s="452">
        <v>0</v>
      </c>
    </row>
    <row r="2071" spans="1:24" outlineLevel="1">
      <c r="A2071" s="447"/>
      <c r="B2071" s="447"/>
      <c r="C2071" s="448"/>
      <c r="D2071" s="449"/>
      <c r="E2071" s="452" t="s">
        <v>5785</v>
      </c>
      <c r="F2071" s="452">
        <v>0</v>
      </c>
      <c r="G2071" s="452" t="s">
        <v>29</v>
      </c>
      <c r="H2071" s="452">
        <v>0</v>
      </c>
      <c r="I2071" s="452">
        <v>0</v>
      </c>
      <c r="J2071" s="452">
        <v>0</v>
      </c>
      <c r="K2071" s="452">
        <v>0</v>
      </c>
      <c r="L2071" s="452">
        <v>0</v>
      </c>
      <c r="M2071" s="452">
        <v>0</v>
      </c>
      <c r="N2071" s="452">
        <v>0</v>
      </c>
      <c r="O2071" s="452">
        <v>0</v>
      </c>
      <c r="P2071" s="452">
        <v>0</v>
      </c>
      <c r="Q2071" s="452">
        <v>0</v>
      </c>
      <c r="R2071" s="452">
        <v>0</v>
      </c>
      <c r="S2071" s="452">
        <v>0</v>
      </c>
      <c r="T2071" s="452">
        <v>0</v>
      </c>
      <c r="U2071" s="452">
        <v>0</v>
      </c>
      <c r="V2071" s="452">
        <v>0</v>
      </c>
      <c r="W2071" s="452">
        <v>0</v>
      </c>
      <c r="X2071" s="452">
        <v>0</v>
      </c>
    </row>
    <row r="2072" spans="1:24" outlineLevel="1">
      <c r="A2072" s="453"/>
      <c r="B2072" s="453"/>
      <c r="C2072" s="454"/>
      <c r="D2072" s="455"/>
      <c r="E2072" s="456" t="s">
        <v>5786</v>
      </c>
      <c r="F2072" s="456"/>
      <c r="G2072" s="456" t="s">
        <v>29</v>
      </c>
      <c r="H2072" s="457">
        <f t="shared" ref="H2072:H2077" si="149" xml:space="preserve"> SUM( J2072:X2072 )</f>
        <v>0.92630835333701489</v>
      </c>
      <c r="I2072" s="456"/>
      <c r="J2072" s="457">
        <f t="shared" ref="J2072:X2077" si="150" xml:space="preserve">  CHOOSE( $F$2053, J2054, J2060, J2066 )</f>
        <v>0</v>
      </c>
      <c r="K2072" s="457">
        <f t="shared" si="150"/>
        <v>0</v>
      </c>
      <c r="L2072" s="457">
        <f t="shared" si="150"/>
        <v>0</v>
      </c>
      <c r="M2072" s="457">
        <f t="shared" si="150"/>
        <v>0</v>
      </c>
      <c r="N2072" s="457">
        <f t="shared" si="150"/>
        <v>1.4838663452034617</v>
      </c>
      <c r="O2072" s="457">
        <f t="shared" si="150"/>
        <v>-0.55755799186644683</v>
      </c>
      <c r="P2072" s="457">
        <f t="shared" si="150"/>
        <v>0</v>
      </c>
      <c r="Q2072" s="457">
        <f t="shared" si="150"/>
        <v>0</v>
      </c>
      <c r="R2072" s="457">
        <f t="shared" si="150"/>
        <v>0</v>
      </c>
      <c r="S2072" s="457">
        <f t="shared" si="150"/>
        <v>0</v>
      </c>
      <c r="T2072" s="457">
        <f t="shared" si="150"/>
        <v>0</v>
      </c>
      <c r="U2072" s="457">
        <f t="shared" si="150"/>
        <v>0</v>
      </c>
      <c r="V2072" s="457">
        <f t="shared" si="150"/>
        <v>0</v>
      </c>
      <c r="W2072" s="457">
        <f t="shared" si="150"/>
        <v>0</v>
      </c>
      <c r="X2072" s="457">
        <f t="shared" si="150"/>
        <v>0</v>
      </c>
    </row>
    <row r="2073" spans="1:24" outlineLevel="1">
      <c r="A2073" s="453"/>
      <c r="B2073" s="453"/>
      <c r="C2073" s="454"/>
      <c r="D2073" s="455"/>
      <c r="E2073" s="456" t="s">
        <v>5787</v>
      </c>
      <c r="F2073" s="456"/>
      <c r="G2073" s="456" t="s">
        <v>29</v>
      </c>
      <c r="H2073" s="457">
        <f t="shared" si="149"/>
        <v>-55.816145496841955</v>
      </c>
      <c r="I2073" s="456"/>
      <c r="J2073" s="457">
        <f t="shared" si="150"/>
        <v>0</v>
      </c>
      <c r="K2073" s="457">
        <f t="shared" si="150"/>
        <v>0</v>
      </c>
      <c r="L2073" s="457">
        <f t="shared" si="150"/>
        <v>0</v>
      </c>
      <c r="M2073" s="457">
        <f t="shared" si="150"/>
        <v>0</v>
      </c>
      <c r="N2073" s="457">
        <f t="shared" si="150"/>
        <v>-23.589293566961324</v>
      </c>
      <c r="O2073" s="457">
        <f t="shared" si="150"/>
        <v>-32.226851929880631</v>
      </c>
      <c r="P2073" s="457">
        <f t="shared" si="150"/>
        <v>0</v>
      </c>
      <c r="Q2073" s="457">
        <f t="shared" si="150"/>
        <v>0</v>
      </c>
      <c r="R2073" s="457">
        <f t="shared" si="150"/>
        <v>0</v>
      </c>
      <c r="S2073" s="457">
        <f t="shared" si="150"/>
        <v>0</v>
      </c>
      <c r="T2073" s="457">
        <f t="shared" si="150"/>
        <v>0</v>
      </c>
      <c r="U2073" s="457">
        <f t="shared" si="150"/>
        <v>0</v>
      </c>
      <c r="V2073" s="457">
        <f t="shared" si="150"/>
        <v>0</v>
      </c>
      <c r="W2073" s="457">
        <f t="shared" si="150"/>
        <v>0</v>
      </c>
      <c r="X2073" s="457">
        <f t="shared" si="150"/>
        <v>0</v>
      </c>
    </row>
    <row r="2074" spans="1:24" outlineLevel="1">
      <c r="A2074" s="453"/>
      <c r="B2074" s="453"/>
      <c r="C2074" s="454"/>
      <c r="D2074" s="455"/>
      <c r="E2074" s="456" t="s">
        <v>5788</v>
      </c>
      <c r="F2074" s="456"/>
      <c r="G2074" s="456" t="s">
        <v>29</v>
      </c>
      <c r="H2074" s="457">
        <f t="shared" si="149"/>
        <v>-39.526473600322987</v>
      </c>
      <c r="I2074" s="456"/>
      <c r="J2074" s="457">
        <f t="shared" si="150"/>
        <v>0</v>
      </c>
      <c r="K2074" s="457">
        <f t="shared" si="150"/>
        <v>0</v>
      </c>
      <c r="L2074" s="457">
        <f t="shared" si="150"/>
        <v>0</v>
      </c>
      <c r="M2074" s="457">
        <f t="shared" si="150"/>
        <v>0</v>
      </c>
      <c r="N2074" s="457">
        <f t="shared" si="150"/>
        <v>-4.0239684682269825</v>
      </c>
      <c r="O2074" s="457">
        <f t="shared" si="150"/>
        <v>-35.502505132096005</v>
      </c>
      <c r="P2074" s="457">
        <f t="shared" si="150"/>
        <v>0</v>
      </c>
      <c r="Q2074" s="457">
        <f t="shared" si="150"/>
        <v>0</v>
      </c>
      <c r="R2074" s="457">
        <f t="shared" si="150"/>
        <v>0</v>
      </c>
      <c r="S2074" s="457">
        <f t="shared" si="150"/>
        <v>0</v>
      </c>
      <c r="T2074" s="457">
        <f t="shared" si="150"/>
        <v>0</v>
      </c>
      <c r="U2074" s="457">
        <f t="shared" si="150"/>
        <v>0</v>
      </c>
      <c r="V2074" s="457">
        <f t="shared" si="150"/>
        <v>0</v>
      </c>
      <c r="W2074" s="457">
        <f t="shared" si="150"/>
        <v>0</v>
      </c>
      <c r="X2074" s="457">
        <f t="shared" si="150"/>
        <v>0</v>
      </c>
    </row>
    <row r="2075" spans="1:24" outlineLevel="1">
      <c r="A2075" s="453"/>
      <c r="B2075" s="453"/>
      <c r="C2075" s="454"/>
      <c r="D2075" s="455"/>
      <c r="E2075" s="456" t="s">
        <v>5789</v>
      </c>
      <c r="F2075" s="456"/>
      <c r="G2075" s="456" t="s">
        <v>29</v>
      </c>
      <c r="H2075" s="457">
        <f t="shared" si="149"/>
        <v>5.0897964898595571</v>
      </c>
      <c r="I2075" s="456"/>
      <c r="J2075" s="457">
        <f t="shared" si="150"/>
        <v>0</v>
      </c>
      <c r="K2075" s="457">
        <f t="shared" si="150"/>
        <v>0</v>
      </c>
      <c r="L2075" s="457">
        <f t="shared" si="150"/>
        <v>0</v>
      </c>
      <c r="M2075" s="457">
        <f t="shared" si="150"/>
        <v>0</v>
      </c>
      <c r="N2075" s="457">
        <f t="shared" si="150"/>
        <v>1.1311347476077851</v>
      </c>
      <c r="O2075" s="457">
        <f t="shared" si="150"/>
        <v>3.9586617422517723</v>
      </c>
      <c r="P2075" s="457">
        <f t="shared" si="150"/>
        <v>0</v>
      </c>
      <c r="Q2075" s="457">
        <f t="shared" si="150"/>
        <v>0</v>
      </c>
      <c r="R2075" s="457">
        <f t="shared" si="150"/>
        <v>0</v>
      </c>
      <c r="S2075" s="457">
        <f t="shared" si="150"/>
        <v>0</v>
      </c>
      <c r="T2075" s="457">
        <f t="shared" si="150"/>
        <v>0</v>
      </c>
      <c r="U2075" s="457">
        <f t="shared" si="150"/>
        <v>0</v>
      </c>
      <c r="V2075" s="457">
        <f t="shared" si="150"/>
        <v>0</v>
      </c>
      <c r="W2075" s="457">
        <f t="shared" si="150"/>
        <v>0</v>
      </c>
      <c r="X2075" s="457">
        <f t="shared" si="150"/>
        <v>0</v>
      </c>
    </row>
    <row r="2076" spans="1:24" outlineLevel="1">
      <c r="A2076" s="453"/>
      <c r="B2076" s="453"/>
      <c r="C2076" s="454"/>
      <c r="D2076" s="455"/>
      <c r="E2076" s="456" t="s">
        <v>5790</v>
      </c>
      <c r="F2076" s="456"/>
      <c r="G2076" s="456" t="s">
        <v>29</v>
      </c>
      <c r="H2076" s="457">
        <f t="shared" si="149"/>
        <v>3.1968223377431464</v>
      </c>
      <c r="I2076" s="456"/>
      <c r="J2076" s="457">
        <f t="shared" si="150"/>
        <v>0</v>
      </c>
      <c r="K2076" s="457">
        <f t="shared" si="150"/>
        <v>0</v>
      </c>
      <c r="L2076" s="457">
        <f t="shared" si="150"/>
        <v>0</v>
      </c>
      <c r="M2076" s="457">
        <f t="shared" si="150"/>
        <v>0</v>
      </c>
      <c r="N2076" s="457">
        <f t="shared" si="150"/>
        <v>3.1968223377431464</v>
      </c>
      <c r="O2076" s="457">
        <f t="shared" si="150"/>
        <v>0</v>
      </c>
      <c r="P2076" s="457">
        <f t="shared" si="150"/>
        <v>0</v>
      </c>
      <c r="Q2076" s="457">
        <f t="shared" si="150"/>
        <v>0</v>
      </c>
      <c r="R2076" s="457">
        <f t="shared" si="150"/>
        <v>0</v>
      </c>
      <c r="S2076" s="457">
        <f t="shared" si="150"/>
        <v>0</v>
      </c>
      <c r="T2076" s="457">
        <f t="shared" si="150"/>
        <v>0</v>
      </c>
      <c r="U2076" s="457">
        <f t="shared" si="150"/>
        <v>0</v>
      </c>
      <c r="V2076" s="457">
        <f t="shared" si="150"/>
        <v>0</v>
      </c>
      <c r="W2076" s="457">
        <f t="shared" si="150"/>
        <v>0</v>
      </c>
      <c r="X2076" s="457">
        <f t="shared" si="150"/>
        <v>0</v>
      </c>
    </row>
    <row r="2077" spans="1:24" outlineLevel="1">
      <c r="A2077" s="453"/>
      <c r="B2077" s="453"/>
      <c r="C2077" s="454"/>
      <c r="D2077" s="455"/>
      <c r="E2077" s="456" t="s">
        <v>5791</v>
      </c>
      <c r="F2077" s="456"/>
      <c r="G2077" s="456" t="s">
        <v>29</v>
      </c>
      <c r="H2077" s="457">
        <f t="shared" si="149"/>
        <v>0</v>
      </c>
      <c r="I2077" s="456"/>
      <c r="J2077" s="457">
        <f t="shared" si="150"/>
        <v>0</v>
      </c>
      <c r="K2077" s="457">
        <f t="shared" si="150"/>
        <v>0</v>
      </c>
      <c r="L2077" s="457">
        <f t="shared" si="150"/>
        <v>0</v>
      </c>
      <c r="M2077" s="457">
        <f t="shared" si="150"/>
        <v>0</v>
      </c>
      <c r="N2077" s="457">
        <f t="shared" si="150"/>
        <v>0</v>
      </c>
      <c r="O2077" s="457">
        <f t="shared" si="150"/>
        <v>0</v>
      </c>
      <c r="P2077" s="457">
        <f t="shared" si="150"/>
        <v>0</v>
      </c>
      <c r="Q2077" s="457">
        <f t="shared" si="150"/>
        <v>0</v>
      </c>
      <c r="R2077" s="457">
        <f t="shared" si="150"/>
        <v>0</v>
      </c>
      <c r="S2077" s="457">
        <f t="shared" si="150"/>
        <v>0</v>
      </c>
      <c r="T2077" s="457">
        <f t="shared" si="150"/>
        <v>0</v>
      </c>
      <c r="U2077" s="457">
        <f t="shared" si="150"/>
        <v>0</v>
      </c>
      <c r="V2077" s="457">
        <f t="shared" si="150"/>
        <v>0</v>
      </c>
      <c r="W2077" s="457">
        <f t="shared" si="150"/>
        <v>0</v>
      </c>
      <c r="X2077" s="457">
        <f t="shared" si="150"/>
        <v>0</v>
      </c>
    </row>
    <row r="2078" spans="1:24" outlineLevel="1"/>
    <row r="2079" spans="1:24" outlineLevel="1"/>
    <row r="2080" spans="1:24" outlineLevel="1">
      <c r="B2080" s="69" t="s">
        <v>5792</v>
      </c>
    </row>
    <row r="2081" spans="1:24" outlineLevel="1">
      <c r="A2081" s="447"/>
      <c r="B2081" s="447"/>
      <c r="C2081" s="448"/>
      <c r="D2081" s="449"/>
      <c r="E2081" s="450" t="s">
        <v>5793</v>
      </c>
      <c r="F2081" s="450">
        <v>1</v>
      </c>
      <c r="G2081" s="450" t="s">
        <v>4001</v>
      </c>
      <c r="M2081" s="451"/>
    </row>
    <row r="2082" spans="1:24" outlineLevel="1">
      <c r="A2082" s="447"/>
      <c r="B2082" s="447"/>
      <c r="C2082" s="448"/>
      <c r="D2082" s="449"/>
      <c r="E2082" s="452" t="s">
        <v>5794</v>
      </c>
      <c r="F2082" s="452">
        <v>0</v>
      </c>
      <c r="G2082" s="452" t="s">
        <v>29</v>
      </c>
      <c r="H2082" s="452">
        <v>0</v>
      </c>
      <c r="I2082" s="452">
        <v>0</v>
      </c>
      <c r="J2082" s="452">
        <v>0</v>
      </c>
      <c r="K2082" s="452">
        <v>0</v>
      </c>
      <c r="L2082" s="452">
        <v>0</v>
      </c>
      <c r="M2082" s="452">
        <v>0</v>
      </c>
      <c r="N2082" s="452">
        <v>0</v>
      </c>
      <c r="O2082" s="452">
        <v>0</v>
      </c>
      <c r="P2082" s="452">
        <v>0</v>
      </c>
      <c r="Q2082" s="452">
        <v>0</v>
      </c>
      <c r="R2082" s="452">
        <v>0</v>
      </c>
      <c r="S2082" s="452">
        <v>0</v>
      </c>
      <c r="T2082" s="452">
        <v>0</v>
      </c>
      <c r="U2082" s="452">
        <v>0</v>
      </c>
      <c r="V2082" s="452">
        <v>0</v>
      </c>
      <c r="W2082" s="452">
        <v>0</v>
      </c>
      <c r="X2082" s="452">
        <v>0</v>
      </c>
    </row>
    <row r="2083" spans="1:24" outlineLevel="1">
      <c r="A2083" s="447"/>
      <c r="B2083" s="447"/>
      <c r="C2083" s="448"/>
      <c r="D2083" s="449"/>
      <c r="E2083" s="452" t="s">
        <v>5795</v>
      </c>
      <c r="F2083" s="452">
        <v>0</v>
      </c>
      <c r="G2083" s="452" t="s">
        <v>29</v>
      </c>
      <c r="H2083" s="452">
        <v>57.054753671827882</v>
      </c>
      <c r="I2083" s="452">
        <v>0</v>
      </c>
      <c r="J2083" s="452">
        <v>0</v>
      </c>
      <c r="K2083" s="452">
        <v>0</v>
      </c>
      <c r="L2083" s="452">
        <v>0</v>
      </c>
      <c r="M2083" s="452">
        <v>0</v>
      </c>
      <c r="N2083" s="452">
        <v>11.410950734365576</v>
      </c>
      <c r="O2083" s="452">
        <v>11.410950734365576</v>
      </c>
      <c r="P2083" s="452">
        <v>11.410950734365576</v>
      </c>
      <c r="Q2083" s="452">
        <v>11.410950734365576</v>
      </c>
      <c r="R2083" s="452">
        <v>11.410950734365576</v>
      </c>
      <c r="S2083" s="452">
        <v>0</v>
      </c>
      <c r="T2083" s="452">
        <v>0</v>
      </c>
      <c r="U2083" s="452">
        <v>0</v>
      </c>
      <c r="V2083" s="452">
        <v>0</v>
      </c>
      <c r="W2083" s="452">
        <v>0</v>
      </c>
      <c r="X2083" s="452">
        <v>0</v>
      </c>
    </row>
    <row r="2084" spans="1:24" outlineLevel="1">
      <c r="A2084" s="447"/>
      <c r="B2084" s="447"/>
      <c r="C2084" s="448"/>
      <c r="D2084" s="449"/>
      <c r="E2084" s="452" t="s">
        <v>5796</v>
      </c>
      <c r="F2084" s="452">
        <v>0</v>
      </c>
      <c r="G2084" s="452" t="s">
        <v>29</v>
      </c>
      <c r="H2084" s="452">
        <v>39.924736833883159</v>
      </c>
      <c r="I2084" s="452">
        <v>0</v>
      </c>
      <c r="J2084" s="452">
        <v>0</v>
      </c>
      <c r="K2084" s="452">
        <v>0</v>
      </c>
      <c r="L2084" s="452">
        <v>0</v>
      </c>
      <c r="M2084" s="452">
        <v>0</v>
      </c>
      <c r="N2084" s="452">
        <v>7.9849473667766313</v>
      </c>
      <c r="O2084" s="452">
        <v>7.9849473667766313</v>
      </c>
      <c r="P2084" s="452">
        <v>7.9849473667766313</v>
      </c>
      <c r="Q2084" s="452">
        <v>7.9849473667766313</v>
      </c>
      <c r="R2084" s="452">
        <v>7.9849473667766313</v>
      </c>
      <c r="S2084" s="452">
        <v>0</v>
      </c>
      <c r="T2084" s="452">
        <v>0</v>
      </c>
      <c r="U2084" s="452">
        <v>0</v>
      </c>
      <c r="V2084" s="452">
        <v>0</v>
      </c>
      <c r="W2084" s="452">
        <v>0</v>
      </c>
      <c r="X2084" s="452">
        <v>0</v>
      </c>
    </row>
    <row r="2085" spans="1:24" outlineLevel="1">
      <c r="A2085" s="447"/>
      <c r="B2085" s="447"/>
      <c r="C2085" s="448"/>
      <c r="D2085" s="449"/>
      <c r="E2085" s="452" t="s">
        <v>5797</v>
      </c>
      <c r="F2085" s="452">
        <v>0</v>
      </c>
      <c r="G2085" s="452" t="s">
        <v>29</v>
      </c>
      <c r="H2085" s="452">
        <v>0</v>
      </c>
      <c r="I2085" s="452">
        <v>0</v>
      </c>
      <c r="J2085" s="452">
        <v>0</v>
      </c>
      <c r="K2085" s="452">
        <v>0</v>
      </c>
      <c r="L2085" s="452">
        <v>0</v>
      </c>
      <c r="M2085" s="452">
        <v>0</v>
      </c>
      <c r="N2085" s="452">
        <v>0</v>
      </c>
      <c r="O2085" s="452">
        <v>0</v>
      </c>
      <c r="P2085" s="452">
        <v>0</v>
      </c>
      <c r="Q2085" s="452">
        <v>0</v>
      </c>
      <c r="R2085" s="452">
        <v>0</v>
      </c>
      <c r="S2085" s="452">
        <v>0</v>
      </c>
      <c r="T2085" s="452">
        <v>0</v>
      </c>
      <c r="U2085" s="452">
        <v>0</v>
      </c>
      <c r="V2085" s="452">
        <v>0</v>
      </c>
      <c r="W2085" s="452">
        <v>0</v>
      </c>
      <c r="X2085" s="452">
        <v>0</v>
      </c>
    </row>
    <row r="2086" spans="1:24" outlineLevel="1">
      <c r="A2086" s="447"/>
      <c r="B2086" s="447"/>
      <c r="C2086" s="448"/>
      <c r="D2086" s="449"/>
      <c r="E2086" s="452" t="s">
        <v>5798</v>
      </c>
      <c r="F2086" s="452">
        <v>0</v>
      </c>
      <c r="G2086" s="452" t="s">
        <v>29</v>
      </c>
      <c r="H2086" s="452">
        <v>0</v>
      </c>
      <c r="I2086" s="452">
        <v>0</v>
      </c>
      <c r="J2086" s="452">
        <v>0</v>
      </c>
      <c r="K2086" s="452">
        <v>0</v>
      </c>
      <c r="L2086" s="452">
        <v>0</v>
      </c>
      <c r="M2086" s="452">
        <v>0</v>
      </c>
      <c r="N2086" s="452">
        <v>0</v>
      </c>
      <c r="O2086" s="452">
        <v>0</v>
      </c>
      <c r="P2086" s="452">
        <v>0</v>
      </c>
      <c r="Q2086" s="452">
        <v>0</v>
      </c>
      <c r="R2086" s="452">
        <v>0</v>
      </c>
      <c r="S2086" s="452">
        <v>0</v>
      </c>
      <c r="T2086" s="452">
        <v>0</v>
      </c>
      <c r="U2086" s="452">
        <v>0</v>
      </c>
      <c r="V2086" s="452">
        <v>0</v>
      </c>
      <c r="W2086" s="452">
        <v>0</v>
      </c>
      <c r="X2086" s="452">
        <v>0</v>
      </c>
    </row>
    <row r="2087" spans="1:24" outlineLevel="1">
      <c r="A2087" s="447"/>
      <c r="B2087" s="447"/>
      <c r="C2087" s="448"/>
      <c r="D2087" s="449"/>
      <c r="E2087" s="452" t="s">
        <v>5799</v>
      </c>
      <c r="F2087" s="452">
        <v>0</v>
      </c>
      <c r="G2087" s="452" t="s">
        <v>29</v>
      </c>
      <c r="H2087" s="452">
        <v>0</v>
      </c>
      <c r="I2087" s="452">
        <v>0</v>
      </c>
      <c r="J2087" s="452">
        <v>0</v>
      </c>
      <c r="K2087" s="452">
        <v>0</v>
      </c>
      <c r="L2087" s="452">
        <v>0</v>
      </c>
      <c r="M2087" s="452">
        <v>0</v>
      </c>
      <c r="N2087" s="452">
        <v>0</v>
      </c>
      <c r="O2087" s="452">
        <v>0</v>
      </c>
      <c r="P2087" s="452">
        <v>0</v>
      </c>
      <c r="Q2087" s="452">
        <v>0</v>
      </c>
      <c r="R2087" s="452">
        <v>0</v>
      </c>
      <c r="S2087" s="452">
        <v>0</v>
      </c>
      <c r="T2087" s="452">
        <v>0</v>
      </c>
      <c r="U2087" s="452">
        <v>0</v>
      </c>
      <c r="V2087" s="452">
        <v>0</v>
      </c>
      <c r="W2087" s="452">
        <v>0</v>
      </c>
      <c r="X2087" s="452">
        <v>0</v>
      </c>
    </row>
    <row r="2088" spans="1:24" outlineLevel="1">
      <c r="A2088" s="447"/>
      <c r="B2088" s="447"/>
      <c r="C2088" s="448"/>
      <c r="D2088" s="449"/>
      <c r="E2088" s="452" t="s">
        <v>5800</v>
      </c>
      <c r="F2088" s="452">
        <v>0</v>
      </c>
      <c r="G2088" s="452" t="s">
        <v>29</v>
      </c>
      <c r="H2088" s="452">
        <v>0</v>
      </c>
      <c r="I2088" s="452">
        <v>0</v>
      </c>
      <c r="J2088" s="452">
        <v>0</v>
      </c>
      <c r="K2088" s="452">
        <v>0</v>
      </c>
      <c r="L2088" s="452">
        <v>0</v>
      </c>
      <c r="M2088" s="452">
        <v>0</v>
      </c>
      <c r="N2088" s="452">
        <v>0</v>
      </c>
      <c r="O2088" s="452">
        <v>0</v>
      </c>
      <c r="P2088" s="452">
        <v>0</v>
      </c>
      <c r="Q2088" s="452">
        <v>0</v>
      </c>
      <c r="R2088" s="452">
        <v>0</v>
      </c>
      <c r="S2088" s="452">
        <v>0</v>
      </c>
      <c r="T2088" s="452">
        <v>0</v>
      </c>
      <c r="U2088" s="452">
        <v>0</v>
      </c>
      <c r="V2088" s="452">
        <v>0</v>
      </c>
      <c r="W2088" s="452">
        <v>0</v>
      </c>
      <c r="X2088" s="452">
        <v>0</v>
      </c>
    </row>
    <row r="2089" spans="1:24" outlineLevel="1">
      <c r="A2089" s="447"/>
      <c r="B2089" s="447"/>
      <c r="C2089" s="448"/>
      <c r="D2089" s="449"/>
      <c r="E2089" s="452" t="s">
        <v>5801</v>
      </c>
      <c r="F2089" s="452">
        <v>0</v>
      </c>
      <c r="G2089" s="452" t="s">
        <v>29</v>
      </c>
      <c r="H2089" s="452">
        <v>37.658855570685674</v>
      </c>
      <c r="I2089" s="452">
        <v>0</v>
      </c>
      <c r="J2089" s="452">
        <v>0</v>
      </c>
      <c r="K2089" s="452">
        <v>0</v>
      </c>
      <c r="L2089" s="452">
        <v>0</v>
      </c>
      <c r="M2089" s="452">
        <v>0</v>
      </c>
      <c r="N2089" s="452">
        <v>7.5317711141371344</v>
      </c>
      <c r="O2089" s="452">
        <v>7.5317711141371344</v>
      </c>
      <c r="P2089" s="452">
        <v>7.5317711141371344</v>
      </c>
      <c r="Q2089" s="452">
        <v>7.5317711141371344</v>
      </c>
      <c r="R2089" s="452">
        <v>7.5317711141371344</v>
      </c>
      <c r="S2089" s="452">
        <v>0</v>
      </c>
      <c r="T2089" s="452">
        <v>0</v>
      </c>
      <c r="U2089" s="452">
        <v>0</v>
      </c>
      <c r="V2089" s="452">
        <v>0</v>
      </c>
      <c r="W2089" s="452">
        <v>0</v>
      </c>
      <c r="X2089" s="452">
        <v>0</v>
      </c>
    </row>
    <row r="2090" spans="1:24" outlineLevel="1">
      <c r="A2090" s="447"/>
      <c r="B2090" s="447"/>
      <c r="C2090" s="448"/>
      <c r="D2090" s="449"/>
      <c r="E2090" s="452" t="s">
        <v>5802</v>
      </c>
      <c r="F2090" s="452">
        <v>0</v>
      </c>
      <c r="G2090" s="452" t="s">
        <v>29</v>
      </c>
      <c r="H2090" s="452">
        <v>39.924736833883159</v>
      </c>
      <c r="I2090" s="452">
        <v>0</v>
      </c>
      <c r="J2090" s="452">
        <v>0</v>
      </c>
      <c r="K2090" s="452">
        <v>0</v>
      </c>
      <c r="L2090" s="452">
        <v>0</v>
      </c>
      <c r="M2090" s="452">
        <v>0</v>
      </c>
      <c r="N2090" s="452">
        <v>7.9849473667766313</v>
      </c>
      <c r="O2090" s="452">
        <v>7.9849473667766313</v>
      </c>
      <c r="P2090" s="452">
        <v>7.9849473667766313</v>
      </c>
      <c r="Q2090" s="452">
        <v>7.9849473667766313</v>
      </c>
      <c r="R2090" s="452">
        <v>7.9849473667766313</v>
      </c>
      <c r="S2090" s="452">
        <v>0</v>
      </c>
      <c r="T2090" s="452">
        <v>0</v>
      </c>
      <c r="U2090" s="452">
        <v>0</v>
      </c>
      <c r="V2090" s="452">
        <v>0</v>
      </c>
      <c r="W2090" s="452">
        <v>0</v>
      </c>
      <c r="X2090" s="452">
        <v>0</v>
      </c>
    </row>
    <row r="2091" spans="1:24" outlineLevel="1">
      <c r="A2091" s="447"/>
      <c r="B2091" s="447"/>
      <c r="C2091" s="448"/>
      <c r="D2091" s="449"/>
      <c r="E2091" s="452" t="s">
        <v>5803</v>
      </c>
      <c r="F2091" s="452">
        <v>0</v>
      </c>
      <c r="G2091" s="452" t="s">
        <v>29</v>
      </c>
      <c r="H2091" s="452">
        <v>0</v>
      </c>
      <c r="I2091" s="452">
        <v>0</v>
      </c>
      <c r="J2091" s="452">
        <v>0</v>
      </c>
      <c r="K2091" s="452">
        <v>0</v>
      </c>
      <c r="L2091" s="452">
        <v>0</v>
      </c>
      <c r="M2091" s="452">
        <v>0</v>
      </c>
      <c r="N2091" s="452">
        <v>0</v>
      </c>
      <c r="O2091" s="452">
        <v>0</v>
      </c>
      <c r="P2091" s="452">
        <v>0</v>
      </c>
      <c r="Q2091" s="452">
        <v>0</v>
      </c>
      <c r="R2091" s="452">
        <v>0</v>
      </c>
      <c r="S2091" s="452">
        <v>0</v>
      </c>
      <c r="T2091" s="452">
        <v>0</v>
      </c>
      <c r="U2091" s="452">
        <v>0</v>
      </c>
      <c r="V2091" s="452">
        <v>0</v>
      </c>
      <c r="W2091" s="452">
        <v>0</v>
      </c>
      <c r="X2091" s="452">
        <v>0</v>
      </c>
    </row>
    <row r="2092" spans="1:24" outlineLevel="1">
      <c r="A2092" s="447"/>
      <c r="B2092" s="447"/>
      <c r="C2092" s="448"/>
      <c r="D2092" s="449"/>
      <c r="E2092" s="452" t="s">
        <v>5804</v>
      </c>
      <c r="F2092" s="452">
        <v>0</v>
      </c>
      <c r="G2092" s="452" t="s">
        <v>29</v>
      </c>
      <c r="H2092" s="452">
        <v>0</v>
      </c>
      <c r="I2092" s="452">
        <v>0</v>
      </c>
      <c r="J2092" s="452">
        <v>0</v>
      </c>
      <c r="K2092" s="452">
        <v>0</v>
      </c>
      <c r="L2092" s="452">
        <v>0</v>
      </c>
      <c r="M2092" s="452">
        <v>0</v>
      </c>
      <c r="N2092" s="452">
        <v>0</v>
      </c>
      <c r="O2092" s="452">
        <v>0</v>
      </c>
      <c r="P2092" s="452">
        <v>0</v>
      </c>
      <c r="Q2092" s="452">
        <v>0</v>
      </c>
      <c r="R2092" s="452">
        <v>0</v>
      </c>
      <c r="S2092" s="452">
        <v>0</v>
      </c>
      <c r="T2092" s="452">
        <v>0</v>
      </c>
      <c r="U2092" s="452">
        <v>0</v>
      </c>
      <c r="V2092" s="452">
        <v>0</v>
      </c>
      <c r="W2092" s="452">
        <v>0</v>
      </c>
      <c r="X2092" s="452">
        <v>0</v>
      </c>
    </row>
    <row r="2093" spans="1:24" outlineLevel="1">
      <c r="A2093" s="447"/>
      <c r="B2093" s="447"/>
      <c r="C2093" s="448"/>
      <c r="D2093" s="449"/>
      <c r="E2093" s="452" t="s">
        <v>5805</v>
      </c>
      <c r="F2093" s="452">
        <v>0</v>
      </c>
      <c r="G2093" s="452" t="s">
        <v>29</v>
      </c>
      <c r="H2093" s="452">
        <v>0</v>
      </c>
      <c r="I2093" s="452">
        <v>0</v>
      </c>
      <c r="J2093" s="452">
        <v>0</v>
      </c>
      <c r="K2093" s="452">
        <v>0</v>
      </c>
      <c r="L2093" s="452">
        <v>0</v>
      </c>
      <c r="M2093" s="452">
        <v>0</v>
      </c>
      <c r="N2093" s="452">
        <v>0</v>
      </c>
      <c r="O2093" s="452">
        <v>0</v>
      </c>
      <c r="P2093" s="452">
        <v>0</v>
      </c>
      <c r="Q2093" s="452">
        <v>0</v>
      </c>
      <c r="R2093" s="452">
        <v>0</v>
      </c>
      <c r="S2093" s="452">
        <v>0</v>
      </c>
      <c r="T2093" s="452">
        <v>0</v>
      </c>
      <c r="U2093" s="452">
        <v>0</v>
      </c>
      <c r="V2093" s="452">
        <v>0</v>
      </c>
      <c r="W2093" s="452">
        <v>0</v>
      </c>
      <c r="X2093" s="452">
        <v>0</v>
      </c>
    </row>
    <row r="2094" spans="1:24" outlineLevel="1">
      <c r="A2094" s="447"/>
      <c r="B2094" s="447"/>
      <c r="C2094" s="448"/>
      <c r="D2094" s="449"/>
      <c r="E2094" s="452" t="s">
        <v>5806</v>
      </c>
      <c r="F2094" s="452">
        <v>0</v>
      </c>
      <c r="G2094" s="452" t="s">
        <v>29</v>
      </c>
      <c r="H2094" s="452">
        <v>0</v>
      </c>
      <c r="I2094" s="452">
        <v>0</v>
      </c>
      <c r="J2094" s="452">
        <v>0</v>
      </c>
      <c r="K2094" s="452">
        <v>0</v>
      </c>
      <c r="L2094" s="452">
        <v>0</v>
      </c>
      <c r="M2094" s="452">
        <v>0</v>
      </c>
      <c r="N2094" s="452">
        <v>0</v>
      </c>
      <c r="O2094" s="452">
        <v>0</v>
      </c>
      <c r="P2094" s="452">
        <v>0</v>
      </c>
      <c r="Q2094" s="452">
        <v>0</v>
      </c>
      <c r="R2094" s="452">
        <v>0</v>
      </c>
      <c r="S2094" s="452">
        <v>0</v>
      </c>
      <c r="T2094" s="452">
        <v>0</v>
      </c>
      <c r="U2094" s="452">
        <v>0</v>
      </c>
      <c r="V2094" s="452">
        <v>0</v>
      </c>
      <c r="W2094" s="452">
        <v>0</v>
      </c>
      <c r="X2094" s="452">
        <v>0</v>
      </c>
    </row>
    <row r="2095" spans="1:24" outlineLevel="1">
      <c r="A2095" s="447"/>
      <c r="B2095" s="447"/>
      <c r="C2095" s="448"/>
      <c r="D2095" s="449"/>
      <c r="E2095" s="452" t="s">
        <v>5807</v>
      </c>
      <c r="F2095" s="452">
        <v>0</v>
      </c>
      <c r="G2095" s="452" t="s">
        <v>29</v>
      </c>
      <c r="H2095" s="452">
        <v>0</v>
      </c>
      <c r="I2095" s="452">
        <v>0</v>
      </c>
      <c r="J2095" s="452">
        <v>0</v>
      </c>
      <c r="K2095" s="452">
        <v>0</v>
      </c>
      <c r="L2095" s="452">
        <v>0</v>
      </c>
      <c r="M2095" s="452">
        <v>0</v>
      </c>
      <c r="N2095" s="452">
        <v>0</v>
      </c>
      <c r="O2095" s="452">
        <v>0</v>
      </c>
      <c r="P2095" s="452">
        <v>0</v>
      </c>
      <c r="Q2095" s="452">
        <v>0</v>
      </c>
      <c r="R2095" s="452">
        <v>0</v>
      </c>
      <c r="S2095" s="452">
        <v>0</v>
      </c>
      <c r="T2095" s="452">
        <v>0</v>
      </c>
      <c r="U2095" s="452">
        <v>0</v>
      </c>
      <c r="V2095" s="452">
        <v>0</v>
      </c>
      <c r="W2095" s="452">
        <v>0</v>
      </c>
      <c r="X2095" s="452">
        <v>0</v>
      </c>
    </row>
    <row r="2096" spans="1:24" outlineLevel="1">
      <c r="A2096" s="447"/>
      <c r="B2096" s="447"/>
      <c r="C2096" s="448"/>
      <c r="D2096" s="449"/>
      <c r="E2096" s="452" t="s">
        <v>5808</v>
      </c>
      <c r="F2096" s="452">
        <v>0</v>
      </c>
      <c r="G2096" s="452" t="s">
        <v>29</v>
      </c>
      <c r="H2096" s="452">
        <v>0</v>
      </c>
      <c r="I2096" s="452">
        <v>0</v>
      </c>
      <c r="J2096" s="452">
        <v>0</v>
      </c>
      <c r="K2096" s="452">
        <v>0</v>
      </c>
      <c r="L2096" s="452">
        <v>0</v>
      </c>
      <c r="M2096" s="452">
        <v>0</v>
      </c>
      <c r="N2096" s="452">
        <v>0</v>
      </c>
      <c r="O2096" s="452">
        <v>0</v>
      </c>
      <c r="P2096" s="452">
        <v>0</v>
      </c>
      <c r="Q2096" s="452">
        <v>0</v>
      </c>
      <c r="R2096" s="452">
        <v>0</v>
      </c>
      <c r="S2096" s="452">
        <v>0</v>
      </c>
      <c r="T2096" s="452">
        <v>0</v>
      </c>
      <c r="U2096" s="452">
        <v>0</v>
      </c>
      <c r="V2096" s="452">
        <v>0</v>
      </c>
      <c r="W2096" s="452">
        <v>0</v>
      </c>
      <c r="X2096" s="452">
        <v>0</v>
      </c>
    </row>
    <row r="2097" spans="1:24" outlineLevel="1">
      <c r="A2097" s="447"/>
      <c r="B2097" s="447"/>
      <c r="C2097" s="448"/>
      <c r="D2097" s="449"/>
      <c r="E2097" s="452" t="s">
        <v>5809</v>
      </c>
      <c r="F2097" s="452">
        <v>0</v>
      </c>
      <c r="G2097" s="452" t="s">
        <v>29</v>
      </c>
      <c r="H2097" s="452">
        <v>0</v>
      </c>
      <c r="I2097" s="452">
        <v>0</v>
      </c>
      <c r="J2097" s="452">
        <v>0</v>
      </c>
      <c r="K2097" s="452">
        <v>0</v>
      </c>
      <c r="L2097" s="452">
        <v>0</v>
      </c>
      <c r="M2097" s="452">
        <v>0</v>
      </c>
      <c r="N2097" s="452">
        <v>0</v>
      </c>
      <c r="O2097" s="452">
        <v>0</v>
      </c>
      <c r="P2097" s="452">
        <v>0</v>
      </c>
      <c r="Q2097" s="452">
        <v>0</v>
      </c>
      <c r="R2097" s="452">
        <v>0</v>
      </c>
      <c r="S2097" s="452">
        <v>0</v>
      </c>
      <c r="T2097" s="452">
        <v>0</v>
      </c>
      <c r="U2097" s="452">
        <v>0</v>
      </c>
      <c r="V2097" s="452">
        <v>0</v>
      </c>
      <c r="W2097" s="452">
        <v>0</v>
      </c>
      <c r="X2097" s="452">
        <v>0</v>
      </c>
    </row>
    <row r="2098" spans="1:24" outlineLevel="1">
      <c r="A2098" s="447"/>
      <c r="B2098" s="447"/>
      <c r="C2098" s="448"/>
      <c r="D2098" s="449"/>
      <c r="E2098" s="452" t="s">
        <v>5810</v>
      </c>
      <c r="F2098" s="452">
        <v>0</v>
      </c>
      <c r="G2098" s="452" t="s">
        <v>29</v>
      </c>
      <c r="H2098" s="452">
        <v>0</v>
      </c>
      <c r="I2098" s="452">
        <v>0</v>
      </c>
      <c r="J2098" s="452">
        <v>0</v>
      </c>
      <c r="K2098" s="452">
        <v>0</v>
      </c>
      <c r="L2098" s="452">
        <v>0</v>
      </c>
      <c r="M2098" s="452">
        <v>0</v>
      </c>
      <c r="N2098" s="452">
        <v>0</v>
      </c>
      <c r="O2098" s="452">
        <v>0</v>
      </c>
      <c r="P2098" s="452">
        <v>0</v>
      </c>
      <c r="Q2098" s="452">
        <v>0</v>
      </c>
      <c r="R2098" s="452">
        <v>0</v>
      </c>
      <c r="S2098" s="452">
        <v>0</v>
      </c>
      <c r="T2098" s="452">
        <v>0</v>
      </c>
      <c r="U2098" s="452">
        <v>0</v>
      </c>
      <c r="V2098" s="452">
        <v>0</v>
      </c>
      <c r="W2098" s="452">
        <v>0</v>
      </c>
      <c r="X2098" s="452">
        <v>0</v>
      </c>
    </row>
    <row r="2099" spans="1:24" outlineLevel="1">
      <c r="A2099" s="447"/>
      <c r="B2099" s="447"/>
      <c r="C2099" s="448"/>
      <c r="D2099" s="449"/>
      <c r="E2099" s="452" t="s">
        <v>5811</v>
      </c>
      <c r="F2099" s="452">
        <v>0</v>
      </c>
      <c r="G2099" s="452" t="s">
        <v>29</v>
      </c>
      <c r="H2099" s="452">
        <v>0</v>
      </c>
      <c r="I2099" s="452">
        <v>0</v>
      </c>
      <c r="J2099" s="452">
        <v>0</v>
      </c>
      <c r="K2099" s="452">
        <v>0</v>
      </c>
      <c r="L2099" s="452">
        <v>0</v>
      </c>
      <c r="M2099" s="452">
        <v>0</v>
      </c>
      <c r="N2099" s="452">
        <v>0</v>
      </c>
      <c r="O2099" s="452">
        <v>0</v>
      </c>
      <c r="P2099" s="452">
        <v>0</v>
      </c>
      <c r="Q2099" s="452">
        <v>0</v>
      </c>
      <c r="R2099" s="452">
        <v>0</v>
      </c>
      <c r="S2099" s="452">
        <v>0</v>
      </c>
      <c r="T2099" s="452">
        <v>0</v>
      </c>
      <c r="U2099" s="452">
        <v>0</v>
      </c>
      <c r="V2099" s="452">
        <v>0</v>
      </c>
      <c r="W2099" s="452">
        <v>0</v>
      </c>
      <c r="X2099" s="452">
        <v>0</v>
      </c>
    </row>
    <row r="2100" spans="1:24" outlineLevel="1">
      <c r="E2100" s="70" t="s">
        <v>5812</v>
      </c>
      <c r="G2100" s="70" t="s">
        <v>29</v>
      </c>
      <c r="H2100" s="458">
        <f t="shared" ref="H2100:H2105" si="151" xml:space="preserve"> SUM( J2100:X2100 )</f>
        <v>0</v>
      </c>
      <c r="J2100" s="458">
        <f t="shared" ref="J2100:X2105" si="152" xml:space="preserve">  CHOOSE( $F$2081, J2082, J2088, J2094 )</f>
        <v>0</v>
      </c>
      <c r="K2100" s="458">
        <f t="shared" si="152"/>
        <v>0</v>
      </c>
      <c r="L2100" s="458">
        <f t="shared" si="152"/>
        <v>0</v>
      </c>
      <c r="M2100" s="458">
        <f t="shared" si="152"/>
        <v>0</v>
      </c>
      <c r="N2100" s="458">
        <f t="shared" si="152"/>
        <v>0</v>
      </c>
      <c r="O2100" s="458">
        <f t="shared" si="152"/>
        <v>0</v>
      </c>
      <c r="P2100" s="458">
        <f t="shared" si="152"/>
        <v>0</v>
      </c>
      <c r="Q2100" s="458">
        <f t="shared" si="152"/>
        <v>0</v>
      </c>
      <c r="R2100" s="458">
        <f t="shared" si="152"/>
        <v>0</v>
      </c>
      <c r="S2100" s="458">
        <f t="shared" si="152"/>
        <v>0</v>
      </c>
      <c r="T2100" s="458">
        <f t="shared" si="152"/>
        <v>0</v>
      </c>
      <c r="U2100" s="458">
        <f t="shared" si="152"/>
        <v>0</v>
      </c>
      <c r="V2100" s="458">
        <f t="shared" si="152"/>
        <v>0</v>
      </c>
      <c r="W2100" s="458">
        <f t="shared" si="152"/>
        <v>0</v>
      </c>
      <c r="X2100" s="458">
        <f t="shared" si="152"/>
        <v>0</v>
      </c>
    </row>
    <row r="2101" spans="1:24" outlineLevel="1">
      <c r="E2101" s="70" t="s">
        <v>5813</v>
      </c>
      <c r="G2101" s="70" t="s">
        <v>29</v>
      </c>
      <c r="H2101" s="458">
        <f t="shared" si="151"/>
        <v>57.054753671827882</v>
      </c>
      <c r="J2101" s="458">
        <f t="shared" si="152"/>
        <v>0</v>
      </c>
      <c r="K2101" s="458">
        <f t="shared" si="152"/>
        <v>0</v>
      </c>
      <c r="L2101" s="458">
        <f t="shared" si="152"/>
        <v>0</v>
      </c>
      <c r="M2101" s="458">
        <f t="shared" si="152"/>
        <v>0</v>
      </c>
      <c r="N2101" s="458">
        <f t="shared" si="152"/>
        <v>11.410950734365576</v>
      </c>
      <c r="O2101" s="458">
        <f t="shared" si="152"/>
        <v>11.410950734365576</v>
      </c>
      <c r="P2101" s="458">
        <f t="shared" si="152"/>
        <v>11.410950734365576</v>
      </c>
      <c r="Q2101" s="458">
        <f t="shared" si="152"/>
        <v>11.410950734365576</v>
      </c>
      <c r="R2101" s="458">
        <f t="shared" si="152"/>
        <v>11.410950734365576</v>
      </c>
      <c r="S2101" s="458">
        <f t="shared" si="152"/>
        <v>0</v>
      </c>
      <c r="T2101" s="458">
        <f t="shared" si="152"/>
        <v>0</v>
      </c>
      <c r="U2101" s="458">
        <f t="shared" si="152"/>
        <v>0</v>
      </c>
      <c r="V2101" s="458">
        <f t="shared" si="152"/>
        <v>0</v>
      </c>
      <c r="W2101" s="458">
        <f t="shared" si="152"/>
        <v>0</v>
      </c>
      <c r="X2101" s="458">
        <f t="shared" si="152"/>
        <v>0</v>
      </c>
    </row>
    <row r="2102" spans="1:24" outlineLevel="1">
      <c r="E2102" s="70" t="s">
        <v>5814</v>
      </c>
      <c r="G2102" s="70" t="s">
        <v>29</v>
      </c>
      <c r="H2102" s="458">
        <f t="shared" si="151"/>
        <v>39.924736833883159</v>
      </c>
      <c r="J2102" s="458">
        <f t="shared" si="152"/>
        <v>0</v>
      </c>
      <c r="K2102" s="458">
        <f t="shared" si="152"/>
        <v>0</v>
      </c>
      <c r="L2102" s="458">
        <f t="shared" si="152"/>
        <v>0</v>
      </c>
      <c r="M2102" s="458">
        <f t="shared" si="152"/>
        <v>0</v>
      </c>
      <c r="N2102" s="458">
        <f t="shared" si="152"/>
        <v>7.9849473667766313</v>
      </c>
      <c r="O2102" s="458">
        <f t="shared" si="152"/>
        <v>7.9849473667766313</v>
      </c>
      <c r="P2102" s="458">
        <f t="shared" si="152"/>
        <v>7.9849473667766313</v>
      </c>
      <c r="Q2102" s="458">
        <f t="shared" si="152"/>
        <v>7.9849473667766313</v>
      </c>
      <c r="R2102" s="458">
        <f t="shared" si="152"/>
        <v>7.9849473667766313</v>
      </c>
      <c r="S2102" s="458">
        <f t="shared" si="152"/>
        <v>0</v>
      </c>
      <c r="T2102" s="458">
        <f t="shared" si="152"/>
        <v>0</v>
      </c>
      <c r="U2102" s="458">
        <f t="shared" si="152"/>
        <v>0</v>
      </c>
      <c r="V2102" s="458">
        <f t="shared" si="152"/>
        <v>0</v>
      </c>
      <c r="W2102" s="458">
        <f t="shared" si="152"/>
        <v>0</v>
      </c>
      <c r="X2102" s="458">
        <f t="shared" si="152"/>
        <v>0</v>
      </c>
    </row>
    <row r="2103" spans="1:24" outlineLevel="1">
      <c r="E2103" s="70" t="s">
        <v>5815</v>
      </c>
      <c r="G2103" s="70" t="s">
        <v>29</v>
      </c>
      <c r="H2103" s="458">
        <f t="shared" si="151"/>
        <v>0</v>
      </c>
      <c r="J2103" s="458">
        <f t="shared" si="152"/>
        <v>0</v>
      </c>
      <c r="K2103" s="458">
        <f t="shared" si="152"/>
        <v>0</v>
      </c>
      <c r="L2103" s="458">
        <f t="shared" si="152"/>
        <v>0</v>
      </c>
      <c r="M2103" s="458">
        <f t="shared" si="152"/>
        <v>0</v>
      </c>
      <c r="N2103" s="458">
        <f t="shared" si="152"/>
        <v>0</v>
      </c>
      <c r="O2103" s="458">
        <f t="shared" si="152"/>
        <v>0</v>
      </c>
      <c r="P2103" s="458">
        <f t="shared" si="152"/>
        <v>0</v>
      </c>
      <c r="Q2103" s="458">
        <f t="shared" si="152"/>
        <v>0</v>
      </c>
      <c r="R2103" s="458">
        <f t="shared" si="152"/>
        <v>0</v>
      </c>
      <c r="S2103" s="458">
        <f t="shared" si="152"/>
        <v>0</v>
      </c>
      <c r="T2103" s="458">
        <f t="shared" si="152"/>
        <v>0</v>
      </c>
      <c r="U2103" s="458">
        <f t="shared" si="152"/>
        <v>0</v>
      </c>
      <c r="V2103" s="458">
        <f t="shared" si="152"/>
        <v>0</v>
      </c>
      <c r="W2103" s="458">
        <f t="shared" si="152"/>
        <v>0</v>
      </c>
      <c r="X2103" s="458">
        <f t="shared" si="152"/>
        <v>0</v>
      </c>
    </row>
    <row r="2104" spans="1:24" outlineLevel="1">
      <c r="E2104" s="70" t="s">
        <v>5816</v>
      </c>
      <c r="G2104" s="70" t="s">
        <v>29</v>
      </c>
      <c r="H2104" s="458">
        <f t="shared" si="151"/>
        <v>0</v>
      </c>
      <c r="J2104" s="458">
        <f t="shared" si="152"/>
        <v>0</v>
      </c>
      <c r="K2104" s="458">
        <f t="shared" si="152"/>
        <v>0</v>
      </c>
      <c r="L2104" s="458">
        <f t="shared" si="152"/>
        <v>0</v>
      </c>
      <c r="M2104" s="458">
        <f t="shared" si="152"/>
        <v>0</v>
      </c>
      <c r="N2104" s="458">
        <f t="shared" si="152"/>
        <v>0</v>
      </c>
      <c r="O2104" s="458">
        <f t="shared" si="152"/>
        <v>0</v>
      </c>
      <c r="P2104" s="458">
        <f t="shared" si="152"/>
        <v>0</v>
      </c>
      <c r="Q2104" s="458">
        <f t="shared" si="152"/>
        <v>0</v>
      </c>
      <c r="R2104" s="458">
        <f t="shared" si="152"/>
        <v>0</v>
      </c>
      <c r="S2104" s="458">
        <f t="shared" si="152"/>
        <v>0</v>
      </c>
      <c r="T2104" s="458">
        <f t="shared" si="152"/>
        <v>0</v>
      </c>
      <c r="U2104" s="458">
        <f t="shared" si="152"/>
        <v>0</v>
      </c>
      <c r="V2104" s="458">
        <f t="shared" si="152"/>
        <v>0</v>
      </c>
      <c r="W2104" s="458">
        <f t="shared" si="152"/>
        <v>0</v>
      </c>
      <c r="X2104" s="458">
        <f t="shared" si="152"/>
        <v>0</v>
      </c>
    </row>
    <row r="2105" spans="1:24" outlineLevel="1">
      <c r="E2105" s="70" t="s">
        <v>5817</v>
      </c>
      <c r="G2105" s="70" t="s">
        <v>29</v>
      </c>
      <c r="H2105" s="458">
        <f t="shared" si="151"/>
        <v>0</v>
      </c>
      <c r="J2105" s="458">
        <f t="shared" si="152"/>
        <v>0</v>
      </c>
      <c r="K2105" s="458">
        <f t="shared" si="152"/>
        <v>0</v>
      </c>
      <c r="L2105" s="458">
        <f t="shared" si="152"/>
        <v>0</v>
      </c>
      <c r="M2105" s="458">
        <f t="shared" si="152"/>
        <v>0</v>
      </c>
      <c r="N2105" s="458">
        <f t="shared" si="152"/>
        <v>0</v>
      </c>
      <c r="O2105" s="458">
        <f t="shared" si="152"/>
        <v>0</v>
      </c>
      <c r="P2105" s="458">
        <f t="shared" si="152"/>
        <v>0</v>
      </c>
      <c r="Q2105" s="458">
        <f t="shared" si="152"/>
        <v>0</v>
      </c>
      <c r="R2105" s="458">
        <f t="shared" si="152"/>
        <v>0</v>
      </c>
      <c r="S2105" s="458">
        <f t="shared" si="152"/>
        <v>0</v>
      </c>
      <c r="T2105" s="458">
        <f t="shared" si="152"/>
        <v>0</v>
      </c>
      <c r="U2105" s="458">
        <f t="shared" si="152"/>
        <v>0</v>
      </c>
      <c r="V2105" s="458">
        <f t="shared" si="152"/>
        <v>0</v>
      </c>
      <c r="W2105" s="458">
        <f t="shared" si="152"/>
        <v>0</v>
      </c>
      <c r="X2105" s="458">
        <f t="shared" si="152"/>
        <v>0</v>
      </c>
    </row>
    <row r="2106" spans="1:24" outlineLevel="1"/>
    <row r="2107" spans="1:24" outlineLevel="1"/>
    <row r="2108" spans="1:24" outlineLevel="1">
      <c r="B2108" s="69" t="s">
        <v>5818</v>
      </c>
    </row>
    <row r="2109" spans="1:24" outlineLevel="1">
      <c r="A2109" s="447"/>
      <c r="B2109" s="447"/>
      <c r="C2109" s="448"/>
      <c r="D2109" s="449"/>
      <c r="E2109" s="450" t="s">
        <v>5819</v>
      </c>
      <c r="F2109" s="450">
        <v>1</v>
      </c>
      <c r="G2109" s="450" t="s">
        <v>4001</v>
      </c>
      <c r="M2109" s="451"/>
    </row>
    <row r="2110" spans="1:24" outlineLevel="1">
      <c r="A2110" s="447"/>
      <c r="B2110" s="447"/>
      <c r="C2110" s="448"/>
      <c r="D2110" s="449"/>
      <c r="E2110" s="452" t="s">
        <v>5820</v>
      </c>
      <c r="F2110" s="452">
        <v>0</v>
      </c>
      <c r="G2110" s="452" t="s">
        <v>29</v>
      </c>
      <c r="H2110" s="452">
        <v>0</v>
      </c>
      <c r="I2110" s="452">
        <v>0</v>
      </c>
      <c r="J2110" s="452">
        <v>0</v>
      </c>
      <c r="K2110" s="452">
        <v>0</v>
      </c>
      <c r="L2110" s="452">
        <v>0</v>
      </c>
      <c r="M2110" s="452">
        <v>0</v>
      </c>
      <c r="N2110" s="452">
        <v>0</v>
      </c>
      <c r="O2110" s="452">
        <v>0</v>
      </c>
      <c r="P2110" s="452">
        <v>0</v>
      </c>
      <c r="Q2110" s="452">
        <v>0</v>
      </c>
      <c r="R2110" s="452">
        <v>0</v>
      </c>
      <c r="S2110" s="452">
        <v>0</v>
      </c>
      <c r="T2110" s="452">
        <v>0</v>
      </c>
      <c r="U2110" s="452">
        <v>0</v>
      </c>
      <c r="V2110" s="452">
        <v>0</v>
      </c>
      <c r="W2110" s="452">
        <v>0</v>
      </c>
      <c r="X2110" s="452">
        <v>0</v>
      </c>
    </row>
    <row r="2111" spans="1:24" outlineLevel="1">
      <c r="A2111" s="447"/>
      <c r="B2111" s="447"/>
      <c r="C2111" s="448"/>
      <c r="D2111" s="449"/>
      <c r="E2111" s="452" t="s">
        <v>5821</v>
      </c>
      <c r="F2111" s="452">
        <v>0</v>
      </c>
      <c r="G2111" s="452" t="s">
        <v>29</v>
      </c>
      <c r="H2111" s="452">
        <v>0</v>
      </c>
      <c r="I2111" s="452">
        <v>0</v>
      </c>
      <c r="J2111" s="452">
        <v>0</v>
      </c>
      <c r="K2111" s="452">
        <v>0</v>
      </c>
      <c r="L2111" s="452">
        <v>0</v>
      </c>
      <c r="M2111" s="452">
        <v>0</v>
      </c>
      <c r="N2111" s="452">
        <v>0</v>
      </c>
      <c r="O2111" s="452">
        <v>0</v>
      </c>
      <c r="P2111" s="452">
        <v>0</v>
      </c>
      <c r="Q2111" s="452">
        <v>0</v>
      </c>
      <c r="R2111" s="452">
        <v>0</v>
      </c>
      <c r="S2111" s="452">
        <v>0</v>
      </c>
      <c r="T2111" s="452">
        <v>0</v>
      </c>
      <c r="U2111" s="452">
        <v>0</v>
      </c>
      <c r="V2111" s="452">
        <v>0</v>
      </c>
      <c r="W2111" s="452">
        <v>0</v>
      </c>
      <c r="X2111" s="452">
        <v>0</v>
      </c>
    </row>
    <row r="2112" spans="1:24" outlineLevel="1">
      <c r="A2112" s="447"/>
      <c r="B2112" s="447"/>
      <c r="C2112" s="448"/>
      <c r="D2112" s="449"/>
      <c r="E2112" s="452" t="s">
        <v>5822</v>
      </c>
      <c r="F2112" s="452">
        <v>0</v>
      </c>
      <c r="G2112" s="452" t="s">
        <v>29</v>
      </c>
      <c r="H2112" s="452">
        <v>0</v>
      </c>
      <c r="I2112" s="452">
        <v>0</v>
      </c>
      <c r="J2112" s="452">
        <v>0</v>
      </c>
      <c r="K2112" s="452">
        <v>0</v>
      </c>
      <c r="L2112" s="452">
        <v>0</v>
      </c>
      <c r="M2112" s="452">
        <v>0</v>
      </c>
      <c r="N2112" s="452">
        <v>0</v>
      </c>
      <c r="O2112" s="452">
        <v>0</v>
      </c>
      <c r="P2112" s="452">
        <v>0</v>
      </c>
      <c r="Q2112" s="452">
        <v>0</v>
      </c>
      <c r="R2112" s="452">
        <v>0</v>
      </c>
      <c r="S2112" s="452">
        <v>0</v>
      </c>
      <c r="T2112" s="452">
        <v>0</v>
      </c>
      <c r="U2112" s="452">
        <v>0</v>
      </c>
      <c r="V2112" s="452">
        <v>0</v>
      </c>
      <c r="W2112" s="452">
        <v>0</v>
      </c>
      <c r="X2112" s="452">
        <v>0</v>
      </c>
    </row>
    <row r="2113" spans="1:24" outlineLevel="1">
      <c r="A2113" s="447"/>
      <c r="B2113" s="447"/>
      <c r="C2113" s="448"/>
      <c r="D2113" s="449"/>
      <c r="E2113" s="452" t="s">
        <v>5823</v>
      </c>
      <c r="F2113" s="452">
        <v>0</v>
      </c>
      <c r="G2113" s="452" t="s">
        <v>29</v>
      </c>
      <c r="H2113" s="452">
        <v>0</v>
      </c>
      <c r="I2113" s="452">
        <v>0</v>
      </c>
      <c r="J2113" s="452">
        <v>0</v>
      </c>
      <c r="K2113" s="452">
        <v>0</v>
      </c>
      <c r="L2113" s="452">
        <v>0</v>
      </c>
      <c r="M2113" s="452">
        <v>0</v>
      </c>
      <c r="N2113" s="452">
        <v>0</v>
      </c>
      <c r="O2113" s="452">
        <v>0</v>
      </c>
      <c r="P2113" s="452">
        <v>0</v>
      </c>
      <c r="Q2113" s="452">
        <v>0</v>
      </c>
      <c r="R2113" s="452">
        <v>0</v>
      </c>
      <c r="S2113" s="452">
        <v>0</v>
      </c>
      <c r="T2113" s="452">
        <v>0</v>
      </c>
      <c r="U2113" s="452">
        <v>0</v>
      </c>
      <c r="V2113" s="452">
        <v>0</v>
      </c>
      <c r="W2113" s="452">
        <v>0</v>
      </c>
      <c r="X2113" s="452">
        <v>0</v>
      </c>
    </row>
    <row r="2114" spans="1:24" outlineLevel="1">
      <c r="A2114" s="447"/>
      <c r="B2114" s="447"/>
      <c r="C2114" s="448"/>
      <c r="D2114" s="449"/>
      <c r="E2114" s="452" t="s">
        <v>5824</v>
      </c>
      <c r="F2114" s="452">
        <v>0</v>
      </c>
      <c r="G2114" s="452" t="s">
        <v>29</v>
      </c>
      <c r="H2114" s="452">
        <v>0</v>
      </c>
      <c r="I2114" s="452">
        <v>0</v>
      </c>
      <c r="J2114" s="452">
        <v>0</v>
      </c>
      <c r="K2114" s="452">
        <v>0</v>
      </c>
      <c r="L2114" s="452">
        <v>0</v>
      </c>
      <c r="M2114" s="452">
        <v>0</v>
      </c>
      <c r="N2114" s="452">
        <v>0</v>
      </c>
      <c r="O2114" s="452">
        <v>0</v>
      </c>
      <c r="P2114" s="452">
        <v>0</v>
      </c>
      <c r="Q2114" s="452">
        <v>0</v>
      </c>
      <c r="R2114" s="452">
        <v>0</v>
      </c>
      <c r="S2114" s="452">
        <v>0</v>
      </c>
      <c r="T2114" s="452">
        <v>0</v>
      </c>
      <c r="U2114" s="452">
        <v>0</v>
      </c>
      <c r="V2114" s="452">
        <v>0</v>
      </c>
      <c r="W2114" s="452">
        <v>0</v>
      </c>
      <c r="X2114" s="452">
        <v>0</v>
      </c>
    </row>
    <row r="2115" spans="1:24" outlineLevel="1">
      <c r="A2115" s="447"/>
      <c r="B2115" s="447"/>
      <c r="C2115" s="448"/>
      <c r="D2115" s="449"/>
      <c r="E2115" s="452" t="s">
        <v>5825</v>
      </c>
      <c r="F2115" s="452">
        <v>0</v>
      </c>
      <c r="G2115" s="452" t="s">
        <v>29</v>
      </c>
      <c r="H2115" s="452">
        <v>0</v>
      </c>
      <c r="I2115" s="452">
        <v>0</v>
      </c>
      <c r="J2115" s="452">
        <v>0</v>
      </c>
      <c r="K2115" s="452">
        <v>0</v>
      </c>
      <c r="L2115" s="452">
        <v>0</v>
      </c>
      <c r="M2115" s="452">
        <v>0</v>
      </c>
      <c r="N2115" s="452">
        <v>0</v>
      </c>
      <c r="O2115" s="452">
        <v>0</v>
      </c>
      <c r="P2115" s="452">
        <v>0</v>
      </c>
      <c r="Q2115" s="452">
        <v>0</v>
      </c>
      <c r="R2115" s="452">
        <v>0</v>
      </c>
      <c r="S2115" s="452">
        <v>0</v>
      </c>
      <c r="T2115" s="452">
        <v>0</v>
      </c>
      <c r="U2115" s="452">
        <v>0</v>
      </c>
      <c r="V2115" s="452">
        <v>0</v>
      </c>
      <c r="W2115" s="452">
        <v>0</v>
      </c>
      <c r="X2115" s="452">
        <v>0</v>
      </c>
    </row>
    <row r="2116" spans="1:24" outlineLevel="1">
      <c r="A2116" s="447"/>
      <c r="B2116" s="447"/>
      <c r="C2116" s="448"/>
      <c r="D2116" s="449"/>
      <c r="E2116" s="452" t="s">
        <v>5826</v>
      </c>
      <c r="F2116" s="452">
        <v>0</v>
      </c>
      <c r="G2116" s="452" t="s">
        <v>29</v>
      </c>
      <c r="H2116" s="452">
        <v>0</v>
      </c>
      <c r="I2116" s="452">
        <v>0</v>
      </c>
      <c r="J2116" s="452">
        <v>0</v>
      </c>
      <c r="K2116" s="452">
        <v>0</v>
      </c>
      <c r="L2116" s="452">
        <v>0</v>
      </c>
      <c r="M2116" s="452">
        <v>0</v>
      </c>
      <c r="N2116" s="452">
        <v>0</v>
      </c>
      <c r="O2116" s="452">
        <v>0</v>
      </c>
      <c r="P2116" s="452">
        <v>0</v>
      </c>
      <c r="Q2116" s="452">
        <v>0</v>
      </c>
      <c r="R2116" s="452">
        <v>0</v>
      </c>
      <c r="S2116" s="452">
        <v>0</v>
      </c>
      <c r="T2116" s="452">
        <v>0</v>
      </c>
      <c r="U2116" s="452">
        <v>0</v>
      </c>
      <c r="V2116" s="452">
        <v>0</v>
      </c>
      <c r="W2116" s="452">
        <v>0</v>
      </c>
      <c r="X2116" s="452">
        <v>0</v>
      </c>
    </row>
    <row r="2117" spans="1:24" outlineLevel="1">
      <c r="A2117" s="447"/>
      <c r="B2117" s="447"/>
      <c r="C2117" s="448"/>
      <c r="D2117" s="449"/>
      <c r="E2117" s="452" t="s">
        <v>5827</v>
      </c>
      <c r="F2117" s="452">
        <v>0</v>
      </c>
      <c r="G2117" s="452" t="s">
        <v>29</v>
      </c>
      <c r="H2117" s="452">
        <v>19.395898101142208</v>
      </c>
      <c r="I2117" s="452">
        <v>0</v>
      </c>
      <c r="J2117" s="452">
        <v>0</v>
      </c>
      <c r="K2117" s="452">
        <v>0</v>
      </c>
      <c r="L2117" s="452">
        <v>0</v>
      </c>
      <c r="M2117" s="452">
        <v>0</v>
      </c>
      <c r="N2117" s="452">
        <v>3.8791796202284416</v>
      </c>
      <c r="O2117" s="452">
        <v>3.8791796202284416</v>
      </c>
      <c r="P2117" s="452">
        <v>3.8791796202284416</v>
      </c>
      <c r="Q2117" s="452">
        <v>3.8791796202284416</v>
      </c>
      <c r="R2117" s="452">
        <v>3.8791796202284416</v>
      </c>
      <c r="S2117" s="452">
        <v>0</v>
      </c>
      <c r="T2117" s="452">
        <v>0</v>
      </c>
      <c r="U2117" s="452">
        <v>0</v>
      </c>
      <c r="V2117" s="452">
        <v>0</v>
      </c>
      <c r="W2117" s="452">
        <v>0</v>
      </c>
      <c r="X2117" s="452">
        <v>0</v>
      </c>
    </row>
    <row r="2118" spans="1:24" outlineLevel="1">
      <c r="A2118" s="447"/>
      <c r="B2118" s="447"/>
      <c r="C2118" s="448"/>
      <c r="D2118" s="449"/>
      <c r="E2118" s="452" t="s">
        <v>5828</v>
      </c>
      <c r="F2118" s="452">
        <v>0</v>
      </c>
      <c r="G2118" s="452" t="s">
        <v>29</v>
      </c>
      <c r="H2118" s="452">
        <v>0</v>
      </c>
      <c r="I2118" s="452">
        <v>0</v>
      </c>
      <c r="J2118" s="452">
        <v>0</v>
      </c>
      <c r="K2118" s="452">
        <v>0</v>
      </c>
      <c r="L2118" s="452">
        <v>0</v>
      </c>
      <c r="M2118" s="452">
        <v>0</v>
      </c>
      <c r="N2118" s="452">
        <v>0</v>
      </c>
      <c r="O2118" s="452">
        <v>0</v>
      </c>
      <c r="P2118" s="452">
        <v>0</v>
      </c>
      <c r="Q2118" s="452">
        <v>0</v>
      </c>
      <c r="R2118" s="452">
        <v>0</v>
      </c>
      <c r="S2118" s="452">
        <v>0</v>
      </c>
      <c r="T2118" s="452">
        <v>0</v>
      </c>
      <c r="U2118" s="452">
        <v>0</v>
      </c>
      <c r="V2118" s="452">
        <v>0</v>
      </c>
      <c r="W2118" s="452">
        <v>0</v>
      </c>
      <c r="X2118" s="452">
        <v>0</v>
      </c>
    </row>
    <row r="2119" spans="1:24" outlineLevel="1">
      <c r="A2119" s="447"/>
      <c r="B2119" s="447"/>
      <c r="C2119" s="448"/>
      <c r="D2119" s="449"/>
      <c r="E2119" s="452" t="s">
        <v>5829</v>
      </c>
      <c r="F2119" s="452">
        <v>0</v>
      </c>
      <c r="G2119" s="452" t="s">
        <v>29</v>
      </c>
      <c r="H2119" s="452">
        <v>0</v>
      </c>
      <c r="I2119" s="452">
        <v>0</v>
      </c>
      <c r="J2119" s="452">
        <v>0</v>
      </c>
      <c r="K2119" s="452">
        <v>0</v>
      </c>
      <c r="L2119" s="452">
        <v>0</v>
      </c>
      <c r="M2119" s="452">
        <v>0</v>
      </c>
      <c r="N2119" s="452">
        <v>0</v>
      </c>
      <c r="O2119" s="452">
        <v>0</v>
      </c>
      <c r="P2119" s="452">
        <v>0</v>
      </c>
      <c r="Q2119" s="452">
        <v>0</v>
      </c>
      <c r="R2119" s="452">
        <v>0</v>
      </c>
      <c r="S2119" s="452">
        <v>0</v>
      </c>
      <c r="T2119" s="452">
        <v>0</v>
      </c>
      <c r="U2119" s="452">
        <v>0</v>
      </c>
      <c r="V2119" s="452">
        <v>0</v>
      </c>
      <c r="W2119" s="452">
        <v>0</v>
      </c>
      <c r="X2119" s="452">
        <v>0</v>
      </c>
    </row>
    <row r="2120" spans="1:24" outlineLevel="1">
      <c r="A2120" s="447"/>
      <c r="B2120" s="447"/>
      <c r="C2120" s="448"/>
      <c r="D2120" s="449"/>
      <c r="E2120" s="452" t="s">
        <v>5830</v>
      </c>
      <c r="F2120" s="452">
        <v>0</v>
      </c>
      <c r="G2120" s="452" t="s">
        <v>29</v>
      </c>
      <c r="H2120" s="452">
        <v>0</v>
      </c>
      <c r="I2120" s="452">
        <v>0</v>
      </c>
      <c r="J2120" s="452">
        <v>0</v>
      </c>
      <c r="K2120" s="452">
        <v>0</v>
      </c>
      <c r="L2120" s="452">
        <v>0</v>
      </c>
      <c r="M2120" s="452">
        <v>0</v>
      </c>
      <c r="N2120" s="452">
        <v>0</v>
      </c>
      <c r="O2120" s="452">
        <v>0</v>
      </c>
      <c r="P2120" s="452">
        <v>0</v>
      </c>
      <c r="Q2120" s="452">
        <v>0</v>
      </c>
      <c r="R2120" s="452">
        <v>0</v>
      </c>
      <c r="S2120" s="452">
        <v>0</v>
      </c>
      <c r="T2120" s="452">
        <v>0</v>
      </c>
      <c r="U2120" s="452">
        <v>0</v>
      </c>
      <c r="V2120" s="452">
        <v>0</v>
      </c>
      <c r="W2120" s="452">
        <v>0</v>
      </c>
      <c r="X2120" s="452">
        <v>0</v>
      </c>
    </row>
    <row r="2121" spans="1:24" outlineLevel="1">
      <c r="A2121" s="447"/>
      <c r="B2121" s="447"/>
      <c r="C2121" s="448"/>
      <c r="D2121" s="449"/>
      <c r="E2121" s="452" t="s">
        <v>5831</v>
      </c>
      <c r="F2121" s="452">
        <v>0</v>
      </c>
      <c r="G2121" s="452" t="s">
        <v>29</v>
      </c>
      <c r="H2121" s="452">
        <v>0</v>
      </c>
      <c r="I2121" s="452">
        <v>0</v>
      </c>
      <c r="J2121" s="452">
        <v>0</v>
      </c>
      <c r="K2121" s="452">
        <v>0</v>
      </c>
      <c r="L2121" s="452">
        <v>0</v>
      </c>
      <c r="M2121" s="452">
        <v>0</v>
      </c>
      <c r="N2121" s="452">
        <v>0</v>
      </c>
      <c r="O2121" s="452">
        <v>0</v>
      </c>
      <c r="P2121" s="452">
        <v>0</v>
      </c>
      <c r="Q2121" s="452">
        <v>0</v>
      </c>
      <c r="R2121" s="452">
        <v>0</v>
      </c>
      <c r="S2121" s="452">
        <v>0</v>
      </c>
      <c r="T2121" s="452">
        <v>0</v>
      </c>
      <c r="U2121" s="452">
        <v>0</v>
      </c>
      <c r="V2121" s="452">
        <v>0</v>
      </c>
      <c r="W2121" s="452">
        <v>0</v>
      </c>
      <c r="X2121" s="452">
        <v>0</v>
      </c>
    </row>
    <row r="2122" spans="1:24" outlineLevel="1">
      <c r="A2122" s="447"/>
      <c r="B2122" s="447"/>
      <c r="C2122" s="448"/>
      <c r="D2122" s="449"/>
      <c r="E2122" s="452" t="s">
        <v>5832</v>
      </c>
      <c r="F2122" s="452">
        <v>0</v>
      </c>
      <c r="G2122" s="452" t="s">
        <v>29</v>
      </c>
      <c r="H2122" s="452">
        <v>0</v>
      </c>
      <c r="I2122" s="452">
        <v>0</v>
      </c>
      <c r="J2122" s="452">
        <v>0</v>
      </c>
      <c r="K2122" s="452">
        <v>0</v>
      </c>
      <c r="L2122" s="452">
        <v>0</v>
      </c>
      <c r="M2122" s="452">
        <v>0</v>
      </c>
      <c r="N2122" s="452">
        <v>0</v>
      </c>
      <c r="O2122" s="452">
        <v>0</v>
      </c>
      <c r="P2122" s="452">
        <v>0</v>
      </c>
      <c r="Q2122" s="452">
        <v>0</v>
      </c>
      <c r="R2122" s="452">
        <v>0</v>
      </c>
      <c r="S2122" s="452">
        <v>0</v>
      </c>
      <c r="T2122" s="452">
        <v>0</v>
      </c>
      <c r="U2122" s="452">
        <v>0</v>
      </c>
      <c r="V2122" s="452">
        <v>0</v>
      </c>
      <c r="W2122" s="452">
        <v>0</v>
      </c>
      <c r="X2122" s="452">
        <v>0</v>
      </c>
    </row>
    <row r="2123" spans="1:24" outlineLevel="1">
      <c r="A2123" s="447"/>
      <c r="B2123" s="447"/>
      <c r="C2123" s="448"/>
      <c r="D2123" s="449"/>
      <c r="E2123" s="452" t="s">
        <v>5833</v>
      </c>
      <c r="F2123" s="452">
        <v>0</v>
      </c>
      <c r="G2123" s="452" t="s">
        <v>29</v>
      </c>
      <c r="H2123" s="452">
        <v>0</v>
      </c>
      <c r="I2123" s="452">
        <v>0</v>
      </c>
      <c r="J2123" s="452">
        <v>0</v>
      </c>
      <c r="K2123" s="452">
        <v>0</v>
      </c>
      <c r="L2123" s="452">
        <v>0</v>
      </c>
      <c r="M2123" s="452">
        <v>0</v>
      </c>
      <c r="N2123" s="452">
        <v>0</v>
      </c>
      <c r="O2123" s="452">
        <v>0</v>
      </c>
      <c r="P2123" s="452">
        <v>0</v>
      </c>
      <c r="Q2123" s="452">
        <v>0</v>
      </c>
      <c r="R2123" s="452">
        <v>0</v>
      </c>
      <c r="S2123" s="452">
        <v>0</v>
      </c>
      <c r="T2123" s="452">
        <v>0</v>
      </c>
      <c r="U2123" s="452">
        <v>0</v>
      </c>
      <c r="V2123" s="452">
        <v>0</v>
      </c>
      <c r="W2123" s="452">
        <v>0</v>
      </c>
      <c r="X2123" s="452">
        <v>0</v>
      </c>
    </row>
    <row r="2124" spans="1:24" outlineLevel="1">
      <c r="A2124" s="447"/>
      <c r="B2124" s="447"/>
      <c r="C2124" s="448"/>
      <c r="D2124" s="449"/>
      <c r="E2124" s="452" t="s">
        <v>5834</v>
      </c>
      <c r="F2124" s="452">
        <v>0</v>
      </c>
      <c r="G2124" s="452" t="s">
        <v>29</v>
      </c>
      <c r="H2124" s="452">
        <v>0</v>
      </c>
      <c r="I2124" s="452">
        <v>0</v>
      </c>
      <c r="J2124" s="452">
        <v>0</v>
      </c>
      <c r="K2124" s="452">
        <v>0</v>
      </c>
      <c r="L2124" s="452">
        <v>0</v>
      </c>
      <c r="M2124" s="452">
        <v>0</v>
      </c>
      <c r="N2124" s="452">
        <v>0</v>
      </c>
      <c r="O2124" s="452">
        <v>0</v>
      </c>
      <c r="P2124" s="452">
        <v>0</v>
      </c>
      <c r="Q2124" s="452">
        <v>0</v>
      </c>
      <c r="R2124" s="452">
        <v>0</v>
      </c>
      <c r="S2124" s="452">
        <v>0</v>
      </c>
      <c r="T2124" s="452">
        <v>0</v>
      </c>
      <c r="U2124" s="452">
        <v>0</v>
      </c>
      <c r="V2124" s="452">
        <v>0</v>
      </c>
      <c r="W2124" s="452">
        <v>0</v>
      </c>
      <c r="X2124" s="452">
        <v>0</v>
      </c>
    </row>
    <row r="2125" spans="1:24" outlineLevel="1">
      <c r="A2125" s="447"/>
      <c r="B2125" s="447"/>
      <c r="C2125" s="448"/>
      <c r="D2125" s="449"/>
      <c r="E2125" s="452" t="s">
        <v>5835</v>
      </c>
      <c r="F2125" s="452">
        <v>0</v>
      </c>
      <c r="G2125" s="452" t="s">
        <v>29</v>
      </c>
      <c r="H2125" s="452">
        <v>0</v>
      </c>
      <c r="I2125" s="452">
        <v>0</v>
      </c>
      <c r="J2125" s="452">
        <v>0</v>
      </c>
      <c r="K2125" s="452">
        <v>0</v>
      </c>
      <c r="L2125" s="452">
        <v>0</v>
      </c>
      <c r="M2125" s="452">
        <v>0</v>
      </c>
      <c r="N2125" s="452">
        <v>0</v>
      </c>
      <c r="O2125" s="452">
        <v>0</v>
      </c>
      <c r="P2125" s="452">
        <v>0</v>
      </c>
      <c r="Q2125" s="452">
        <v>0</v>
      </c>
      <c r="R2125" s="452">
        <v>0</v>
      </c>
      <c r="S2125" s="452">
        <v>0</v>
      </c>
      <c r="T2125" s="452">
        <v>0</v>
      </c>
      <c r="U2125" s="452">
        <v>0</v>
      </c>
      <c r="V2125" s="452">
        <v>0</v>
      </c>
      <c r="W2125" s="452">
        <v>0</v>
      </c>
      <c r="X2125" s="452">
        <v>0</v>
      </c>
    </row>
    <row r="2126" spans="1:24" outlineLevel="1">
      <c r="A2126" s="447"/>
      <c r="B2126" s="447"/>
      <c r="C2126" s="448"/>
      <c r="D2126" s="449"/>
      <c r="E2126" s="452" t="s">
        <v>5836</v>
      </c>
      <c r="F2126" s="452">
        <v>0</v>
      </c>
      <c r="G2126" s="452" t="s">
        <v>29</v>
      </c>
      <c r="H2126" s="452">
        <v>0</v>
      </c>
      <c r="I2126" s="452">
        <v>0</v>
      </c>
      <c r="J2126" s="452">
        <v>0</v>
      </c>
      <c r="K2126" s="452">
        <v>0</v>
      </c>
      <c r="L2126" s="452">
        <v>0</v>
      </c>
      <c r="M2126" s="452">
        <v>0</v>
      </c>
      <c r="N2126" s="452">
        <v>0</v>
      </c>
      <c r="O2126" s="452">
        <v>0</v>
      </c>
      <c r="P2126" s="452">
        <v>0</v>
      </c>
      <c r="Q2126" s="452">
        <v>0</v>
      </c>
      <c r="R2126" s="452">
        <v>0</v>
      </c>
      <c r="S2126" s="452">
        <v>0</v>
      </c>
      <c r="T2126" s="452">
        <v>0</v>
      </c>
      <c r="U2126" s="452">
        <v>0</v>
      </c>
      <c r="V2126" s="452">
        <v>0</v>
      </c>
      <c r="W2126" s="452">
        <v>0</v>
      </c>
      <c r="X2126" s="452">
        <v>0</v>
      </c>
    </row>
    <row r="2127" spans="1:24" outlineLevel="1">
      <c r="A2127" s="447"/>
      <c r="B2127" s="447"/>
      <c r="C2127" s="448"/>
      <c r="D2127" s="449"/>
      <c r="E2127" s="452" t="s">
        <v>5837</v>
      </c>
      <c r="F2127" s="452">
        <v>0</v>
      </c>
      <c r="G2127" s="452" t="s">
        <v>29</v>
      </c>
      <c r="H2127" s="452">
        <v>0</v>
      </c>
      <c r="I2127" s="452">
        <v>0</v>
      </c>
      <c r="J2127" s="452">
        <v>0</v>
      </c>
      <c r="K2127" s="452">
        <v>0</v>
      </c>
      <c r="L2127" s="452">
        <v>0</v>
      </c>
      <c r="M2127" s="452">
        <v>0</v>
      </c>
      <c r="N2127" s="452">
        <v>0</v>
      </c>
      <c r="O2127" s="452">
        <v>0</v>
      </c>
      <c r="P2127" s="452">
        <v>0</v>
      </c>
      <c r="Q2127" s="452">
        <v>0</v>
      </c>
      <c r="R2127" s="452">
        <v>0</v>
      </c>
      <c r="S2127" s="452">
        <v>0</v>
      </c>
      <c r="T2127" s="452">
        <v>0</v>
      </c>
      <c r="U2127" s="452">
        <v>0</v>
      </c>
      <c r="V2127" s="452">
        <v>0</v>
      </c>
      <c r="W2127" s="452">
        <v>0</v>
      </c>
      <c r="X2127" s="452">
        <v>0</v>
      </c>
    </row>
    <row r="2128" spans="1:24" outlineLevel="1">
      <c r="E2128" s="70" t="s">
        <v>5838</v>
      </c>
      <c r="G2128" s="70" t="s">
        <v>29</v>
      </c>
      <c r="H2128" s="458">
        <f t="shared" ref="H2128:H2133" si="153" xml:space="preserve"> SUM( J2128:X2128 )</f>
        <v>0</v>
      </c>
      <c r="J2128" s="458">
        <f t="shared" ref="J2128:X2133" si="154" xml:space="preserve">  CHOOSE( $F$2109, J2110, J2116, J2122 )</f>
        <v>0</v>
      </c>
      <c r="K2128" s="458">
        <f t="shared" si="154"/>
        <v>0</v>
      </c>
      <c r="L2128" s="458">
        <f t="shared" si="154"/>
        <v>0</v>
      </c>
      <c r="M2128" s="458">
        <f t="shared" si="154"/>
        <v>0</v>
      </c>
      <c r="N2128" s="458">
        <f t="shared" si="154"/>
        <v>0</v>
      </c>
      <c r="O2128" s="458">
        <f t="shared" si="154"/>
        <v>0</v>
      </c>
      <c r="P2128" s="458">
        <f t="shared" si="154"/>
        <v>0</v>
      </c>
      <c r="Q2128" s="458">
        <f t="shared" si="154"/>
        <v>0</v>
      </c>
      <c r="R2128" s="458">
        <f t="shared" si="154"/>
        <v>0</v>
      </c>
      <c r="S2128" s="458">
        <f t="shared" si="154"/>
        <v>0</v>
      </c>
      <c r="T2128" s="458">
        <f t="shared" si="154"/>
        <v>0</v>
      </c>
      <c r="U2128" s="458">
        <f t="shared" si="154"/>
        <v>0</v>
      </c>
      <c r="V2128" s="458">
        <f t="shared" si="154"/>
        <v>0</v>
      </c>
      <c r="W2128" s="458">
        <f t="shared" si="154"/>
        <v>0</v>
      </c>
      <c r="X2128" s="458">
        <f t="shared" si="154"/>
        <v>0</v>
      </c>
    </row>
    <row r="2129" spans="2:24" outlineLevel="1">
      <c r="E2129" s="70" t="s">
        <v>5839</v>
      </c>
      <c r="G2129" s="70" t="s">
        <v>29</v>
      </c>
      <c r="H2129" s="458">
        <f t="shared" si="153"/>
        <v>0</v>
      </c>
      <c r="J2129" s="458">
        <f t="shared" si="154"/>
        <v>0</v>
      </c>
      <c r="K2129" s="458">
        <f t="shared" si="154"/>
        <v>0</v>
      </c>
      <c r="L2129" s="458">
        <f t="shared" si="154"/>
        <v>0</v>
      </c>
      <c r="M2129" s="458">
        <f t="shared" si="154"/>
        <v>0</v>
      </c>
      <c r="N2129" s="458">
        <f t="shared" si="154"/>
        <v>0</v>
      </c>
      <c r="O2129" s="458">
        <f t="shared" si="154"/>
        <v>0</v>
      </c>
      <c r="P2129" s="458">
        <f t="shared" si="154"/>
        <v>0</v>
      </c>
      <c r="Q2129" s="458">
        <f t="shared" si="154"/>
        <v>0</v>
      </c>
      <c r="R2129" s="458">
        <f t="shared" si="154"/>
        <v>0</v>
      </c>
      <c r="S2129" s="458">
        <f t="shared" si="154"/>
        <v>0</v>
      </c>
      <c r="T2129" s="458">
        <f t="shared" si="154"/>
        <v>0</v>
      </c>
      <c r="U2129" s="458">
        <f t="shared" si="154"/>
        <v>0</v>
      </c>
      <c r="V2129" s="458">
        <f t="shared" si="154"/>
        <v>0</v>
      </c>
      <c r="W2129" s="458">
        <f t="shared" si="154"/>
        <v>0</v>
      </c>
      <c r="X2129" s="458">
        <f t="shared" si="154"/>
        <v>0</v>
      </c>
    </row>
    <row r="2130" spans="2:24" outlineLevel="1">
      <c r="E2130" s="70" t="s">
        <v>5840</v>
      </c>
      <c r="G2130" s="70" t="s">
        <v>29</v>
      </c>
      <c r="H2130" s="458">
        <f t="shared" si="153"/>
        <v>0</v>
      </c>
      <c r="J2130" s="458">
        <f t="shared" si="154"/>
        <v>0</v>
      </c>
      <c r="K2130" s="458">
        <f t="shared" si="154"/>
        <v>0</v>
      </c>
      <c r="L2130" s="458">
        <f t="shared" si="154"/>
        <v>0</v>
      </c>
      <c r="M2130" s="458">
        <f t="shared" si="154"/>
        <v>0</v>
      </c>
      <c r="N2130" s="458">
        <f t="shared" si="154"/>
        <v>0</v>
      </c>
      <c r="O2130" s="458">
        <f t="shared" si="154"/>
        <v>0</v>
      </c>
      <c r="P2130" s="458">
        <f t="shared" si="154"/>
        <v>0</v>
      </c>
      <c r="Q2130" s="458">
        <f t="shared" si="154"/>
        <v>0</v>
      </c>
      <c r="R2130" s="458">
        <f t="shared" si="154"/>
        <v>0</v>
      </c>
      <c r="S2130" s="458">
        <f t="shared" si="154"/>
        <v>0</v>
      </c>
      <c r="T2130" s="458">
        <f t="shared" si="154"/>
        <v>0</v>
      </c>
      <c r="U2130" s="458">
        <f t="shared" si="154"/>
        <v>0</v>
      </c>
      <c r="V2130" s="458">
        <f t="shared" si="154"/>
        <v>0</v>
      </c>
      <c r="W2130" s="458">
        <f t="shared" si="154"/>
        <v>0</v>
      </c>
      <c r="X2130" s="458">
        <f t="shared" si="154"/>
        <v>0</v>
      </c>
    </row>
    <row r="2131" spans="2:24" outlineLevel="1">
      <c r="E2131" s="70" t="s">
        <v>5841</v>
      </c>
      <c r="G2131" s="70" t="s">
        <v>29</v>
      </c>
      <c r="H2131" s="458">
        <f t="shared" si="153"/>
        <v>0</v>
      </c>
      <c r="J2131" s="458">
        <f t="shared" si="154"/>
        <v>0</v>
      </c>
      <c r="K2131" s="458">
        <f t="shared" si="154"/>
        <v>0</v>
      </c>
      <c r="L2131" s="458">
        <f t="shared" si="154"/>
        <v>0</v>
      </c>
      <c r="M2131" s="458">
        <f t="shared" si="154"/>
        <v>0</v>
      </c>
      <c r="N2131" s="458">
        <f t="shared" si="154"/>
        <v>0</v>
      </c>
      <c r="O2131" s="458">
        <f t="shared" si="154"/>
        <v>0</v>
      </c>
      <c r="P2131" s="458">
        <f t="shared" si="154"/>
        <v>0</v>
      </c>
      <c r="Q2131" s="458">
        <f t="shared" si="154"/>
        <v>0</v>
      </c>
      <c r="R2131" s="458">
        <f t="shared" si="154"/>
        <v>0</v>
      </c>
      <c r="S2131" s="458">
        <f t="shared" si="154"/>
        <v>0</v>
      </c>
      <c r="T2131" s="458">
        <f t="shared" si="154"/>
        <v>0</v>
      </c>
      <c r="U2131" s="458">
        <f t="shared" si="154"/>
        <v>0</v>
      </c>
      <c r="V2131" s="458">
        <f t="shared" si="154"/>
        <v>0</v>
      </c>
      <c r="W2131" s="458">
        <f t="shared" si="154"/>
        <v>0</v>
      </c>
      <c r="X2131" s="458">
        <f t="shared" si="154"/>
        <v>0</v>
      </c>
    </row>
    <row r="2132" spans="2:24" outlineLevel="1">
      <c r="E2132" s="70" t="s">
        <v>5842</v>
      </c>
      <c r="G2132" s="70" t="s">
        <v>29</v>
      </c>
      <c r="H2132" s="458">
        <f t="shared" si="153"/>
        <v>0</v>
      </c>
      <c r="J2132" s="458">
        <f t="shared" si="154"/>
        <v>0</v>
      </c>
      <c r="K2132" s="458">
        <f t="shared" si="154"/>
        <v>0</v>
      </c>
      <c r="L2132" s="458">
        <f t="shared" si="154"/>
        <v>0</v>
      </c>
      <c r="M2132" s="458">
        <f t="shared" si="154"/>
        <v>0</v>
      </c>
      <c r="N2132" s="458">
        <f t="shared" si="154"/>
        <v>0</v>
      </c>
      <c r="O2132" s="458">
        <f t="shared" si="154"/>
        <v>0</v>
      </c>
      <c r="P2132" s="458">
        <f t="shared" si="154"/>
        <v>0</v>
      </c>
      <c r="Q2132" s="458">
        <f t="shared" si="154"/>
        <v>0</v>
      </c>
      <c r="R2132" s="458">
        <f t="shared" si="154"/>
        <v>0</v>
      </c>
      <c r="S2132" s="458">
        <f t="shared" si="154"/>
        <v>0</v>
      </c>
      <c r="T2132" s="458">
        <f t="shared" si="154"/>
        <v>0</v>
      </c>
      <c r="U2132" s="458">
        <f t="shared" si="154"/>
        <v>0</v>
      </c>
      <c r="V2132" s="458">
        <f t="shared" si="154"/>
        <v>0</v>
      </c>
      <c r="W2132" s="458">
        <f t="shared" si="154"/>
        <v>0</v>
      </c>
      <c r="X2132" s="458">
        <f t="shared" si="154"/>
        <v>0</v>
      </c>
    </row>
    <row r="2133" spans="2:24" outlineLevel="1">
      <c r="E2133" s="70" t="s">
        <v>5843</v>
      </c>
      <c r="G2133" s="70" t="s">
        <v>29</v>
      </c>
      <c r="H2133" s="458">
        <f t="shared" si="153"/>
        <v>0</v>
      </c>
      <c r="J2133" s="458">
        <f t="shared" si="154"/>
        <v>0</v>
      </c>
      <c r="K2133" s="458">
        <f t="shared" si="154"/>
        <v>0</v>
      </c>
      <c r="L2133" s="458">
        <f t="shared" si="154"/>
        <v>0</v>
      </c>
      <c r="M2133" s="458">
        <f t="shared" si="154"/>
        <v>0</v>
      </c>
      <c r="N2133" s="458">
        <f t="shared" si="154"/>
        <v>0</v>
      </c>
      <c r="O2133" s="458">
        <f t="shared" si="154"/>
        <v>0</v>
      </c>
      <c r="P2133" s="458">
        <f t="shared" si="154"/>
        <v>0</v>
      </c>
      <c r="Q2133" s="458">
        <f t="shared" si="154"/>
        <v>0</v>
      </c>
      <c r="R2133" s="458">
        <f t="shared" si="154"/>
        <v>0</v>
      </c>
      <c r="S2133" s="458">
        <f t="shared" si="154"/>
        <v>0</v>
      </c>
      <c r="T2133" s="458">
        <f t="shared" si="154"/>
        <v>0</v>
      </c>
      <c r="U2133" s="458">
        <f t="shared" si="154"/>
        <v>0</v>
      </c>
      <c r="V2133" s="458">
        <f t="shared" si="154"/>
        <v>0</v>
      </c>
      <c r="W2133" s="458">
        <f t="shared" si="154"/>
        <v>0</v>
      </c>
      <c r="X2133" s="458">
        <f t="shared" si="154"/>
        <v>0</v>
      </c>
    </row>
    <row r="2134" spans="2:24" outlineLevel="1"/>
    <row r="2135" spans="2:24" outlineLevel="1"/>
    <row r="2136" spans="2:24" outlineLevel="1">
      <c r="B2136" s="69" t="s">
        <v>5844</v>
      </c>
    </row>
    <row r="2137" spans="2:24" outlineLevel="1">
      <c r="E2137" s="458" t="str">
        <f t="shared" ref="E2137:X2137" si="155" xml:space="preserve">  E$2100</f>
        <v xml:space="preserve">Active - Innovation funding - real (WR) </v>
      </c>
      <c r="F2137" s="458">
        <f t="shared" si="155"/>
        <v>0</v>
      </c>
      <c r="G2137" s="458" t="str">
        <f t="shared" si="155"/>
        <v>£m</v>
      </c>
      <c r="H2137" s="458">
        <f t="shared" si="155"/>
        <v>0</v>
      </c>
      <c r="I2137" s="458">
        <f t="shared" si="155"/>
        <v>0</v>
      </c>
      <c r="J2137" s="458">
        <f t="shared" si="155"/>
        <v>0</v>
      </c>
      <c r="K2137" s="458">
        <f t="shared" si="155"/>
        <v>0</v>
      </c>
      <c r="L2137" s="458">
        <f t="shared" si="155"/>
        <v>0</v>
      </c>
      <c r="M2137" s="458">
        <f t="shared" si="155"/>
        <v>0</v>
      </c>
      <c r="N2137" s="458">
        <f t="shared" si="155"/>
        <v>0</v>
      </c>
      <c r="O2137" s="458">
        <f t="shared" si="155"/>
        <v>0</v>
      </c>
      <c r="P2137" s="458">
        <f t="shared" si="155"/>
        <v>0</v>
      </c>
      <c r="Q2137" s="458">
        <f t="shared" si="155"/>
        <v>0</v>
      </c>
      <c r="R2137" s="458">
        <f t="shared" si="155"/>
        <v>0</v>
      </c>
      <c r="S2137" s="458">
        <f t="shared" si="155"/>
        <v>0</v>
      </c>
      <c r="T2137" s="458">
        <f t="shared" si="155"/>
        <v>0</v>
      </c>
      <c r="U2137" s="458">
        <f t="shared" si="155"/>
        <v>0</v>
      </c>
      <c r="V2137" s="458">
        <f t="shared" si="155"/>
        <v>0</v>
      </c>
      <c r="W2137" s="458">
        <f t="shared" si="155"/>
        <v>0</v>
      </c>
      <c r="X2137" s="458">
        <f t="shared" si="155"/>
        <v>0</v>
      </c>
    </row>
    <row r="2138" spans="2:24" outlineLevel="1">
      <c r="E2138" s="458" t="str">
        <f t="shared" ref="E2138:X2138" si="156" xml:space="preserve">  E$2101</f>
        <v xml:space="preserve">Active - Innovation funding - real (WN) </v>
      </c>
      <c r="F2138" s="458">
        <f t="shared" si="156"/>
        <v>0</v>
      </c>
      <c r="G2138" s="458" t="str">
        <f t="shared" si="156"/>
        <v>£m</v>
      </c>
      <c r="H2138" s="458">
        <f t="shared" si="156"/>
        <v>57.054753671827882</v>
      </c>
      <c r="I2138" s="458">
        <f t="shared" si="156"/>
        <v>0</v>
      </c>
      <c r="J2138" s="458">
        <f t="shared" si="156"/>
        <v>0</v>
      </c>
      <c r="K2138" s="458">
        <f t="shared" si="156"/>
        <v>0</v>
      </c>
      <c r="L2138" s="458">
        <f t="shared" si="156"/>
        <v>0</v>
      </c>
      <c r="M2138" s="458">
        <f t="shared" si="156"/>
        <v>0</v>
      </c>
      <c r="N2138" s="458">
        <f t="shared" si="156"/>
        <v>11.410950734365576</v>
      </c>
      <c r="O2138" s="458">
        <f t="shared" si="156"/>
        <v>11.410950734365576</v>
      </c>
      <c r="P2138" s="458">
        <f t="shared" si="156"/>
        <v>11.410950734365576</v>
      </c>
      <c r="Q2138" s="458">
        <f t="shared" si="156"/>
        <v>11.410950734365576</v>
      </c>
      <c r="R2138" s="458">
        <f t="shared" si="156"/>
        <v>11.410950734365576</v>
      </c>
      <c r="S2138" s="458">
        <f t="shared" si="156"/>
        <v>0</v>
      </c>
      <c r="T2138" s="458">
        <f t="shared" si="156"/>
        <v>0</v>
      </c>
      <c r="U2138" s="458">
        <f t="shared" si="156"/>
        <v>0</v>
      </c>
      <c r="V2138" s="458">
        <f t="shared" si="156"/>
        <v>0</v>
      </c>
      <c r="W2138" s="458">
        <f t="shared" si="156"/>
        <v>0</v>
      </c>
      <c r="X2138" s="458">
        <f t="shared" si="156"/>
        <v>0</v>
      </c>
    </row>
    <row r="2139" spans="2:24" outlineLevel="1">
      <c r="E2139" s="458" t="str">
        <f t="shared" ref="E2139:X2139" si="157" xml:space="preserve">  E$2102</f>
        <v xml:space="preserve">Active - Innovation funding - real (WWN) </v>
      </c>
      <c r="F2139" s="458">
        <f t="shared" si="157"/>
        <v>0</v>
      </c>
      <c r="G2139" s="458" t="str">
        <f t="shared" si="157"/>
        <v>£m</v>
      </c>
      <c r="H2139" s="458">
        <f t="shared" si="157"/>
        <v>39.924736833883159</v>
      </c>
      <c r="I2139" s="458">
        <f t="shared" si="157"/>
        <v>0</v>
      </c>
      <c r="J2139" s="458">
        <f t="shared" si="157"/>
        <v>0</v>
      </c>
      <c r="K2139" s="458">
        <f t="shared" si="157"/>
        <v>0</v>
      </c>
      <c r="L2139" s="458">
        <f t="shared" si="157"/>
        <v>0</v>
      </c>
      <c r="M2139" s="458">
        <f t="shared" si="157"/>
        <v>0</v>
      </c>
      <c r="N2139" s="458">
        <f t="shared" si="157"/>
        <v>7.9849473667766313</v>
      </c>
      <c r="O2139" s="458">
        <f t="shared" si="157"/>
        <v>7.9849473667766313</v>
      </c>
      <c r="P2139" s="458">
        <f t="shared" si="157"/>
        <v>7.9849473667766313</v>
      </c>
      <c r="Q2139" s="458">
        <f t="shared" si="157"/>
        <v>7.9849473667766313</v>
      </c>
      <c r="R2139" s="458">
        <f t="shared" si="157"/>
        <v>7.9849473667766313</v>
      </c>
      <c r="S2139" s="458">
        <f t="shared" si="157"/>
        <v>0</v>
      </c>
      <c r="T2139" s="458">
        <f t="shared" si="157"/>
        <v>0</v>
      </c>
      <c r="U2139" s="458">
        <f t="shared" si="157"/>
        <v>0</v>
      </c>
      <c r="V2139" s="458">
        <f t="shared" si="157"/>
        <v>0</v>
      </c>
      <c r="W2139" s="458">
        <f t="shared" si="157"/>
        <v>0</v>
      </c>
      <c r="X2139" s="458">
        <f t="shared" si="157"/>
        <v>0</v>
      </c>
    </row>
    <row r="2140" spans="2:24" outlineLevel="1">
      <c r="E2140" s="458" t="str">
        <f t="shared" ref="E2140:X2140" si="158" xml:space="preserve">  E$2103</f>
        <v xml:space="preserve">Active - Innovation funding - real (BR) </v>
      </c>
      <c r="F2140" s="458">
        <f t="shared" si="158"/>
        <v>0</v>
      </c>
      <c r="G2140" s="458" t="str">
        <f t="shared" si="158"/>
        <v>£m</v>
      </c>
      <c r="H2140" s="458">
        <f t="shared" si="158"/>
        <v>0</v>
      </c>
      <c r="I2140" s="458">
        <f t="shared" si="158"/>
        <v>0</v>
      </c>
      <c r="J2140" s="458">
        <f t="shared" si="158"/>
        <v>0</v>
      </c>
      <c r="K2140" s="458">
        <f t="shared" si="158"/>
        <v>0</v>
      </c>
      <c r="L2140" s="458">
        <f t="shared" si="158"/>
        <v>0</v>
      </c>
      <c r="M2140" s="458">
        <f t="shared" si="158"/>
        <v>0</v>
      </c>
      <c r="N2140" s="458">
        <f t="shared" si="158"/>
        <v>0</v>
      </c>
      <c r="O2140" s="458">
        <f t="shared" si="158"/>
        <v>0</v>
      </c>
      <c r="P2140" s="458">
        <f t="shared" si="158"/>
        <v>0</v>
      </c>
      <c r="Q2140" s="458">
        <f t="shared" si="158"/>
        <v>0</v>
      </c>
      <c r="R2140" s="458">
        <f t="shared" si="158"/>
        <v>0</v>
      </c>
      <c r="S2140" s="458">
        <f t="shared" si="158"/>
        <v>0</v>
      </c>
      <c r="T2140" s="458">
        <f t="shared" si="158"/>
        <v>0</v>
      </c>
      <c r="U2140" s="458">
        <f t="shared" si="158"/>
        <v>0</v>
      </c>
      <c r="V2140" s="458">
        <f t="shared" si="158"/>
        <v>0</v>
      </c>
      <c r="W2140" s="458">
        <f t="shared" si="158"/>
        <v>0</v>
      </c>
      <c r="X2140" s="458">
        <f t="shared" si="158"/>
        <v>0</v>
      </c>
    </row>
    <row r="2141" spans="2:24" outlineLevel="1">
      <c r="E2141" s="458" t="str">
        <f t="shared" ref="E2141:X2141" si="159" xml:space="preserve">  E$2104</f>
        <v xml:space="preserve">Active - Innovation funding - real (ADDN1) </v>
      </c>
      <c r="F2141" s="458">
        <f t="shared" si="159"/>
        <v>0</v>
      </c>
      <c r="G2141" s="458" t="str">
        <f t="shared" si="159"/>
        <v>£m</v>
      </c>
      <c r="H2141" s="458">
        <f t="shared" si="159"/>
        <v>0</v>
      </c>
      <c r="I2141" s="458">
        <f t="shared" si="159"/>
        <v>0</v>
      </c>
      <c r="J2141" s="458">
        <f t="shared" si="159"/>
        <v>0</v>
      </c>
      <c r="K2141" s="458">
        <f t="shared" si="159"/>
        <v>0</v>
      </c>
      <c r="L2141" s="458">
        <f t="shared" si="159"/>
        <v>0</v>
      </c>
      <c r="M2141" s="458">
        <f t="shared" si="159"/>
        <v>0</v>
      </c>
      <c r="N2141" s="458">
        <f t="shared" si="159"/>
        <v>0</v>
      </c>
      <c r="O2141" s="458">
        <f t="shared" si="159"/>
        <v>0</v>
      </c>
      <c r="P2141" s="458">
        <f t="shared" si="159"/>
        <v>0</v>
      </c>
      <c r="Q2141" s="458">
        <f t="shared" si="159"/>
        <v>0</v>
      </c>
      <c r="R2141" s="458">
        <f t="shared" si="159"/>
        <v>0</v>
      </c>
      <c r="S2141" s="458">
        <f t="shared" si="159"/>
        <v>0</v>
      </c>
      <c r="T2141" s="458">
        <f t="shared" si="159"/>
        <v>0</v>
      </c>
      <c r="U2141" s="458">
        <f t="shared" si="159"/>
        <v>0</v>
      </c>
      <c r="V2141" s="458">
        <f t="shared" si="159"/>
        <v>0</v>
      </c>
      <c r="W2141" s="458">
        <f t="shared" si="159"/>
        <v>0</v>
      </c>
      <c r="X2141" s="458">
        <f t="shared" si="159"/>
        <v>0</v>
      </c>
    </row>
    <row r="2142" spans="2:24" outlineLevel="1">
      <c r="E2142" s="458" t="str">
        <f t="shared" ref="E2142:X2142" si="160" xml:space="preserve">  E$2105</f>
        <v xml:space="preserve">Active - Innovation funding - real (ADDN2) </v>
      </c>
      <c r="F2142" s="458">
        <f t="shared" si="160"/>
        <v>0</v>
      </c>
      <c r="G2142" s="458" t="str">
        <f t="shared" si="160"/>
        <v>£m</v>
      </c>
      <c r="H2142" s="458">
        <f t="shared" si="160"/>
        <v>0</v>
      </c>
      <c r="I2142" s="458">
        <f t="shared" si="160"/>
        <v>0</v>
      </c>
      <c r="J2142" s="458">
        <f t="shared" si="160"/>
        <v>0</v>
      </c>
      <c r="K2142" s="458">
        <f t="shared" si="160"/>
        <v>0</v>
      </c>
      <c r="L2142" s="458">
        <f t="shared" si="160"/>
        <v>0</v>
      </c>
      <c r="M2142" s="458">
        <f t="shared" si="160"/>
        <v>0</v>
      </c>
      <c r="N2142" s="458">
        <f t="shared" si="160"/>
        <v>0</v>
      </c>
      <c r="O2142" s="458">
        <f t="shared" si="160"/>
        <v>0</v>
      </c>
      <c r="P2142" s="458">
        <f t="shared" si="160"/>
        <v>0</v>
      </c>
      <c r="Q2142" s="458">
        <f t="shared" si="160"/>
        <v>0</v>
      </c>
      <c r="R2142" s="458">
        <f t="shared" si="160"/>
        <v>0</v>
      </c>
      <c r="S2142" s="458">
        <f t="shared" si="160"/>
        <v>0</v>
      </c>
      <c r="T2142" s="458">
        <f t="shared" si="160"/>
        <v>0</v>
      </c>
      <c r="U2142" s="458">
        <f t="shared" si="160"/>
        <v>0</v>
      </c>
      <c r="V2142" s="458">
        <f t="shared" si="160"/>
        <v>0</v>
      </c>
      <c r="W2142" s="458">
        <f t="shared" si="160"/>
        <v>0</v>
      </c>
      <c r="X2142" s="458">
        <f t="shared" si="160"/>
        <v>0</v>
      </c>
    </row>
    <row r="2143" spans="2:24" outlineLevel="1">
      <c r="E2143" s="458" t="str">
        <f t="shared" ref="E2143:X2143" si="161" xml:space="preserve">  E$2128</f>
        <v xml:space="preserve">Active - Water efficiency funding - real (WR) </v>
      </c>
      <c r="F2143" s="458">
        <f t="shared" si="161"/>
        <v>0</v>
      </c>
      <c r="G2143" s="458" t="str">
        <f t="shared" si="161"/>
        <v>£m</v>
      </c>
      <c r="H2143" s="458">
        <f t="shared" si="161"/>
        <v>0</v>
      </c>
      <c r="I2143" s="458">
        <f t="shared" si="161"/>
        <v>0</v>
      </c>
      <c r="J2143" s="458">
        <f t="shared" si="161"/>
        <v>0</v>
      </c>
      <c r="K2143" s="458">
        <f t="shared" si="161"/>
        <v>0</v>
      </c>
      <c r="L2143" s="458">
        <f t="shared" si="161"/>
        <v>0</v>
      </c>
      <c r="M2143" s="458">
        <f t="shared" si="161"/>
        <v>0</v>
      </c>
      <c r="N2143" s="458">
        <f t="shared" si="161"/>
        <v>0</v>
      </c>
      <c r="O2143" s="458">
        <f t="shared" si="161"/>
        <v>0</v>
      </c>
      <c r="P2143" s="458">
        <f t="shared" si="161"/>
        <v>0</v>
      </c>
      <c r="Q2143" s="458">
        <f t="shared" si="161"/>
        <v>0</v>
      </c>
      <c r="R2143" s="458">
        <f t="shared" si="161"/>
        <v>0</v>
      </c>
      <c r="S2143" s="458">
        <f t="shared" si="161"/>
        <v>0</v>
      </c>
      <c r="T2143" s="458">
        <f t="shared" si="161"/>
        <v>0</v>
      </c>
      <c r="U2143" s="458">
        <f t="shared" si="161"/>
        <v>0</v>
      </c>
      <c r="V2143" s="458">
        <f t="shared" si="161"/>
        <v>0</v>
      </c>
      <c r="W2143" s="458">
        <f t="shared" si="161"/>
        <v>0</v>
      </c>
      <c r="X2143" s="458">
        <f t="shared" si="161"/>
        <v>0</v>
      </c>
    </row>
    <row r="2144" spans="2:24" outlineLevel="1">
      <c r="E2144" s="458" t="str">
        <f t="shared" ref="E2144:X2144" si="162" xml:space="preserve">  E$2129</f>
        <v xml:space="preserve">Active - Water efficiency funding - real (WN) </v>
      </c>
      <c r="F2144" s="458">
        <f t="shared" si="162"/>
        <v>0</v>
      </c>
      <c r="G2144" s="458" t="str">
        <f t="shared" si="162"/>
        <v>£m</v>
      </c>
      <c r="H2144" s="458">
        <f t="shared" si="162"/>
        <v>0</v>
      </c>
      <c r="I2144" s="458">
        <f t="shared" si="162"/>
        <v>0</v>
      </c>
      <c r="J2144" s="458">
        <f t="shared" si="162"/>
        <v>0</v>
      </c>
      <c r="K2144" s="458">
        <f t="shared" si="162"/>
        <v>0</v>
      </c>
      <c r="L2144" s="458">
        <f t="shared" si="162"/>
        <v>0</v>
      </c>
      <c r="M2144" s="458">
        <f t="shared" si="162"/>
        <v>0</v>
      </c>
      <c r="N2144" s="458">
        <f t="shared" si="162"/>
        <v>0</v>
      </c>
      <c r="O2144" s="458">
        <f t="shared" si="162"/>
        <v>0</v>
      </c>
      <c r="P2144" s="458">
        <f t="shared" si="162"/>
        <v>0</v>
      </c>
      <c r="Q2144" s="458">
        <f t="shared" si="162"/>
        <v>0</v>
      </c>
      <c r="R2144" s="458">
        <f t="shared" si="162"/>
        <v>0</v>
      </c>
      <c r="S2144" s="458">
        <f t="shared" si="162"/>
        <v>0</v>
      </c>
      <c r="T2144" s="458">
        <f t="shared" si="162"/>
        <v>0</v>
      </c>
      <c r="U2144" s="458">
        <f t="shared" si="162"/>
        <v>0</v>
      </c>
      <c r="V2144" s="458">
        <f t="shared" si="162"/>
        <v>0</v>
      </c>
      <c r="W2144" s="458">
        <f t="shared" si="162"/>
        <v>0</v>
      </c>
      <c r="X2144" s="458">
        <f t="shared" si="162"/>
        <v>0</v>
      </c>
    </row>
    <row r="2145" spans="1:24" outlineLevel="1">
      <c r="E2145" s="458" t="str">
        <f t="shared" ref="E2145:X2145" si="163" xml:space="preserve">  E$2130</f>
        <v xml:space="preserve">Active - Water efficiency funding - real (WWN) </v>
      </c>
      <c r="F2145" s="458">
        <f t="shared" si="163"/>
        <v>0</v>
      </c>
      <c r="G2145" s="458" t="str">
        <f t="shared" si="163"/>
        <v>£m</v>
      </c>
      <c r="H2145" s="458">
        <f t="shared" si="163"/>
        <v>0</v>
      </c>
      <c r="I2145" s="458">
        <f t="shared" si="163"/>
        <v>0</v>
      </c>
      <c r="J2145" s="458">
        <f t="shared" si="163"/>
        <v>0</v>
      </c>
      <c r="K2145" s="458">
        <f t="shared" si="163"/>
        <v>0</v>
      </c>
      <c r="L2145" s="458">
        <f t="shared" si="163"/>
        <v>0</v>
      </c>
      <c r="M2145" s="458">
        <f t="shared" si="163"/>
        <v>0</v>
      </c>
      <c r="N2145" s="458">
        <f t="shared" si="163"/>
        <v>0</v>
      </c>
      <c r="O2145" s="458">
        <f t="shared" si="163"/>
        <v>0</v>
      </c>
      <c r="P2145" s="458">
        <f t="shared" si="163"/>
        <v>0</v>
      </c>
      <c r="Q2145" s="458">
        <f t="shared" si="163"/>
        <v>0</v>
      </c>
      <c r="R2145" s="458">
        <f t="shared" si="163"/>
        <v>0</v>
      </c>
      <c r="S2145" s="458">
        <f t="shared" si="163"/>
        <v>0</v>
      </c>
      <c r="T2145" s="458">
        <f t="shared" si="163"/>
        <v>0</v>
      </c>
      <c r="U2145" s="458">
        <f t="shared" si="163"/>
        <v>0</v>
      </c>
      <c r="V2145" s="458">
        <f t="shared" si="163"/>
        <v>0</v>
      </c>
      <c r="W2145" s="458">
        <f t="shared" si="163"/>
        <v>0</v>
      </c>
      <c r="X2145" s="458">
        <f t="shared" si="163"/>
        <v>0</v>
      </c>
    </row>
    <row r="2146" spans="1:24" outlineLevel="1">
      <c r="E2146" s="458" t="str">
        <f t="shared" ref="E2146:X2146" si="164" xml:space="preserve">  E$2131</f>
        <v xml:space="preserve">Active - Water efficiency funding - real (BR) </v>
      </c>
      <c r="F2146" s="458">
        <f t="shared" si="164"/>
        <v>0</v>
      </c>
      <c r="G2146" s="458" t="str">
        <f t="shared" si="164"/>
        <v>£m</v>
      </c>
      <c r="H2146" s="458">
        <f t="shared" si="164"/>
        <v>0</v>
      </c>
      <c r="I2146" s="458">
        <f t="shared" si="164"/>
        <v>0</v>
      </c>
      <c r="J2146" s="458">
        <f t="shared" si="164"/>
        <v>0</v>
      </c>
      <c r="K2146" s="458">
        <f t="shared" si="164"/>
        <v>0</v>
      </c>
      <c r="L2146" s="458">
        <f t="shared" si="164"/>
        <v>0</v>
      </c>
      <c r="M2146" s="458">
        <f t="shared" si="164"/>
        <v>0</v>
      </c>
      <c r="N2146" s="458">
        <f t="shared" si="164"/>
        <v>0</v>
      </c>
      <c r="O2146" s="458">
        <f t="shared" si="164"/>
        <v>0</v>
      </c>
      <c r="P2146" s="458">
        <f t="shared" si="164"/>
        <v>0</v>
      </c>
      <c r="Q2146" s="458">
        <f t="shared" si="164"/>
        <v>0</v>
      </c>
      <c r="R2146" s="458">
        <f t="shared" si="164"/>
        <v>0</v>
      </c>
      <c r="S2146" s="458">
        <f t="shared" si="164"/>
        <v>0</v>
      </c>
      <c r="T2146" s="458">
        <f t="shared" si="164"/>
        <v>0</v>
      </c>
      <c r="U2146" s="458">
        <f t="shared" si="164"/>
        <v>0</v>
      </c>
      <c r="V2146" s="458">
        <f t="shared" si="164"/>
        <v>0</v>
      </c>
      <c r="W2146" s="458">
        <f t="shared" si="164"/>
        <v>0</v>
      </c>
      <c r="X2146" s="458">
        <f t="shared" si="164"/>
        <v>0</v>
      </c>
    </row>
    <row r="2147" spans="1:24" outlineLevel="1">
      <c r="E2147" s="458" t="str">
        <f t="shared" ref="E2147:X2147" si="165" xml:space="preserve">  E$2132</f>
        <v xml:space="preserve">Active - Water efficiency funding - real (ADDN1) </v>
      </c>
      <c r="F2147" s="458">
        <f t="shared" si="165"/>
        <v>0</v>
      </c>
      <c r="G2147" s="458" t="str">
        <f t="shared" si="165"/>
        <v>£m</v>
      </c>
      <c r="H2147" s="458">
        <f t="shared" si="165"/>
        <v>0</v>
      </c>
      <c r="I2147" s="458">
        <f t="shared" si="165"/>
        <v>0</v>
      </c>
      <c r="J2147" s="458">
        <f t="shared" si="165"/>
        <v>0</v>
      </c>
      <c r="K2147" s="458">
        <f t="shared" si="165"/>
        <v>0</v>
      </c>
      <c r="L2147" s="458">
        <f t="shared" si="165"/>
        <v>0</v>
      </c>
      <c r="M2147" s="458">
        <f t="shared" si="165"/>
        <v>0</v>
      </c>
      <c r="N2147" s="458">
        <f t="shared" si="165"/>
        <v>0</v>
      </c>
      <c r="O2147" s="458">
        <f t="shared" si="165"/>
        <v>0</v>
      </c>
      <c r="P2147" s="458">
        <f t="shared" si="165"/>
        <v>0</v>
      </c>
      <c r="Q2147" s="458">
        <f t="shared" si="165"/>
        <v>0</v>
      </c>
      <c r="R2147" s="458">
        <f t="shared" si="165"/>
        <v>0</v>
      </c>
      <c r="S2147" s="458">
        <f t="shared" si="165"/>
        <v>0</v>
      </c>
      <c r="T2147" s="458">
        <f t="shared" si="165"/>
        <v>0</v>
      </c>
      <c r="U2147" s="458">
        <f t="shared" si="165"/>
        <v>0</v>
      </c>
      <c r="V2147" s="458">
        <f t="shared" si="165"/>
        <v>0</v>
      </c>
      <c r="W2147" s="458">
        <f t="shared" si="165"/>
        <v>0</v>
      </c>
      <c r="X2147" s="458">
        <f t="shared" si="165"/>
        <v>0</v>
      </c>
    </row>
    <row r="2148" spans="1:24" outlineLevel="1">
      <c r="E2148" s="458" t="str">
        <f t="shared" ref="E2148:X2148" si="166" xml:space="preserve">  E$2133</f>
        <v xml:space="preserve">Active - Water efficiency funding - real (ADDN2) </v>
      </c>
      <c r="F2148" s="458">
        <f t="shared" si="166"/>
        <v>0</v>
      </c>
      <c r="G2148" s="458" t="str">
        <f t="shared" si="166"/>
        <v>£m</v>
      </c>
      <c r="H2148" s="458">
        <f t="shared" si="166"/>
        <v>0</v>
      </c>
      <c r="I2148" s="458">
        <f t="shared" si="166"/>
        <v>0</v>
      </c>
      <c r="J2148" s="458">
        <f t="shared" si="166"/>
        <v>0</v>
      </c>
      <c r="K2148" s="458">
        <f t="shared" si="166"/>
        <v>0</v>
      </c>
      <c r="L2148" s="458">
        <f t="shared" si="166"/>
        <v>0</v>
      </c>
      <c r="M2148" s="458">
        <f t="shared" si="166"/>
        <v>0</v>
      </c>
      <c r="N2148" s="458">
        <f t="shared" si="166"/>
        <v>0</v>
      </c>
      <c r="O2148" s="458">
        <f t="shared" si="166"/>
        <v>0</v>
      </c>
      <c r="P2148" s="458">
        <f t="shared" si="166"/>
        <v>0</v>
      </c>
      <c r="Q2148" s="458">
        <f t="shared" si="166"/>
        <v>0</v>
      </c>
      <c r="R2148" s="458">
        <f t="shared" si="166"/>
        <v>0</v>
      </c>
      <c r="S2148" s="458">
        <f t="shared" si="166"/>
        <v>0</v>
      </c>
      <c r="T2148" s="458">
        <f t="shared" si="166"/>
        <v>0</v>
      </c>
      <c r="U2148" s="458">
        <f t="shared" si="166"/>
        <v>0</v>
      </c>
      <c r="V2148" s="458">
        <f t="shared" si="166"/>
        <v>0</v>
      </c>
      <c r="W2148" s="458">
        <f t="shared" si="166"/>
        <v>0</v>
      </c>
      <c r="X2148" s="458">
        <f t="shared" si="166"/>
        <v>0</v>
      </c>
    </row>
    <row r="2149" spans="1:24" outlineLevel="1">
      <c r="A2149" s="453"/>
      <c r="B2149" s="453"/>
      <c r="C2149" s="454"/>
      <c r="D2149" s="455"/>
      <c r="E2149" s="456" t="s">
        <v>5845</v>
      </c>
      <c r="F2149" s="456"/>
      <c r="G2149" s="456" t="s">
        <v>29</v>
      </c>
      <c r="H2149" s="457">
        <f t="shared" ref="H2149:H2154" si="167" xml:space="preserve"> SUM( J2149:X2149 )</f>
        <v>0</v>
      </c>
      <c r="I2149" s="456"/>
      <c r="J2149" s="457">
        <f t="shared" ref="J2149:X2154" si="168" xml:space="preserve">  J2137 + J2143</f>
        <v>0</v>
      </c>
      <c r="K2149" s="457">
        <f t="shared" si="168"/>
        <v>0</v>
      </c>
      <c r="L2149" s="457">
        <f t="shared" si="168"/>
        <v>0</v>
      </c>
      <c r="M2149" s="457">
        <f t="shared" si="168"/>
        <v>0</v>
      </c>
      <c r="N2149" s="457">
        <f t="shared" si="168"/>
        <v>0</v>
      </c>
      <c r="O2149" s="457">
        <f t="shared" si="168"/>
        <v>0</v>
      </c>
      <c r="P2149" s="457">
        <f t="shared" si="168"/>
        <v>0</v>
      </c>
      <c r="Q2149" s="457">
        <f t="shared" si="168"/>
        <v>0</v>
      </c>
      <c r="R2149" s="457">
        <f t="shared" si="168"/>
        <v>0</v>
      </c>
      <c r="S2149" s="457">
        <f t="shared" si="168"/>
        <v>0</v>
      </c>
      <c r="T2149" s="457">
        <f t="shared" si="168"/>
        <v>0</v>
      </c>
      <c r="U2149" s="457">
        <f t="shared" si="168"/>
        <v>0</v>
      </c>
      <c r="V2149" s="457">
        <f t="shared" si="168"/>
        <v>0</v>
      </c>
      <c r="W2149" s="457">
        <f t="shared" si="168"/>
        <v>0</v>
      </c>
      <c r="X2149" s="457">
        <f t="shared" si="168"/>
        <v>0</v>
      </c>
    </row>
    <row r="2150" spans="1:24" outlineLevel="1">
      <c r="A2150" s="453"/>
      <c r="B2150" s="453"/>
      <c r="C2150" s="454"/>
      <c r="D2150" s="455"/>
      <c r="E2150" s="456" t="s">
        <v>5846</v>
      </c>
      <c r="F2150" s="456"/>
      <c r="G2150" s="456" t="s">
        <v>29</v>
      </c>
      <c r="H2150" s="457">
        <f t="shared" si="167"/>
        <v>57.054753671827882</v>
      </c>
      <c r="I2150" s="456"/>
      <c r="J2150" s="457">
        <f t="shared" si="168"/>
        <v>0</v>
      </c>
      <c r="K2150" s="457">
        <f t="shared" si="168"/>
        <v>0</v>
      </c>
      <c r="L2150" s="457">
        <f t="shared" si="168"/>
        <v>0</v>
      </c>
      <c r="M2150" s="457">
        <f t="shared" si="168"/>
        <v>0</v>
      </c>
      <c r="N2150" s="457">
        <f t="shared" si="168"/>
        <v>11.410950734365576</v>
      </c>
      <c r="O2150" s="457">
        <f t="shared" si="168"/>
        <v>11.410950734365576</v>
      </c>
      <c r="P2150" s="457">
        <f t="shared" si="168"/>
        <v>11.410950734365576</v>
      </c>
      <c r="Q2150" s="457">
        <f t="shared" si="168"/>
        <v>11.410950734365576</v>
      </c>
      <c r="R2150" s="457">
        <f t="shared" si="168"/>
        <v>11.410950734365576</v>
      </c>
      <c r="S2150" s="457">
        <f t="shared" si="168"/>
        <v>0</v>
      </c>
      <c r="T2150" s="457">
        <f t="shared" si="168"/>
        <v>0</v>
      </c>
      <c r="U2150" s="457">
        <f t="shared" si="168"/>
        <v>0</v>
      </c>
      <c r="V2150" s="457">
        <f t="shared" si="168"/>
        <v>0</v>
      </c>
      <c r="W2150" s="457">
        <f t="shared" si="168"/>
        <v>0</v>
      </c>
      <c r="X2150" s="457">
        <f t="shared" si="168"/>
        <v>0</v>
      </c>
    </row>
    <row r="2151" spans="1:24" outlineLevel="1">
      <c r="A2151" s="453"/>
      <c r="B2151" s="453"/>
      <c r="C2151" s="454"/>
      <c r="D2151" s="455"/>
      <c r="E2151" s="456" t="s">
        <v>5847</v>
      </c>
      <c r="F2151" s="456"/>
      <c r="G2151" s="456" t="s">
        <v>29</v>
      </c>
      <c r="H2151" s="457">
        <f t="shared" si="167"/>
        <v>39.924736833883159</v>
      </c>
      <c r="I2151" s="456"/>
      <c r="J2151" s="457">
        <f t="shared" si="168"/>
        <v>0</v>
      </c>
      <c r="K2151" s="457">
        <f t="shared" si="168"/>
        <v>0</v>
      </c>
      <c r="L2151" s="457">
        <f t="shared" si="168"/>
        <v>0</v>
      </c>
      <c r="M2151" s="457">
        <f t="shared" si="168"/>
        <v>0</v>
      </c>
      <c r="N2151" s="457">
        <f t="shared" si="168"/>
        <v>7.9849473667766313</v>
      </c>
      <c r="O2151" s="457">
        <f t="shared" si="168"/>
        <v>7.9849473667766313</v>
      </c>
      <c r="P2151" s="457">
        <f t="shared" si="168"/>
        <v>7.9849473667766313</v>
      </c>
      <c r="Q2151" s="457">
        <f t="shared" si="168"/>
        <v>7.9849473667766313</v>
      </c>
      <c r="R2151" s="457">
        <f t="shared" si="168"/>
        <v>7.9849473667766313</v>
      </c>
      <c r="S2151" s="457">
        <f t="shared" si="168"/>
        <v>0</v>
      </c>
      <c r="T2151" s="457">
        <f t="shared" si="168"/>
        <v>0</v>
      </c>
      <c r="U2151" s="457">
        <f t="shared" si="168"/>
        <v>0</v>
      </c>
      <c r="V2151" s="457">
        <f t="shared" si="168"/>
        <v>0</v>
      </c>
      <c r="W2151" s="457">
        <f t="shared" si="168"/>
        <v>0</v>
      </c>
      <c r="X2151" s="457">
        <f t="shared" si="168"/>
        <v>0</v>
      </c>
    </row>
    <row r="2152" spans="1:24" outlineLevel="1">
      <c r="A2152" s="453"/>
      <c r="B2152" s="453"/>
      <c r="C2152" s="454"/>
      <c r="D2152" s="455"/>
      <c r="E2152" s="456" t="s">
        <v>5848</v>
      </c>
      <c r="F2152" s="456"/>
      <c r="G2152" s="456" t="s">
        <v>29</v>
      </c>
      <c r="H2152" s="457">
        <f t="shared" si="167"/>
        <v>0</v>
      </c>
      <c r="I2152" s="456"/>
      <c r="J2152" s="457">
        <f t="shared" si="168"/>
        <v>0</v>
      </c>
      <c r="K2152" s="457">
        <f t="shared" si="168"/>
        <v>0</v>
      </c>
      <c r="L2152" s="457">
        <f t="shared" si="168"/>
        <v>0</v>
      </c>
      <c r="M2152" s="457">
        <f t="shared" si="168"/>
        <v>0</v>
      </c>
      <c r="N2152" s="457">
        <f t="shared" si="168"/>
        <v>0</v>
      </c>
      <c r="O2152" s="457">
        <f t="shared" si="168"/>
        <v>0</v>
      </c>
      <c r="P2152" s="457">
        <f t="shared" si="168"/>
        <v>0</v>
      </c>
      <c r="Q2152" s="457">
        <f t="shared" si="168"/>
        <v>0</v>
      </c>
      <c r="R2152" s="457">
        <f t="shared" si="168"/>
        <v>0</v>
      </c>
      <c r="S2152" s="457">
        <f t="shared" si="168"/>
        <v>0</v>
      </c>
      <c r="T2152" s="457">
        <f t="shared" si="168"/>
        <v>0</v>
      </c>
      <c r="U2152" s="457">
        <f t="shared" si="168"/>
        <v>0</v>
      </c>
      <c r="V2152" s="457">
        <f t="shared" si="168"/>
        <v>0</v>
      </c>
      <c r="W2152" s="457">
        <f t="shared" si="168"/>
        <v>0</v>
      </c>
      <c r="X2152" s="457">
        <f t="shared" si="168"/>
        <v>0</v>
      </c>
    </row>
    <row r="2153" spans="1:24" outlineLevel="1">
      <c r="A2153" s="453"/>
      <c r="B2153" s="453"/>
      <c r="C2153" s="454"/>
      <c r="D2153" s="455"/>
      <c r="E2153" s="456" t="s">
        <v>5849</v>
      </c>
      <c r="F2153" s="456"/>
      <c r="G2153" s="456" t="s">
        <v>29</v>
      </c>
      <c r="H2153" s="457">
        <f t="shared" si="167"/>
        <v>0</v>
      </c>
      <c r="I2153" s="456"/>
      <c r="J2153" s="457">
        <f t="shared" si="168"/>
        <v>0</v>
      </c>
      <c r="K2153" s="457">
        <f t="shared" si="168"/>
        <v>0</v>
      </c>
      <c r="L2153" s="457">
        <f t="shared" si="168"/>
        <v>0</v>
      </c>
      <c r="M2153" s="457">
        <f t="shared" si="168"/>
        <v>0</v>
      </c>
      <c r="N2153" s="457">
        <f t="shared" si="168"/>
        <v>0</v>
      </c>
      <c r="O2153" s="457">
        <f t="shared" si="168"/>
        <v>0</v>
      </c>
      <c r="P2153" s="457">
        <f t="shared" si="168"/>
        <v>0</v>
      </c>
      <c r="Q2153" s="457">
        <f t="shared" si="168"/>
        <v>0</v>
      </c>
      <c r="R2153" s="457">
        <f t="shared" si="168"/>
        <v>0</v>
      </c>
      <c r="S2153" s="457">
        <f t="shared" si="168"/>
        <v>0</v>
      </c>
      <c r="T2153" s="457">
        <f t="shared" si="168"/>
        <v>0</v>
      </c>
      <c r="U2153" s="457">
        <f t="shared" si="168"/>
        <v>0</v>
      </c>
      <c r="V2153" s="457">
        <f t="shared" si="168"/>
        <v>0</v>
      </c>
      <c r="W2153" s="457">
        <f t="shared" si="168"/>
        <v>0</v>
      </c>
      <c r="X2153" s="457">
        <f t="shared" si="168"/>
        <v>0</v>
      </c>
    </row>
    <row r="2154" spans="1:24" outlineLevel="1">
      <c r="A2154" s="453"/>
      <c r="B2154" s="453"/>
      <c r="C2154" s="454"/>
      <c r="D2154" s="455"/>
      <c r="E2154" s="456" t="s">
        <v>5850</v>
      </c>
      <c r="F2154" s="456"/>
      <c r="G2154" s="456" t="s">
        <v>29</v>
      </c>
      <c r="H2154" s="457">
        <f t="shared" si="167"/>
        <v>0</v>
      </c>
      <c r="I2154" s="456"/>
      <c r="J2154" s="457">
        <f t="shared" si="168"/>
        <v>0</v>
      </c>
      <c r="K2154" s="457">
        <f t="shared" si="168"/>
        <v>0</v>
      </c>
      <c r="L2154" s="457">
        <f t="shared" si="168"/>
        <v>0</v>
      </c>
      <c r="M2154" s="457">
        <f t="shared" si="168"/>
        <v>0</v>
      </c>
      <c r="N2154" s="457">
        <f t="shared" si="168"/>
        <v>0</v>
      </c>
      <c r="O2154" s="457">
        <f t="shared" si="168"/>
        <v>0</v>
      </c>
      <c r="P2154" s="457">
        <f t="shared" si="168"/>
        <v>0</v>
      </c>
      <c r="Q2154" s="457">
        <f t="shared" si="168"/>
        <v>0</v>
      </c>
      <c r="R2154" s="457">
        <f t="shared" si="168"/>
        <v>0</v>
      </c>
      <c r="S2154" s="457">
        <f t="shared" si="168"/>
        <v>0</v>
      </c>
      <c r="T2154" s="457">
        <f t="shared" si="168"/>
        <v>0</v>
      </c>
      <c r="U2154" s="457">
        <f t="shared" si="168"/>
        <v>0</v>
      </c>
      <c r="V2154" s="457">
        <f t="shared" si="168"/>
        <v>0</v>
      </c>
      <c r="W2154" s="457">
        <f t="shared" si="168"/>
        <v>0</v>
      </c>
      <c r="X2154" s="457">
        <f t="shared" si="168"/>
        <v>0</v>
      </c>
    </row>
    <row r="2155" spans="1:24" outlineLevel="1"/>
    <row r="2156" spans="1:24" outlineLevel="1"/>
    <row r="2157" spans="1:24" outlineLevel="1">
      <c r="B2157" s="69" t="s">
        <v>5851</v>
      </c>
    </row>
    <row r="2158" spans="1:24" outlineLevel="1">
      <c r="A2158" s="447"/>
      <c r="B2158" s="447"/>
      <c r="C2158" s="448"/>
      <c r="D2158" s="449"/>
      <c r="E2158" s="450" t="s">
        <v>5852</v>
      </c>
      <c r="F2158" s="450">
        <v>1</v>
      </c>
      <c r="G2158" s="450" t="s">
        <v>4001</v>
      </c>
      <c r="M2158" s="451"/>
    </row>
    <row r="2159" spans="1:24" outlineLevel="1">
      <c r="A2159" s="447"/>
      <c r="B2159" s="447"/>
      <c r="C2159" s="448"/>
      <c r="D2159" s="449"/>
      <c r="E2159" s="452" t="s">
        <v>5853</v>
      </c>
      <c r="F2159" s="452">
        <v>0</v>
      </c>
      <c r="G2159" s="452" t="s">
        <v>29</v>
      </c>
      <c r="H2159" s="452">
        <v>0</v>
      </c>
      <c r="I2159" s="452">
        <v>0</v>
      </c>
      <c r="J2159" s="452">
        <v>0</v>
      </c>
      <c r="K2159" s="452">
        <v>0</v>
      </c>
      <c r="L2159" s="452">
        <v>0</v>
      </c>
      <c r="M2159" s="452">
        <v>0</v>
      </c>
      <c r="N2159" s="452">
        <v>0</v>
      </c>
      <c r="O2159" s="452">
        <v>0</v>
      </c>
      <c r="P2159" s="452">
        <v>0</v>
      </c>
      <c r="Q2159" s="452">
        <v>0</v>
      </c>
      <c r="R2159" s="452">
        <v>0</v>
      </c>
      <c r="S2159" s="452">
        <v>0</v>
      </c>
      <c r="T2159" s="452">
        <v>0</v>
      </c>
      <c r="U2159" s="452">
        <v>0</v>
      </c>
      <c r="V2159" s="452">
        <v>0</v>
      </c>
      <c r="W2159" s="452">
        <v>0</v>
      </c>
      <c r="X2159" s="452">
        <v>0</v>
      </c>
    </row>
    <row r="2160" spans="1:24" outlineLevel="1">
      <c r="A2160" s="447"/>
      <c r="B2160" s="447"/>
      <c r="C2160" s="448"/>
      <c r="D2160" s="449"/>
      <c r="E2160" s="452" t="s">
        <v>5854</v>
      </c>
      <c r="F2160" s="452">
        <v>0</v>
      </c>
      <c r="G2160" s="452" t="s">
        <v>29</v>
      </c>
      <c r="H2160" s="452">
        <v>0</v>
      </c>
      <c r="I2160" s="452">
        <v>0</v>
      </c>
      <c r="J2160" s="452">
        <v>0</v>
      </c>
      <c r="K2160" s="452">
        <v>0</v>
      </c>
      <c r="L2160" s="452">
        <v>0</v>
      </c>
      <c r="M2160" s="452">
        <v>0</v>
      </c>
      <c r="N2160" s="452">
        <v>0</v>
      </c>
      <c r="O2160" s="452">
        <v>0</v>
      </c>
      <c r="P2160" s="452">
        <v>0</v>
      </c>
      <c r="Q2160" s="452">
        <v>0</v>
      </c>
      <c r="R2160" s="452">
        <v>0</v>
      </c>
      <c r="S2160" s="452">
        <v>0</v>
      </c>
      <c r="T2160" s="452">
        <v>0</v>
      </c>
      <c r="U2160" s="452">
        <v>0</v>
      </c>
      <c r="V2160" s="452">
        <v>0</v>
      </c>
      <c r="W2160" s="452">
        <v>0</v>
      </c>
      <c r="X2160" s="452">
        <v>0</v>
      </c>
    </row>
    <row r="2161" spans="1:24" outlineLevel="1">
      <c r="A2161" s="447"/>
      <c r="B2161" s="447"/>
      <c r="C2161" s="448"/>
      <c r="D2161" s="449"/>
      <c r="E2161" s="452" t="s">
        <v>5855</v>
      </c>
      <c r="F2161" s="452">
        <v>0</v>
      </c>
      <c r="G2161" s="452" t="s">
        <v>29</v>
      </c>
      <c r="H2161" s="452">
        <v>0</v>
      </c>
      <c r="I2161" s="452">
        <v>0</v>
      </c>
      <c r="J2161" s="452">
        <v>0</v>
      </c>
      <c r="K2161" s="452">
        <v>0</v>
      </c>
      <c r="L2161" s="452">
        <v>0</v>
      </c>
      <c r="M2161" s="452">
        <v>0</v>
      </c>
      <c r="N2161" s="452">
        <v>0</v>
      </c>
      <c r="O2161" s="452">
        <v>0</v>
      </c>
      <c r="P2161" s="452">
        <v>0</v>
      </c>
      <c r="Q2161" s="452">
        <v>0</v>
      </c>
      <c r="R2161" s="452">
        <v>0</v>
      </c>
      <c r="S2161" s="452">
        <v>0</v>
      </c>
      <c r="T2161" s="452">
        <v>0</v>
      </c>
      <c r="U2161" s="452">
        <v>0</v>
      </c>
      <c r="V2161" s="452">
        <v>0</v>
      </c>
      <c r="W2161" s="452">
        <v>0</v>
      </c>
      <c r="X2161" s="452">
        <v>0</v>
      </c>
    </row>
    <row r="2162" spans="1:24" outlineLevel="1">
      <c r="A2162" s="447"/>
      <c r="B2162" s="447"/>
      <c r="C2162" s="448"/>
      <c r="D2162" s="449"/>
      <c r="E2162" s="452" t="s">
        <v>5856</v>
      </c>
      <c r="F2162" s="452">
        <v>0</v>
      </c>
      <c r="G2162" s="452" t="s">
        <v>29</v>
      </c>
      <c r="H2162" s="452">
        <v>0</v>
      </c>
      <c r="I2162" s="452">
        <v>0</v>
      </c>
      <c r="J2162" s="452">
        <v>0</v>
      </c>
      <c r="K2162" s="452">
        <v>0</v>
      </c>
      <c r="L2162" s="452">
        <v>0</v>
      </c>
      <c r="M2162" s="452">
        <v>0</v>
      </c>
      <c r="N2162" s="452">
        <v>0</v>
      </c>
      <c r="O2162" s="452">
        <v>0</v>
      </c>
      <c r="P2162" s="452">
        <v>0</v>
      </c>
      <c r="Q2162" s="452">
        <v>0</v>
      </c>
      <c r="R2162" s="452">
        <v>0</v>
      </c>
      <c r="S2162" s="452">
        <v>0</v>
      </c>
      <c r="T2162" s="452">
        <v>0</v>
      </c>
      <c r="U2162" s="452">
        <v>0</v>
      </c>
      <c r="V2162" s="452">
        <v>0</v>
      </c>
      <c r="W2162" s="452">
        <v>0</v>
      </c>
      <c r="X2162" s="452">
        <v>0</v>
      </c>
    </row>
    <row r="2163" spans="1:24" outlineLevel="1">
      <c r="A2163" s="447"/>
      <c r="B2163" s="447"/>
      <c r="C2163" s="448"/>
      <c r="D2163" s="449"/>
      <c r="E2163" s="452" t="s">
        <v>5857</v>
      </c>
      <c r="F2163" s="452">
        <v>0</v>
      </c>
      <c r="G2163" s="452" t="s">
        <v>29</v>
      </c>
      <c r="H2163" s="452">
        <v>0</v>
      </c>
      <c r="I2163" s="452">
        <v>0</v>
      </c>
      <c r="J2163" s="452">
        <v>0</v>
      </c>
      <c r="K2163" s="452">
        <v>0</v>
      </c>
      <c r="L2163" s="452">
        <v>0</v>
      </c>
      <c r="M2163" s="452">
        <v>0</v>
      </c>
      <c r="N2163" s="452">
        <v>0</v>
      </c>
      <c r="O2163" s="452">
        <v>0</v>
      </c>
      <c r="P2163" s="452">
        <v>0</v>
      </c>
      <c r="Q2163" s="452">
        <v>0</v>
      </c>
      <c r="R2163" s="452">
        <v>0</v>
      </c>
      <c r="S2163" s="452">
        <v>0</v>
      </c>
      <c r="T2163" s="452">
        <v>0</v>
      </c>
      <c r="U2163" s="452">
        <v>0</v>
      </c>
      <c r="V2163" s="452">
        <v>0</v>
      </c>
      <c r="W2163" s="452">
        <v>0</v>
      </c>
      <c r="X2163" s="452">
        <v>0</v>
      </c>
    </row>
    <row r="2164" spans="1:24" outlineLevel="1">
      <c r="A2164" s="447"/>
      <c r="B2164" s="447"/>
      <c r="C2164" s="448"/>
      <c r="D2164" s="449"/>
      <c r="E2164" s="452" t="s">
        <v>5858</v>
      </c>
      <c r="F2164" s="452">
        <v>0</v>
      </c>
      <c r="G2164" s="452" t="s">
        <v>29</v>
      </c>
      <c r="H2164" s="452">
        <v>0</v>
      </c>
      <c r="I2164" s="452">
        <v>0</v>
      </c>
      <c r="J2164" s="452">
        <v>0</v>
      </c>
      <c r="K2164" s="452">
        <v>0</v>
      </c>
      <c r="L2164" s="452">
        <v>0</v>
      </c>
      <c r="M2164" s="452">
        <v>0</v>
      </c>
      <c r="N2164" s="452">
        <v>0</v>
      </c>
      <c r="O2164" s="452">
        <v>0</v>
      </c>
      <c r="P2164" s="452">
        <v>0</v>
      </c>
      <c r="Q2164" s="452">
        <v>0</v>
      </c>
      <c r="R2164" s="452">
        <v>0</v>
      </c>
      <c r="S2164" s="452">
        <v>0</v>
      </c>
      <c r="T2164" s="452">
        <v>0</v>
      </c>
      <c r="U2164" s="452">
        <v>0</v>
      </c>
      <c r="V2164" s="452">
        <v>0</v>
      </c>
      <c r="W2164" s="452">
        <v>0</v>
      </c>
      <c r="X2164" s="452">
        <v>0</v>
      </c>
    </row>
    <row r="2165" spans="1:24" outlineLevel="1">
      <c r="A2165" s="447"/>
      <c r="B2165" s="447"/>
      <c r="C2165" s="448"/>
      <c r="D2165" s="449"/>
      <c r="E2165" s="452" t="s">
        <v>5859</v>
      </c>
      <c r="F2165" s="452">
        <v>0</v>
      </c>
      <c r="G2165" s="452" t="s">
        <v>29</v>
      </c>
      <c r="H2165" s="452">
        <v>0</v>
      </c>
      <c r="I2165" s="452">
        <v>0</v>
      </c>
      <c r="J2165" s="452">
        <v>0</v>
      </c>
      <c r="K2165" s="452">
        <v>0</v>
      </c>
      <c r="L2165" s="452">
        <v>0</v>
      </c>
      <c r="M2165" s="452">
        <v>0</v>
      </c>
      <c r="N2165" s="452">
        <v>0</v>
      </c>
      <c r="O2165" s="452">
        <v>0</v>
      </c>
      <c r="P2165" s="452">
        <v>0</v>
      </c>
      <c r="Q2165" s="452">
        <v>0</v>
      </c>
      <c r="R2165" s="452">
        <v>0</v>
      </c>
      <c r="S2165" s="452">
        <v>0</v>
      </c>
      <c r="T2165" s="452">
        <v>0</v>
      </c>
      <c r="U2165" s="452">
        <v>0</v>
      </c>
      <c r="V2165" s="452">
        <v>0</v>
      </c>
      <c r="W2165" s="452">
        <v>0</v>
      </c>
      <c r="X2165" s="452">
        <v>0</v>
      </c>
    </row>
    <row r="2166" spans="1:24" outlineLevel="1">
      <c r="A2166" s="447"/>
      <c r="B2166" s="447"/>
      <c r="C2166" s="448"/>
      <c r="D2166" s="449"/>
      <c r="E2166" s="452" t="s">
        <v>5860</v>
      </c>
      <c r="F2166" s="452">
        <v>0</v>
      </c>
      <c r="G2166" s="452" t="s">
        <v>29</v>
      </c>
      <c r="H2166" s="452">
        <v>0</v>
      </c>
      <c r="I2166" s="452">
        <v>0</v>
      </c>
      <c r="J2166" s="452">
        <v>0</v>
      </c>
      <c r="K2166" s="452">
        <v>0</v>
      </c>
      <c r="L2166" s="452">
        <v>0</v>
      </c>
      <c r="M2166" s="452">
        <v>0</v>
      </c>
      <c r="N2166" s="452">
        <v>0</v>
      </c>
      <c r="O2166" s="452">
        <v>0</v>
      </c>
      <c r="P2166" s="452">
        <v>0</v>
      </c>
      <c r="Q2166" s="452">
        <v>0</v>
      </c>
      <c r="R2166" s="452">
        <v>0</v>
      </c>
      <c r="S2166" s="452">
        <v>0</v>
      </c>
      <c r="T2166" s="452">
        <v>0</v>
      </c>
      <c r="U2166" s="452">
        <v>0</v>
      </c>
      <c r="V2166" s="452">
        <v>0</v>
      </c>
      <c r="W2166" s="452">
        <v>0</v>
      </c>
      <c r="X2166" s="452">
        <v>0</v>
      </c>
    </row>
    <row r="2167" spans="1:24" outlineLevel="1">
      <c r="A2167" s="447"/>
      <c r="B2167" s="447"/>
      <c r="C2167" s="448"/>
      <c r="D2167" s="449"/>
      <c r="E2167" s="452" t="s">
        <v>5861</v>
      </c>
      <c r="F2167" s="452">
        <v>0</v>
      </c>
      <c r="G2167" s="452" t="s">
        <v>29</v>
      </c>
      <c r="H2167" s="452">
        <v>0</v>
      </c>
      <c r="I2167" s="452">
        <v>0</v>
      </c>
      <c r="J2167" s="452">
        <v>0</v>
      </c>
      <c r="K2167" s="452">
        <v>0</v>
      </c>
      <c r="L2167" s="452">
        <v>0</v>
      </c>
      <c r="M2167" s="452">
        <v>0</v>
      </c>
      <c r="N2167" s="452">
        <v>0</v>
      </c>
      <c r="O2167" s="452">
        <v>0</v>
      </c>
      <c r="P2167" s="452">
        <v>0</v>
      </c>
      <c r="Q2167" s="452">
        <v>0</v>
      </c>
      <c r="R2167" s="452">
        <v>0</v>
      </c>
      <c r="S2167" s="452">
        <v>0</v>
      </c>
      <c r="T2167" s="452">
        <v>0</v>
      </c>
      <c r="U2167" s="452">
        <v>0</v>
      </c>
      <c r="V2167" s="452">
        <v>0</v>
      </c>
      <c r="W2167" s="452">
        <v>0</v>
      </c>
      <c r="X2167" s="452">
        <v>0</v>
      </c>
    </row>
    <row r="2168" spans="1:24" outlineLevel="1">
      <c r="A2168" s="447"/>
      <c r="B2168" s="447"/>
      <c r="C2168" s="448"/>
      <c r="D2168" s="449"/>
      <c r="E2168" s="452" t="s">
        <v>5862</v>
      </c>
      <c r="F2168" s="452">
        <v>0</v>
      </c>
      <c r="G2168" s="452" t="s">
        <v>29</v>
      </c>
      <c r="H2168" s="452">
        <v>0</v>
      </c>
      <c r="I2168" s="452">
        <v>0</v>
      </c>
      <c r="J2168" s="452">
        <v>0</v>
      </c>
      <c r="K2168" s="452">
        <v>0</v>
      </c>
      <c r="L2168" s="452">
        <v>0</v>
      </c>
      <c r="M2168" s="452">
        <v>0</v>
      </c>
      <c r="N2168" s="452">
        <v>0</v>
      </c>
      <c r="O2168" s="452">
        <v>0</v>
      </c>
      <c r="P2168" s="452">
        <v>0</v>
      </c>
      <c r="Q2168" s="452">
        <v>0</v>
      </c>
      <c r="R2168" s="452">
        <v>0</v>
      </c>
      <c r="S2168" s="452">
        <v>0</v>
      </c>
      <c r="T2168" s="452">
        <v>0</v>
      </c>
      <c r="U2168" s="452">
        <v>0</v>
      </c>
      <c r="V2168" s="452">
        <v>0</v>
      </c>
      <c r="W2168" s="452">
        <v>0</v>
      </c>
      <c r="X2168" s="452">
        <v>0</v>
      </c>
    </row>
    <row r="2169" spans="1:24" outlineLevel="1">
      <c r="A2169" s="447"/>
      <c r="B2169" s="447"/>
      <c r="C2169" s="448"/>
      <c r="D2169" s="449"/>
      <c r="E2169" s="452" t="s">
        <v>5863</v>
      </c>
      <c r="F2169" s="452">
        <v>0</v>
      </c>
      <c r="G2169" s="452" t="s">
        <v>29</v>
      </c>
      <c r="H2169" s="452">
        <v>0</v>
      </c>
      <c r="I2169" s="452">
        <v>0</v>
      </c>
      <c r="J2169" s="452">
        <v>0</v>
      </c>
      <c r="K2169" s="452">
        <v>0</v>
      </c>
      <c r="L2169" s="452">
        <v>0</v>
      </c>
      <c r="M2169" s="452">
        <v>0</v>
      </c>
      <c r="N2169" s="452">
        <v>0</v>
      </c>
      <c r="O2169" s="452">
        <v>0</v>
      </c>
      <c r="P2169" s="452">
        <v>0</v>
      </c>
      <c r="Q2169" s="452">
        <v>0</v>
      </c>
      <c r="R2169" s="452">
        <v>0</v>
      </c>
      <c r="S2169" s="452">
        <v>0</v>
      </c>
      <c r="T2169" s="452">
        <v>0</v>
      </c>
      <c r="U2169" s="452">
        <v>0</v>
      </c>
      <c r="V2169" s="452">
        <v>0</v>
      </c>
      <c r="W2169" s="452">
        <v>0</v>
      </c>
      <c r="X2169" s="452">
        <v>0</v>
      </c>
    </row>
    <row r="2170" spans="1:24" outlineLevel="1">
      <c r="A2170" s="447"/>
      <c r="B2170" s="447"/>
      <c r="C2170" s="448"/>
      <c r="D2170" s="449"/>
      <c r="E2170" s="452" t="s">
        <v>5864</v>
      </c>
      <c r="F2170" s="452">
        <v>0</v>
      </c>
      <c r="G2170" s="452" t="s">
        <v>29</v>
      </c>
      <c r="H2170" s="452">
        <v>0</v>
      </c>
      <c r="I2170" s="452">
        <v>0</v>
      </c>
      <c r="J2170" s="452">
        <v>0</v>
      </c>
      <c r="K2170" s="452">
        <v>0</v>
      </c>
      <c r="L2170" s="452">
        <v>0</v>
      </c>
      <c r="M2170" s="452">
        <v>0</v>
      </c>
      <c r="N2170" s="452">
        <v>0</v>
      </c>
      <c r="O2170" s="452">
        <v>0</v>
      </c>
      <c r="P2170" s="452">
        <v>0</v>
      </c>
      <c r="Q2170" s="452">
        <v>0</v>
      </c>
      <c r="R2170" s="452">
        <v>0</v>
      </c>
      <c r="S2170" s="452">
        <v>0</v>
      </c>
      <c r="T2170" s="452">
        <v>0</v>
      </c>
      <c r="U2170" s="452">
        <v>0</v>
      </c>
      <c r="V2170" s="452">
        <v>0</v>
      </c>
      <c r="W2170" s="452">
        <v>0</v>
      </c>
      <c r="X2170" s="452">
        <v>0</v>
      </c>
    </row>
    <row r="2171" spans="1:24" outlineLevel="1">
      <c r="A2171" s="447"/>
      <c r="B2171" s="447"/>
      <c r="C2171" s="448"/>
      <c r="D2171" s="449"/>
      <c r="E2171" s="452" t="s">
        <v>5865</v>
      </c>
      <c r="F2171" s="452">
        <v>0</v>
      </c>
      <c r="G2171" s="452" t="s">
        <v>29</v>
      </c>
      <c r="H2171" s="452">
        <v>0</v>
      </c>
      <c r="I2171" s="452">
        <v>0</v>
      </c>
      <c r="J2171" s="452">
        <v>0</v>
      </c>
      <c r="K2171" s="452">
        <v>0</v>
      </c>
      <c r="L2171" s="452">
        <v>0</v>
      </c>
      <c r="M2171" s="452">
        <v>0</v>
      </c>
      <c r="N2171" s="452">
        <v>0</v>
      </c>
      <c r="O2171" s="452">
        <v>0</v>
      </c>
      <c r="P2171" s="452">
        <v>0</v>
      </c>
      <c r="Q2171" s="452">
        <v>0</v>
      </c>
      <c r="R2171" s="452">
        <v>0</v>
      </c>
      <c r="S2171" s="452">
        <v>0</v>
      </c>
      <c r="T2171" s="452">
        <v>0</v>
      </c>
      <c r="U2171" s="452">
        <v>0</v>
      </c>
      <c r="V2171" s="452">
        <v>0</v>
      </c>
      <c r="W2171" s="452">
        <v>0</v>
      </c>
      <c r="X2171" s="452">
        <v>0</v>
      </c>
    </row>
    <row r="2172" spans="1:24" outlineLevel="1">
      <c r="A2172" s="447"/>
      <c r="B2172" s="447"/>
      <c r="C2172" s="448"/>
      <c r="D2172" s="449"/>
      <c r="E2172" s="452" t="s">
        <v>5866</v>
      </c>
      <c r="F2172" s="452">
        <v>0</v>
      </c>
      <c r="G2172" s="452" t="s">
        <v>29</v>
      </c>
      <c r="H2172" s="452">
        <v>0</v>
      </c>
      <c r="I2172" s="452">
        <v>0</v>
      </c>
      <c r="J2172" s="452">
        <v>0</v>
      </c>
      <c r="K2172" s="452">
        <v>0</v>
      </c>
      <c r="L2172" s="452">
        <v>0</v>
      </c>
      <c r="M2172" s="452">
        <v>0</v>
      </c>
      <c r="N2172" s="452">
        <v>0</v>
      </c>
      <c r="O2172" s="452">
        <v>0</v>
      </c>
      <c r="P2172" s="452">
        <v>0</v>
      </c>
      <c r="Q2172" s="452">
        <v>0</v>
      </c>
      <c r="R2172" s="452">
        <v>0</v>
      </c>
      <c r="S2172" s="452">
        <v>0</v>
      </c>
      <c r="T2172" s="452">
        <v>0</v>
      </c>
      <c r="U2172" s="452">
        <v>0</v>
      </c>
      <c r="V2172" s="452">
        <v>0</v>
      </c>
      <c r="W2172" s="452">
        <v>0</v>
      </c>
      <c r="X2172" s="452">
        <v>0</v>
      </c>
    </row>
    <row r="2173" spans="1:24" outlineLevel="1">
      <c r="A2173" s="447"/>
      <c r="B2173" s="447"/>
      <c r="C2173" s="448"/>
      <c r="D2173" s="449"/>
      <c r="E2173" s="452" t="s">
        <v>5867</v>
      </c>
      <c r="F2173" s="452">
        <v>0</v>
      </c>
      <c r="G2173" s="452" t="s">
        <v>29</v>
      </c>
      <c r="H2173" s="452">
        <v>0</v>
      </c>
      <c r="I2173" s="452">
        <v>0</v>
      </c>
      <c r="J2173" s="452">
        <v>0</v>
      </c>
      <c r="K2173" s="452">
        <v>0</v>
      </c>
      <c r="L2173" s="452">
        <v>0</v>
      </c>
      <c r="M2173" s="452">
        <v>0</v>
      </c>
      <c r="N2173" s="452">
        <v>0</v>
      </c>
      <c r="O2173" s="452">
        <v>0</v>
      </c>
      <c r="P2173" s="452">
        <v>0</v>
      </c>
      <c r="Q2173" s="452">
        <v>0</v>
      </c>
      <c r="R2173" s="452">
        <v>0</v>
      </c>
      <c r="S2173" s="452">
        <v>0</v>
      </c>
      <c r="T2173" s="452">
        <v>0</v>
      </c>
      <c r="U2173" s="452">
        <v>0</v>
      </c>
      <c r="V2173" s="452">
        <v>0</v>
      </c>
      <c r="W2173" s="452">
        <v>0</v>
      </c>
      <c r="X2173" s="452">
        <v>0</v>
      </c>
    </row>
    <row r="2174" spans="1:24" outlineLevel="1">
      <c r="A2174" s="447"/>
      <c r="B2174" s="447"/>
      <c r="C2174" s="448"/>
      <c r="D2174" s="449"/>
      <c r="E2174" s="452" t="s">
        <v>5868</v>
      </c>
      <c r="F2174" s="452">
        <v>0</v>
      </c>
      <c r="G2174" s="452" t="s">
        <v>29</v>
      </c>
      <c r="H2174" s="452">
        <v>0</v>
      </c>
      <c r="I2174" s="452">
        <v>0</v>
      </c>
      <c r="J2174" s="452">
        <v>0</v>
      </c>
      <c r="K2174" s="452">
        <v>0</v>
      </c>
      <c r="L2174" s="452">
        <v>0</v>
      </c>
      <c r="M2174" s="452">
        <v>0</v>
      </c>
      <c r="N2174" s="452">
        <v>0</v>
      </c>
      <c r="O2174" s="452">
        <v>0</v>
      </c>
      <c r="P2174" s="452">
        <v>0</v>
      </c>
      <c r="Q2174" s="452">
        <v>0</v>
      </c>
      <c r="R2174" s="452">
        <v>0</v>
      </c>
      <c r="S2174" s="452">
        <v>0</v>
      </c>
      <c r="T2174" s="452">
        <v>0</v>
      </c>
      <c r="U2174" s="452">
        <v>0</v>
      </c>
      <c r="V2174" s="452">
        <v>0</v>
      </c>
      <c r="W2174" s="452">
        <v>0</v>
      </c>
      <c r="X2174" s="452">
        <v>0</v>
      </c>
    </row>
    <row r="2175" spans="1:24" outlineLevel="1">
      <c r="A2175" s="447"/>
      <c r="B2175" s="447"/>
      <c r="C2175" s="448"/>
      <c r="D2175" s="449"/>
      <c r="E2175" s="452" t="s">
        <v>5869</v>
      </c>
      <c r="F2175" s="452">
        <v>0</v>
      </c>
      <c r="G2175" s="452" t="s">
        <v>29</v>
      </c>
      <c r="H2175" s="452">
        <v>0</v>
      </c>
      <c r="I2175" s="452">
        <v>0</v>
      </c>
      <c r="J2175" s="452">
        <v>0</v>
      </c>
      <c r="K2175" s="452">
        <v>0</v>
      </c>
      <c r="L2175" s="452">
        <v>0</v>
      </c>
      <c r="M2175" s="452">
        <v>0</v>
      </c>
      <c r="N2175" s="452">
        <v>0</v>
      </c>
      <c r="O2175" s="452">
        <v>0</v>
      </c>
      <c r="P2175" s="452">
        <v>0</v>
      </c>
      <c r="Q2175" s="452">
        <v>0</v>
      </c>
      <c r="R2175" s="452">
        <v>0</v>
      </c>
      <c r="S2175" s="452">
        <v>0</v>
      </c>
      <c r="T2175" s="452">
        <v>0</v>
      </c>
      <c r="U2175" s="452">
        <v>0</v>
      </c>
      <c r="V2175" s="452">
        <v>0</v>
      </c>
      <c r="W2175" s="452">
        <v>0</v>
      </c>
      <c r="X2175" s="452">
        <v>0</v>
      </c>
    </row>
    <row r="2176" spans="1:24" outlineLevel="1">
      <c r="A2176" s="447"/>
      <c r="B2176" s="447"/>
      <c r="C2176" s="448"/>
      <c r="D2176" s="449"/>
      <c r="E2176" s="452" t="s">
        <v>5870</v>
      </c>
      <c r="F2176" s="452">
        <v>0</v>
      </c>
      <c r="G2176" s="452" t="s">
        <v>29</v>
      </c>
      <c r="H2176" s="452">
        <v>0</v>
      </c>
      <c r="I2176" s="452">
        <v>0</v>
      </c>
      <c r="J2176" s="452">
        <v>0</v>
      </c>
      <c r="K2176" s="452">
        <v>0</v>
      </c>
      <c r="L2176" s="452">
        <v>0</v>
      </c>
      <c r="M2176" s="452">
        <v>0</v>
      </c>
      <c r="N2176" s="452">
        <v>0</v>
      </c>
      <c r="O2176" s="452">
        <v>0</v>
      </c>
      <c r="P2176" s="452">
        <v>0</v>
      </c>
      <c r="Q2176" s="452">
        <v>0</v>
      </c>
      <c r="R2176" s="452">
        <v>0</v>
      </c>
      <c r="S2176" s="452">
        <v>0</v>
      </c>
      <c r="T2176" s="452">
        <v>0</v>
      </c>
      <c r="U2176" s="452">
        <v>0</v>
      </c>
      <c r="V2176" s="452">
        <v>0</v>
      </c>
      <c r="W2176" s="452">
        <v>0</v>
      </c>
      <c r="X2176" s="452">
        <v>0</v>
      </c>
    </row>
    <row r="2177" spans="1:24" outlineLevel="1">
      <c r="A2177" s="453"/>
      <c r="B2177" s="453"/>
      <c r="C2177" s="454"/>
      <c r="D2177" s="455"/>
      <c r="E2177" s="456" t="s">
        <v>5871</v>
      </c>
      <c r="F2177" s="456"/>
      <c r="G2177" s="456" t="s">
        <v>29</v>
      </c>
      <c r="H2177" s="457">
        <f t="shared" ref="H2177:H2182" si="169" xml:space="preserve"> SUM( J2177:X2177 )</f>
        <v>0</v>
      </c>
      <c r="I2177" s="456"/>
      <c r="J2177" s="457">
        <f t="shared" ref="J2177:X2182" si="170" xml:space="preserve">  CHOOSE( $F$2158, J2159, J2165, J2171 )</f>
        <v>0</v>
      </c>
      <c r="K2177" s="457">
        <f t="shared" si="170"/>
        <v>0</v>
      </c>
      <c r="L2177" s="457">
        <f t="shared" si="170"/>
        <v>0</v>
      </c>
      <c r="M2177" s="457">
        <f t="shared" si="170"/>
        <v>0</v>
      </c>
      <c r="N2177" s="457">
        <f t="shared" si="170"/>
        <v>0</v>
      </c>
      <c r="O2177" s="457">
        <f t="shared" si="170"/>
        <v>0</v>
      </c>
      <c r="P2177" s="457">
        <f t="shared" si="170"/>
        <v>0</v>
      </c>
      <c r="Q2177" s="457">
        <f t="shared" si="170"/>
        <v>0</v>
      </c>
      <c r="R2177" s="457">
        <f t="shared" si="170"/>
        <v>0</v>
      </c>
      <c r="S2177" s="457">
        <f t="shared" si="170"/>
        <v>0</v>
      </c>
      <c r="T2177" s="457">
        <f t="shared" si="170"/>
        <v>0</v>
      </c>
      <c r="U2177" s="457">
        <f t="shared" si="170"/>
        <v>0</v>
      </c>
      <c r="V2177" s="457">
        <f t="shared" si="170"/>
        <v>0</v>
      </c>
      <c r="W2177" s="457">
        <f t="shared" si="170"/>
        <v>0</v>
      </c>
      <c r="X2177" s="457">
        <f t="shared" si="170"/>
        <v>0</v>
      </c>
    </row>
    <row r="2178" spans="1:24" outlineLevel="1">
      <c r="A2178" s="453"/>
      <c r="B2178" s="453"/>
      <c r="C2178" s="454"/>
      <c r="D2178" s="455"/>
      <c r="E2178" s="456" t="s">
        <v>5872</v>
      </c>
      <c r="F2178" s="456"/>
      <c r="G2178" s="456" t="s">
        <v>29</v>
      </c>
      <c r="H2178" s="457">
        <f t="shared" si="169"/>
        <v>0</v>
      </c>
      <c r="I2178" s="456"/>
      <c r="J2178" s="457">
        <f t="shared" si="170"/>
        <v>0</v>
      </c>
      <c r="K2178" s="457">
        <f t="shared" si="170"/>
        <v>0</v>
      </c>
      <c r="L2178" s="457">
        <f t="shared" si="170"/>
        <v>0</v>
      </c>
      <c r="M2178" s="457">
        <f t="shared" si="170"/>
        <v>0</v>
      </c>
      <c r="N2178" s="457">
        <f t="shared" si="170"/>
        <v>0</v>
      </c>
      <c r="O2178" s="457">
        <f t="shared" si="170"/>
        <v>0</v>
      </c>
      <c r="P2178" s="457">
        <f t="shared" si="170"/>
        <v>0</v>
      </c>
      <c r="Q2178" s="457">
        <f t="shared" si="170"/>
        <v>0</v>
      </c>
      <c r="R2178" s="457">
        <f t="shared" si="170"/>
        <v>0</v>
      </c>
      <c r="S2178" s="457">
        <f t="shared" si="170"/>
        <v>0</v>
      </c>
      <c r="T2178" s="457">
        <f t="shared" si="170"/>
        <v>0</v>
      </c>
      <c r="U2178" s="457">
        <f t="shared" si="170"/>
        <v>0</v>
      </c>
      <c r="V2178" s="457">
        <f t="shared" si="170"/>
        <v>0</v>
      </c>
      <c r="W2178" s="457">
        <f t="shared" si="170"/>
        <v>0</v>
      </c>
      <c r="X2178" s="457">
        <f t="shared" si="170"/>
        <v>0</v>
      </c>
    </row>
    <row r="2179" spans="1:24" outlineLevel="1">
      <c r="A2179" s="453"/>
      <c r="B2179" s="453"/>
      <c r="C2179" s="454"/>
      <c r="D2179" s="455"/>
      <c r="E2179" s="456" t="s">
        <v>5873</v>
      </c>
      <c r="F2179" s="456"/>
      <c r="G2179" s="456" t="s">
        <v>29</v>
      </c>
      <c r="H2179" s="457">
        <f t="shared" si="169"/>
        <v>0</v>
      </c>
      <c r="I2179" s="456"/>
      <c r="J2179" s="457">
        <f t="shared" si="170"/>
        <v>0</v>
      </c>
      <c r="K2179" s="457">
        <f t="shared" si="170"/>
        <v>0</v>
      </c>
      <c r="L2179" s="457">
        <f t="shared" si="170"/>
        <v>0</v>
      </c>
      <c r="M2179" s="457">
        <f t="shared" si="170"/>
        <v>0</v>
      </c>
      <c r="N2179" s="457">
        <f t="shared" si="170"/>
        <v>0</v>
      </c>
      <c r="O2179" s="457">
        <f t="shared" si="170"/>
        <v>0</v>
      </c>
      <c r="P2179" s="457">
        <f t="shared" si="170"/>
        <v>0</v>
      </c>
      <c r="Q2179" s="457">
        <f t="shared" si="170"/>
        <v>0</v>
      </c>
      <c r="R2179" s="457">
        <f t="shared" si="170"/>
        <v>0</v>
      </c>
      <c r="S2179" s="457">
        <f t="shared" si="170"/>
        <v>0</v>
      </c>
      <c r="T2179" s="457">
        <f t="shared" si="170"/>
        <v>0</v>
      </c>
      <c r="U2179" s="457">
        <f t="shared" si="170"/>
        <v>0</v>
      </c>
      <c r="V2179" s="457">
        <f t="shared" si="170"/>
        <v>0</v>
      </c>
      <c r="W2179" s="457">
        <f t="shared" si="170"/>
        <v>0</v>
      </c>
      <c r="X2179" s="457">
        <f t="shared" si="170"/>
        <v>0</v>
      </c>
    </row>
    <row r="2180" spans="1:24" outlineLevel="1">
      <c r="A2180" s="453"/>
      <c r="B2180" s="453"/>
      <c r="C2180" s="454"/>
      <c r="D2180" s="455"/>
      <c r="E2180" s="456" t="s">
        <v>5874</v>
      </c>
      <c r="F2180" s="456"/>
      <c r="G2180" s="456" t="s">
        <v>29</v>
      </c>
      <c r="H2180" s="457">
        <f t="shared" si="169"/>
        <v>0</v>
      </c>
      <c r="I2180" s="456"/>
      <c r="J2180" s="457">
        <f t="shared" si="170"/>
        <v>0</v>
      </c>
      <c r="K2180" s="457">
        <f t="shared" si="170"/>
        <v>0</v>
      </c>
      <c r="L2180" s="457">
        <f t="shared" si="170"/>
        <v>0</v>
      </c>
      <c r="M2180" s="457">
        <f t="shared" si="170"/>
        <v>0</v>
      </c>
      <c r="N2180" s="457">
        <f t="shared" si="170"/>
        <v>0</v>
      </c>
      <c r="O2180" s="457">
        <f t="shared" si="170"/>
        <v>0</v>
      </c>
      <c r="P2180" s="457">
        <f t="shared" si="170"/>
        <v>0</v>
      </c>
      <c r="Q2180" s="457">
        <f t="shared" si="170"/>
        <v>0</v>
      </c>
      <c r="R2180" s="457">
        <f t="shared" si="170"/>
        <v>0</v>
      </c>
      <c r="S2180" s="457">
        <f t="shared" si="170"/>
        <v>0</v>
      </c>
      <c r="T2180" s="457">
        <f t="shared" si="170"/>
        <v>0</v>
      </c>
      <c r="U2180" s="457">
        <f t="shared" si="170"/>
        <v>0</v>
      </c>
      <c r="V2180" s="457">
        <f t="shared" si="170"/>
        <v>0</v>
      </c>
      <c r="W2180" s="457">
        <f t="shared" si="170"/>
        <v>0</v>
      </c>
      <c r="X2180" s="457">
        <f t="shared" si="170"/>
        <v>0</v>
      </c>
    </row>
    <row r="2181" spans="1:24" outlineLevel="1">
      <c r="A2181" s="453"/>
      <c r="B2181" s="453"/>
      <c r="C2181" s="454"/>
      <c r="D2181" s="455"/>
      <c r="E2181" s="456" t="s">
        <v>5875</v>
      </c>
      <c r="F2181" s="456"/>
      <c r="G2181" s="456" t="s">
        <v>29</v>
      </c>
      <c r="H2181" s="457">
        <f t="shared" si="169"/>
        <v>0</v>
      </c>
      <c r="I2181" s="456"/>
      <c r="J2181" s="457">
        <f t="shared" si="170"/>
        <v>0</v>
      </c>
      <c r="K2181" s="457">
        <f t="shared" si="170"/>
        <v>0</v>
      </c>
      <c r="L2181" s="457">
        <f t="shared" si="170"/>
        <v>0</v>
      </c>
      <c r="M2181" s="457">
        <f t="shared" si="170"/>
        <v>0</v>
      </c>
      <c r="N2181" s="457">
        <f t="shared" si="170"/>
        <v>0</v>
      </c>
      <c r="O2181" s="457">
        <f t="shared" si="170"/>
        <v>0</v>
      </c>
      <c r="P2181" s="457">
        <f t="shared" si="170"/>
        <v>0</v>
      </c>
      <c r="Q2181" s="457">
        <f t="shared" si="170"/>
        <v>0</v>
      </c>
      <c r="R2181" s="457">
        <f t="shared" si="170"/>
        <v>0</v>
      </c>
      <c r="S2181" s="457">
        <f t="shared" si="170"/>
        <v>0</v>
      </c>
      <c r="T2181" s="457">
        <f t="shared" si="170"/>
        <v>0</v>
      </c>
      <c r="U2181" s="457">
        <f t="shared" si="170"/>
        <v>0</v>
      </c>
      <c r="V2181" s="457">
        <f t="shared" si="170"/>
        <v>0</v>
      </c>
      <c r="W2181" s="457">
        <f t="shared" si="170"/>
        <v>0</v>
      </c>
      <c r="X2181" s="457">
        <f t="shared" si="170"/>
        <v>0</v>
      </c>
    </row>
    <row r="2182" spans="1:24" outlineLevel="1">
      <c r="A2182" s="453"/>
      <c r="B2182" s="453"/>
      <c r="C2182" s="454"/>
      <c r="D2182" s="455"/>
      <c r="E2182" s="456" t="s">
        <v>5876</v>
      </c>
      <c r="F2182" s="456"/>
      <c r="G2182" s="456" t="s">
        <v>29</v>
      </c>
      <c r="H2182" s="457">
        <f t="shared" si="169"/>
        <v>0</v>
      </c>
      <c r="I2182" s="456"/>
      <c r="J2182" s="457">
        <f t="shared" si="170"/>
        <v>0</v>
      </c>
      <c r="K2182" s="457">
        <f t="shared" si="170"/>
        <v>0</v>
      </c>
      <c r="L2182" s="457">
        <f t="shared" si="170"/>
        <v>0</v>
      </c>
      <c r="M2182" s="457">
        <f t="shared" si="170"/>
        <v>0</v>
      </c>
      <c r="N2182" s="457">
        <f t="shared" si="170"/>
        <v>0</v>
      </c>
      <c r="O2182" s="457">
        <f t="shared" si="170"/>
        <v>0</v>
      </c>
      <c r="P2182" s="457">
        <f t="shared" si="170"/>
        <v>0</v>
      </c>
      <c r="Q2182" s="457">
        <f t="shared" si="170"/>
        <v>0</v>
      </c>
      <c r="R2182" s="457">
        <f t="shared" si="170"/>
        <v>0</v>
      </c>
      <c r="S2182" s="457">
        <f t="shared" si="170"/>
        <v>0</v>
      </c>
      <c r="T2182" s="457">
        <f t="shared" si="170"/>
        <v>0</v>
      </c>
      <c r="U2182" s="457">
        <f t="shared" si="170"/>
        <v>0</v>
      </c>
      <c r="V2182" s="457">
        <f t="shared" si="170"/>
        <v>0</v>
      </c>
      <c r="W2182" s="457">
        <f t="shared" si="170"/>
        <v>0</v>
      </c>
      <c r="X2182" s="457">
        <f t="shared" si="170"/>
        <v>0</v>
      </c>
    </row>
    <row r="2183" spans="1:24" outlineLevel="1"/>
    <row r="2184" spans="1:24" outlineLevel="1"/>
    <row r="2185" spans="1:24" outlineLevel="1">
      <c r="B2185" s="69" t="s">
        <v>5877</v>
      </c>
    </row>
    <row r="2186" spans="1:24" outlineLevel="1">
      <c r="A2186" s="447"/>
      <c r="B2186" s="447"/>
      <c r="C2186" s="448"/>
      <c r="D2186" s="449"/>
      <c r="E2186" s="450" t="s">
        <v>5878</v>
      </c>
      <c r="F2186" s="450">
        <v>1</v>
      </c>
      <c r="G2186" s="450" t="s">
        <v>4001</v>
      </c>
      <c r="M2186" s="451"/>
    </row>
    <row r="2187" spans="1:24" outlineLevel="1">
      <c r="A2187" s="447"/>
      <c r="B2187" s="447"/>
      <c r="C2187" s="448"/>
      <c r="D2187" s="449"/>
      <c r="E2187" s="452" t="s">
        <v>5879</v>
      </c>
      <c r="F2187" s="452">
        <v>0</v>
      </c>
      <c r="G2187" s="452" t="s">
        <v>29</v>
      </c>
      <c r="H2187" s="452">
        <v>-41.653556471971186</v>
      </c>
      <c r="I2187" s="452">
        <v>0</v>
      </c>
      <c r="J2187" s="452">
        <v>0</v>
      </c>
      <c r="K2187" s="452">
        <v>0</v>
      </c>
      <c r="L2187" s="452">
        <v>0</v>
      </c>
      <c r="M2187" s="452">
        <v>0</v>
      </c>
      <c r="N2187" s="452">
        <v>-20.079450709403886</v>
      </c>
      <c r="O2187" s="452">
        <v>-21.574105762567299</v>
      </c>
      <c r="P2187" s="452">
        <v>0</v>
      </c>
      <c r="Q2187" s="452">
        <v>0</v>
      </c>
      <c r="R2187" s="452">
        <v>0</v>
      </c>
      <c r="S2187" s="452">
        <v>0</v>
      </c>
      <c r="T2187" s="452">
        <v>0</v>
      </c>
      <c r="U2187" s="452">
        <v>0</v>
      </c>
      <c r="V2187" s="452">
        <v>0</v>
      </c>
      <c r="W2187" s="452">
        <v>0</v>
      </c>
      <c r="X2187" s="452">
        <v>0</v>
      </c>
    </row>
    <row r="2188" spans="1:24" outlineLevel="1">
      <c r="A2188" s="447"/>
      <c r="B2188" s="447"/>
      <c r="C2188" s="448"/>
      <c r="D2188" s="449"/>
      <c r="E2188" s="452" t="s">
        <v>5880</v>
      </c>
      <c r="F2188" s="452">
        <v>0</v>
      </c>
      <c r="G2188" s="452" t="s">
        <v>29</v>
      </c>
      <c r="H2188" s="452">
        <v>12.700627280049304</v>
      </c>
      <c r="I2188" s="452">
        <v>0</v>
      </c>
      <c r="J2188" s="452">
        <v>0</v>
      </c>
      <c r="K2188" s="452">
        <v>0</v>
      </c>
      <c r="L2188" s="452">
        <v>0</v>
      </c>
      <c r="M2188" s="452">
        <v>0</v>
      </c>
      <c r="N2188" s="452">
        <v>12.700627280049304</v>
      </c>
      <c r="O2188" s="452">
        <v>0</v>
      </c>
      <c r="P2188" s="452">
        <v>0</v>
      </c>
      <c r="Q2188" s="452">
        <v>0</v>
      </c>
      <c r="R2188" s="452">
        <v>0</v>
      </c>
      <c r="S2188" s="452">
        <v>0</v>
      </c>
      <c r="T2188" s="452">
        <v>0</v>
      </c>
      <c r="U2188" s="452">
        <v>0</v>
      </c>
      <c r="V2188" s="452">
        <v>0</v>
      </c>
      <c r="W2188" s="452">
        <v>0</v>
      </c>
      <c r="X2188" s="452">
        <v>0</v>
      </c>
    </row>
    <row r="2189" spans="1:24" outlineLevel="1">
      <c r="A2189" s="447"/>
      <c r="B2189" s="447"/>
      <c r="C2189" s="448"/>
      <c r="D2189" s="449"/>
      <c r="E2189" s="452" t="s">
        <v>5881</v>
      </c>
      <c r="F2189" s="452">
        <v>0</v>
      </c>
      <c r="G2189" s="452" t="s">
        <v>29</v>
      </c>
      <c r="H2189" s="452">
        <v>0</v>
      </c>
      <c r="I2189" s="452">
        <v>0</v>
      </c>
      <c r="J2189" s="452">
        <v>0</v>
      </c>
      <c r="K2189" s="452">
        <v>0</v>
      </c>
      <c r="L2189" s="452">
        <v>0</v>
      </c>
      <c r="M2189" s="452">
        <v>0</v>
      </c>
      <c r="N2189" s="452">
        <v>0</v>
      </c>
      <c r="O2189" s="452">
        <v>0</v>
      </c>
      <c r="P2189" s="452">
        <v>0</v>
      </c>
      <c r="Q2189" s="452">
        <v>0</v>
      </c>
      <c r="R2189" s="452">
        <v>0</v>
      </c>
      <c r="S2189" s="452">
        <v>0</v>
      </c>
      <c r="T2189" s="452">
        <v>0</v>
      </c>
      <c r="U2189" s="452">
        <v>0</v>
      </c>
      <c r="V2189" s="452">
        <v>0</v>
      </c>
      <c r="W2189" s="452">
        <v>0</v>
      </c>
      <c r="X2189" s="452">
        <v>0</v>
      </c>
    </row>
    <row r="2190" spans="1:24" outlineLevel="1">
      <c r="A2190" s="453"/>
      <c r="B2190" s="453"/>
      <c r="C2190" s="454"/>
      <c r="D2190" s="455"/>
      <c r="E2190" s="456" t="s">
        <v>5877</v>
      </c>
      <c r="F2190" s="456"/>
      <c r="G2190" s="456" t="s">
        <v>29</v>
      </c>
      <c r="H2190" s="457">
        <f xml:space="preserve"> SUM( J2190:X2190 )</f>
        <v>-41.653556471971186</v>
      </c>
      <c r="I2190" s="456"/>
      <c r="J2190" s="457">
        <f t="shared" ref="J2190:X2190" si="171" xml:space="preserve">  CHOOSE( $F2186, J2187, J2188, J2189 )</f>
        <v>0</v>
      </c>
      <c r="K2190" s="457">
        <f t="shared" si="171"/>
        <v>0</v>
      </c>
      <c r="L2190" s="457">
        <f t="shared" si="171"/>
        <v>0</v>
      </c>
      <c r="M2190" s="457">
        <f t="shared" si="171"/>
        <v>0</v>
      </c>
      <c r="N2190" s="457">
        <f t="shared" si="171"/>
        <v>-20.079450709403886</v>
      </c>
      <c r="O2190" s="457">
        <f t="shared" si="171"/>
        <v>-21.574105762567299</v>
      </c>
      <c r="P2190" s="457">
        <f t="shared" si="171"/>
        <v>0</v>
      </c>
      <c r="Q2190" s="457">
        <f t="shared" si="171"/>
        <v>0</v>
      </c>
      <c r="R2190" s="457">
        <f t="shared" si="171"/>
        <v>0</v>
      </c>
      <c r="S2190" s="457">
        <f t="shared" si="171"/>
        <v>0</v>
      </c>
      <c r="T2190" s="457">
        <f t="shared" si="171"/>
        <v>0</v>
      </c>
      <c r="U2190" s="457">
        <f t="shared" si="171"/>
        <v>0</v>
      </c>
      <c r="V2190" s="457">
        <f t="shared" si="171"/>
        <v>0</v>
      </c>
      <c r="W2190" s="457">
        <f t="shared" si="171"/>
        <v>0</v>
      </c>
      <c r="X2190" s="457">
        <f t="shared" si="171"/>
        <v>0</v>
      </c>
    </row>
    <row r="2191" spans="1:24" outlineLevel="1"/>
    <row r="2192" spans="1:24" outlineLevel="1"/>
    <row r="2193" spans="1:24" outlineLevel="1">
      <c r="B2193" s="69" t="s">
        <v>5882</v>
      </c>
    </row>
    <row r="2194" spans="1:24" outlineLevel="1">
      <c r="A2194" s="447"/>
      <c r="B2194" s="447"/>
      <c r="C2194" s="448"/>
      <c r="D2194" s="449"/>
      <c r="E2194" s="450" t="s">
        <v>5883</v>
      </c>
      <c r="F2194" s="450">
        <v>1</v>
      </c>
      <c r="G2194" s="450" t="s">
        <v>4001</v>
      </c>
      <c r="M2194" s="451"/>
    </row>
    <row r="2195" spans="1:24" outlineLevel="1">
      <c r="A2195" s="447"/>
      <c r="B2195" s="447"/>
      <c r="C2195" s="448"/>
      <c r="D2195" s="449"/>
      <c r="E2195" s="452" t="s">
        <v>5884</v>
      </c>
      <c r="F2195" s="452">
        <v>0</v>
      </c>
      <c r="G2195" s="452" t="s">
        <v>29</v>
      </c>
      <c r="H2195" s="452">
        <v>0</v>
      </c>
      <c r="I2195" s="452">
        <v>0</v>
      </c>
      <c r="J2195" s="452">
        <v>0</v>
      </c>
      <c r="K2195" s="452">
        <v>0</v>
      </c>
      <c r="L2195" s="452">
        <v>0</v>
      </c>
      <c r="M2195" s="452">
        <v>0</v>
      </c>
      <c r="N2195" s="452">
        <v>0</v>
      </c>
      <c r="O2195" s="452">
        <v>0</v>
      </c>
      <c r="P2195" s="452">
        <v>0</v>
      </c>
      <c r="Q2195" s="452">
        <v>0</v>
      </c>
      <c r="R2195" s="452">
        <v>0</v>
      </c>
      <c r="S2195" s="452">
        <v>0</v>
      </c>
      <c r="T2195" s="452">
        <v>0</v>
      </c>
      <c r="U2195" s="452">
        <v>0</v>
      </c>
      <c r="V2195" s="452">
        <v>0</v>
      </c>
      <c r="W2195" s="452">
        <v>0</v>
      </c>
      <c r="X2195" s="452">
        <v>0</v>
      </c>
    </row>
    <row r="2196" spans="1:24" outlineLevel="1">
      <c r="A2196" s="447"/>
      <c r="B2196" s="447"/>
      <c r="C2196" s="448"/>
      <c r="D2196" s="449"/>
      <c r="E2196" s="452" t="s">
        <v>5885</v>
      </c>
      <c r="F2196" s="452">
        <v>0</v>
      </c>
      <c r="G2196" s="452" t="s">
        <v>29</v>
      </c>
      <c r="H2196" s="452">
        <v>0</v>
      </c>
      <c r="I2196" s="452">
        <v>0</v>
      </c>
      <c r="J2196" s="452">
        <v>0</v>
      </c>
      <c r="K2196" s="452">
        <v>0</v>
      </c>
      <c r="L2196" s="452">
        <v>0</v>
      </c>
      <c r="M2196" s="452">
        <v>0</v>
      </c>
      <c r="N2196" s="452">
        <v>0</v>
      </c>
      <c r="O2196" s="452">
        <v>0</v>
      </c>
      <c r="P2196" s="452">
        <v>0</v>
      </c>
      <c r="Q2196" s="452">
        <v>0</v>
      </c>
      <c r="R2196" s="452">
        <v>0</v>
      </c>
      <c r="S2196" s="452">
        <v>0</v>
      </c>
      <c r="T2196" s="452">
        <v>0</v>
      </c>
      <c r="U2196" s="452">
        <v>0</v>
      </c>
      <c r="V2196" s="452">
        <v>0</v>
      </c>
      <c r="W2196" s="452">
        <v>0</v>
      </c>
      <c r="X2196" s="452">
        <v>0</v>
      </c>
    </row>
    <row r="2197" spans="1:24" outlineLevel="1">
      <c r="A2197" s="447"/>
      <c r="B2197" s="447"/>
      <c r="C2197" s="448"/>
      <c r="D2197" s="449"/>
      <c r="E2197" s="452" t="s">
        <v>5886</v>
      </c>
      <c r="F2197" s="452">
        <v>0</v>
      </c>
      <c r="G2197" s="452" t="s">
        <v>29</v>
      </c>
      <c r="H2197" s="452">
        <v>0</v>
      </c>
      <c r="I2197" s="452">
        <v>0</v>
      </c>
      <c r="J2197" s="452">
        <v>0</v>
      </c>
      <c r="K2197" s="452">
        <v>0</v>
      </c>
      <c r="L2197" s="452">
        <v>0</v>
      </c>
      <c r="M2197" s="452">
        <v>0</v>
      </c>
      <c r="N2197" s="452">
        <v>0</v>
      </c>
      <c r="O2197" s="452">
        <v>0</v>
      </c>
      <c r="P2197" s="452">
        <v>0</v>
      </c>
      <c r="Q2197" s="452">
        <v>0</v>
      </c>
      <c r="R2197" s="452">
        <v>0</v>
      </c>
      <c r="S2197" s="452">
        <v>0</v>
      </c>
      <c r="T2197" s="452">
        <v>0</v>
      </c>
      <c r="U2197" s="452">
        <v>0</v>
      </c>
      <c r="V2197" s="452">
        <v>0</v>
      </c>
      <c r="W2197" s="452">
        <v>0</v>
      </c>
      <c r="X2197" s="452">
        <v>0</v>
      </c>
    </row>
    <row r="2198" spans="1:24" outlineLevel="1">
      <c r="A2198" s="453"/>
      <c r="B2198" s="453"/>
      <c r="C2198" s="454"/>
      <c r="D2198" s="455"/>
      <c r="E2198" s="456" t="s">
        <v>5882</v>
      </c>
      <c r="F2198" s="456"/>
      <c r="G2198" s="456" t="s">
        <v>29</v>
      </c>
      <c r="H2198" s="457">
        <f xml:space="preserve"> SUM( J2198:X2198 )</f>
        <v>0</v>
      </c>
      <c r="I2198" s="456"/>
      <c r="J2198" s="457">
        <f t="shared" ref="J2198:X2198" si="172" xml:space="preserve">  CHOOSE( $F2194, J2195, J2196, J2197 )</f>
        <v>0</v>
      </c>
      <c r="K2198" s="457">
        <f t="shared" si="172"/>
        <v>0</v>
      </c>
      <c r="L2198" s="457">
        <f t="shared" si="172"/>
        <v>0</v>
      </c>
      <c r="M2198" s="457">
        <f t="shared" si="172"/>
        <v>0</v>
      </c>
      <c r="N2198" s="457">
        <f t="shared" si="172"/>
        <v>0</v>
      </c>
      <c r="O2198" s="457">
        <f t="shared" si="172"/>
        <v>0</v>
      </c>
      <c r="P2198" s="457">
        <f t="shared" si="172"/>
        <v>0</v>
      </c>
      <c r="Q2198" s="457">
        <f t="shared" si="172"/>
        <v>0</v>
      </c>
      <c r="R2198" s="457">
        <f t="shared" si="172"/>
        <v>0</v>
      </c>
      <c r="S2198" s="457">
        <f t="shared" si="172"/>
        <v>0</v>
      </c>
      <c r="T2198" s="457">
        <f t="shared" si="172"/>
        <v>0</v>
      </c>
      <c r="U2198" s="457">
        <f t="shared" si="172"/>
        <v>0</v>
      </c>
      <c r="V2198" s="457">
        <f t="shared" si="172"/>
        <v>0</v>
      </c>
      <c r="W2198" s="457">
        <f t="shared" si="172"/>
        <v>0</v>
      </c>
      <c r="X2198" s="457">
        <f t="shared" si="172"/>
        <v>0</v>
      </c>
    </row>
    <row r="2199" spans="1:24" outlineLevel="1"/>
    <row r="2202" spans="1:24" s="446" customFormat="1">
      <c r="A2202" s="443" t="s">
        <v>5887</v>
      </c>
      <c r="B2202" s="443"/>
      <c r="C2202" s="444"/>
      <c r="D2202" s="445"/>
    </row>
    <row r="2203" spans="1:24" outlineLevel="1">
      <c r="B2203" s="69" t="s">
        <v>5888</v>
      </c>
    </row>
    <row r="2204" spans="1:24" outlineLevel="1">
      <c r="A2204" s="447"/>
      <c r="B2204" s="447"/>
      <c r="C2204" s="448"/>
      <c r="D2204" s="449"/>
      <c r="E2204" s="450" t="s">
        <v>5889</v>
      </c>
      <c r="F2204" s="450">
        <v>1</v>
      </c>
      <c r="G2204" s="450" t="s">
        <v>4001</v>
      </c>
      <c r="M2204" s="451"/>
    </row>
    <row r="2205" spans="1:24" outlineLevel="1">
      <c r="A2205" s="447"/>
      <c r="B2205" s="447"/>
      <c r="C2205" s="448"/>
      <c r="D2205" s="449"/>
      <c r="E2205" s="452" t="s">
        <v>5890</v>
      </c>
      <c r="F2205" s="452">
        <v>0</v>
      </c>
      <c r="G2205" s="452" t="s">
        <v>29</v>
      </c>
      <c r="H2205" s="452">
        <v>0</v>
      </c>
      <c r="I2205" s="452">
        <v>0</v>
      </c>
      <c r="J2205" s="452">
        <v>0</v>
      </c>
      <c r="K2205" s="452">
        <v>0</v>
      </c>
      <c r="L2205" s="452">
        <v>0</v>
      </c>
      <c r="M2205" s="452">
        <v>0</v>
      </c>
      <c r="N2205" s="452">
        <v>0</v>
      </c>
      <c r="O2205" s="452">
        <v>0</v>
      </c>
      <c r="P2205" s="452">
        <v>0</v>
      </c>
      <c r="Q2205" s="452">
        <v>0</v>
      </c>
      <c r="R2205" s="452">
        <v>0</v>
      </c>
      <c r="S2205" s="452">
        <v>0</v>
      </c>
      <c r="T2205" s="452">
        <v>0</v>
      </c>
      <c r="U2205" s="452">
        <v>0</v>
      </c>
      <c r="V2205" s="452">
        <v>0</v>
      </c>
      <c r="W2205" s="452">
        <v>0</v>
      </c>
      <c r="X2205" s="452">
        <v>0</v>
      </c>
    </row>
    <row r="2206" spans="1:24" outlineLevel="1">
      <c r="A2206" s="447"/>
      <c r="B2206" s="447"/>
      <c r="C2206" s="448"/>
      <c r="D2206" s="449"/>
      <c r="E2206" s="452" t="s">
        <v>5891</v>
      </c>
      <c r="F2206" s="452">
        <v>0</v>
      </c>
      <c r="G2206" s="452" t="s">
        <v>29</v>
      </c>
      <c r="H2206" s="452">
        <v>0</v>
      </c>
      <c r="I2206" s="452">
        <v>0</v>
      </c>
      <c r="J2206" s="452">
        <v>0</v>
      </c>
      <c r="K2206" s="452">
        <v>0</v>
      </c>
      <c r="L2206" s="452">
        <v>0</v>
      </c>
      <c r="M2206" s="452">
        <v>0</v>
      </c>
      <c r="N2206" s="452">
        <v>0</v>
      </c>
      <c r="O2206" s="452">
        <v>0</v>
      </c>
      <c r="P2206" s="452">
        <v>0</v>
      </c>
      <c r="Q2206" s="452">
        <v>0</v>
      </c>
      <c r="R2206" s="452">
        <v>0</v>
      </c>
      <c r="S2206" s="452">
        <v>0</v>
      </c>
      <c r="T2206" s="452">
        <v>0</v>
      </c>
      <c r="U2206" s="452">
        <v>0</v>
      </c>
      <c r="V2206" s="452">
        <v>0</v>
      </c>
      <c r="W2206" s="452">
        <v>0</v>
      </c>
      <c r="X2206" s="452">
        <v>0</v>
      </c>
    </row>
    <row r="2207" spans="1:24" outlineLevel="1">
      <c r="A2207" s="447"/>
      <c r="B2207" s="447"/>
      <c r="C2207" s="448"/>
      <c r="D2207" s="449"/>
      <c r="E2207" s="452" t="s">
        <v>5892</v>
      </c>
      <c r="F2207" s="452">
        <v>0</v>
      </c>
      <c r="G2207" s="452" t="s">
        <v>29</v>
      </c>
      <c r="H2207" s="452">
        <v>0</v>
      </c>
      <c r="I2207" s="452">
        <v>0</v>
      </c>
      <c r="J2207" s="452">
        <v>0</v>
      </c>
      <c r="K2207" s="452">
        <v>0</v>
      </c>
      <c r="L2207" s="452">
        <v>0</v>
      </c>
      <c r="M2207" s="452">
        <v>0</v>
      </c>
      <c r="N2207" s="452">
        <v>0</v>
      </c>
      <c r="O2207" s="452">
        <v>0</v>
      </c>
      <c r="P2207" s="452">
        <v>0</v>
      </c>
      <c r="Q2207" s="452">
        <v>0</v>
      </c>
      <c r="R2207" s="452">
        <v>0</v>
      </c>
      <c r="S2207" s="452">
        <v>0</v>
      </c>
      <c r="T2207" s="452">
        <v>0</v>
      </c>
      <c r="U2207" s="452">
        <v>0</v>
      </c>
      <c r="V2207" s="452">
        <v>0</v>
      </c>
      <c r="W2207" s="452">
        <v>0</v>
      </c>
      <c r="X2207" s="452">
        <v>0</v>
      </c>
    </row>
    <row r="2208" spans="1:24" outlineLevel="1">
      <c r="A2208" s="447"/>
      <c r="B2208" s="447"/>
      <c r="C2208" s="448"/>
      <c r="D2208" s="449"/>
      <c r="E2208" s="452" t="s">
        <v>5893</v>
      </c>
      <c r="F2208" s="452">
        <v>0</v>
      </c>
      <c r="G2208" s="452" t="s">
        <v>29</v>
      </c>
      <c r="H2208" s="452">
        <v>0</v>
      </c>
      <c r="I2208" s="452">
        <v>0</v>
      </c>
      <c r="J2208" s="452">
        <v>0</v>
      </c>
      <c r="K2208" s="452">
        <v>0</v>
      </c>
      <c r="L2208" s="452">
        <v>0</v>
      </c>
      <c r="M2208" s="452">
        <v>0</v>
      </c>
      <c r="N2208" s="452">
        <v>0</v>
      </c>
      <c r="O2208" s="452">
        <v>0</v>
      </c>
      <c r="P2208" s="452">
        <v>0</v>
      </c>
      <c r="Q2208" s="452">
        <v>0</v>
      </c>
      <c r="R2208" s="452">
        <v>0</v>
      </c>
      <c r="S2208" s="452">
        <v>0</v>
      </c>
      <c r="T2208" s="452">
        <v>0</v>
      </c>
      <c r="U2208" s="452">
        <v>0</v>
      </c>
      <c r="V2208" s="452">
        <v>0</v>
      </c>
      <c r="W2208" s="452">
        <v>0</v>
      </c>
      <c r="X2208" s="452">
        <v>0</v>
      </c>
    </row>
    <row r="2209" spans="1:24" outlineLevel="1">
      <c r="A2209" s="447"/>
      <c r="B2209" s="447"/>
      <c r="C2209" s="448"/>
      <c r="D2209" s="449"/>
      <c r="E2209" s="452" t="s">
        <v>5894</v>
      </c>
      <c r="F2209" s="452">
        <v>0</v>
      </c>
      <c r="G2209" s="452" t="s">
        <v>29</v>
      </c>
      <c r="H2209" s="452">
        <v>0</v>
      </c>
      <c r="I2209" s="452">
        <v>0</v>
      </c>
      <c r="J2209" s="452">
        <v>0</v>
      </c>
      <c r="K2209" s="452">
        <v>0</v>
      </c>
      <c r="L2209" s="452">
        <v>0</v>
      </c>
      <c r="M2209" s="452">
        <v>0</v>
      </c>
      <c r="N2209" s="452">
        <v>0</v>
      </c>
      <c r="O2209" s="452">
        <v>0</v>
      </c>
      <c r="P2209" s="452">
        <v>0</v>
      </c>
      <c r="Q2209" s="452">
        <v>0</v>
      </c>
      <c r="R2209" s="452">
        <v>0</v>
      </c>
      <c r="S2209" s="452">
        <v>0</v>
      </c>
      <c r="T2209" s="452">
        <v>0</v>
      </c>
      <c r="U2209" s="452">
        <v>0</v>
      </c>
      <c r="V2209" s="452">
        <v>0</v>
      </c>
      <c r="W2209" s="452">
        <v>0</v>
      </c>
      <c r="X2209" s="452">
        <v>0</v>
      </c>
    </row>
    <row r="2210" spans="1:24" outlineLevel="1">
      <c r="A2210" s="447"/>
      <c r="B2210" s="447"/>
      <c r="C2210" s="448"/>
      <c r="D2210" s="449"/>
      <c r="E2210" s="452" t="s">
        <v>5895</v>
      </c>
      <c r="F2210" s="452">
        <v>0</v>
      </c>
      <c r="G2210" s="452" t="s">
        <v>29</v>
      </c>
      <c r="H2210" s="452">
        <v>0</v>
      </c>
      <c r="I2210" s="452">
        <v>0</v>
      </c>
      <c r="J2210" s="452">
        <v>0</v>
      </c>
      <c r="K2210" s="452">
        <v>0</v>
      </c>
      <c r="L2210" s="452">
        <v>0</v>
      </c>
      <c r="M2210" s="452">
        <v>0</v>
      </c>
      <c r="N2210" s="452">
        <v>0</v>
      </c>
      <c r="O2210" s="452">
        <v>0</v>
      </c>
      <c r="P2210" s="452">
        <v>0</v>
      </c>
      <c r="Q2210" s="452">
        <v>0</v>
      </c>
      <c r="R2210" s="452">
        <v>0</v>
      </c>
      <c r="S2210" s="452">
        <v>0</v>
      </c>
      <c r="T2210" s="452">
        <v>0</v>
      </c>
      <c r="U2210" s="452">
        <v>0</v>
      </c>
      <c r="V2210" s="452">
        <v>0</v>
      </c>
      <c r="W2210" s="452">
        <v>0</v>
      </c>
      <c r="X2210" s="452">
        <v>0</v>
      </c>
    </row>
    <row r="2211" spans="1:24" outlineLevel="1">
      <c r="A2211" s="447"/>
      <c r="B2211" s="447"/>
      <c r="C2211" s="448"/>
      <c r="D2211" s="449"/>
      <c r="E2211" s="452" t="s">
        <v>5896</v>
      </c>
      <c r="F2211" s="452">
        <v>0</v>
      </c>
      <c r="G2211" s="452" t="s">
        <v>29</v>
      </c>
      <c r="H2211" s="452">
        <v>596.41475776283801</v>
      </c>
      <c r="I2211" s="452">
        <v>0</v>
      </c>
      <c r="J2211" s="452">
        <v>0</v>
      </c>
      <c r="K2211" s="452">
        <v>0</v>
      </c>
      <c r="L2211" s="452">
        <v>0</v>
      </c>
      <c r="M2211" s="452">
        <v>0</v>
      </c>
      <c r="N2211" s="452">
        <v>105.9411917852091</v>
      </c>
      <c r="O2211" s="452">
        <v>117.92820702457405</v>
      </c>
      <c r="P2211" s="452">
        <v>122.81364240623572</v>
      </c>
      <c r="Q2211" s="452">
        <v>122.85711520038367</v>
      </c>
      <c r="R2211" s="452">
        <v>126.87460134643553</v>
      </c>
      <c r="S2211" s="452">
        <v>0</v>
      </c>
      <c r="T2211" s="452">
        <v>0</v>
      </c>
      <c r="U2211" s="452">
        <v>0</v>
      </c>
      <c r="V2211" s="452">
        <v>0</v>
      </c>
      <c r="W2211" s="452">
        <v>0</v>
      </c>
      <c r="X2211" s="452">
        <v>0</v>
      </c>
    </row>
    <row r="2212" spans="1:24" outlineLevel="1">
      <c r="A2212" s="447"/>
      <c r="B2212" s="447"/>
      <c r="C2212" s="448"/>
      <c r="D2212" s="449"/>
      <c r="E2212" s="452" t="s">
        <v>5897</v>
      </c>
      <c r="F2212" s="452">
        <v>0</v>
      </c>
      <c r="G2212" s="452" t="s">
        <v>29</v>
      </c>
      <c r="H2212" s="452">
        <v>6117.9549160193383</v>
      </c>
      <c r="I2212" s="452">
        <v>0</v>
      </c>
      <c r="J2212" s="452">
        <v>0</v>
      </c>
      <c r="K2212" s="452">
        <v>0</v>
      </c>
      <c r="L2212" s="452">
        <v>0</v>
      </c>
      <c r="M2212" s="452">
        <v>0</v>
      </c>
      <c r="N2212" s="452">
        <v>1054.7425508556385</v>
      </c>
      <c r="O2212" s="452">
        <v>1194.7435782723246</v>
      </c>
      <c r="P2212" s="452">
        <v>1246.6914587206352</v>
      </c>
      <c r="Q2212" s="452">
        <v>1275.4778732076775</v>
      </c>
      <c r="R2212" s="452">
        <v>1346.2994549630621</v>
      </c>
      <c r="S2212" s="452">
        <v>0</v>
      </c>
      <c r="T2212" s="452">
        <v>0</v>
      </c>
      <c r="U2212" s="452">
        <v>0</v>
      </c>
      <c r="V2212" s="452">
        <v>0</v>
      </c>
      <c r="W2212" s="452">
        <v>0</v>
      </c>
      <c r="X2212" s="452">
        <v>0</v>
      </c>
    </row>
    <row r="2213" spans="1:24" outlineLevel="1">
      <c r="A2213" s="447"/>
      <c r="B2213" s="447"/>
      <c r="C2213" s="448"/>
      <c r="D2213" s="449"/>
      <c r="E2213" s="452" t="s">
        <v>5898</v>
      </c>
      <c r="F2213" s="452">
        <v>0</v>
      </c>
      <c r="G2213" s="452" t="s">
        <v>29</v>
      </c>
      <c r="H2213" s="452">
        <v>5198.5155118826751</v>
      </c>
      <c r="I2213" s="452">
        <v>0</v>
      </c>
      <c r="J2213" s="452">
        <v>0</v>
      </c>
      <c r="K2213" s="452">
        <v>0</v>
      </c>
      <c r="L2213" s="452">
        <v>0</v>
      </c>
      <c r="M2213" s="452">
        <v>0</v>
      </c>
      <c r="N2213" s="452">
        <v>956.07648893378223</v>
      </c>
      <c r="O2213" s="452">
        <v>1031.1480692005293</v>
      </c>
      <c r="P2213" s="452">
        <v>1046.9866334844226</v>
      </c>
      <c r="Q2213" s="452">
        <v>1055.0976348014426</v>
      </c>
      <c r="R2213" s="452">
        <v>1109.2066854624977</v>
      </c>
      <c r="S2213" s="452">
        <v>0</v>
      </c>
      <c r="T2213" s="452">
        <v>0</v>
      </c>
      <c r="U2213" s="452">
        <v>0</v>
      </c>
      <c r="V2213" s="452">
        <v>0</v>
      </c>
      <c r="W2213" s="452">
        <v>0</v>
      </c>
      <c r="X2213" s="452">
        <v>0</v>
      </c>
    </row>
    <row r="2214" spans="1:24" outlineLevel="1">
      <c r="A2214" s="447"/>
      <c r="B2214" s="447"/>
      <c r="C2214" s="448"/>
      <c r="D2214" s="449"/>
      <c r="E2214" s="452" t="s">
        <v>5899</v>
      </c>
      <c r="F2214" s="452">
        <v>0</v>
      </c>
      <c r="G2214" s="452" t="s">
        <v>29</v>
      </c>
      <c r="H2214" s="452">
        <v>1095.7946942250892</v>
      </c>
      <c r="I2214" s="452">
        <v>0</v>
      </c>
      <c r="J2214" s="452">
        <v>0</v>
      </c>
      <c r="K2214" s="452">
        <v>0</v>
      </c>
      <c r="L2214" s="452">
        <v>0</v>
      </c>
      <c r="M2214" s="452">
        <v>0</v>
      </c>
      <c r="N2214" s="452">
        <v>205.49051298970343</v>
      </c>
      <c r="O2214" s="452">
        <v>218.43776724752891</v>
      </c>
      <c r="P2214" s="452">
        <v>223.6767950513464</v>
      </c>
      <c r="Q2214" s="452">
        <v>222.89491433883279</v>
      </c>
      <c r="R2214" s="452">
        <v>225.29470459767774</v>
      </c>
      <c r="S2214" s="452">
        <v>0</v>
      </c>
      <c r="T2214" s="452">
        <v>0</v>
      </c>
      <c r="U2214" s="452">
        <v>0</v>
      </c>
      <c r="V2214" s="452">
        <v>0</v>
      </c>
      <c r="W2214" s="452">
        <v>0</v>
      </c>
      <c r="X2214" s="452">
        <v>0</v>
      </c>
    </row>
    <row r="2215" spans="1:24" outlineLevel="1">
      <c r="A2215" s="447"/>
      <c r="B2215" s="447"/>
      <c r="C2215" s="448"/>
      <c r="D2215" s="449"/>
      <c r="E2215" s="452" t="s">
        <v>5900</v>
      </c>
      <c r="F2215" s="452">
        <v>0</v>
      </c>
      <c r="G2215" s="452" t="s">
        <v>29</v>
      </c>
      <c r="H2215" s="452">
        <v>367.0535705573098</v>
      </c>
      <c r="I2215" s="452">
        <v>0</v>
      </c>
      <c r="J2215" s="452">
        <v>0</v>
      </c>
      <c r="K2215" s="452">
        <v>0</v>
      </c>
      <c r="L2215" s="452">
        <v>0</v>
      </c>
      <c r="M2215" s="452">
        <v>0</v>
      </c>
      <c r="N2215" s="452">
        <v>63.466487814039326</v>
      </c>
      <c r="O2215" s="452">
        <v>70.996630756848603</v>
      </c>
      <c r="P2215" s="452">
        <v>78.295619831472138</v>
      </c>
      <c r="Q2215" s="452">
        <v>77.263599710880186</v>
      </c>
      <c r="R2215" s="452">
        <v>77.031232444069545</v>
      </c>
      <c r="S2215" s="452">
        <v>0</v>
      </c>
      <c r="T2215" s="452">
        <v>0</v>
      </c>
      <c r="U2215" s="452">
        <v>0</v>
      </c>
      <c r="V2215" s="452">
        <v>0</v>
      </c>
      <c r="W2215" s="452">
        <v>0</v>
      </c>
      <c r="X2215" s="452">
        <v>0</v>
      </c>
    </row>
    <row r="2216" spans="1:24" outlineLevel="1">
      <c r="A2216" s="447"/>
      <c r="B2216" s="447"/>
      <c r="C2216" s="448"/>
      <c r="D2216" s="449"/>
      <c r="E2216" s="452" t="s">
        <v>5901</v>
      </c>
      <c r="F2216" s="452">
        <v>0</v>
      </c>
      <c r="G2216" s="452" t="s">
        <v>29</v>
      </c>
      <c r="H2216" s="452">
        <v>0</v>
      </c>
      <c r="I2216" s="452">
        <v>0</v>
      </c>
      <c r="J2216" s="452">
        <v>0</v>
      </c>
      <c r="K2216" s="452">
        <v>0</v>
      </c>
      <c r="L2216" s="452">
        <v>0</v>
      </c>
      <c r="M2216" s="452">
        <v>0</v>
      </c>
      <c r="N2216" s="452">
        <v>0</v>
      </c>
      <c r="O2216" s="452">
        <v>0</v>
      </c>
      <c r="P2216" s="452">
        <v>0</v>
      </c>
      <c r="Q2216" s="452">
        <v>0</v>
      </c>
      <c r="R2216" s="452">
        <v>0</v>
      </c>
      <c r="S2216" s="452">
        <v>0</v>
      </c>
      <c r="T2216" s="452">
        <v>0</v>
      </c>
      <c r="U2216" s="452">
        <v>0</v>
      </c>
      <c r="V2216" s="452">
        <v>0</v>
      </c>
      <c r="W2216" s="452">
        <v>0</v>
      </c>
      <c r="X2216" s="452">
        <v>0</v>
      </c>
    </row>
    <row r="2217" spans="1:24" outlineLevel="1">
      <c r="A2217" s="447"/>
      <c r="B2217" s="447"/>
      <c r="C2217" s="448"/>
      <c r="D2217" s="449"/>
      <c r="E2217" s="452" t="s">
        <v>5902</v>
      </c>
      <c r="F2217" s="452">
        <v>0</v>
      </c>
      <c r="G2217" s="452" t="s">
        <v>29</v>
      </c>
      <c r="H2217" s="452">
        <v>0</v>
      </c>
      <c r="I2217" s="452">
        <v>0</v>
      </c>
      <c r="J2217" s="452">
        <v>0</v>
      </c>
      <c r="K2217" s="452">
        <v>0</v>
      </c>
      <c r="L2217" s="452">
        <v>0</v>
      </c>
      <c r="M2217" s="452">
        <v>0</v>
      </c>
      <c r="N2217" s="452">
        <v>0</v>
      </c>
      <c r="O2217" s="452">
        <v>0</v>
      </c>
      <c r="P2217" s="452">
        <v>0</v>
      </c>
      <c r="Q2217" s="452">
        <v>0</v>
      </c>
      <c r="R2217" s="452">
        <v>0</v>
      </c>
      <c r="S2217" s="452">
        <v>0</v>
      </c>
      <c r="T2217" s="452">
        <v>0</v>
      </c>
      <c r="U2217" s="452">
        <v>0</v>
      </c>
      <c r="V2217" s="452">
        <v>0</v>
      </c>
      <c r="W2217" s="452">
        <v>0</v>
      </c>
      <c r="X2217" s="452">
        <v>0</v>
      </c>
    </row>
    <row r="2218" spans="1:24" outlineLevel="1">
      <c r="A2218" s="447"/>
      <c r="B2218" s="447"/>
      <c r="C2218" s="448"/>
      <c r="D2218" s="449"/>
      <c r="E2218" s="452" t="s">
        <v>5903</v>
      </c>
      <c r="F2218" s="452">
        <v>0</v>
      </c>
      <c r="G2218" s="452" t="s">
        <v>29</v>
      </c>
      <c r="H2218" s="452">
        <v>0</v>
      </c>
      <c r="I2218" s="452">
        <v>0</v>
      </c>
      <c r="J2218" s="452">
        <v>0</v>
      </c>
      <c r="K2218" s="452">
        <v>0</v>
      </c>
      <c r="L2218" s="452">
        <v>0</v>
      </c>
      <c r="M2218" s="452">
        <v>0</v>
      </c>
      <c r="N2218" s="452">
        <v>0</v>
      </c>
      <c r="O2218" s="452">
        <v>0</v>
      </c>
      <c r="P2218" s="452">
        <v>0</v>
      </c>
      <c r="Q2218" s="452">
        <v>0</v>
      </c>
      <c r="R2218" s="452">
        <v>0</v>
      </c>
      <c r="S2218" s="452">
        <v>0</v>
      </c>
      <c r="T2218" s="452">
        <v>0</v>
      </c>
      <c r="U2218" s="452">
        <v>0</v>
      </c>
      <c r="V2218" s="452">
        <v>0</v>
      </c>
      <c r="W2218" s="452">
        <v>0</v>
      </c>
      <c r="X2218" s="452">
        <v>0</v>
      </c>
    </row>
    <row r="2219" spans="1:24" outlineLevel="1">
      <c r="A2219" s="447"/>
      <c r="B2219" s="447"/>
      <c r="C2219" s="448"/>
      <c r="D2219" s="449"/>
      <c r="E2219" s="452" t="s">
        <v>5904</v>
      </c>
      <c r="F2219" s="452">
        <v>0</v>
      </c>
      <c r="G2219" s="452" t="s">
        <v>29</v>
      </c>
      <c r="H2219" s="452">
        <v>0</v>
      </c>
      <c r="I2219" s="452">
        <v>0</v>
      </c>
      <c r="J2219" s="452">
        <v>0</v>
      </c>
      <c r="K2219" s="452">
        <v>0</v>
      </c>
      <c r="L2219" s="452">
        <v>0</v>
      </c>
      <c r="M2219" s="452">
        <v>0</v>
      </c>
      <c r="N2219" s="452">
        <v>0</v>
      </c>
      <c r="O2219" s="452">
        <v>0</v>
      </c>
      <c r="P2219" s="452">
        <v>0</v>
      </c>
      <c r="Q2219" s="452">
        <v>0</v>
      </c>
      <c r="R2219" s="452">
        <v>0</v>
      </c>
      <c r="S2219" s="452">
        <v>0</v>
      </c>
      <c r="T2219" s="452">
        <v>0</v>
      </c>
      <c r="U2219" s="452">
        <v>0</v>
      </c>
      <c r="V2219" s="452">
        <v>0</v>
      </c>
      <c r="W2219" s="452">
        <v>0</v>
      </c>
      <c r="X2219" s="452">
        <v>0</v>
      </c>
    </row>
    <row r="2220" spans="1:24" outlineLevel="1">
      <c r="A2220" s="447"/>
      <c r="B2220" s="447"/>
      <c r="C2220" s="448"/>
      <c r="D2220" s="449"/>
      <c r="E2220" s="452" t="s">
        <v>5905</v>
      </c>
      <c r="F2220" s="452">
        <v>0</v>
      </c>
      <c r="G2220" s="452" t="s">
        <v>29</v>
      </c>
      <c r="H2220" s="452">
        <v>0</v>
      </c>
      <c r="I2220" s="452">
        <v>0</v>
      </c>
      <c r="J2220" s="452">
        <v>0</v>
      </c>
      <c r="K2220" s="452">
        <v>0</v>
      </c>
      <c r="L2220" s="452">
        <v>0</v>
      </c>
      <c r="M2220" s="452">
        <v>0</v>
      </c>
      <c r="N2220" s="452">
        <v>0</v>
      </c>
      <c r="O2220" s="452">
        <v>0</v>
      </c>
      <c r="P2220" s="452">
        <v>0</v>
      </c>
      <c r="Q2220" s="452">
        <v>0</v>
      </c>
      <c r="R2220" s="452">
        <v>0</v>
      </c>
      <c r="S2220" s="452">
        <v>0</v>
      </c>
      <c r="T2220" s="452">
        <v>0</v>
      </c>
      <c r="U2220" s="452">
        <v>0</v>
      </c>
      <c r="V2220" s="452">
        <v>0</v>
      </c>
      <c r="W2220" s="452">
        <v>0</v>
      </c>
      <c r="X2220" s="452">
        <v>0</v>
      </c>
    </row>
    <row r="2221" spans="1:24" outlineLevel="1">
      <c r="A2221" s="447"/>
      <c r="B2221" s="447"/>
      <c r="C2221" s="448"/>
      <c r="D2221" s="449"/>
      <c r="E2221" s="452" t="s">
        <v>5906</v>
      </c>
      <c r="F2221" s="452">
        <v>0</v>
      </c>
      <c r="G2221" s="452" t="s">
        <v>29</v>
      </c>
      <c r="H2221" s="452">
        <v>0</v>
      </c>
      <c r="I2221" s="452">
        <v>0</v>
      </c>
      <c r="J2221" s="452">
        <v>0</v>
      </c>
      <c r="K2221" s="452">
        <v>0</v>
      </c>
      <c r="L2221" s="452">
        <v>0</v>
      </c>
      <c r="M2221" s="452">
        <v>0</v>
      </c>
      <c r="N2221" s="452">
        <v>0</v>
      </c>
      <c r="O2221" s="452">
        <v>0</v>
      </c>
      <c r="P2221" s="452">
        <v>0</v>
      </c>
      <c r="Q2221" s="452">
        <v>0</v>
      </c>
      <c r="R2221" s="452">
        <v>0</v>
      </c>
      <c r="S2221" s="452">
        <v>0</v>
      </c>
      <c r="T2221" s="452">
        <v>0</v>
      </c>
      <c r="U2221" s="452">
        <v>0</v>
      </c>
      <c r="V2221" s="452">
        <v>0</v>
      </c>
      <c r="W2221" s="452">
        <v>0</v>
      </c>
      <c r="X2221" s="452">
        <v>0</v>
      </c>
    </row>
    <row r="2222" spans="1:24" outlineLevel="1">
      <c r="A2222" s="447"/>
      <c r="B2222" s="447"/>
      <c r="C2222" s="448"/>
      <c r="D2222" s="449"/>
      <c r="E2222" s="452" t="s">
        <v>5907</v>
      </c>
      <c r="F2222" s="452">
        <v>0</v>
      </c>
      <c r="G2222" s="452" t="s">
        <v>29</v>
      </c>
      <c r="H2222" s="452">
        <v>0</v>
      </c>
      <c r="I2222" s="452">
        <v>0</v>
      </c>
      <c r="J2222" s="452">
        <v>0</v>
      </c>
      <c r="K2222" s="452">
        <v>0</v>
      </c>
      <c r="L2222" s="452">
        <v>0</v>
      </c>
      <c r="M2222" s="452">
        <v>0</v>
      </c>
      <c r="N2222" s="452">
        <v>0</v>
      </c>
      <c r="O2222" s="452">
        <v>0</v>
      </c>
      <c r="P2222" s="452">
        <v>0</v>
      </c>
      <c r="Q2222" s="452">
        <v>0</v>
      </c>
      <c r="R2222" s="452">
        <v>0</v>
      </c>
      <c r="S2222" s="452">
        <v>0</v>
      </c>
      <c r="T2222" s="452">
        <v>0</v>
      </c>
      <c r="U2222" s="452">
        <v>0</v>
      </c>
      <c r="V2222" s="452">
        <v>0</v>
      </c>
      <c r="W2222" s="452">
        <v>0</v>
      </c>
      <c r="X2222" s="452">
        <v>0</v>
      </c>
    </row>
    <row r="2223" spans="1:24" outlineLevel="1">
      <c r="A2223" s="453"/>
      <c r="B2223" s="453"/>
      <c r="C2223" s="454"/>
      <c r="D2223" s="455"/>
      <c r="E2223" s="456" t="s">
        <v>5908</v>
      </c>
      <c r="F2223" s="456"/>
      <c r="G2223" s="456" t="s">
        <v>29</v>
      </c>
      <c r="H2223" s="457">
        <f t="shared" ref="H2223:H2228" si="173" xml:space="preserve"> SUM( J2223:X2223 )</f>
        <v>0</v>
      </c>
      <c r="I2223" s="456"/>
      <c r="J2223" s="457">
        <f t="shared" ref="J2223:X2228" si="174" xml:space="preserve">  CHOOSE( $F$2204, J2205, J2211, J2217 )</f>
        <v>0</v>
      </c>
      <c r="K2223" s="457">
        <f t="shared" si="174"/>
        <v>0</v>
      </c>
      <c r="L2223" s="457">
        <f t="shared" si="174"/>
        <v>0</v>
      </c>
      <c r="M2223" s="457">
        <f t="shared" si="174"/>
        <v>0</v>
      </c>
      <c r="N2223" s="457">
        <f t="shared" si="174"/>
        <v>0</v>
      </c>
      <c r="O2223" s="457">
        <f t="shared" si="174"/>
        <v>0</v>
      </c>
      <c r="P2223" s="457">
        <f t="shared" si="174"/>
        <v>0</v>
      </c>
      <c r="Q2223" s="457">
        <f t="shared" si="174"/>
        <v>0</v>
      </c>
      <c r="R2223" s="457">
        <f t="shared" si="174"/>
        <v>0</v>
      </c>
      <c r="S2223" s="457">
        <f t="shared" si="174"/>
        <v>0</v>
      </c>
      <c r="T2223" s="457">
        <f t="shared" si="174"/>
        <v>0</v>
      </c>
      <c r="U2223" s="457">
        <f t="shared" si="174"/>
        <v>0</v>
      </c>
      <c r="V2223" s="457">
        <f t="shared" si="174"/>
        <v>0</v>
      </c>
      <c r="W2223" s="457">
        <f t="shared" si="174"/>
        <v>0</v>
      </c>
      <c r="X2223" s="457">
        <f t="shared" si="174"/>
        <v>0</v>
      </c>
    </row>
    <row r="2224" spans="1:24" outlineLevel="1">
      <c r="A2224" s="453"/>
      <c r="B2224" s="453"/>
      <c r="C2224" s="454"/>
      <c r="D2224" s="455"/>
      <c r="E2224" s="456" t="s">
        <v>5909</v>
      </c>
      <c r="F2224" s="456"/>
      <c r="G2224" s="456" t="s">
        <v>29</v>
      </c>
      <c r="H2224" s="457">
        <f t="shared" si="173"/>
        <v>0</v>
      </c>
      <c r="I2224" s="456"/>
      <c r="J2224" s="457">
        <f t="shared" si="174"/>
        <v>0</v>
      </c>
      <c r="K2224" s="457">
        <f t="shared" si="174"/>
        <v>0</v>
      </c>
      <c r="L2224" s="457">
        <f t="shared" si="174"/>
        <v>0</v>
      </c>
      <c r="M2224" s="457">
        <f t="shared" si="174"/>
        <v>0</v>
      </c>
      <c r="N2224" s="457">
        <f t="shared" si="174"/>
        <v>0</v>
      </c>
      <c r="O2224" s="457">
        <f t="shared" si="174"/>
        <v>0</v>
      </c>
      <c r="P2224" s="457">
        <f t="shared" si="174"/>
        <v>0</v>
      </c>
      <c r="Q2224" s="457">
        <f t="shared" si="174"/>
        <v>0</v>
      </c>
      <c r="R2224" s="457">
        <f t="shared" si="174"/>
        <v>0</v>
      </c>
      <c r="S2224" s="457">
        <f t="shared" si="174"/>
        <v>0</v>
      </c>
      <c r="T2224" s="457">
        <f t="shared" si="174"/>
        <v>0</v>
      </c>
      <c r="U2224" s="457">
        <f t="shared" si="174"/>
        <v>0</v>
      </c>
      <c r="V2224" s="457">
        <f t="shared" si="174"/>
        <v>0</v>
      </c>
      <c r="W2224" s="457">
        <f t="shared" si="174"/>
        <v>0</v>
      </c>
      <c r="X2224" s="457">
        <f t="shared" si="174"/>
        <v>0</v>
      </c>
    </row>
    <row r="2225" spans="1:24" outlineLevel="1">
      <c r="A2225" s="453"/>
      <c r="B2225" s="453"/>
      <c r="C2225" s="454"/>
      <c r="D2225" s="455"/>
      <c r="E2225" s="456" t="s">
        <v>5910</v>
      </c>
      <c r="F2225" s="456"/>
      <c r="G2225" s="456" t="s">
        <v>29</v>
      </c>
      <c r="H2225" s="457">
        <f t="shared" si="173"/>
        <v>0</v>
      </c>
      <c r="I2225" s="456"/>
      <c r="J2225" s="457">
        <f t="shared" si="174"/>
        <v>0</v>
      </c>
      <c r="K2225" s="457">
        <f t="shared" si="174"/>
        <v>0</v>
      </c>
      <c r="L2225" s="457">
        <f t="shared" si="174"/>
        <v>0</v>
      </c>
      <c r="M2225" s="457">
        <f t="shared" si="174"/>
        <v>0</v>
      </c>
      <c r="N2225" s="457">
        <f t="shared" si="174"/>
        <v>0</v>
      </c>
      <c r="O2225" s="457">
        <f t="shared" si="174"/>
        <v>0</v>
      </c>
      <c r="P2225" s="457">
        <f t="shared" si="174"/>
        <v>0</v>
      </c>
      <c r="Q2225" s="457">
        <f t="shared" si="174"/>
        <v>0</v>
      </c>
      <c r="R2225" s="457">
        <f t="shared" si="174"/>
        <v>0</v>
      </c>
      <c r="S2225" s="457">
        <f t="shared" si="174"/>
        <v>0</v>
      </c>
      <c r="T2225" s="457">
        <f t="shared" si="174"/>
        <v>0</v>
      </c>
      <c r="U2225" s="457">
        <f t="shared" si="174"/>
        <v>0</v>
      </c>
      <c r="V2225" s="457">
        <f t="shared" si="174"/>
        <v>0</v>
      </c>
      <c r="W2225" s="457">
        <f t="shared" si="174"/>
        <v>0</v>
      </c>
      <c r="X2225" s="457">
        <f t="shared" si="174"/>
        <v>0</v>
      </c>
    </row>
    <row r="2226" spans="1:24" outlineLevel="1">
      <c r="A2226" s="453"/>
      <c r="B2226" s="453"/>
      <c r="C2226" s="454"/>
      <c r="D2226" s="455"/>
      <c r="E2226" s="456" t="s">
        <v>5911</v>
      </c>
      <c r="F2226" s="456"/>
      <c r="G2226" s="456" t="s">
        <v>29</v>
      </c>
      <c r="H2226" s="457">
        <f t="shared" si="173"/>
        <v>0</v>
      </c>
      <c r="I2226" s="456"/>
      <c r="J2226" s="457">
        <f t="shared" si="174"/>
        <v>0</v>
      </c>
      <c r="K2226" s="457">
        <f t="shared" si="174"/>
        <v>0</v>
      </c>
      <c r="L2226" s="457">
        <f t="shared" si="174"/>
        <v>0</v>
      </c>
      <c r="M2226" s="457">
        <f t="shared" si="174"/>
        <v>0</v>
      </c>
      <c r="N2226" s="457">
        <f t="shared" si="174"/>
        <v>0</v>
      </c>
      <c r="O2226" s="457">
        <f t="shared" si="174"/>
        <v>0</v>
      </c>
      <c r="P2226" s="457">
        <f t="shared" si="174"/>
        <v>0</v>
      </c>
      <c r="Q2226" s="457">
        <f t="shared" si="174"/>
        <v>0</v>
      </c>
      <c r="R2226" s="457">
        <f t="shared" si="174"/>
        <v>0</v>
      </c>
      <c r="S2226" s="457">
        <f t="shared" si="174"/>
        <v>0</v>
      </c>
      <c r="T2226" s="457">
        <f t="shared" si="174"/>
        <v>0</v>
      </c>
      <c r="U2226" s="457">
        <f t="shared" si="174"/>
        <v>0</v>
      </c>
      <c r="V2226" s="457">
        <f t="shared" si="174"/>
        <v>0</v>
      </c>
      <c r="W2226" s="457">
        <f t="shared" si="174"/>
        <v>0</v>
      </c>
      <c r="X2226" s="457">
        <f t="shared" si="174"/>
        <v>0</v>
      </c>
    </row>
    <row r="2227" spans="1:24" outlineLevel="1">
      <c r="A2227" s="453"/>
      <c r="B2227" s="453"/>
      <c r="C2227" s="454"/>
      <c r="D2227" s="455"/>
      <c r="E2227" s="456" t="s">
        <v>5912</v>
      </c>
      <c r="F2227" s="456"/>
      <c r="G2227" s="456" t="s">
        <v>29</v>
      </c>
      <c r="H2227" s="457">
        <f t="shared" si="173"/>
        <v>0</v>
      </c>
      <c r="I2227" s="456"/>
      <c r="J2227" s="457">
        <f t="shared" si="174"/>
        <v>0</v>
      </c>
      <c r="K2227" s="457">
        <f t="shared" si="174"/>
        <v>0</v>
      </c>
      <c r="L2227" s="457">
        <f t="shared" si="174"/>
        <v>0</v>
      </c>
      <c r="M2227" s="457">
        <f t="shared" si="174"/>
        <v>0</v>
      </c>
      <c r="N2227" s="457">
        <f t="shared" si="174"/>
        <v>0</v>
      </c>
      <c r="O2227" s="457">
        <f t="shared" si="174"/>
        <v>0</v>
      </c>
      <c r="P2227" s="457">
        <f t="shared" si="174"/>
        <v>0</v>
      </c>
      <c r="Q2227" s="457">
        <f t="shared" si="174"/>
        <v>0</v>
      </c>
      <c r="R2227" s="457">
        <f t="shared" si="174"/>
        <v>0</v>
      </c>
      <c r="S2227" s="457">
        <f t="shared" si="174"/>
        <v>0</v>
      </c>
      <c r="T2227" s="457">
        <f t="shared" si="174"/>
        <v>0</v>
      </c>
      <c r="U2227" s="457">
        <f t="shared" si="174"/>
        <v>0</v>
      </c>
      <c r="V2227" s="457">
        <f t="shared" si="174"/>
        <v>0</v>
      </c>
      <c r="W2227" s="457">
        <f t="shared" si="174"/>
        <v>0</v>
      </c>
      <c r="X2227" s="457">
        <f t="shared" si="174"/>
        <v>0</v>
      </c>
    </row>
    <row r="2228" spans="1:24" outlineLevel="1">
      <c r="A2228" s="453"/>
      <c r="B2228" s="453"/>
      <c r="C2228" s="454"/>
      <c r="D2228" s="455"/>
      <c r="E2228" s="456" t="s">
        <v>5913</v>
      </c>
      <c r="F2228" s="456"/>
      <c r="G2228" s="456" t="s">
        <v>29</v>
      </c>
      <c r="H2228" s="457">
        <f t="shared" si="173"/>
        <v>0</v>
      </c>
      <c r="I2228" s="456"/>
      <c r="J2228" s="457">
        <f t="shared" si="174"/>
        <v>0</v>
      </c>
      <c r="K2228" s="457">
        <f t="shared" si="174"/>
        <v>0</v>
      </c>
      <c r="L2228" s="457">
        <f t="shared" si="174"/>
        <v>0</v>
      </c>
      <c r="M2228" s="457">
        <f t="shared" si="174"/>
        <v>0</v>
      </c>
      <c r="N2228" s="457">
        <f t="shared" si="174"/>
        <v>0</v>
      </c>
      <c r="O2228" s="457">
        <f t="shared" si="174"/>
        <v>0</v>
      </c>
      <c r="P2228" s="457">
        <f t="shared" si="174"/>
        <v>0</v>
      </c>
      <c r="Q2228" s="457">
        <f t="shared" si="174"/>
        <v>0</v>
      </c>
      <c r="R2228" s="457">
        <f t="shared" si="174"/>
        <v>0</v>
      </c>
      <c r="S2228" s="457">
        <f t="shared" si="174"/>
        <v>0</v>
      </c>
      <c r="T2228" s="457">
        <f t="shared" si="174"/>
        <v>0</v>
      </c>
      <c r="U2228" s="457">
        <f t="shared" si="174"/>
        <v>0</v>
      </c>
      <c r="V2228" s="457">
        <f t="shared" si="174"/>
        <v>0</v>
      </c>
      <c r="W2228" s="457">
        <f t="shared" si="174"/>
        <v>0</v>
      </c>
      <c r="X2228" s="457">
        <f t="shared" si="174"/>
        <v>0</v>
      </c>
    </row>
    <row r="2229" spans="1:24" outlineLevel="1"/>
    <row r="2230" spans="1:24" outlineLevel="1"/>
    <row r="2231" spans="1:24" outlineLevel="1">
      <c r="B2231" s="69" t="s">
        <v>5914</v>
      </c>
    </row>
    <row r="2232" spans="1:24" outlineLevel="1">
      <c r="A2232" s="447"/>
      <c r="B2232" s="447"/>
      <c r="C2232" s="448"/>
      <c r="D2232" s="449"/>
      <c r="E2232" s="460" t="s">
        <v>5915</v>
      </c>
      <c r="F2232" s="460">
        <v>3.5200000000000002E-2</v>
      </c>
      <c r="G2232" s="460" t="s">
        <v>64</v>
      </c>
      <c r="M2232" s="462"/>
    </row>
    <row r="2233" spans="1:24" outlineLevel="1">
      <c r="A2233" s="447"/>
      <c r="B2233" s="447"/>
      <c r="C2233" s="448"/>
      <c r="D2233" s="449"/>
      <c r="E2233" s="460" t="s">
        <v>5916</v>
      </c>
      <c r="F2233" s="460">
        <v>3.5200000000000002E-2</v>
      </c>
      <c r="G2233" s="460" t="s">
        <v>64</v>
      </c>
      <c r="M2233" s="462"/>
    </row>
    <row r="2234" spans="1:24" outlineLevel="1">
      <c r="A2234" s="447"/>
      <c r="B2234" s="447"/>
      <c r="C2234" s="448"/>
      <c r="D2234" s="449"/>
      <c r="E2234" s="460" t="s">
        <v>5917</v>
      </c>
      <c r="F2234" s="460">
        <v>3.5200000000000002E-2</v>
      </c>
      <c r="G2234" s="460" t="s">
        <v>64</v>
      </c>
      <c r="M2234" s="462"/>
    </row>
    <row r="2235" spans="1:24" outlineLevel="1">
      <c r="A2235" s="447"/>
      <c r="B2235" s="447"/>
      <c r="C2235" s="448"/>
      <c r="D2235" s="449"/>
      <c r="E2235" s="460" t="s">
        <v>5918</v>
      </c>
      <c r="F2235" s="460">
        <v>3.5200000000000002E-2</v>
      </c>
      <c r="G2235" s="460" t="s">
        <v>64</v>
      </c>
      <c r="M2235" s="462"/>
    </row>
    <row r="2236" spans="1:24" outlineLevel="1">
      <c r="A2236" s="447"/>
      <c r="B2236" s="447"/>
      <c r="C2236" s="448"/>
      <c r="D2236" s="449"/>
      <c r="E2236" s="460" t="s">
        <v>5919</v>
      </c>
      <c r="F2236" s="460">
        <v>3.5200000000000002E-2</v>
      </c>
      <c r="G2236" s="460" t="s">
        <v>64</v>
      </c>
      <c r="M2236" s="462"/>
    </row>
    <row r="2237" spans="1:24" outlineLevel="1">
      <c r="A2237" s="447"/>
      <c r="B2237" s="447"/>
      <c r="C2237" s="448"/>
      <c r="D2237" s="449"/>
      <c r="E2237" s="460" t="s">
        <v>5920</v>
      </c>
      <c r="F2237" s="460">
        <v>3.5200000000000002E-2</v>
      </c>
      <c r="G2237" s="460" t="s">
        <v>64</v>
      </c>
      <c r="M2237" s="462"/>
    </row>
    <row r="2238" spans="1:24" outlineLevel="1">
      <c r="A2238" s="447"/>
      <c r="B2238" s="447"/>
      <c r="C2238" s="448"/>
      <c r="D2238" s="449"/>
      <c r="E2238" s="460" t="s">
        <v>5921</v>
      </c>
      <c r="F2238" s="460">
        <v>3.6644611812577887E-2</v>
      </c>
      <c r="G2238" s="460" t="s">
        <v>64</v>
      </c>
      <c r="M2238" s="462"/>
    </row>
    <row r="2239" spans="1:24" outlineLevel="1">
      <c r="A2239" s="447"/>
      <c r="B2239" s="447"/>
      <c r="C2239" s="448"/>
      <c r="D2239" s="449"/>
      <c r="E2239" s="460" t="s">
        <v>5922</v>
      </c>
      <c r="F2239" s="460">
        <v>3.6644611812577887E-2</v>
      </c>
      <c r="G2239" s="460" t="s">
        <v>64</v>
      </c>
      <c r="M2239" s="462"/>
    </row>
    <row r="2240" spans="1:24" outlineLevel="1">
      <c r="A2240" s="447"/>
      <c r="B2240" s="447"/>
      <c r="C2240" s="448"/>
      <c r="D2240" s="449"/>
      <c r="E2240" s="460" t="s">
        <v>5923</v>
      </c>
      <c r="F2240" s="460">
        <v>3.6644611812577887E-2</v>
      </c>
      <c r="G2240" s="460" t="s">
        <v>64</v>
      </c>
      <c r="M2240" s="462"/>
    </row>
    <row r="2241" spans="1:13" outlineLevel="1">
      <c r="A2241" s="447"/>
      <c r="B2241" s="447"/>
      <c r="C2241" s="448"/>
      <c r="D2241" s="449"/>
      <c r="E2241" s="460" t="s">
        <v>5924</v>
      </c>
      <c r="F2241" s="460">
        <v>3.6644611812577887E-2</v>
      </c>
      <c r="G2241" s="460" t="s">
        <v>64</v>
      </c>
      <c r="M2241" s="462"/>
    </row>
    <row r="2242" spans="1:13" outlineLevel="1">
      <c r="A2242" s="447"/>
      <c r="B2242" s="447"/>
      <c r="C2242" s="448"/>
      <c r="D2242" s="449"/>
      <c r="E2242" s="460" t="s">
        <v>5925</v>
      </c>
      <c r="F2242" s="460">
        <v>3.6644611812577887E-2</v>
      </c>
      <c r="G2242" s="460" t="s">
        <v>64</v>
      </c>
      <c r="M2242" s="462"/>
    </row>
    <row r="2243" spans="1:13" outlineLevel="1">
      <c r="A2243" s="447"/>
      <c r="B2243" s="447"/>
      <c r="C2243" s="448"/>
      <c r="D2243" s="449"/>
      <c r="E2243" s="460" t="s">
        <v>5926</v>
      </c>
      <c r="F2243" s="460">
        <v>3.6644611812577887E-2</v>
      </c>
      <c r="G2243" s="460" t="s">
        <v>64</v>
      </c>
      <c r="M2243" s="462"/>
    </row>
    <row r="2244" spans="1:13" outlineLevel="1">
      <c r="A2244" s="447"/>
      <c r="B2244" s="447"/>
      <c r="C2244" s="448"/>
      <c r="D2244" s="449"/>
      <c r="E2244" s="460" t="s">
        <v>5927</v>
      </c>
      <c r="F2244" s="460">
        <v>0</v>
      </c>
      <c r="G2244" s="460" t="s">
        <v>64</v>
      </c>
      <c r="M2244" s="462"/>
    </row>
    <row r="2245" spans="1:13" outlineLevel="1">
      <c r="A2245" s="447"/>
      <c r="B2245" s="447"/>
      <c r="C2245" s="448"/>
      <c r="D2245" s="449"/>
      <c r="E2245" s="460" t="s">
        <v>5928</v>
      </c>
      <c r="F2245" s="460">
        <v>0</v>
      </c>
      <c r="G2245" s="460" t="s">
        <v>64</v>
      </c>
      <c r="M2245" s="462"/>
    </row>
    <row r="2246" spans="1:13" outlineLevel="1">
      <c r="A2246" s="447"/>
      <c r="B2246" s="447"/>
      <c r="C2246" s="448"/>
      <c r="D2246" s="449"/>
      <c r="E2246" s="460" t="s">
        <v>5929</v>
      </c>
      <c r="F2246" s="460">
        <v>0</v>
      </c>
      <c r="G2246" s="460" t="s">
        <v>64</v>
      </c>
      <c r="M2246" s="462"/>
    </row>
    <row r="2247" spans="1:13" outlineLevel="1">
      <c r="A2247" s="447"/>
      <c r="B2247" s="447"/>
      <c r="C2247" s="448"/>
      <c r="D2247" s="449"/>
      <c r="E2247" s="460" t="s">
        <v>5930</v>
      </c>
      <c r="F2247" s="460">
        <v>0</v>
      </c>
      <c r="G2247" s="460" t="s">
        <v>64</v>
      </c>
      <c r="M2247" s="462"/>
    </row>
    <row r="2248" spans="1:13" outlineLevel="1">
      <c r="A2248" s="447"/>
      <c r="B2248" s="447"/>
      <c r="C2248" s="448"/>
      <c r="D2248" s="449"/>
      <c r="E2248" s="460" t="s">
        <v>5931</v>
      </c>
      <c r="F2248" s="460">
        <v>0</v>
      </c>
      <c r="G2248" s="460" t="s">
        <v>64</v>
      </c>
      <c r="M2248" s="462"/>
    </row>
    <row r="2249" spans="1:13" outlineLevel="1">
      <c r="A2249" s="447"/>
      <c r="B2249" s="447"/>
      <c r="C2249" s="448"/>
      <c r="D2249" s="449"/>
      <c r="E2249" s="460" t="s">
        <v>5932</v>
      </c>
      <c r="F2249" s="460">
        <v>0</v>
      </c>
      <c r="G2249" s="460" t="s">
        <v>64</v>
      </c>
      <c r="M2249" s="462"/>
    </row>
    <row r="2250" spans="1:13" outlineLevel="1">
      <c r="A2250" s="447"/>
      <c r="B2250" s="447"/>
      <c r="C2250" s="448"/>
      <c r="D2250" s="449"/>
      <c r="E2250" s="450" t="s">
        <v>5889</v>
      </c>
      <c r="F2250" s="450">
        <v>1</v>
      </c>
      <c r="G2250" s="450" t="s">
        <v>4001</v>
      </c>
      <c r="M2250" s="451"/>
    </row>
    <row r="2251" spans="1:13" outlineLevel="1">
      <c r="A2251" s="453"/>
      <c r="B2251" s="453"/>
      <c r="C2251" s="454"/>
      <c r="D2251" s="455"/>
      <c r="E2251" s="456" t="s">
        <v>5933</v>
      </c>
      <c r="F2251" s="461">
        <f t="shared" ref="F2251:F2256" si="175" xml:space="preserve">  CHOOSE( $F$2250, $F2232, $F2238, $F2244 )</f>
        <v>3.5200000000000002E-2</v>
      </c>
      <c r="G2251" s="456" t="s">
        <v>64</v>
      </c>
      <c r="M2251" s="462"/>
    </row>
    <row r="2252" spans="1:13" outlineLevel="1">
      <c r="A2252" s="453"/>
      <c r="B2252" s="453"/>
      <c r="C2252" s="454"/>
      <c r="D2252" s="455"/>
      <c r="E2252" s="456" t="s">
        <v>5934</v>
      </c>
      <c r="F2252" s="461">
        <f t="shared" si="175"/>
        <v>3.5200000000000002E-2</v>
      </c>
      <c r="G2252" s="456" t="s">
        <v>64</v>
      </c>
      <c r="M2252" s="462"/>
    </row>
    <row r="2253" spans="1:13" outlineLevel="1">
      <c r="A2253" s="453"/>
      <c r="B2253" s="453"/>
      <c r="C2253" s="454"/>
      <c r="D2253" s="455"/>
      <c r="E2253" s="456" t="s">
        <v>5935</v>
      </c>
      <c r="F2253" s="461">
        <f t="shared" si="175"/>
        <v>3.5200000000000002E-2</v>
      </c>
      <c r="G2253" s="456" t="s">
        <v>64</v>
      </c>
      <c r="M2253" s="462"/>
    </row>
    <row r="2254" spans="1:13" outlineLevel="1">
      <c r="A2254" s="453"/>
      <c r="B2254" s="453"/>
      <c r="C2254" s="454"/>
      <c r="D2254" s="455"/>
      <c r="E2254" s="456" t="s">
        <v>5936</v>
      </c>
      <c r="F2254" s="461">
        <f t="shared" si="175"/>
        <v>3.5200000000000002E-2</v>
      </c>
      <c r="G2254" s="456" t="s">
        <v>64</v>
      </c>
      <c r="M2254" s="462"/>
    </row>
    <row r="2255" spans="1:13" outlineLevel="1">
      <c r="A2255" s="453"/>
      <c r="B2255" s="453"/>
      <c r="C2255" s="454"/>
      <c r="D2255" s="455"/>
      <c r="E2255" s="456" t="s">
        <v>5937</v>
      </c>
      <c r="F2255" s="461">
        <f t="shared" si="175"/>
        <v>3.5200000000000002E-2</v>
      </c>
      <c r="G2255" s="456" t="s">
        <v>64</v>
      </c>
      <c r="M2255" s="462"/>
    </row>
    <row r="2256" spans="1:13" outlineLevel="1">
      <c r="A2256" s="453"/>
      <c r="B2256" s="453"/>
      <c r="C2256" s="454"/>
      <c r="D2256" s="455"/>
      <c r="E2256" s="456" t="s">
        <v>5938</v>
      </c>
      <c r="F2256" s="461">
        <f t="shared" si="175"/>
        <v>3.5200000000000002E-2</v>
      </c>
      <c r="G2256" s="456" t="s">
        <v>64</v>
      </c>
      <c r="M2256" s="462"/>
    </row>
    <row r="2257" spans="1:24" outlineLevel="1"/>
    <row r="2260" spans="1:24" s="446" customFormat="1">
      <c r="A2260" s="443" t="s">
        <v>5939</v>
      </c>
      <c r="B2260" s="443"/>
      <c r="C2260" s="444"/>
      <c r="D2260" s="445"/>
    </row>
    <row r="2261" spans="1:24" outlineLevel="1"/>
    <row r="2262" spans="1:24" s="469" customFormat="1" outlineLevel="1">
      <c r="A2262" s="466" t="s">
        <v>5940</v>
      </c>
      <c r="B2262" s="466"/>
      <c r="C2262" s="467"/>
      <c r="D2262" s="468"/>
    </row>
    <row r="2263" spans="1:24" outlineLevel="2">
      <c r="B2263" s="69" t="s">
        <v>5941</v>
      </c>
    </row>
    <row r="2264" spans="1:24" outlineLevel="2">
      <c r="A2264" s="447"/>
      <c r="B2264" s="447"/>
      <c r="C2264" s="448"/>
      <c r="D2264" s="449"/>
      <c r="E2264" s="450" t="s">
        <v>5942</v>
      </c>
      <c r="F2264" s="450">
        <v>1</v>
      </c>
      <c r="G2264" s="450" t="s">
        <v>4001</v>
      </c>
      <c r="M2264" s="451"/>
    </row>
    <row r="2265" spans="1:24" outlineLevel="2">
      <c r="A2265" s="447"/>
      <c r="B2265" s="447"/>
      <c r="C2265" s="448"/>
      <c r="D2265" s="449"/>
      <c r="E2265" s="452" t="s">
        <v>5943</v>
      </c>
      <c r="F2265" s="452">
        <v>0</v>
      </c>
      <c r="G2265" s="452" t="s">
        <v>29</v>
      </c>
      <c r="H2265" s="452">
        <v>0</v>
      </c>
      <c r="I2265" s="452">
        <v>0</v>
      </c>
      <c r="J2265" s="452">
        <v>0</v>
      </c>
      <c r="K2265" s="452">
        <v>0</v>
      </c>
      <c r="L2265" s="452">
        <v>0</v>
      </c>
      <c r="M2265" s="452">
        <v>0</v>
      </c>
      <c r="N2265" s="452">
        <v>0</v>
      </c>
      <c r="O2265" s="452">
        <v>0</v>
      </c>
      <c r="P2265" s="452">
        <v>0</v>
      </c>
      <c r="Q2265" s="452">
        <v>0</v>
      </c>
      <c r="R2265" s="452">
        <v>0</v>
      </c>
      <c r="S2265" s="452">
        <v>0</v>
      </c>
      <c r="T2265" s="452">
        <v>0</v>
      </c>
      <c r="U2265" s="452">
        <v>0</v>
      </c>
      <c r="V2265" s="452">
        <v>0</v>
      </c>
      <c r="W2265" s="452">
        <v>0</v>
      </c>
      <c r="X2265" s="452">
        <v>0</v>
      </c>
    </row>
    <row r="2266" spans="1:24" outlineLevel="2">
      <c r="A2266" s="447"/>
      <c r="B2266" s="447"/>
      <c r="C2266" s="448"/>
      <c r="D2266" s="449"/>
      <c r="E2266" s="452" t="s">
        <v>5944</v>
      </c>
      <c r="F2266" s="452">
        <v>0</v>
      </c>
      <c r="G2266" s="452" t="s">
        <v>29</v>
      </c>
      <c r="H2266" s="452">
        <v>0</v>
      </c>
      <c r="I2266" s="452">
        <v>0</v>
      </c>
      <c r="J2266" s="452">
        <v>0</v>
      </c>
      <c r="K2266" s="452">
        <v>0</v>
      </c>
      <c r="L2266" s="452">
        <v>0</v>
      </c>
      <c r="M2266" s="452">
        <v>0</v>
      </c>
      <c r="N2266" s="452">
        <v>0</v>
      </c>
      <c r="O2266" s="452">
        <v>0</v>
      </c>
      <c r="P2266" s="452">
        <v>0</v>
      </c>
      <c r="Q2266" s="452">
        <v>0</v>
      </c>
      <c r="R2266" s="452">
        <v>0</v>
      </c>
      <c r="S2266" s="452">
        <v>0</v>
      </c>
      <c r="T2266" s="452">
        <v>0</v>
      </c>
      <c r="U2266" s="452">
        <v>0</v>
      </c>
      <c r="V2266" s="452">
        <v>0</v>
      </c>
      <c r="W2266" s="452">
        <v>0</v>
      </c>
      <c r="X2266" s="452">
        <v>0</v>
      </c>
    </row>
    <row r="2267" spans="1:24" outlineLevel="2">
      <c r="A2267" s="447"/>
      <c r="B2267" s="447"/>
      <c r="C2267" s="448"/>
      <c r="D2267" s="449"/>
      <c r="E2267" s="452" t="s">
        <v>5945</v>
      </c>
      <c r="F2267" s="452">
        <v>0</v>
      </c>
      <c r="G2267" s="452" t="s">
        <v>29</v>
      </c>
      <c r="H2267" s="452">
        <v>0</v>
      </c>
      <c r="I2267" s="452">
        <v>0</v>
      </c>
      <c r="J2267" s="452">
        <v>0</v>
      </c>
      <c r="K2267" s="452">
        <v>0</v>
      </c>
      <c r="L2267" s="452">
        <v>0</v>
      </c>
      <c r="M2267" s="452">
        <v>0</v>
      </c>
      <c r="N2267" s="452">
        <v>0</v>
      </c>
      <c r="O2267" s="452">
        <v>0</v>
      </c>
      <c r="P2267" s="452">
        <v>0</v>
      </c>
      <c r="Q2267" s="452">
        <v>0</v>
      </c>
      <c r="R2267" s="452">
        <v>0</v>
      </c>
      <c r="S2267" s="452">
        <v>0</v>
      </c>
      <c r="T2267" s="452">
        <v>0</v>
      </c>
      <c r="U2267" s="452">
        <v>0</v>
      </c>
      <c r="V2267" s="452">
        <v>0</v>
      </c>
      <c r="W2267" s="452">
        <v>0</v>
      </c>
      <c r="X2267" s="452">
        <v>0</v>
      </c>
    </row>
    <row r="2268" spans="1:24" outlineLevel="2">
      <c r="A2268" s="447"/>
      <c r="B2268" s="447"/>
      <c r="C2268" s="448"/>
      <c r="D2268" s="449"/>
      <c r="E2268" s="452" t="s">
        <v>5946</v>
      </c>
      <c r="F2268" s="452">
        <v>0</v>
      </c>
      <c r="G2268" s="452" t="s">
        <v>29</v>
      </c>
      <c r="H2268" s="452">
        <v>0</v>
      </c>
      <c r="I2268" s="452">
        <v>0</v>
      </c>
      <c r="J2268" s="452">
        <v>0</v>
      </c>
      <c r="K2268" s="452">
        <v>0</v>
      </c>
      <c r="L2268" s="452">
        <v>0</v>
      </c>
      <c r="M2268" s="452">
        <v>0</v>
      </c>
      <c r="N2268" s="452">
        <v>0</v>
      </c>
      <c r="O2268" s="452">
        <v>0</v>
      </c>
      <c r="P2268" s="452">
        <v>0</v>
      </c>
      <c r="Q2268" s="452">
        <v>0</v>
      </c>
      <c r="R2268" s="452">
        <v>0</v>
      </c>
      <c r="S2268" s="452">
        <v>0</v>
      </c>
      <c r="T2268" s="452">
        <v>0</v>
      </c>
      <c r="U2268" s="452">
        <v>0</v>
      </c>
      <c r="V2268" s="452">
        <v>0</v>
      </c>
      <c r="W2268" s="452">
        <v>0</v>
      </c>
      <c r="X2268" s="452">
        <v>0</v>
      </c>
    </row>
    <row r="2269" spans="1:24" outlineLevel="2">
      <c r="A2269" s="447"/>
      <c r="B2269" s="447"/>
      <c r="C2269" s="448"/>
      <c r="D2269" s="449"/>
      <c r="E2269" s="452" t="s">
        <v>5947</v>
      </c>
      <c r="F2269" s="452">
        <v>0</v>
      </c>
      <c r="G2269" s="452" t="s">
        <v>29</v>
      </c>
      <c r="H2269" s="452">
        <v>0</v>
      </c>
      <c r="I2269" s="452">
        <v>0</v>
      </c>
      <c r="J2269" s="452">
        <v>0</v>
      </c>
      <c r="K2269" s="452">
        <v>0</v>
      </c>
      <c r="L2269" s="452">
        <v>0</v>
      </c>
      <c r="M2269" s="452">
        <v>0</v>
      </c>
      <c r="N2269" s="452">
        <v>0</v>
      </c>
      <c r="O2269" s="452">
        <v>0</v>
      </c>
      <c r="P2269" s="452">
        <v>0</v>
      </c>
      <c r="Q2269" s="452">
        <v>0</v>
      </c>
      <c r="R2269" s="452">
        <v>0</v>
      </c>
      <c r="S2269" s="452">
        <v>0</v>
      </c>
      <c r="T2269" s="452">
        <v>0</v>
      </c>
      <c r="U2269" s="452">
        <v>0</v>
      </c>
      <c r="V2269" s="452">
        <v>0</v>
      </c>
      <c r="W2269" s="452">
        <v>0</v>
      </c>
      <c r="X2269" s="452">
        <v>0</v>
      </c>
    </row>
    <row r="2270" spans="1:24" outlineLevel="2">
      <c r="A2270" s="447"/>
      <c r="B2270" s="447"/>
      <c r="C2270" s="448"/>
      <c r="D2270" s="449"/>
      <c r="E2270" s="452" t="s">
        <v>5948</v>
      </c>
      <c r="F2270" s="452">
        <v>0</v>
      </c>
      <c r="G2270" s="452" t="s">
        <v>29</v>
      </c>
      <c r="H2270" s="452">
        <v>0</v>
      </c>
      <c r="I2270" s="452">
        <v>0</v>
      </c>
      <c r="J2270" s="452">
        <v>0</v>
      </c>
      <c r="K2270" s="452">
        <v>0</v>
      </c>
      <c r="L2270" s="452">
        <v>0</v>
      </c>
      <c r="M2270" s="452">
        <v>0</v>
      </c>
      <c r="N2270" s="452">
        <v>0</v>
      </c>
      <c r="O2270" s="452">
        <v>0</v>
      </c>
      <c r="P2270" s="452">
        <v>0</v>
      </c>
      <c r="Q2270" s="452">
        <v>0</v>
      </c>
      <c r="R2270" s="452">
        <v>0</v>
      </c>
      <c r="S2270" s="452">
        <v>0</v>
      </c>
      <c r="T2270" s="452">
        <v>0</v>
      </c>
      <c r="U2270" s="452">
        <v>0</v>
      </c>
      <c r="V2270" s="452">
        <v>0</v>
      </c>
      <c r="W2270" s="452">
        <v>0</v>
      </c>
      <c r="X2270" s="452">
        <v>0</v>
      </c>
    </row>
    <row r="2271" spans="1:24" outlineLevel="2">
      <c r="A2271" s="447"/>
      <c r="B2271" s="447"/>
      <c r="C2271" s="448"/>
      <c r="D2271" s="449"/>
      <c r="E2271" s="452" t="s">
        <v>5949</v>
      </c>
      <c r="F2271" s="452">
        <v>0</v>
      </c>
      <c r="G2271" s="452" t="s">
        <v>29</v>
      </c>
      <c r="H2271" s="452">
        <v>5.8900000000000006</v>
      </c>
      <c r="I2271" s="452">
        <v>0</v>
      </c>
      <c r="J2271" s="452">
        <v>0</v>
      </c>
      <c r="K2271" s="452">
        <v>0</v>
      </c>
      <c r="L2271" s="452">
        <v>0</v>
      </c>
      <c r="M2271" s="452">
        <v>0</v>
      </c>
      <c r="N2271" s="452">
        <v>0.88100000000000001</v>
      </c>
      <c r="O2271" s="452">
        <v>0.90800000000000003</v>
      </c>
      <c r="P2271" s="452">
        <v>1.196</v>
      </c>
      <c r="Q2271" s="452">
        <v>1.353</v>
      </c>
      <c r="R2271" s="452">
        <v>1.552</v>
      </c>
      <c r="S2271" s="452">
        <v>0</v>
      </c>
      <c r="T2271" s="452">
        <v>0</v>
      </c>
      <c r="U2271" s="452">
        <v>0</v>
      </c>
      <c r="V2271" s="452">
        <v>0</v>
      </c>
      <c r="W2271" s="452">
        <v>0</v>
      </c>
      <c r="X2271" s="452">
        <v>0</v>
      </c>
    </row>
    <row r="2272" spans="1:24" outlineLevel="2">
      <c r="A2272" s="447"/>
      <c r="B2272" s="447"/>
      <c r="C2272" s="448"/>
      <c r="D2272" s="449"/>
      <c r="E2272" s="452" t="s">
        <v>5950</v>
      </c>
      <c r="F2272" s="452">
        <v>0</v>
      </c>
      <c r="G2272" s="452" t="s">
        <v>29</v>
      </c>
      <c r="H2272" s="452">
        <v>73.78</v>
      </c>
      <c r="I2272" s="452">
        <v>0</v>
      </c>
      <c r="J2272" s="452">
        <v>0</v>
      </c>
      <c r="K2272" s="452">
        <v>0</v>
      </c>
      <c r="L2272" s="452">
        <v>0</v>
      </c>
      <c r="M2272" s="452">
        <v>0</v>
      </c>
      <c r="N2272" s="452">
        <v>12.206999999999999</v>
      </c>
      <c r="O2272" s="452">
        <v>12.496</v>
      </c>
      <c r="P2272" s="452">
        <v>14.298999999999999</v>
      </c>
      <c r="Q2272" s="452">
        <v>16.167999999999999</v>
      </c>
      <c r="R2272" s="452">
        <v>18.61</v>
      </c>
      <c r="S2272" s="452">
        <v>0</v>
      </c>
      <c r="T2272" s="452">
        <v>0</v>
      </c>
      <c r="U2272" s="452">
        <v>0</v>
      </c>
      <c r="V2272" s="452">
        <v>0</v>
      </c>
      <c r="W2272" s="452">
        <v>0</v>
      </c>
      <c r="X2272" s="452">
        <v>0</v>
      </c>
    </row>
    <row r="2273" spans="1:24" outlineLevel="2">
      <c r="A2273" s="447"/>
      <c r="B2273" s="447"/>
      <c r="C2273" s="448"/>
      <c r="D2273" s="449"/>
      <c r="E2273" s="452" t="s">
        <v>5951</v>
      </c>
      <c r="F2273" s="452">
        <v>0</v>
      </c>
      <c r="G2273" s="452" t="s">
        <v>29</v>
      </c>
      <c r="H2273" s="452">
        <v>27.863</v>
      </c>
      <c r="I2273" s="452">
        <v>0</v>
      </c>
      <c r="J2273" s="452">
        <v>0</v>
      </c>
      <c r="K2273" s="452">
        <v>0</v>
      </c>
      <c r="L2273" s="452">
        <v>0</v>
      </c>
      <c r="M2273" s="452">
        <v>0</v>
      </c>
      <c r="N2273" s="452">
        <v>3.9470000000000001</v>
      </c>
      <c r="O2273" s="452">
        <v>4.6239999999999997</v>
      </c>
      <c r="P2273" s="452">
        <v>5.4189999999999996</v>
      </c>
      <c r="Q2273" s="452">
        <v>6.3550000000000004</v>
      </c>
      <c r="R2273" s="452">
        <v>7.5179999999999998</v>
      </c>
      <c r="S2273" s="452">
        <v>0</v>
      </c>
      <c r="T2273" s="452">
        <v>0</v>
      </c>
      <c r="U2273" s="452">
        <v>0</v>
      </c>
      <c r="V2273" s="452">
        <v>0</v>
      </c>
      <c r="W2273" s="452">
        <v>0</v>
      </c>
      <c r="X2273" s="452">
        <v>0</v>
      </c>
    </row>
    <row r="2274" spans="1:24" outlineLevel="2">
      <c r="A2274" s="447"/>
      <c r="B2274" s="447"/>
      <c r="C2274" s="448"/>
      <c r="D2274" s="449"/>
      <c r="E2274" s="452" t="s">
        <v>5952</v>
      </c>
      <c r="F2274" s="452">
        <v>0</v>
      </c>
      <c r="G2274" s="452" t="s">
        <v>29</v>
      </c>
      <c r="H2274" s="452">
        <v>6.5030000000000001</v>
      </c>
      <c r="I2274" s="452">
        <v>0</v>
      </c>
      <c r="J2274" s="452">
        <v>0</v>
      </c>
      <c r="K2274" s="452">
        <v>0</v>
      </c>
      <c r="L2274" s="452">
        <v>0</v>
      </c>
      <c r="M2274" s="452">
        <v>0</v>
      </c>
      <c r="N2274" s="452">
        <v>0.96599999999999997</v>
      </c>
      <c r="O2274" s="452">
        <v>1.1180000000000001</v>
      </c>
      <c r="P2274" s="452">
        <v>1.2929999999999999</v>
      </c>
      <c r="Q2274" s="452">
        <v>1.4730000000000001</v>
      </c>
      <c r="R2274" s="452">
        <v>1.653</v>
      </c>
      <c r="S2274" s="452">
        <v>0</v>
      </c>
      <c r="T2274" s="452">
        <v>0</v>
      </c>
      <c r="U2274" s="452">
        <v>0</v>
      </c>
      <c r="V2274" s="452">
        <v>0</v>
      </c>
      <c r="W2274" s="452">
        <v>0</v>
      </c>
      <c r="X2274" s="452">
        <v>0</v>
      </c>
    </row>
    <row r="2275" spans="1:24" outlineLevel="2">
      <c r="A2275" s="447"/>
      <c r="B2275" s="447"/>
      <c r="C2275" s="448"/>
      <c r="D2275" s="449"/>
      <c r="E2275" s="452" t="s">
        <v>5953</v>
      </c>
      <c r="F2275" s="452">
        <v>0</v>
      </c>
      <c r="G2275" s="452" t="s">
        <v>29</v>
      </c>
      <c r="H2275" s="452">
        <v>1.4129999999999998</v>
      </c>
      <c r="I2275" s="452">
        <v>0</v>
      </c>
      <c r="J2275" s="452">
        <v>0</v>
      </c>
      <c r="K2275" s="452">
        <v>0</v>
      </c>
      <c r="L2275" s="452">
        <v>0</v>
      </c>
      <c r="M2275" s="452">
        <v>0</v>
      </c>
      <c r="N2275" s="452">
        <v>0.24299999999999999</v>
      </c>
      <c r="O2275" s="452">
        <v>0.222</v>
      </c>
      <c r="P2275" s="452">
        <v>0.28100000000000003</v>
      </c>
      <c r="Q2275" s="452">
        <v>0.32100000000000001</v>
      </c>
      <c r="R2275" s="452">
        <v>0.34599999999999997</v>
      </c>
      <c r="S2275" s="452">
        <v>0</v>
      </c>
      <c r="T2275" s="452">
        <v>0</v>
      </c>
      <c r="U2275" s="452">
        <v>0</v>
      </c>
      <c r="V2275" s="452">
        <v>0</v>
      </c>
      <c r="W2275" s="452">
        <v>0</v>
      </c>
      <c r="X2275" s="452">
        <v>0</v>
      </c>
    </row>
    <row r="2276" spans="1:24" outlineLevel="2">
      <c r="A2276" s="447"/>
      <c r="B2276" s="447"/>
      <c r="C2276" s="448"/>
      <c r="D2276" s="449"/>
      <c r="E2276" s="452" t="s">
        <v>5954</v>
      </c>
      <c r="F2276" s="452">
        <v>0</v>
      </c>
      <c r="G2276" s="452" t="s">
        <v>29</v>
      </c>
      <c r="H2276" s="452">
        <v>0</v>
      </c>
      <c r="I2276" s="452">
        <v>0</v>
      </c>
      <c r="J2276" s="452">
        <v>0</v>
      </c>
      <c r="K2276" s="452">
        <v>0</v>
      </c>
      <c r="L2276" s="452">
        <v>0</v>
      </c>
      <c r="M2276" s="452">
        <v>0</v>
      </c>
      <c r="N2276" s="452">
        <v>0</v>
      </c>
      <c r="O2276" s="452">
        <v>0</v>
      </c>
      <c r="P2276" s="452">
        <v>0</v>
      </c>
      <c r="Q2276" s="452">
        <v>0</v>
      </c>
      <c r="R2276" s="452">
        <v>0</v>
      </c>
      <c r="S2276" s="452">
        <v>0</v>
      </c>
      <c r="T2276" s="452">
        <v>0</v>
      </c>
      <c r="U2276" s="452">
        <v>0</v>
      </c>
      <c r="V2276" s="452">
        <v>0</v>
      </c>
      <c r="W2276" s="452">
        <v>0</v>
      </c>
      <c r="X2276" s="452">
        <v>0</v>
      </c>
    </row>
    <row r="2277" spans="1:24" outlineLevel="2">
      <c r="A2277" s="447"/>
      <c r="B2277" s="447"/>
      <c r="C2277" s="448"/>
      <c r="D2277" s="449"/>
      <c r="E2277" s="452" t="s">
        <v>5955</v>
      </c>
      <c r="F2277" s="452">
        <v>0</v>
      </c>
      <c r="G2277" s="452" t="s">
        <v>29</v>
      </c>
      <c r="H2277" s="452">
        <v>0</v>
      </c>
      <c r="I2277" s="452">
        <v>0</v>
      </c>
      <c r="J2277" s="452">
        <v>0</v>
      </c>
      <c r="K2277" s="452">
        <v>0</v>
      </c>
      <c r="L2277" s="452">
        <v>0</v>
      </c>
      <c r="M2277" s="452">
        <v>0</v>
      </c>
      <c r="N2277" s="452">
        <v>0</v>
      </c>
      <c r="O2277" s="452">
        <v>0</v>
      </c>
      <c r="P2277" s="452">
        <v>0</v>
      </c>
      <c r="Q2277" s="452">
        <v>0</v>
      </c>
      <c r="R2277" s="452">
        <v>0</v>
      </c>
      <c r="S2277" s="452">
        <v>0</v>
      </c>
      <c r="T2277" s="452">
        <v>0</v>
      </c>
      <c r="U2277" s="452">
        <v>0</v>
      </c>
      <c r="V2277" s="452">
        <v>0</v>
      </c>
      <c r="W2277" s="452">
        <v>0</v>
      </c>
      <c r="X2277" s="452">
        <v>0</v>
      </c>
    </row>
    <row r="2278" spans="1:24" outlineLevel="2">
      <c r="A2278" s="447"/>
      <c r="B2278" s="447"/>
      <c r="C2278" s="448"/>
      <c r="D2278" s="449"/>
      <c r="E2278" s="452" t="s">
        <v>5956</v>
      </c>
      <c r="F2278" s="452">
        <v>0</v>
      </c>
      <c r="G2278" s="452" t="s">
        <v>29</v>
      </c>
      <c r="H2278" s="452">
        <v>0</v>
      </c>
      <c r="I2278" s="452">
        <v>0</v>
      </c>
      <c r="J2278" s="452">
        <v>0</v>
      </c>
      <c r="K2278" s="452">
        <v>0</v>
      </c>
      <c r="L2278" s="452">
        <v>0</v>
      </c>
      <c r="M2278" s="452">
        <v>0</v>
      </c>
      <c r="N2278" s="452">
        <v>0</v>
      </c>
      <c r="O2278" s="452">
        <v>0</v>
      </c>
      <c r="P2278" s="452">
        <v>0</v>
      </c>
      <c r="Q2278" s="452">
        <v>0</v>
      </c>
      <c r="R2278" s="452">
        <v>0</v>
      </c>
      <c r="S2278" s="452">
        <v>0</v>
      </c>
      <c r="T2278" s="452">
        <v>0</v>
      </c>
      <c r="U2278" s="452">
        <v>0</v>
      </c>
      <c r="V2278" s="452">
        <v>0</v>
      </c>
      <c r="W2278" s="452">
        <v>0</v>
      </c>
      <c r="X2278" s="452">
        <v>0</v>
      </c>
    </row>
    <row r="2279" spans="1:24" outlineLevel="2">
      <c r="A2279" s="447"/>
      <c r="B2279" s="447"/>
      <c r="C2279" s="448"/>
      <c r="D2279" s="449"/>
      <c r="E2279" s="452" t="s">
        <v>5957</v>
      </c>
      <c r="F2279" s="452">
        <v>0</v>
      </c>
      <c r="G2279" s="452" t="s">
        <v>29</v>
      </c>
      <c r="H2279" s="452">
        <v>0</v>
      </c>
      <c r="I2279" s="452">
        <v>0</v>
      </c>
      <c r="J2279" s="452">
        <v>0</v>
      </c>
      <c r="K2279" s="452">
        <v>0</v>
      </c>
      <c r="L2279" s="452">
        <v>0</v>
      </c>
      <c r="M2279" s="452">
        <v>0</v>
      </c>
      <c r="N2279" s="452">
        <v>0</v>
      </c>
      <c r="O2279" s="452">
        <v>0</v>
      </c>
      <c r="P2279" s="452">
        <v>0</v>
      </c>
      <c r="Q2279" s="452">
        <v>0</v>
      </c>
      <c r="R2279" s="452">
        <v>0</v>
      </c>
      <c r="S2279" s="452">
        <v>0</v>
      </c>
      <c r="T2279" s="452">
        <v>0</v>
      </c>
      <c r="U2279" s="452">
        <v>0</v>
      </c>
      <c r="V2279" s="452">
        <v>0</v>
      </c>
      <c r="W2279" s="452">
        <v>0</v>
      </c>
      <c r="X2279" s="452">
        <v>0</v>
      </c>
    </row>
    <row r="2280" spans="1:24" outlineLevel="2">
      <c r="A2280" s="447"/>
      <c r="B2280" s="447"/>
      <c r="C2280" s="448"/>
      <c r="D2280" s="449"/>
      <c r="E2280" s="452" t="s">
        <v>5958</v>
      </c>
      <c r="F2280" s="452">
        <v>0</v>
      </c>
      <c r="G2280" s="452" t="s">
        <v>29</v>
      </c>
      <c r="H2280" s="452">
        <v>0</v>
      </c>
      <c r="I2280" s="452">
        <v>0</v>
      </c>
      <c r="J2280" s="452">
        <v>0</v>
      </c>
      <c r="K2280" s="452">
        <v>0</v>
      </c>
      <c r="L2280" s="452">
        <v>0</v>
      </c>
      <c r="M2280" s="452">
        <v>0</v>
      </c>
      <c r="N2280" s="452">
        <v>0</v>
      </c>
      <c r="O2280" s="452">
        <v>0</v>
      </c>
      <c r="P2280" s="452">
        <v>0</v>
      </c>
      <c r="Q2280" s="452">
        <v>0</v>
      </c>
      <c r="R2280" s="452">
        <v>0</v>
      </c>
      <c r="S2280" s="452">
        <v>0</v>
      </c>
      <c r="T2280" s="452">
        <v>0</v>
      </c>
      <c r="U2280" s="452">
        <v>0</v>
      </c>
      <c r="V2280" s="452">
        <v>0</v>
      </c>
      <c r="W2280" s="452">
        <v>0</v>
      </c>
      <c r="X2280" s="452">
        <v>0</v>
      </c>
    </row>
    <row r="2281" spans="1:24" outlineLevel="2">
      <c r="A2281" s="447"/>
      <c r="B2281" s="447"/>
      <c r="C2281" s="448"/>
      <c r="D2281" s="449"/>
      <c r="E2281" s="452" t="s">
        <v>5959</v>
      </c>
      <c r="F2281" s="452">
        <v>0</v>
      </c>
      <c r="G2281" s="452" t="s">
        <v>29</v>
      </c>
      <c r="H2281" s="452">
        <v>0</v>
      </c>
      <c r="I2281" s="452">
        <v>0</v>
      </c>
      <c r="J2281" s="452">
        <v>0</v>
      </c>
      <c r="K2281" s="452">
        <v>0</v>
      </c>
      <c r="L2281" s="452">
        <v>0</v>
      </c>
      <c r="M2281" s="452">
        <v>0</v>
      </c>
      <c r="N2281" s="452">
        <v>0</v>
      </c>
      <c r="O2281" s="452">
        <v>0</v>
      </c>
      <c r="P2281" s="452">
        <v>0</v>
      </c>
      <c r="Q2281" s="452">
        <v>0</v>
      </c>
      <c r="R2281" s="452">
        <v>0</v>
      </c>
      <c r="S2281" s="452">
        <v>0</v>
      </c>
      <c r="T2281" s="452">
        <v>0</v>
      </c>
      <c r="U2281" s="452">
        <v>0</v>
      </c>
      <c r="V2281" s="452">
        <v>0</v>
      </c>
      <c r="W2281" s="452">
        <v>0</v>
      </c>
      <c r="X2281" s="452">
        <v>0</v>
      </c>
    </row>
    <row r="2282" spans="1:24" outlineLevel="2">
      <c r="A2282" s="447"/>
      <c r="B2282" s="447"/>
      <c r="C2282" s="448"/>
      <c r="D2282" s="449"/>
      <c r="E2282" s="452" t="s">
        <v>5960</v>
      </c>
      <c r="F2282" s="452">
        <v>0</v>
      </c>
      <c r="G2282" s="452" t="s">
        <v>29</v>
      </c>
      <c r="H2282" s="452">
        <v>0</v>
      </c>
      <c r="I2282" s="452">
        <v>0</v>
      </c>
      <c r="J2282" s="452">
        <v>0</v>
      </c>
      <c r="K2282" s="452">
        <v>0</v>
      </c>
      <c r="L2282" s="452">
        <v>0</v>
      </c>
      <c r="M2282" s="452">
        <v>0</v>
      </c>
      <c r="N2282" s="452">
        <v>0</v>
      </c>
      <c r="O2282" s="452">
        <v>0</v>
      </c>
      <c r="P2282" s="452">
        <v>0</v>
      </c>
      <c r="Q2282" s="452">
        <v>0</v>
      </c>
      <c r="R2282" s="452">
        <v>0</v>
      </c>
      <c r="S2282" s="452">
        <v>0</v>
      </c>
      <c r="T2282" s="452">
        <v>0</v>
      </c>
      <c r="U2282" s="452">
        <v>0</v>
      </c>
      <c r="V2282" s="452">
        <v>0</v>
      </c>
      <c r="W2282" s="452">
        <v>0</v>
      </c>
      <c r="X2282" s="452">
        <v>0</v>
      </c>
    </row>
    <row r="2283" spans="1:24" outlineLevel="2">
      <c r="A2283" s="453"/>
      <c r="B2283" s="453"/>
      <c r="C2283" s="454"/>
      <c r="D2283" s="455"/>
      <c r="E2283" s="456" t="s">
        <v>5961</v>
      </c>
      <c r="F2283" s="456"/>
      <c r="G2283" s="456" t="s">
        <v>29</v>
      </c>
      <c r="H2283" s="457">
        <f t="shared" ref="H2283:H2288" si="176" xml:space="preserve"> SUM( J2283:X2283 )</f>
        <v>0</v>
      </c>
      <c r="I2283" s="456"/>
      <c r="J2283" s="457">
        <f t="shared" ref="J2283:X2288" si="177" xml:space="preserve">  CHOOSE( $F$2264, J2265, J2271, J2277 )</f>
        <v>0</v>
      </c>
      <c r="K2283" s="457">
        <f t="shared" si="177"/>
        <v>0</v>
      </c>
      <c r="L2283" s="457">
        <f t="shared" si="177"/>
        <v>0</v>
      </c>
      <c r="M2283" s="457">
        <f t="shared" si="177"/>
        <v>0</v>
      </c>
      <c r="N2283" s="457">
        <f t="shared" si="177"/>
        <v>0</v>
      </c>
      <c r="O2283" s="457">
        <f t="shared" si="177"/>
        <v>0</v>
      </c>
      <c r="P2283" s="457">
        <f t="shared" si="177"/>
        <v>0</v>
      </c>
      <c r="Q2283" s="457">
        <f t="shared" si="177"/>
        <v>0</v>
      </c>
      <c r="R2283" s="457">
        <f t="shared" si="177"/>
        <v>0</v>
      </c>
      <c r="S2283" s="457">
        <f t="shared" si="177"/>
        <v>0</v>
      </c>
      <c r="T2283" s="457">
        <f t="shared" si="177"/>
        <v>0</v>
      </c>
      <c r="U2283" s="457">
        <f t="shared" si="177"/>
        <v>0</v>
      </c>
      <c r="V2283" s="457">
        <f t="shared" si="177"/>
        <v>0</v>
      </c>
      <c r="W2283" s="457">
        <f t="shared" si="177"/>
        <v>0</v>
      </c>
      <c r="X2283" s="457">
        <f t="shared" si="177"/>
        <v>0</v>
      </c>
    </row>
    <row r="2284" spans="1:24" outlineLevel="2">
      <c r="A2284" s="453"/>
      <c r="B2284" s="453"/>
      <c r="C2284" s="454"/>
      <c r="D2284" s="455"/>
      <c r="E2284" s="456" t="s">
        <v>5962</v>
      </c>
      <c r="F2284" s="456"/>
      <c r="G2284" s="456" t="s">
        <v>29</v>
      </c>
      <c r="H2284" s="457">
        <f t="shared" si="176"/>
        <v>0</v>
      </c>
      <c r="I2284" s="456"/>
      <c r="J2284" s="457">
        <f t="shared" si="177"/>
        <v>0</v>
      </c>
      <c r="K2284" s="457">
        <f t="shared" si="177"/>
        <v>0</v>
      </c>
      <c r="L2284" s="457">
        <f t="shared" si="177"/>
        <v>0</v>
      </c>
      <c r="M2284" s="457">
        <f t="shared" si="177"/>
        <v>0</v>
      </c>
      <c r="N2284" s="457">
        <f t="shared" si="177"/>
        <v>0</v>
      </c>
      <c r="O2284" s="457">
        <f t="shared" si="177"/>
        <v>0</v>
      </c>
      <c r="P2284" s="457">
        <f t="shared" si="177"/>
        <v>0</v>
      </c>
      <c r="Q2284" s="457">
        <f t="shared" si="177"/>
        <v>0</v>
      </c>
      <c r="R2284" s="457">
        <f t="shared" si="177"/>
        <v>0</v>
      </c>
      <c r="S2284" s="457">
        <f t="shared" si="177"/>
        <v>0</v>
      </c>
      <c r="T2284" s="457">
        <f t="shared" si="177"/>
        <v>0</v>
      </c>
      <c r="U2284" s="457">
        <f t="shared" si="177"/>
        <v>0</v>
      </c>
      <c r="V2284" s="457">
        <f t="shared" si="177"/>
        <v>0</v>
      </c>
      <c r="W2284" s="457">
        <f t="shared" si="177"/>
        <v>0</v>
      </c>
      <c r="X2284" s="457">
        <f t="shared" si="177"/>
        <v>0</v>
      </c>
    </row>
    <row r="2285" spans="1:24" outlineLevel="2">
      <c r="A2285" s="453"/>
      <c r="B2285" s="453"/>
      <c r="C2285" s="454"/>
      <c r="D2285" s="455"/>
      <c r="E2285" s="456" t="s">
        <v>5963</v>
      </c>
      <c r="F2285" s="456"/>
      <c r="G2285" s="456" t="s">
        <v>29</v>
      </c>
      <c r="H2285" s="457">
        <f t="shared" si="176"/>
        <v>0</v>
      </c>
      <c r="I2285" s="456"/>
      <c r="J2285" s="457">
        <f t="shared" si="177"/>
        <v>0</v>
      </c>
      <c r="K2285" s="457">
        <f t="shared" si="177"/>
        <v>0</v>
      </c>
      <c r="L2285" s="457">
        <f t="shared" si="177"/>
        <v>0</v>
      </c>
      <c r="M2285" s="457">
        <f t="shared" si="177"/>
        <v>0</v>
      </c>
      <c r="N2285" s="457">
        <f t="shared" si="177"/>
        <v>0</v>
      </c>
      <c r="O2285" s="457">
        <f t="shared" si="177"/>
        <v>0</v>
      </c>
      <c r="P2285" s="457">
        <f t="shared" si="177"/>
        <v>0</v>
      </c>
      <c r="Q2285" s="457">
        <f t="shared" si="177"/>
        <v>0</v>
      </c>
      <c r="R2285" s="457">
        <f t="shared" si="177"/>
        <v>0</v>
      </c>
      <c r="S2285" s="457">
        <f t="shared" si="177"/>
        <v>0</v>
      </c>
      <c r="T2285" s="457">
        <f t="shared" si="177"/>
        <v>0</v>
      </c>
      <c r="U2285" s="457">
        <f t="shared" si="177"/>
        <v>0</v>
      </c>
      <c r="V2285" s="457">
        <f t="shared" si="177"/>
        <v>0</v>
      </c>
      <c r="W2285" s="457">
        <f t="shared" si="177"/>
        <v>0</v>
      </c>
      <c r="X2285" s="457">
        <f t="shared" si="177"/>
        <v>0</v>
      </c>
    </row>
    <row r="2286" spans="1:24" outlineLevel="2">
      <c r="A2286" s="453"/>
      <c r="B2286" s="453"/>
      <c r="C2286" s="454"/>
      <c r="D2286" s="455"/>
      <c r="E2286" s="456" t="s">
        <v>5964</v>
      </c>
      <c r="F2286" s="456"/>
      <c r="G2286" s="456" t="s">
        <v>29</v>
      </c>
      <c r="H2286" s="457">
        <f t="shared" si="176"/>
        <v>0</v>
      </c>
      <c r="I2286" s="456"/>
      <c r="J2286" s="457">
        <f t="shared" si="177"/>
        <v>0</v>
      </c>
      <c r="K2286" s="457">
        <f t="shared" si="177"/>
        <v>0</v>
      </c>
      <c r="L2286" s="457">
        <f t="shared" si="177"/>
        <v>0</v>
      </c>
      <c r="M2286" s="457">
        <f t="shared" si="177"/>
        <v>0</v>
      </c>
      <c r="N2286" s="457">
        <f t="shared" si="177"/>
        <v>0</v>
      </c>
      <c r="O2286" s="457">
        <f t="shared" si="177"/>
        <v>0</v>
      </c>
      <c r="P2286" s="457">
        <f t="shared" si="177"/>
        <v>0</v>
      </c>
      <c r="Q2286" s="457">
        <f t="shared" si="177"/>
        <v>0</v>
      </c>
      <c r="R2286" s="457">
        <f t="shared" si="177"/>
        <v>0</v>
      </c>
      <c r="S2286" s="457">
        <f t="shared" si="177"/>
        <v>0</v>
      </c>
      <c r="T2286" s="457">
        <f t="shared" si="177"/>
        <v>0</v>
      </c>
      <c r="U2286" s="457">
        <f t="shared" si="177"/>
        <v>0</v>
      </c>
      <c r="V2286" s="457">
        <f t="shared" si="177"/>
        <v>0</v>
      </c>
      <c r="W2286" s="457">
        <f t="shared" si="177"/>
        <v>0</v>
      </c>
      <c r="X2286" s="457">
        <f t="shared" si="177"/>
        <v>0</v>
      </c>
    </row>
    <row r="2287" spans="1:24" outlineLevel="2">
      <c r="A2287" s="453"/>
      <c r="B2287" s="453"/>
      <c r="C2287" s="454"/>
      <c r="D2287" s="455"/>
      <c r="E2287" s="456" t="s">
        <v>5965</v>
      </c>
      <c r="F2287" s="456"/>
      <c r="G2287" s="456" t="s">
        <v>29</v>
      </c>
      <c r="H2287" s="457">
        <f t="shared" si="176"/>
        <v>0</v>
      </c>
      <c r="I2287" s="456"/>
      <c r="J2287" s="457">
        <f t="shared" si="177"/>
        <v>0</v>
      </c>
      <c r="K2287" s="457">
        <f t="shared" si="177"/>
        <v>0</v>
      </c>
      <c r="L2287" s="457">
        <f t="shared" si="177"/>
        <v>0</v>
      </c>
      <c r="M2287" s="457">
        <f t="shared" si="177"/>
        <v>0</v>
      </c>
      <c r="N2287" s="457">
        <f t="shared" si="177"/>
        <v>0</v>
      </c>
      <c r="O2287" s="457">
        <f t="shared" si="177"/>
        <v>0</v>
      </c>
      <c r="P2287" s="457">
        <f t="shared" si="177"/>
        <v>0</v>
      </c>
      <c r="Q2287" s="457">
        <f t="shared" si="177"/>
        <v>0</v>
      </c>
      <c r="R2287" s="457">
        <f t="shared" si="177"/>
        <v>0</v>
      </c>
      <c r="S2287" s="457">
        <f t="shared" si="177"/>
        <v>0</v>
      </c>
      <c r="T2287" s="457">
        <f t="shared" si="177"/>
        <v>0</v>
      </c>
      <c r="U2287" s="457">
        <f t="shared" si="177"/>
        <v>0</v>
      </c>
      <c r="V2287" s="457">
        <f t="shared" si="177"/>
        <v>0</v>
      </c>
      <c r="W2287" s="457">
        <f t="shared" si="177"/>
        <v>0</v>
      </c>
      <c r="X2287" s="457">
        <f t="shared" si="177"/>
        <v>0</v>
      </c>
    </row>
    <row r="2288" spans="1:24" outlineLevel="2">
      <c r="A2288" s="453"/>
      <c r="B2288" s="453"/>
      <c r="C2288" s="454"/>
      <c r="D2288" s="455"/>
      <c r="E2288" s="456" t="s">
        <v>5966</v>
      </c>
      <c r="F2288" s="456"/>
      <c r="G2288" s="456" t="s">
        <v>29</v>
      </c>
      <c r="H2288" s="457">
        <f t="shared" si="176"/>
        <v>0</v>
      </c>
      <c r="I2288" s="456"/>
      <c r="J2288" s="457">
        <f t="shared" si="177"/>
        <v>0</v>
      </c>
      <c r="K2288" s="457">
        <f t="shared" si="177"/>
        <v>0</v>
      </c>
      <c r="L2288" s="457">
        <f t="shared" si="177"/>
        <v>0</v>
      </c>
      <c r="M2288" s="457">
        <f t="shared" si="177"/>
        <v>0</v>
      </c>
      <c r="N2288" s="457">
        <f t="shared" si="177"/>
        <v>0</v>
      </c>
      <c r="O2288" s="457">
        <f t="shared" si="177"/>
        <v>0</v>
      </c>
      <c r="P2288" s="457">
        <f t="shared" si="177"/>
        <v>0</v>
      </c>
      <c r="Q2288" s="457">
        <f t="shared" si="177"/>
        <v>0</v>
      </c>
      <c r="R2288" s="457">
        <f t="shared" si="177"/>
        <v>0</v>
      </c>
      <c r="S2288" s="457">
        <f t="shared" si="177"/>
        <v>0</v>
      </c>
      <c r="T2288" s="457">
        <f t="shared" si="177"/>
        <v>0</v>
      </c>
      <c r="U2288" s="457">
        <f t="shared" si="177"/>
        <v>0</v>
      </c>
      <c r="V2288" s="457">
        <f t="shared" si="177"/>
        <v>0</v>
      </c>
      <c r="W2288" s="457">
        <f t="shared" si="177"/>
        <v>0</v>
      </c>
      <c r="X2288" s="457">
        <f t="shared" si="177"/>
        <v>0</v>
      </c>
    </row>
    <row r="2289" spans="1:24" outlineLevel="2"/>
    <row r="2290" spans="1:24" outlineLevel="2"/>
    <row r="2291" spans="1:24" outlineLevel="2">
      <c r="B2291" s="69" t="s">
        <v>5967</v>
      </c>
    </row>
    <row r="2292" spans="1:24" outlineLevel="2">
      <c r="A2292" s="447"/>
      <c r="B2292" s="447"/>
      <c r="C2292" s="448"/>
      <c r="D2292" s="449"/>
      <c r="E2292" s="450" t="s">
        <v>5942</v>
      </c>
      <c r="F2292" s="450">
        <v>1</v>
      </c>
      <c r="G2292" s="450" t="s">
        <v>4001</v>
      </c>
      <c r="M2292" s="451"/>
    </row>
    <row r="2293" spans="1:24" outlineLevel="2">
      <c r="A2293" s="447"/>
      <c r="B2293" s="447"/>
      <c r="C2293" s="448"/>
      <c r="D2293" s="449"/>
      <c r="E2293" s="452" t="s">
        <v>5968</v>
      </c>
      <c r="F2293" s="452">
        <v>0</v>
      </c>
      <c r="G2293" s="452" t="s">
        <v>29</v>
      </c>
      <c r="H2293" s="452">
        <v>2.8570000000000002</v>
      </c>
      <c r="I2293" s="452">
        <v>0</v>
      </c>
      <c r="J2293" s="452">
        <v>0</v>
      </c>
      <c r="K2293" s="452">
        <v>0</v>
      </c>
      <c r="L2293" s="452">
        <v>0</v>
      </c>
      <c r="M2293" s="452">
        <v>0</v>
      </c>
      <c r="N2293" s="452">
        <v>0.253</v>
      </c>
      <c r="O2293" s="452">
        <v>0.255</v>
      </c>
      <c r="P2293" s="452">
        <v>0.28999999999999998</v>
      </c>
      <c r="Q2293" s="452">
        <v>0.28999999999999998</v>
      </c>
      <c r="R2293" s="452">
        <v>0.28899999999999998</v>
      </c>
      <c r="S2293" s="452">
        <v>0.30599999999999999</v>
      </c>
      <c r="T2293" s="452">
        <v>0.3</v>
      </c>
      <c r="U2293" s="452">
        <v>0.309</v>
      </c>
      <c r="V2293" s="452">
        <v>0.30299999999999999</v>
      </c>
      <c r="W2293" s="452">
        <v>0.26200000000000001</v>
      </c>
      <c r="X2293" s="452">
        <v>0</v>
      </c>
    </row>
    <row r="2294" spans="1:24" outlineLevel="2">
      <c r="A2294" s="447"/>
      <c r="B2294" s="447"/>
      <c r="C2294" s="448"/>
      <c r="D2294" s="449"/>
      <c r="E2294" s="452" t="s">
        <v>5969</v>
      </c>
      <c r="F2294" s="452">
        <v>0</v>
      </c>
      <c r="G2294" s="452" t="s">
        <v>29</v>
      </c>
      <c r="H2294" s="452">
        <v>34.704000000000001</v>
      </c>
      <c r="I2294" s="452">
        <v>0</v>
      </c>
      <c r="J2294" s="452">
        <v>0</v>
      </c>
      <c r="K2294" s="452">
        <v>0</v>
      </c>
      <c r="L2294" s="452">
        <v>0</v>
      </c>
      <c r="M2294" s="452">
        <v>0</v>
      </c>
      <c r="N2294" s="452">
        <v>3.5030000000000001</v>
      </c>
      <c r="O2294" s="452">
        <v>3.5019999999999998</v>
      </c>
      <c r="P2294" s="452">
        <v>3.4660000000000002</v>
      </c>
      <c r="Q2294" s="452">
        <v>3.4660000000000002</v>
      </c>
      <c r="R2294" s="452">
        <v>3.4670000000000001</v>
      </c>
      <c r="S2294" s="452">
        <v>3.45</v>
      </c>
      <c r="T2294" s="452">
        <v>3.456</v>
      </c>
      <c r="U2294" s="452">
        <v>3.4470000000000001</v>
      </c>
      <c r="V2294" s="452">
        <v>3.4529999999999998</v>
      </c>
      <c r="W2294" s="452">
        <v>3.4940000000000002</v>
      </c>
      <c r="X2294" s="452">
        <v>0</v>
      </c>
    </row>
    <row r="2295" spans="1:24" outlineLevel="2">
      <c r="A2295" s="447"/>
      <c r="B2295" s="447"/>
      <c r="C2295" s="448"/>
      <c r="D2295" s="449"/>
      <c r="E2295" s="452" t="s">
        <v>5970</v>
      </c>
      <c r="F2295" s="452">
        <v>0</v>
      </c>
      <c r="G2295" s="452" t="s">
        <v>29</v>
      </c>
      <c r="H2295" s="452">
        <v>29.766999999999996</v>
      </c>
      <c r="I2295" s="452">
        <v>0</v>
      </c>
      <c r="J2295" s="452">
        <v>0</v>
      </c>
      <c r="K2295" s="452">
        <v>0</v>
      </c>
      <c r="L2295" s="452">
        <v>0</v>
      </c>
      <c r="M2295" s="452">
        <v>0</v>
      </c>
      <c r="N2295" s="452">
        <v>2.8490000000000002</v>
      </c>
      <c r="O2295" s="452">
        <v>2.8849999999999998</v>
      </c>
      <c r="P2295" s="452">
        <v>2.8839999999999999</v>
      </c>
      <c r="Q2295" s="452">
        <v>2.9020000000000001</v>
      </c>
      <c r="R2295" s="452">
        <v>2.9390000000000001</v>
      </c>
      <c r="S2295" s="452">
        <v>3.0409999999999999</v>
      </c>
      <c r="T2295" s="452">
        <v>3.0569999999999999</v>
      </c>
      <c r="U2295" s="452">
        <v>3.0310000000000001</v>
      </c>
      <c r="V2295" s="452">
        <v>3.0750000000000002</v>
      </c>
      <c r="W2295" s="452">
        <v>3.1040000000000001</v>
      </c>
      <c r="X2295" s="452">
        <v>0</v>
      </c>
    </row>
    <row r="2296" spans="1:24" outlineLevel="2">
      <c r="A2296" s="447"/>
      <c r="B2296" s="447"/>
      <c r="C2296" s="448"/>
      <c r="D2296" s="449"/>
      <c r="E2296" s="452" t="s">
        <v>5971</v>
      </c>
      <c r="F2296" s="452">
        <v>0</v>
      </c>
      <c r="G2296" s="452" t="s">
        <v>29</v>
      </c>
      <c r="H2296" s="452">
        <v>6.2569999999999988</v>
      </c>
      <c r="I2296" s="452">
        <v>0</v>
      </c>
      <c r="J2296" s="452">
        <v>0</v>
      </c>
      <c r="K2296" s="452">
        <v>0</v>
      </c>
      <c r="L2296" s="452">
        <v>0</v>
      </c>
      <c r="M2296" s="452">
        <v>0</v>
      </c>
      <c r="N2296" s="452">
        <v>0.69699999999999995</v>
      </c>
      <c r="O2296" s="452">
        <v>0.69799999999999995</v>
      </c>
      <c r="P2296" s="452">
        <v>0.68799999999999994</v>
      </c>
      <c r="Q2296" s="452">
        <v>0.67300000000000004</v>
      </c>
      <c r="R2296" s="452">
        <v>0.64600000000000002</v>
      </c>
      <c r="S2296" s="452">
        <v>0.58099999999999996</v>
      </c>
      <c r="T2296" s="452">
        <v>0.56899999999999995</v>
      </c>
      <c r="U2296" s="452">
        <v>0.60299999999999998</v>
      </c>
      <c r="V2296" s="452">
        <v>0.56299999999999994</v>
      </c>
      <c r="W2296" s="452">
        <v>0.53900000000000003</v>
      </c>
      <c r="X2296" s="452">
        <v>0</v>
      </c>
    </row>
    <row r="2297" spans="1:24" outlineLevel="2">
      <c r="A2297" s="447"/>
      <c r="B2297" s="447"/>
      <c r="C2297" s="448"/>
      <c r="D2297" s="449"/>
      <c r="E2297" s="452" t="s">
        <v>5972</v>
      </c>
      <c r="F2297" s="452">
        <v>0</v>
      </c>
      <c r="G2297" s="452" t="s">
        <v>29</v>
      </c>
      <c r="H2297" s="452">
        <v>1.1839999999999999</v>
      </c>
      <c r="I2297" s="452">
        <v>0</v>
      </c>
      <c r="J2297" s="452">
        <v>0</v>
      </c>
      <c r="K2297" s="452">
        <v>0</v>
      </c>
      <c r="L2297" s="452">
        <v>0</v>
      </c>
      <c r="M2297" s="452">
        <v>0</v>
      </c>
      <c r="N2297" s="452">
        <v>0.17499999999999999</v>
      </c>
      <c r="O2297" s="452">
        <v>0.13800000000000001</v>
      </c>
      <c r="P2297" s="452">
        <v>0.14899999999999999</v>
      </c>
      <c r="Q2297" s="452">
        <v>0.14599999999999999</v>
      </c>
      <c r="R2297" s="452">
        <v>0.13500000000000001</v>
      </c>
      <c r="S2297" s="452">
        <v>9.8000000000000004E-2</v>
      </c>
      <c r="T2297" s="452">
        <v>9.5000000000000001E-2</v>
      </c>
      <c r="U2297" s="452">
        <v>8.7999999999999995E-2</v>
      </c>
      <c r="V2297" s="452">
        <v>8.3000000000000004E-2</v>
      </c>
      <c r="W2297" s="452">
        <v>7.6999999999999999E-2</v>
      </c>
      <c r="X2297" s="452">
        <v>0</v>
      </c>
    </row>
    <row r="2298" spans="1:24" outlineLevel="2">
      <c r="A2298" s="447"/>
      <c r="B2298" s="447"/>
      <c r="C2298" s="448"/>
      <c r="D2298" s="449"/>
      <c r="E2298" s="452" t="s">
        <v>5973</v>
      </c>
      <c r="F2298" s="452">
        <v>0</v>
      </c>
      <c r="G2298" s="452" t="s">
        <v>29</v>
      </c>
      <c r="H2298" s="452">
        <v>0</v>
      </c>
      <c r="I2298" s="452">
        <v>0</v>
      </c>
      <c r="J2298" s="452">
        <v>0</v>
      </c>
      <c r="K2298" s="452">
        <v>0</v>
      </c>
      <c r="L2298" s="452">
        <v>0</v>
      </c>
      <c r="M2298" s="452">
        <v>0</v>
      </c>
      <c r="N2298" s="452">
        <v>0</v>
      </c>
      <c r="O2298" s="452">
        <v>0</v>
      </c>
      <c r="P2298" s="452">
        <v>0</v>
      </c>
      <c r="Q2298" s="452">
        <v>0</v>
      </c>
      <c r="R2298" s="452">
        <v>0</v>
      </c>
      <c r="S2298" s="452">
        <v>0</v>
      </c>
      <c r="T2298" s="452">
        <v>0</v>
      </c>
      <c r="U2298" s="452">
        <v>0</v>
      </c>
      <c r="V2298" s="452">
        <v>0</v>
      </c>
      <c r="W2298" s="452">
        <v>0</v>
      </c>
      <c r="X2298" s="452">
        <v>0</v>
      </c>
    </row>
    <row r="2299" spans="1:24" outlineLevel="2">
      <c r="A2299" s="447"/>
      <c r="B2299" s="447"/>
      <c r="C2299" s="448"/>
      <c r="D2299" s="449"/>
      <c r="E2299" s="452" t="s">
        <v>5974</v>
      </c>
      <c r="F2299" s="452">
        <v>0</v>
      </c>
      <c r="G2299" s="452" t="s">
        <v>29</v>
      </c>
      <c r="H2299" s="452">
        <v>1.377</v>
      </c>
      <c r="I2299" s="452">
        <v>0</v>
      </c>
      <c r="J2299" s="452">
        <v>0</v>
      </c>
      <c r="K2299" s="452">
        <v>0</v>
      </c>
      <c r="L2299" s="452">
        <v>0</v>
      </c>
      <c r="M2299" s="452">
        <v>0</v>
      </c>
      <c r="N2299" s="452">
        <v>0.253</v>
      </c>
      <c r="O2299" s="452">
        <v>0.255</v>
      </c>
      <c r="P2299" s="452">
        <v>0.28999999999999998</v>
      </c>
      <c r="Q2299" s="452">
        <v>0.28999999999999998</v>
      </c>
      <c r="R2299" s="452">
        <v>0.28899999999999998</v>
      </c>
      <c r="S2299" s="452">
        <v>0</v>
      </c>
      <c r="T2299" s="452">
        <v>0</v>
      </c>
      <c r="U2299" s="452">
        <v>0</v>
      </c>
      <c r="V2299" s="452">
        <v>0</v>
      </c>
      <c r="W2299" s="452">
        <v>0</v>
      </c>
      <c r="X2299" s="452">
        <v>0</v>
      </c>
    </row>
    <row r="2300" spans="1:24" outlineLevel="2">
      <c r="A2300" s="447"/>
      <c r="B2300" s="447"/>
      <c r="C2300" s="448"/>
      <c r="D2300" s="449"/>
      <c r="E2300" s="452" t="s">
        <v>5975</v>
      </c>
      <c r="F2300" s="452">
        <v>0</v>
      </c>
      <c r="G2300" s="452" t="s">
        <v>29</v>
      </c>
      <c r="H2300" s="452">
        <v>17.404</v>
      </c>
      <c r="I2300" s="452">
        <v>0</v>
      </c>
      <c r="J2300" s="452">
        <v>0</v>
      </c>
      <c r="K2300" s="452">
        <v>0</v>
      </c>
      <c r="L2300" s="452">
        <v>0</v>
      </c>
      <c r="M2300" s="452">
        <v>0</v>
      </c>
      <c r="N2300" s="452">
        <v>3.5030000000000001</v>
      </c>
      <c r="O2300" s="452">
        <v>3.5019999999999998</v>
      </c>
      <c r="P2300" s="452">
        <v>3.4660000000000002</v>
      </c>
      <c r="Q2300" s="452">
        <v>3.4660000000000002</v>
      </c>
      <c r="R2300" s="452">
        <v>3.4670000000000001</v>
      </c>
      <c r="S2300" s="452">
        <v>0</v>
      </c>
      <c r="T2300" s="452">
        <v>0</v>
      </c>
      <c r="U2300" s="452">
        <v>0</v>
      </c>
      <c r="V2300" s="452">
        <v>0</v>
      </c>
      <c r="W2300" s="452">
        <v>0</v>
      </c>
      <c r="X2300" s="452">
        <v>0</v>
      </c>
    </row>
    <row r="2301" spans="1:24" outlineLevel="2">
      <c r="A2301" s="447"/>
      <c r="B2301" s="447"/>
      <c r="C2301" s="448"/>
      <c r="D2301" s="449"/>
      <c r="E2301" s="452" t="s">
        <v>5976</v>
      </c>
      <c r="F2301" s="452">
        <v>0</v>
      </c>
      <c r="G2301" s="452" t="s">
        <v>29</v>
      </c>
      <c r="H2301" s="452">
        <v>14.459</v>
      </c>
      <c r="I2301" s="452">
        <v>0</v>
      </c>
      <c r="J2301" s="452">
        <v>0</v>
      </c>
      <c r="K2301" s="452">
        <v>0</v>
      </c>
      <c r="L2301" s="452">
        <v>0</v>
      </c>
      <c r="M2301" s="452">
        <v>0</v>
      </c>
      <c r="N2301" s="452">
        <v>2.8490000000000002</v>
      </c>
      <c r="O2301" s="452">
        <v>2.8849999999999998</v>
      </c>
      <c r="P2301" s="452">
        <v>2.8839999999999999</v>
      </c>
      <c r="Q2301" s="452">
        <v>2.9020000000000001</v>
      </c>
      <c r="R2301" s="452">
        <v>2.9390000000000001</v>
      </c>
      <c r="S2301" s="452">
        <v>0</v>
      </c>
      <c r="T2301" s="452">
        <v>0</v>
      </c>
      <c r="U2301" s="452">
        <v>0</v>
      </c>
      <c r="V2301" s="452">
        <v>0</v>
      </c>
      <c r="W2301" s="452">
        <v>0</v>
      </c>
      <c r="X2301" s="452">
        <v>0</v>
      </c>
    </row>
    <row r="2302" spans="1:24" outlineLevel="2">
      <c r="A2302" s="447"/>
      <c r="B2302" s="447"/>
      <c r="C2302" s="448"/>
      <c r="D2302" s="449"/>
      <c r="E2302" s="452" t="s">
        <v>5977</v>
      </c>
      <c r="F2302" s="452">
        <v>0</v>
      </c>
      <c r="G2302" s="452" t="s">
        <v>29</v>
      </c>
      <c r="H2302" s="452">
        <v>3.4020000000000001</v>
      </c>
      <c r="I2302" s="452">
        <v>0</v>
      </c>
      <c r="J2302" s="452">
        <v>0</v>
      </c>
      <c r="K2302" s="452">
        <v>0</v>
      </c>
      <c r="L2302" s="452">
        <v>0</v>
      </c>
      <c r="M2302" s="452">
        <v>0</v>
      </c>
      <c r="N2302" s="452">
        <v>0.69699999999999995</v>
      </c>
      <c r="O2302" s="452">
        <v>0.69799999999999995</v>
      </c>
      <c r="P2302" s="452">
        <v>0.68799999999999994</v>
      </c>
      <c r="Q2302" s="452">
        <v>0.67300000000000004</v>
      </c>
      <c r="R2302" s="452">
        <v>0.64600000000000002</v>
      </c>
      <c r="S2302" s="452">
        <v>0</v>
      </c>
      <c r="T2302" s="452">
        <v>0</v>
      </c>
      <c r="U2302" s="452">
        <v>0</v>
      </c>
      <c r="V2302" s="452">
        <v>0</v>
      </c>
      <c r="W2302" s="452">
        <v>0</v>
      </c>
      <c r="X2302" s="452">
        <v>0</v>
      </c>
    </row>
    <row r="2303" spans="1:24" outlineLevel="2">
      <c r="A2303" s="447"/>
      <c r="B2303" s="447"/>
      <c r="C2303" s="448"/>
      <c r="D2303" s="449"/>
      <c r="E2303" s="452" t="s">
        <v>5978</v>
      </c>
      <c r="F2303" s="452">
        <v>0</v>
      </c>
      <c r="G2303" s="452" t="s">
        <v>29</v>
      </c>
      <c r="H2303" s="452">
        <v>0.74299999999999999</v>
      </c>
      <c r="I2303" s="452">
        <v>0</v>
      </c>
      <c r="J2303" s="452">
        <v>0</v>
      </c>
      <c r="K2303" s="452">
        <v>0</v>
      </c>
      <c r="L2303" s="452">
        <v>0</v>
      </c>
      <c r="M2303" s="452">
        <v>0</v>
      </c>
      <c r="N2303" s="452">
        <v>0.17499999999999999</v>
      </c>
      <c r="O2303" s="452">
        <v>0.13800000000000001</v>
      </c>
      <c r="P2303" s="452">
        <v>0.14899999999999999</v>
      </c>
      <c r="Q2303" s="452">
        <v>0.14599999999999999</v>
      </c>
      <c r="R2303" s="452">
        <v>0.13500000000000001</v>
      </c>
      <c r="S2303" s="452">
        <v>0</v>
      </c>
      <c r="T2303" s="452">
        <v>0</v>
      </c>
      <c r="U2303" s="452">
        <v>0</v>
      </c>
      <c r="V2303" s="452">
        <v>0</v>
      </c>
      <c r="W2303" s="452">
        <v>0</v>
      </c>
      <c r="X2303" s="452">
        <v>0</v>
      </c>
    </row>
    <row r="2304" spans="1:24" outlineLevel="2">
      <c r="A2304" s="447"/>
      <c r="B2304" s="447"/>
      <c r="C2304" s="448"/>
      <c r="D2304" s="449"/>
      <c r="E2304" s="452" t="s">
        <v>5979</v>
      </c>
      <c r="F2304" s="452">
        <v>0</v>
      </c>
      <c r="G2304" s="452" t="s">
        <v>29</v>
      </c>
      <c r="H2304" s="452">
        <v>0</v>
      </c>
      <c r="I2304" s="452">
        <v>0</v>
      </c>
      <c r="J2304" s="452">
        <v>0</v>
      </c>
      <c r="K2304" s="452">
        <v>0</v>
      </c>
      <c r="L2304" s="452">
        <v>0</v>
      </c>
      <c r="M2304" s="452">
        <v>0</v>
      </c>
      <c r="N2304" s="452">
        <v>0</v>
      </c>
      <c r="O2304" s="452">
        <v>0</v>
      </c>
      <c r="P2304" s="452">
        <v>0</v>
      </c>
      <c r="Q2304" s="452">
        <v>0</v>
      </c>
      <c r="R2304" s="452">
        <v>0</v>
      </c>
      <c r="S2304" s="452">
        <v>0</v>
      </c>
      <c r="T2304" s="452">
        <v>0</v>
      </c>
      <c r="U2304" s="452">
        <v>0</v>
      </c>
      <c r="V2304" s="452">
        <v>0</v>
      </c>
      <c r="W2304" s="452">
        <v>0</v>
      </c>
      <c r="X2304" s="452">
        <v>0</v>
      </c>
    </row>
    <row r="2305" spans="1:24" outlineLevel="2">
      <c r="A2305" s="447"/>
      <c r="B2305" s="447"/>
      <c r="C2305" s="448"/>
      <c r="D2305" s="449"/>
      <c r="E2305" s="452" t="s">
        <v>5980</v>
      </c>
      <c r="F2305" s="452">
        <v>0</v>
      </c>
      <c r="G2305" s="452" t="s">
        <v>29</v>
      </c>
      <c r="H2305" s="452">
        <v>0</v>
      </c>
      <c r="I2305" s="452">
        <v>0</v>
      </c>
      <c r="J2305" s="452">
        <v>0</v>
      </c>
      <c r="K2305" s="452">
        <v>0</v>
      </c>
      <c r="L2305" s="452">
        <v>0</v>
      </c>
      <c r="M2305" s="452">
        <v>0</v>
      </c>
      <c r="N2305" s="452">
        <v>0</v>
      </c>
      <c r="O2305" s="452">
        <v>0</v>
      </c>
      <c r="P2305" s="452">
        <v>0</v>
      </c>
      <c r="Q2305" s="452">
        <v>0</v>
      </c>
      <c r="R2305" s="452">
        <v>0</v>
      </c>
      <c r="S2305" s="452">
        <v>0</v>
      </c>
      <c r="T2305" s="452">
        <v>0</v>
      </c>
      <c r="U2305" s="452">
        <v>0</v>
      </c>
      <c r="V2305" s="452">
        <v>0</v>
      </c>
      <c r="W2305" s="452">
        <v>0</v>
      </c>
      <c r="X2305" s="452">
        <v>0</v>
      </c>
    </row>
    <row r="2306" spans="1:24" outlineLevel="2">
      <c r="A2306" s="447"/>
      <c r="B2306" s="447"/>
      <c r="C2306" s="448"/>
      <c r="D2306" s="449"/>
      <c r="E2306" s="452" t="s">
        <v>5981</v>
      </c>
      <c r="F2306" s="452">
        <v>0</v>
      </c>
      <c r="G2306" s="452" t="s">
        <v>29</v>
      </c>
      <c r="H2306" s="452">
        <v>0</v>
      </c>
      <c r="I2306" s="452">
        <v>0</v>
      </c>
      <c r="J2306" s="452">
        <v>0</v>
      </c>
      <c r="K2306" s="452">
        <v>0</v>
      </c>
      <c r="L2306" s="452">
        <v>0</v>
      </c>
      <c r="M2306" s="452">
        <v>0</v>
      </c>
      <c r="N2306" s="452">
        <v>0</v>
      </c>
      <c r="O2306" s="452">
        <v>0</v>
      </c>
      <c r="P2306" s="452">
        <v>0</v>
      </c>
      <c r="Q2306" s="452">
        <v>0</v>
      </c>
      <c r="R2306" s="452">
        <v>0</v>
      </c>
      <c r="S2306" s="452">
        <v>0</v>
      </c>
      <c r="T2306" s="452">
        <v>0</v>
      </c>
      <c r="U2306" s="452">
        <v>0</v>
      </c>
      <c r="V2306" s="452">
        <v>0</v>
      </c>
      <c r="W2306" s="452">
        <v>0</v>
      </c>
      <c r="X2306" s="452">
        <v>0</v>
      </c>
    </row>
    <row r="2307" spans="1:24" outlineLevel="2">
      <c r="A2307" s="447"/>
      <c r="B2307" s="447"/>
      <c r="C2307" s="448"/>
      <c r="D2307" s="449"/>
      <c r="E2307" s="452" t="s">
        <v>5982</v>
      </c>
      <c r="F2307" s="452">
        <v>0</v>
      </c>
      <c r="G2307" s="452" t="s">
        <v>29</v>
      </c>
      <c r="H2307" s="452">
        <v>0</v>
      </c>
      <c r="I2307" s="452">
        <v>0</v>
      </c>
      <c r="J2307" s="452">
        <v>0</v>
      </c>
      <c r="K2307" s="452">
        <v>0</v>
      </c>
      <c r="L2307" s="452">
        <v>0</v>
      </c>
      <c r="M2307" s="452">
        <v>0</v>
      </c>
      <c r="N2307" s="452">
        <v>0</v>
      </c>
      <c r="O2307" s="452">
        <v>0</v>
      </c>
      <c r="P2307" s="452">
        <v>0</v>
      </c>
      <c r="Q2307" s="452">
        <v>0</v>
      </c>
      <c r="R2307" s="452">
        <v>0</v>
      </c>
      <c r="S2307" s="452">
        <v>0</v>
      </c>
      <c r="T2307" s="452">
        <v>0</v>
      </c>
      <c r="U2307" s="452">
        <v>0</v>
      </c>
      <c r="V2307" s="452">
        <v>0</v>
      </c>
      <c r="W2307" s="452">
        <v>0</v>
      </c>
      <c r="X2307" s="452">
        <v>0</v>
      </c>
    </row>
    <row r="2308" spans="1:24" outlineLevel="2">
      <c r="A2308" s="447"/>
      <c r="B2308" s="447"/>
      <c r="C2308" s="448"/>
      <c r="D2308" s="449"/>
      <c r="E2308" s="452" t="s">
        <v>5983</v>
      </c>
      <c r="F2308" s="452">
        <v>0</v>
      </c>
      <c r="G2308" s="452" t="s">
        <v>29</v>
      </c>
      <c r="H2308" s="452">
        <v>0</v>
      </c>
      <c r="I2308" s="452">
        <v>0</v>
      </c>
      <c r="J2308" s="452">
        <v>0</v>
      </c>
      <c r="K2308" s="452">
        <v>0</v>
      </c>
      <c r="L2308" s="452">
        <v>0</v>
      </c>
      <c r="M2308" s="452">
        <v>0</v>
      </c>
      <c r="N2308" s="452">
        <v>0</v>
      </c>
      <c r="O2308" s="452">
        <v>0</v>
      </c>
      <c r="P2308" s="452">
        <v>0</v>
      </c>
      <c r="Q2308" s="452">
        <v>0</v>
      </c>
      <c r="R2308" s="452">
        <v>0</v>
      </c>
      <c r="S2308" s="452">
        <v>0</v>
      </c>
      <c r="T2308" s="452">
        <v>0</v>
      </c>
      <c r="U2308" s="452">
        <v>0</v>
      </c>
      <c r="V2308" s="452">
        <v>0</v>
      </c>
      <c r="W2308" s="452">
        <v>0</v>
      </c>
      <c r="X2308" s="452">
        <v>0</v>
      </c>
    </row>
    <row r="2309" spans="1:24" outlineLevel="2">
      <c r="A2309" s="447"/>
      <c r="B2309" s="447"/>
      <c r="C2309" s="448"/>
      <c r="D2309" s="449"/>
      <c r="E2309" s="452" t="s">
        <v>5984</v>
      </c>
      <c r="F2309" s="452">
        <v>0</v>
      </c>
      <c r="G2309" s="452" t="s">
        <v>29</v>
      </c>
      <c r="H2309" s="452">
        <v>0</v>
      </c>
      <c r="I2309" s="452">
        <v>0</v>
      </c>
      <c r="J2309" s="452">
        <v>0</v>
      </c>
      <c r="K2309" s="452">
        <v>0</v>
      </c>
      <c r="L2309" s="452">
        <v>0</v>
      </c>
      <c r="M2309" s="452">
        <v>0</v>
      </c>
      <c r="N2309" s="452">
        <v>0</v>
      </c>
      <c r="O2309" s="452">
        <v>0</v>
      </c>
      <c r="P2309" s="452">
        <v>0</v>
      </c>
      <c r="Q2309" s="452">
        <v>0</v>
      </c>
      <c r="R2309" s="452">
        <v>0</v>
      </c>
      <c r="S2309" s="452">
        <v>0</v>
      </c>
      <c r="T2309" s="452">
        <v>0</v>
      </c>
      <c r="U2309" s="452">
        <v>0</v>
      </c>
      <c r="V2309" s="452">
        <v>0</v>
      </c>
      <c r="W2309" s="452">
        <v>0</v>
      </c>
      <c r="X2309" s="452">
        <v>0</v>
      </c>
    </row>
    <row r="2310" spans="1:24" outlineLevel="2">
      <c r="A2310" s="447"/>
      <c r="B2310" s="447"/>
      <c r="C2310" s="448"/>
      <c r="D2310" s="449"/>
      <c r="E2310" s="452" t="s">
        <v>5985</v>
      </c>
      <c r="F2310" s="452">
        <v>0</v>
      </c>
      <c r="G2310" s="452" t="s">
        <v>29</v>
      </c>
      <c r="H2310" s="452">
        <v>0</v>
      </c>
      <c r="I2310" s="452">
        <v>0</v>
      </c>
      <c r="J2310" s="452">
        <v>0</v>
      </c>
      <c r="K2310" s="452">
        <v>0</v>
      </c>
      <c r="L2310" s="452">
        <v>0</v>
      </c>
      <c r="M2310" s="452">
        <v>0</v>
      </c>
      <c r="N2310" s="452">
        <v>0</v>
      </c>
      <c r="O2310" s="452">
        <v>0</v>
      </c>
      <c r="P2310" s="452">
        <v>0</v>
      </c>
      <c r="Q2310" s="452">
        <v>0</v>
      </c>
      <c r="R2310" s="452">
        <v>0</v>
      </c>
      <c r="S2310" s="452">
        <v>0</v>
      </c>
      <c r="T2310" s="452">
        <v>0</v>
      </c>
      <c r="U2310" s="452">
        <v>0</v>
      </c>
      <c r="V2310" s="452">
        <v>0</v>
      </c>
      <c r="W2310" s="452">
        <v>0</v>
      </c>
      <c r="X2310" s="452">
        <v>0</v>
      </c>
    </row>
    <row r="2311" spans="1:24" outlineLevel="2">
      <c r="A2311" s="453"/>
      <c r="B2311" s="453"/>
      <c r="C2311" s="454"/>
      <c r="D2311" s="455"/>
      <c r="E2311" s="456" t="s">
        <v>5986</v>
      </c>
      <c r="F2311" s="456"/>
      <c r="G2311" s="456" t="s">
        <v>29</v>
      </c>
      <c r="H2311" s="457">
        <f t="shared" ref="H2311:H2316" si="178" xml:space="preserve"> SUM( J2311:X2311 )</f>
        <v>2.8570000000000002</v>
      </c>
      <c r="I2311" s="456"/>
      <c r="J2311" s="457">
        <f t="shared" ref="J2311:X2316" si="179" xml:space="preserve">  CHOOSE( $F$2292, J2293, J2299, J2305 )</f>
        <v>0</v>
      </c>
      <c r="K2311" s="457">
        <f t="shared" si="179"/>
        <v>0</v>
      </c>
      <c r="L2311" s="457">
        <f t="shared" si="179"/>
        <v>0</v>
      </c>
      <c r="M2311" s="457">
        <f t="shared" si="179"/>
        <v>0</v>
      </c>
      <c r="N2311" s="457">
        <f t="shared" si="179"/>
        <v>0.253</v>
      </c>
      <c r="O2311" s="457">
        <f t="shared" si="179"/>
        <v>0.255</v>
      </c>
      <c r="P2311" s="457">
        <f t="shared" si="179"/>
        <v>0.28999999999999998</v>
      </c>
      <c r="Q2311" s="457">
        <f t="shared" si="179"/>
        <v>0.28999999999999998</v>
      </c>
      <c r="R2311" s="457">
        <f t="shared" si="179"/>
        <v>0.28899999999999998</v>
      </c>
      <c r="S2311" s="457">
        <f t="shared" si="179"/>
        <v>0.30599999999999999</v>
      </c>
      <c r="T2311" s="457">
        <f t="shared" si="179"/>
        <v>0.3</v>
      </c>
      <c r="U2311" s="457">
        <f t="shared" si="179"/>
        <v>0.309</v>
      </c>
      <c r="V2311" s="457">
        <f t="shared" si="179"/>
        <v>0.30299999999999999</v>
      </c>
      <c r="W2311" s="457">
        <f t="shared" si="179"/>
        <v>0.26200000000000001</v>
      </c>
      <c r="X2311" s="457">
        <f t="shared" si="179"/>
        <v>0</v>
      </c>
    </row>
    <row r="2312" spans="1:24" outlineLevel="2">
      <c r="A2312" s="453"/>
      <c r="B2312" s="453"/>
      <c r="C2312" s="454"/>
      <c r="D2312" s="455"/>
      <c r="E2312" s="456" t="s">
        <v>5987</v>
      </c>
      <c r="F2312" s="456"/>
      <c r="G2312" s="456" t="s">
        <v>29</v>
      </c>
      <c r="H2312" s="457">
        <f t="shared" si="178"/>
        <v>34.704000000000001</v>
      </c>
      <c r="I2312" s="456"/>
      <c r="J2312" s="457">
        <f t="shared" si="179"/>
        <v>0</v>
      </c>
      <c r="K2312" s="457">
        <f t="shared" si="179"/>
        <v>0</v>
      </c>
      <c r="L2312" s="457">
        <f t="shared" si="179"/>
        <v>0</v>
      </c>
      <c r="M2312" s="457">
        <f t="shared" si="179"/>
        <v>0</v>
      </c>
      <c r="N2312" s="457">
        <f t="shared" si="179"/>
        <v>3.5030000000000001</v>
      </c>
      <c r="O2312" s="457">
        <f t="shared" si="179"/>
        <v>3.5019999999999998</v>
      </c>
      <c r="P2312" s="457">
        <f t="shared" si="179"/>
        <v>3.4660000000000002</v>
      </c>
      <c r="Q2312" s="457">
        <f t="shared" si="179"/>
        <v>3.4660000000000002</v>
      </c>
      <c r="R2312" s="457">
        <f t="shared" si="179"/>
        <v>3.4670000000000001</v>
      </c>
      <c r="S2312" s="457">
        <f t="shared" si="179"/>
        <v>3.45</v>
      </c>
      <c r="T2312" s="457">
        <f t="shared" si="179"/>
        <v>3.456</v>
      </c>
      <c r="U2312" s="457">
        <f t="shared" si="179"/>
        <v>3.4470000000000001</v>
      </c>
      <c r="V2312" s="457">
        <f t="shared" si="179"/>
        <v>3.4529999999999998</v>
      </c>
      <c r="W2312" s="457">
        <f t="shared" si="179"/>
        <v>3.4940000000000002</v>
      </c>
      <c r="X2312" s="457">
        <f t="shared" si="179"/>
        <v>0</v>
      </c>
    </row>
    <row r="2313" spans="1:24" outlineLevel="2">
      <c r="A2313" s="453"/>
      <c r="B2313" s="453"/>
      <c r="C2313" s="454"/>
      <c r="D2313" s="455"/>
      <c r="E2313" s="456" t="s">
        <v>5988</v>
      </c>
      <c r="F2313" s="456"/>
      <c r="G2313" s="456" t="s">
        <v>29</v>
      </c>
      <c r="H2313" s="457">
        <f t="shared" si="178"/>
        <v>29.766999999999996</v>
      </c>
      <c r="I2313" s="456"/>
      <c r="J2313" s="457">
        <f t="shared" si="179"/>
        <v>0</v>
      </c>
      <c r="K2313" s="457">
        <f t="shared" si="179"/>
        <v>0</v>
      </c>
      <c r="L2313" s="457">
        <f t="shared" si="179"/>
        <v>0</v>
      </c>
      <c r="M2313" s="457">
        <f t="shared" si="179"/>
        <v>0</v>
      </c>
      <c r="N2313" s="457">
        <f t="shared" si="179"/>
        <v>2.8490000000000002</v>
      </c>
      <c r="O2313" s="457">
        <f t="shared" si="179"/>
        <v>2.8849999999999998</v>
      </c>
      <c r="P2313" s="457">
        <f t="shared" si="179"/>
        <v>2.8839999999999999</v>
      </c>
      <c r="Q2313" s="457">
        <f t="shared" si="179"/>
        <v>2.9020000000000001</v>
      </c>
      <c r="R2313" s="457">
        <f t="shared" si="179"/>
        <v>2.9390000000000001</v>
      </c>
      <c r="S2313" s="457">
        <f t="shared" si="179"/>
        <v>3.0409999999999999</v>
      </c>
      <c r="T2313" s="457">
        <f t="shared" si="179"/>
        <v>3.0569999999999999</v>
      </c>
      <c r="U2313" s="457">
        <f t="shared" si="179"/>
        <v>3.0310000000000001</v>
      </c>
      <c r="V2313" s="457">
        <f t="shared" si="179"/>
        <v>3.0750000000000002</v>
      </c>
      <c r="W2313" s="457">
        <f t="shared" si="179"/>
        <v>3.1040000000000001</v>
      </c>
      <c r="X2313" s="457">
        <f t="shared" si="179"/>
        <v>0</v>
      </c>
    </row>
    <row r="2314" spans="1:24" outlineLevel="2">
      <c r="A2314" s="453"/>
      <c r="B2314" s="453"/>
      <c r="C2314" s="454"/>
      <c r="D2314" s="455"/>
      <c r="E2314" s="456" t="s">
        <v>5989</v>
      </c>
      <c r="F2314" s="456"/>
      <c r="G2314" s="456" t="s">
        <v>29</v>
      </c>
      <c r="H2314" s="457">
        <f t="shared" si="178"/>
        <v>6.2569999999999988</v>
      </c>
      <c r="I2314" s="456"/>
      <c r="J2314" s="457">
        <f t="shared" si="179"/>
        <v>0</v>
      </c>
      <c r="K2314" s="457">
        <f t="shared" si="179"/>
        <v>0</v>
      </c>
      <c r="L2314" s="457">
        <f t="shared" si="179"/>
        <v>0</v>
      </c>
      <c r="M2314" s="457">
        <f t="shared" si="179"/>
        <v>0</v>
      </c>
      <c r="N2314" s="457">
        <f t="shared" si="179"/>
        <v>0.69699999999999995</v>
      </c>
      <c r="O2314" s="457">
        <f t="shared" si="179"/>
        <v>0.69799999999999995</v>
      </c>
      <c r="P2314" s="457">
        <f t="shared" si="179"/>
        <v>0.68799999999999994</v>
      </c>
      <c r="Q2314" s="457">
        <f t="shared" si="179"/>
        <v>0.67300000000000004</v>
      </c>
      <c r="R2314" s="457">
        <f t="shared" si="179"/>
        <v>0.64600000000000002</v>
      </c>
      <c r="S2314" s="457">
        <f t="shared" si="179"/>
        <v>0.58099999999999996</v>
      </c>
      <c r="T2314" s="457">
        <f t="shared" si="179"/>
        <v>0.56899999999999995</v>
      </c>
      <c r="U2314" s="457">
        <f t="shared" si="179"/>
        <v>0.60299999999999998</v>
      </c>
      <c r="V2314" s="457">
        <f t="shared" si="179"/>
        <v>0.56299999999999994</v>
      </c>
      <c r="W2314" s="457">
        <f t="shared" si="179"/>
        <v>0.53900000000000003</v>
      </c>
      <c r="X2314" s="457">
        <f t="shared" si="179"/>
        <v>0</v>
      </c>
    </row>
    <row r="2315" spans="1:24" outlineLevel="2">
      <c r="A2315" s="453"/>
      <c r="B2315" s="453"/>
      <c r="C2315" s="454"/>
      <c r="D2315" s="455"/>
      <c r="E2315" s="456" t="s">
        <v>5990</v>
      </c>
      <c r="F2315" s="456"/>
      <c r="G2315" s="456" t="s">
        <v>29</v>
      </c>
      <c r="H2315" s="457">
        <f t="shared" si="178"/>
        <v>1.1839999999999999</v>
      </c>
      <c r="I2315" s="456"/>
      <c r="J2315" s="457">
        <f t="shared" si="179"/>
        <v>0</v>
      </c>
      <c r="K2315" s="457">
        <f t="shared" si="179"/>
        <v>0</v>
      </c>
      <c r="L2315" s="457">
        <f t="shared" si="179"/>
        <v>0</v>
      </c>
      <c r="M2315" s="457">
        <f t="shared" si="179"/>
        <v>0</v>
      </c>
      <c r="N2315" s="457">
        <f t="shared" si="179"/>
        <v>0.17499999999999999</v>
      </c>
      <c r="O2315" s="457">
        <f t="shared" si="179"/>
        <v>0.13800000000000001</v>
      </c>
      <c r="P2315" s="457">
        <f t="shared" si="179"/>
        <v>0.14899999999999999</v>
      </c>
      <c r="Q2315" s="457">
        <f t="shared" si="179"/>
        <v>0.14599999999999999</v>
      </c>
      <c r="R2315" s="457">
        <f t="shared" si="179"/>
        <v>0.13500000000000001</v>
      </c>
      <c r="S2315" s="457">
        <f t="shared" si="179"/>
        <v>9.8000000000000004E-2</v>
      </c>
      <c r="T2315" s="457">
        <f t="shared" si="179"/>
        <v>9.5000000000000001E-2</v>
      </c>
      <c r="U2315" s="457">
        <f t="shared" si="179"/>
        <v>8.7999999999999995E-2</v>
      </c>
      <c r="V2315" s="457">
        <f t="shared" si="179"/>
        <v>8.3000000000000004E-2</v>
      </c>
      <c r="W2315" s="457">
        <f t="shared" si="179"/>
        <v>7.6999999999999999E-2</v>
      </c>
      <c r="X2315" s="457">
        <f t="shared" si="179"/>
        <v>0</v>
      </c>
    </row>
    <row r="2316" spans="1:24" outlineLevel="2">
      <c r="A2316" s="453"/>
      <c r="B2316" s="453"/>
      <c r="C2316" s="454"/>
      <c r="D2316" s="455"/>
      <c r="E2316" s="456" t="s">
        <v>5991</v>
      </c>
      <c r="F2316" s="456"/>
      <c r="G2316" s="456" t="s">
        <v>29</v>
      </c>
      <c r="H2316" s="457">
        <f t="shared" si="178"/>
        <v>0</v>
      </c>
      <c r="I2316" s="456"/>
      <c r="J2316" s="457">
        <f t="shared" si="179"/>
        <v>0</v>
      </c>
      <c r="K2316" s="457">
        <f t="shared" si="179"/>
        <v>0</v>
      </c>
      <c r="L2316" s="457">
        <f t="shared" si="179"/>
        <v>0</v>
      </c>
      <c r="M2316" s="457">
        <f t="shared" si="179"/>
        <v>0</v>
      </c>
      <c r="N2316" s="457">
        <f t="shared" si="179"/>
        <v>0</v>
      </c>
      <c r="O2316" s="457">
        <f t="shared" si="179"/>
        <v>0</v>
      </c>
      <c r="P2316" s="457">
        <f t="shared" si="179"/>
        <v>0</v>
      </c>
      <c r="Q2316" s="457">
        <f t="shared" si="179"/>
        <v>0</v>
      </c>
      <c r="R2316" s="457">
        <f t="shared" si="179"/>
        <v>0</v>
      </c>
      <c r="S2316" s="457">
        <f t="shared" si="179"/>
        <v>0</v>
      </c>
      <c r="T2316" s="457">
        <f t="shared" si="179"/>
        <v>0</v>
      </c>
      <c r="U2316" s="457">
        <f t="shared" si="179"/>
        <v>0</v>
      </c>
      <c r="V2316" s="457">
        <f t="shared" si="179"/>
        <v>0</v>
      </c>
      <c r="W2316" s="457">
        <f t="shared" si="179"/>
        <v>0</v>
      </c>
      <c r="X2316" s="457">
        <f t="shared" si="179"/>
        <v>0</v>
      </c>
    </row>
    <row r="2317" spans="1:24" outlineLevel="2"/>
    <row r="2318" spans="1:24" outlineLevel="2"/>
    <row r="2319" spans="1:24" outlineLevel="2">
      <c r="B2319" s="69" t="s">
        <v>5992</v>
      </c>
    </row>
    <row r="2320" spans="1:24" outlineLevel="2">
      <c r="A2320" s="447"/>
      <c r="B2320" s="447"/>
      <c r="C2320" s="448"/>
      <c r="D2320" s="449"/>
      <c r="E2320" s="450" t="s">
        <v>5942</v>
      </c>
      <c r="F2320" s="450">
        <v>1</v>
      </c>
      <c r="G2320" s="450" t="s">
        <v>4001</v>
      </c>
      <c r="M2320" s="451"/>
    </row>
    <row r="2321" spans="1:24" outlineLevel="2">
      <c r="A2321" s="447"/>
      <c r="B2321" s="447"/>
      <c r="C2321" s="448"/>
      <c r="D2321" s="449"/>
      <c r="E2321" s="452" t="s">
        <v>5993</v>
      </c>
      <c r="F2321" s="452">
        <v>0</v>
      </c>
      <c r="G2321" s="452" t="s">
        <v>29</v>
      </c>
      <c r="H2321" s="452">
        <v>16.568999999999999</v>
      </c>
      <c r="I2321" s="452">
        <v>0</v>
      </c>
      <c r="J2321" s="452">
        <v>0</v>
      </c>
      <c r="K2321" s="452">
        <v>0</v>
      </c>
      <c r="L2321" s="452">
        <v>0</v>
      </c>
      <c r="M2321" s="452">
        <v>0</v>
      </c>
      <c r="N2321" s="452">
        <v>0.79500000000000004</v>
      </c>
      <c r="O2321" s="452">
        <v>0.89700000000000002</v>
      </c>
      <c r="P2321" s="452">
        <v>1.194</v>
      </c>
      <c r="Q2321" s="452">
        <v>1.353</v>
      </c>
      <c r="R2321" s="452">
        <v>1.552</v>
      </c>
      <c r="S2321" s="452">
        <v>1.802</v>
      </c>
      <c r="T2321" s="452">
        <v>2.0019999999999998</v>
      </c>
      <c r="U2321" s="452">
        <v>2.2679999999999998</v>
      </c>
      <c r="V2321" s="452">
        <v>2.4129999999999998</v>
      </c>
      <c r="W2321" s="452">
        <v>2.2930000000000001</v>
      </c>
      <c r="X2321" s="452">
        <v>0</v>
      </c>
    </row>
    <row r="2322" spans="1:24" outlineLevel="2">
      <c r="A2322" s="447"/>
      <c r="B2322" s="447"/>
      <c r="C2322" s="448"/>
      <c r="D2322" s="449"/>
      <c r="E2322" s="452" t="s">
        <v>5994</v>
      </c>
      <c r="F2322" s="452">
        <v>0</v>
      </c>
      <c r="G2322" s="452" t="s">
        <v>29</v>
      </c>
      <c r="H2322" s="452">
        <v>199.11900000000003</v>
      </c>
      <c r="I2322" s="452">
        <v>0</v>
      </c>
      <c r="J2322" s="452">
        <v>0</v>
      </c>
      <c r="K2322" s="452">
        <v>0</v>
      </c>
      <c r="L2322" s="452">
        <v>0</v>
      </c>
      <c r="M2322" s="452">
        <v>0</v>
      </c>
      <c r="N2322" s="452">
        <v>11.013999999999999</v>
      </c>
      <c r="O2322" s="452">
        <v>12.339</v>
      </c>
      <c r="P2322" s="452">
        <v>14.276</v>
      </c>
      <c r="Q2322" s="452">
        <v>16.167999999999999</v>
      </c>
      <c r="R2322" s="452">
        <v>18.61</v>
      </c>
      <c r="S2322" s="452">
        <v>20.289000000000001</v>
      </c>
      <c r="T2322" s="452">
        <v>23.056999999999999</v>
      </c>
      <c r="U2322" s="452">
        <v>25.271999999999998</v>
      </c>
      <c r="V2322" s="452">
        <v>27.491</v>
      </c>
      <c r="W2322" s="452">
        <v>30.603000000000002</v>
      </c>
      <c r="X2322" s="452">
        <v>0</v>
      </c>
    </row>
    <row r="2323" spans="1:24" outlineLevel="2">
      <c r="A2323" s="447"/>
      <c r="B2323" s="447"/>
      <c r="C2323" s="448"/>
      <c r="D2323" s="449"/>
      <c r="E2323" s="452" t="s">
        <v>5995</v>
      </c>
      <c r="F2323" s="452">
        <v>0</v>
      </c>
      <c r="G2323" s="452" t="s">
        <v>29</v>
      </c>
      <c r="H2323" s="452">
        <v>88.108000000000004</v>
      </c>
      <c r="I2323" s="452">
        <v>0</v>
      </c>
      <c r="J2323" s="452">
        <v>0</v>
      </c>
      <c r="K2323" s="452">
        <v>0</v>
      </c>
      <c r="L2323" s="452">
        <v>0</v>
      </c>
      <c r="M2323" s="452">
        <v>0</v>
      </c>
      <c r="N2323" s="452">
        <v>3.9470000000000001</v>
      </c>
      <c r="O2323" s="452">
        <v>4.6239999999999997</v>
      </c>
      <c r="P2323" s="452">
        <v>5.4189999999999996</v>
      </c>
      <c r="Q2323" s="452">
        <v>6.3550000000000004</v>
      </c>
      <c r="R2323" s="452">
        <v>7.5179999999999998</v>
      </c>
      <c r="S2323" s="452">
        <v>8.6479999999999997</v>
      </c>
      <c r="T2323" s="452">
        <v>9.984</v>
      </c>
      <c r="U2323" s="452">
        <v>11.742000000000001</v>
      </c>
      <c r="V2323" s="452">
        <v>13.727</v>
      </c>
      <c r="W2323" s="452">
        <v>16.143999999999998</v>
      </c>
      <c r="X2323" s="452">
        <v>0</v>
      </c>
    </row>
    <row r="2324" spans="1:24" outlineLevel="2">
      <c r="A2324" s="447"/>
      <c r="B2324" s="447"/>
      <c r="C2324" s="448"/>
      <c r="D2324" s="449"/>
      <c r="E2324" s="452" t="s">
        <v>5996</v>
      </c>
      <c r="F2324" s="452">
        <v>0</v>
      </c>
      <c r="G2324" s="452" t="s">
        <v>29</v>
      </c>
      <c r="H2324" s="452">
        <v>17.669999999999998</v>
      </c>
      <c r="I2324" s="452">
        <v>0</v>
      </c>
      <c r="J2324" s="452">
        <v>0</v>
      </c>
      <c r="K2324" s="452">
        <v>0</v>
      </c>
      <c r="L2324" s="452">
        <v>0</v>
      </c>
      <c r="M2324" s="452">
        <v>0</v>
      </c>
      <c r="N2324" s="452">
        <v>0.96599999999999997</v>
      </c>
      <c r="O2324" s="452">
        <v>1.1180000000000001</v>
      </c>
      <c r="P2324" s="452">
        <v>1.2929999999999999</v>
      </c>
      <c r="Q2324" s="452">
        <v>1.4730000000000001</v>
      </c>
      <c r="R2324" s="452">
        <v>1.653</v>
      </c>
      <c r="S2324" s="452">
        <v>1.653</v>
      </c>
      <c r="T2324" s="452">
        <v>1.86</v>
      </c>
      <c r="U2324" s="452">
        <v>2.335</v>
      </c>
      <c r="V2324" s="452">
        <v>2.5139999999999998</v>
      </c>
      <c r="W2324" s="452">
        <v>2.8050000000000002</v>
      </c>
      <c r="X2324" s="452">
        <v>0</v>
      </c>
    </row>
    <row r="2325" spans="1:24" outlineLevel="2">
      <c r="A2325" s="447"/>
      <c r="B2325" s="447"/>
      <c r="C2325" s="448"/>
      <c r="D2325" s="449"/>
      <c r="E2325" s="452" t="s">
        <v>5997</v>
      </c>
      <c r="F2325" s="452">
        <v>0</v>
      </c>
      <c r="G2325" s="452" t="s">
        <v>29</v>
      </c>
      <c r="H2325" s="452">
        <v>3.1139999999999999</v>
      </c>
      <c r="I2325" s="452">
        <v>0</v>
      </c>
      <c r="J2325" s="452">
        <v>0</v>
      </c>
      <c r="K2325" s="452">
        <v>0</v>
      </c>
      <c r="L2325" s="452">
        <v>0</v>
      </c>
      <c r="M2325" s="452">
        <v>0</v>
      </c>
      <c r="N2325" s="452">
        <v>0.24299999999999999</v>
      </c>
      <c r="O2325" s="452">
        <v>0.222</v>
      </c>
      <c r="P2325" s="452">
        <v>0.28100000000000003</v>
      </c>
      <c r="Q2325" s="452">
        <v>0.32100000000000001</v>
      </c>
      <c r="R2325" s="452">
        <v>0.34599999999999997</v>
      </c>
      <c r="S2325" s="452">
        <v>0.27900000000000003</v>
      </c>
      <c r="T2325" s="452">
        <v>0.309</v>
      </c>
      <c r="U2325" s="452">
        <v>0.33900000000000002</v>
      </c>
      <c r="V2325" s="452">
        <v>0.371</v>
      </c>
      <c r="W2325" s="452">
        <v>0.40300000000000002</v>
      </c>
      <c r="X2325" s="452">
        <v>0</v>
      </c>
    </row>
    <row r="2326" spans="1:24" outlineLevel="2">
      <c r="A2326" s="447"/>
      <c r="B2326" s="447"/>
      <c r="C2326" s="448"/>
      <c r="D2326" s="449"/>
      <c r="E2326" s="452" t="s">
        <v>5998</v>
      </c>
      <c r="F2326" s="452">
        <v>0</v>
      </c>
      <c r="G2326" s="452" t="s">
        <v>29</v>
      </c>
      <c r="H2326" s="452">
        <v>0</v>
      </c>
      <c r="I2326" s="452">
        <v>0</v>
      </c>
      <c r="J2326" s="452">
        <v>0</v>
      </c>
      <c r="K2326" s="452">
        <v>0</v>
      </c>
      <c r="L2326" s="452">
        <v>0</v>
      </c>
      <c r="M2326" s="452">
        <v>0</v>
      </c>
      <c r="N2326" s="452">
        <v>0</v>
      </c>
      <c r="O2326" s="452">
        <v>0</v>
      </c>
      <c r="P2326" s="452">
        <v>0</v>
      </c>
      <c r="Q2326" s="452">
        <v>0</v>
      </c>
      <c r="R2326" s="452">
        <v>0</v>
      </c>
      <c r="S2326" s="452">
        <v>0</v>
      </c>
      <c r="T2326" s="452">
        <v>0</v>
      </c>
      <c r="U2326" s="452">
        <v>0</v>
      </c>
      <c r="V2326" s="452">
        <v>0</v>
      </c>
      <c r="W2326" s="452">
        <v>0</v>
      </c>
      <c r="X2326" s="452">
        <v>0</v>
      </c>
    </row>
    <row r="2327" spans="1:24" outlineLevel="2">
      <c r="A2327" s="447"/>
      <c r="B2327" s="447"/>
      <c r="C2327" s="448"/>
      <c r="D2327" s="449"/>
      <c r="E2327" s="452" t="s">
        <v>5999</v>
      </c>
      <c r="F2327" s="452">
        <v>0</v>
      </c>
      <c r="G2327" s="452" t="s">
        <v>29</v>
      </c>
      <c r="H2327" s="452">
        <v>0</v>
      </c>
      <c r="I2327" s="452">
        <v>0</v>
      </c>
      <c r="J2327" s="452">
        <v>0</v>
      </c>
      <c r="K2327" s="452">
        <v>0</v>
      </c>
      <c r="L2327" s="452">
        <v>0</v>
      </c>
      <c r="M2327" s="452">
        <v>0</v>
      </c>
      <c r="N2327" s="452">
        <v>0</v>
      </c>
      <c r="O2327" s="452">
        <v>0</v>
      </c>
      <c r="P2327" s="452">
        <v>0</v>
      </c>
      <c r="Q2327" s="452">
        <v>0</v>
      </c>
      <c r="R2327" s="452">
        <v>0</v>
      </c>
      <c r="S2327" s="452">
        <v>0</v>
      </c>
      <c r="T2327" s="452">
        <v>0</v>
      </c>
      <c r="U2327" s="452">
        <v>0</v>
      </c>
      <c r="V2327" s="452">
        <v>0</v>
      </c>
      <c r="W2327" s="452">
        <v>0</v>
      </c>
      <c r="X2327" s="452">
        <v>0</v>
      </c>
    </row>
    <row r="2328" spans="1:24" outlineLevel="2">
      <c r="A2328" s="447"/>
      <c r="B2328" s="447"/>
      <c r="C2328" s="448"/>
      <c r="D2328" s="449"/>
      <c r="E2328" s="452" t="s">
        <v>6000</v>
      </c>
      <c r="F2328" s="452">
        <v>0</v>
      </c>
      <c r="G2328" s="452" t="s">
        <v>29</v>
      </c>
      <c r="H2328" s="452">
        <v>0</v>
      </c>
      <c r="I2328" s="452">
        <v>0</v>
      </c>
      <c r="J2328" s="452">
        <v>0</v>
      </c>
      <c r="K2328" s="452">
        <v>0</v>
      </c>
      <c r="L2328" s="452">
        <v>0</v>
      </c>
      <c r="M2328" s="452">
        <v>0</v>
      </c>
      <c r="N2328" s="452">
        <v>0</v>
      </c>
      <c r="O2328" s="452">
        <v>0</v>
      </c>
      <c r="P2328" s="452">
        <v>0</v>
      </c>
      <c r="Q2328" s="452">
        <v>0</v>
      </c>
      <c r="R2328" s="452">
        <v>0</v>
      </c>
      <c r="S2328" s="452">
        <v>0</v>
      </c>
      <c r="T2328" s="452">
        <v>0</v>
      </c>
      <c r="U2328" s="452">
        <v>0</v>
      </c>
      <c r="V2328" s="452">
        <v>0</v>
      </c>
      <c r="W2328" s="452">
        <v>0</v>
      </c>
      <c r="X2328" s="452">
        <v>0</v>
      </c>
    </row>
    <row r="2329" spans="1:24" outlineLevel="2">
      <c r="A2329" s="447"/>
      <c r="B2329" s="447"/>
      <c r="C2329" s="448"/>
      <c r="D2329" s="449"/>
      <c r="E2329" s="452" t="s">
        <v>6001</v>
      </c>
      <c r="F2329" s="452">
        <v>0</v>
      </c>
      <c r="G2329" s="452" t="s">
        <v>29</v>
      </c>
      <c r="H2329" s="452">
        <v>0</v>
      </c>
      <c r="I2329" s="452">
        <v>0</v>
      </c>
      <c r="J2329" s="452">
        <v>0</v>
      </c>
      <c r="K2329" s="452">
        <v>0</v>
      </c>
      <c r="L2329" s="452">
        <v>0</v>
      </c>
      <c r="M2329" s="452">
        <v>0</v>
      </c>
      <c r="N2329" s="452">
        <v>0</v>
      </c>
      <c r="O2329" s="452">
        <v>0</v>
      </c>
      <c r="P2329" s="452">
        <v>0</v>
      </c>
      <c r="Q2329" s="452">
        <v>0</v>
      </c>
      <c r="R2329" s="452">
        <v>0</v>
      </c>
      <c r="S2329" s="452">
        <v>0</v>
      </c>
      <c r="T2329" s="452">
        <v>0</v>
      </c>
      <c r="U2329" s="452">
        <v>0</v>
      </c>
      <c r="V2329" s="452">
        <v>0</v>
      </c>
      <c r="W2329" s="452">
        <v>0</v>
      </c>
      <c r="X2329" s="452">
        <v>0</v>
      </c>
    </row>
    <row r="2330" spans="1:24" outlineLevel="2">
      <c r="A2330" s="447"/>
      <c r="B2330" s="447"/>
      <c r="C2330" s="448"/>
      <c r="D2330" s="449"/>
      <c r="E2330" s="452" t="s">
        <v>6002</v>
      </c>
      <c r="F2330" s="452">
        <v>0</v>
      </c>
      <c r="G2330" s="452" t="s">
        <v>29</v>
      </c>
      <c r="H2330" s="452">
        <v>0</v>
      </c>
      <c r="I2330" s="452">
        <v>0</v>
      </c>
      <c r="J2330" s="452">
        <v>0</v>
      </c>
      <c r="K2330" s="452">
        <v>0</v>
      </c>
      <c r="L2330" s="452">
        <v>0</v>
      </c>
      <c r="M2330" s="452">
        <v>0</v>
      </c>
      <c r="N2330" s="452">
        <v>0</v>
      </c>
      <c r="O2330" s="452">
        <v>0</v>
      </c>
      <c r="P2330" s="452">
        <v>0</v>
      </c>
      <c r="Q2330" s="452">
        <v>0</v>
      </c>
      <c r="R2330" s="452">
        <v>0</v>
      </c>
      <c r="S2330" s="452">
        <v>0</v>
      </c>
      <c r="T2330" s="452">
        <v>0</v>
      </c>
      <c r="U2330" s="452">
        <v>0</v>
      </c>
      <c r="V2330" s="452">
        <v>0</v>
      </c>
      <c r="W2330" s="452">
        <v>0</v>
      </c>
      <c r="X2330" s="452">
        <v>0</v>
      </c>
    </row>
    <row r="2331" spans="1:24" outlineLevel="2">
      <c r="A2331" s="447"/>
      <c r="B2331" s="447"/>
      <c r="C2331" s="448"/>
      <c r="D2331" s="449"/>
      <c r="E2331" s="452" t="s">
        <v>6003</v>
      </c>
      <c r="F2331" s="452">
        <v>0</v>
      </c>
      <c r="G2331" s="452" t="s">
        <v>29</v>
      </c>
      <c r="H2331" s="452">
        <v>0</v>
      </c>
      <c r="I2331" s="452">
        <v>0</v>
      </c>
      <c r="J2331" s="452">
        <v>0</v>
      </c>
      <c r="K2331" s="452">
        <v>0</v>
      </c>
      <c r="L2331" s="452">
        <v>0</v>
      </c>
      <c r="M2331" s="452">
        <v>0</v>
      </c>
      <c r="N2331" s="452">
        <v>0</v>
      </c>
      <c r="O2331" s="452">
        <v>0</v>
      </c>
      <c r="P2331" s="452">
        <v>0</v>
      </c>
      <c r="Q2331" s="452">
        <v>0</v>
      </c>
      <c r="R2331" s="452">
        <v>0</v>
      </c>
      <c r="S2331" s="452">
        <v>0</v>
      </c>
      <c r="T2331" s="452">
        <v>0</v>
      </c>
      <c r="U2331" s="452">
        <v>0</v>
      </c>
      <c r="V2331" s="452">
        <v>0</v>
      </c>
      <c r="W2331" s="452">
        <v>0</v>
      </c>
      <c r="X2331" s="452">
        <v>0</v>
      </c>
    </row>
    <row r="2332" spans="1:24" outlineLevel="2">
      <c r="A2332" s="447"/>
      <c r="B2332" s="447"/>
      <c r="C2332" s="448"/>
      <c r="D2332" s="449"/>
      <c r="E2332" s="452" t="s">
        <v>6004</v>
      </c>
      <c r="F2332" s="452">
        <v>0</v>
      </c>
      <c r="G2332" s="452" t="s">
        <v>29</v>
      </c>
      <c r="H2332" s="452">
        <v>0</v>
      </c>
      <c r="I2332" s="452">
        <v>0</v>
      </c>
      <c r="J2332" s="452">
        <v>0</v>
      </c>
      <c r="K2332" s="452">
        <v>0</v>
      </c>
      <c r="L2332" s="452">
        <v>0</v>
      </c>
      <c r="M2332" s="452">
        <v>0</v>
      </c>
      <c r="N2332" s="452">
        <v>0</v>
      </c>
      <c r="O2332" s="452">
        <v>0</v>
      </c>
      <c r="P2332" s="452">
        <v>0</v>
      </c>
      <c r="Q2332" s="452">
        <v>0</v>
      </c>
      <c r="R2332" s="452">
        <v>0</v>
      </c>
      <c r="S2332" s="452">
        <v>0</v>
      </c>
      <c r="T2332" s="452">
        <v>0</v>
      </c>
      <c r="U2332" s="452">
        <v>0</v>
      </c>
      <c r="V2332" s="452">
        <v>0</v>
      </c>
      <c r="W2332" s="452">
        <v>0</v>
      </c>
      <c r="X2332" s="452">
        <v>0</v>
      </c>
    </row>
    <row r="2333" spans="1:24" outlineLevel="2">
      <c r="A2333" s="447"/>
      <c r="B2333" s="447"/>
      <c r="C2333" s="448"/>
      <c r="D2333" s="449"/>
      <c r="E2333" s="452" t="s">
        <v>6005</v>
      </c>
      <c r="F2333" s="452">
        <v>0</v>
      </c>
      <c r="G2333" s="452" t="s">
        <v>29</v>
      </c>
      <c r="H2333" s="452">
        <v>0</v>
      </c>
      <c r="I2333" s="452">
        <v>0</v>
      </c>
      <c r="J2333" s="452">
        <v>0</v>
      </c>
      <c r="K2333" s="452">
        <v>0</v>
      </c>
      <c r="L2333" s="452">
        <v>0</v>
      </c>
      <c r="M2333" s="452">
        <v>0</v>
      </c>
      <c r="N2333" s="452">
        <v>0</v>
      </c>
      <c r="O2333" s="452">
        <v>0</v>
      </c>
      <c r="P2333" s="452">
        <v>0</v>
      </c>
      <c r="Q2333" s="452">
        <v>0</v>
      </c>
      <c r="R2333" s="452">
        <v>0</v>
      </c>
      <c r="S2333" s="452">
        <v>0</v>
      </c>
      <c r="T2333" s="452">
        <v>0</v>
      </c>
      <c r="U2333" s="452">
        <v>0</v>
      </c>
      <c r="V2333" s="452">
        <v>0</v>
      </c>
      <c r="W2333" s="452">
        <v>0</v>
      </c>
      <c r="X2333" s="452">
        <v>0</v>
      </c>
    </row>
    <row r="2334" spans="1:24" outlineLevel="2">
      <c r="A2334" s="447"/>
      <c r="B2334" s="447"/>
      <c r="C2334" s="448"/>
      <c r="D2334" s="449"/>
      <c r="E2334" s="452" t="s">
        <v>6006</v>
      </c>
      <c r="F2334" s="452">
        <v>0</v>
      </c>
      <c r="G2334" s="452" t="s">
        <v>29</v>
      </c>
      <c r="H2334" s="452">
        <v>0</v>
      </c>
      <c r="I2334" s="452">
        <v>0</v>
      </c>
      <c r="J2334" s="452">
        <v>0</v>
      </c>
      <c r="K2334" s="452">
        <v>0</v>
      </c>
      <c r="L2334" s="452">
        <v>0</v>
      </c>
      <c r="M2334" s="452">
        <v>0</v>
      </c>
      <c r="N2334" s="452">
        <v>0</v>
      </c>
      <c r="O2334" s="452">
        <v>0</v>
      </c>
      <c r="P2334" s="452">
        <v>0</v>
      </c>
      <c r="Q2334" s="452">
        <v>0</v>
      </c>
      <c r="R2334" s="452">
        <v>0</v>
      </c>
      <c r="S2334" s="452">
        <v>0</v>
      </c>
      <c r="T2334" s="452">
        <v>0</v>
      </c>
      <c r="U2334" s="452">
        <v>0</v>
      </c>
      <c r="V2334" s="452">
        <v>0</v>
      </c>
      <c r="W2334" s="452">
        <v>0</v>
      </c>
      <c r="X2334" s="452">
        <v>0</v>
      </c>
    </row>
    <row r="2335" spans="1:24" outlineLevel="2">
      <c r="A2335" s="447"/>
      <c r="B2335" s="447"/>
      <c r="C2335" s="448"/>
      <c r="D2335" s="449"/>
      <c r="E2335" s="452" t="s">
        <v>6007</v>
      </c>
      <c r="F2335" s="452">
        <v>0</v>
      </c>
      <c r="G2335" s="452" t="s">
        <v>29</v>
      </c>
      <c r="H2335" s="452">
        <v>0</v>
      </c>
      <c r="I2335" s="452">
        <v>0</v>
      </c>
      <c r="J2335" s="452">
        <v>0</v>
      </c>
      <c r="K2335" s="452">
        <v>0</v>
      </c>
      <c r="L2335" s="452">
        <v>0</v>
      </c>
      <c r="M2335" s="452">
        <v>0</v>
      </c>
      <c r="N2335" s="452">
        <v>0</v>
      </c>
      <c r="O2335" s="452">
        <v>0</v>
      </c>
      <c r="P2335" s="452">
        <v>0</v>
      </c>
      <c r="Q2335" s="452">
        <v>0</v>
      </c>
      <c r="R2335" s="452">
        <v>0</v>
      </c>
      <c r="S2335" s="452">
        <v>0</v>
      </c>
      <c r="T2335" s="452">
        <v>0</v>
      </c>
      <c r="U2335" s="452">
        <v>0</v>
      </c>
      <c r="V2335" s="452">
        <v>0</v>
      </c>
      <c r="W2335" s="452">
        <v>0</v>
      </c>
      <c r="X2335" s="452">
        <v>0</v>
      </c>
    </row>
    <row r="2336" spans="1:24" outlineLevel="2">
      <c r="A2336" s="447"/>
      <c r="B2336" s="447"/>
      <c r="C2336" s="448"/>
      <c r="D2336" s="449"/>
      <c r="E2336" s="452" t="s">
        <v>6008</v>
      </c>
      <c r="F2336" s="452">
        <v>0</v>
      </c>
      <c r="G2336" s="452" t="s">
        <v>29</v>
      </c>
      <c r="H2336" s="452">
        <v>0</v>
      </c>
      <c r="I2336" s="452">
        <v>0</v>
      </c>
      <c r="J2336" s="452">
        <v>0</v>
      </c>
      <c r="K2336" s="452">
        <v>0</v>
      </c>
      <c r="L2336" s="452">
        <v>0</v>
      </c>
      <c r="M2336" s="452">
        <v>0</v>
      </c>
      <c r="N2336" s="452">
        <v>0</v>
      </c>
      <c r="O2336" s="452">
        <v>0</v>
      </c>
      <c r="P2336" s="452">
        <v>0</v>
      </c>
      <c r="Q2336" s="452">
        <v>0</v>
      </c>
      <c r="R2336" s="452">
        <v>0</v>
      </c>
      <c r="S2336" s="452">
        <v>0</v>
      </c>
      <c r="T2336" s="452">
        <v>0</v>
      </c>
      <c r="U2336" s="452">
        <v>0</v>
      </c>
      <c r="V2336" s="452">
        <v>0</v>
      </c>
      <c r="W2336" s="452">
        <v>0</v>
      </c>
      <c r="X2336" s="452">
        <v>0</v>
      </c>
    </row>
    <row r="2337" spans="1:24" outlineLevel="2">
      <c r="A2337" s="447"/>
      <c r="B2337" s="447"/>
      <c r="C2337" s="448"/>
      <c r="D2337" s="449"/>
      <c r="E2337" s="452" t="s">
        <v>6009</v>
      </c>
      <c r="F2337" s="452">
        <v>0</v>
      </c>
      <c r="G2337" s="452" t="s">
        <v>29</v>
      </c>
      <c r="H2337" s="452">
        <v>0</v>
      </c>
      <c r="I2337" s="452">
        <v>0</v>
      </c>
      <c r="J2337" s="452">
        <v>0</v>
      </c>
      <c r="K2337" s="452">
        <v>0</v>
      </c>
      <c r="L2337" s="452">
        <v>0</v>
      </c>
      <c r="M2337" s="452">
        <v>0</v>
      </c>
      <c r="N2337" s="452">
        <v>0</v>
      </c>
      <c r="O2337" s="452">
        <v>0</v>
      </c>
      <c r="P2337" s="452">
        <v>0</v>
      </c>
      <c r="Q2337" s="452">
        <v>0</v>
      </c>
      <c r="R2337" s="452">
        <v>0</v>
      </c>
      <c r="S2337" s="452">
        <v>0</v>
      </c>
      <c r="T2337" s="452">
        <v>0</v>
      </c>
      <c r="U2337" s="452">
        <v>0</v>
      </c>
      <c r="V2337" s="452">
        <v>0</v>
      </c>
      <c r="W2337" s="452">
        <v>0</v>
      </c>
      <c r="X2337" s="452">
        <v>0</v>
      </c>
    </row>
    <row r="2338" spans="1:24" outlineLevel="2">
      <c r="A2338" s="447"/>
      <c r="B2338" s="447"/>
      <c r="C2338" s="448"/>
      <c r="D2338" s="449"/>
      <c r="E2338" s="452" t="s">
        <v>6010</v>
      </c>
      <c r="F2338" s="452">
        <v>0</v>
      </c>
      <c r="G2338" s="452" t="s">
        <v>29</v>
      </c>
      <c r="H2338" s="452">
        <v>0</v>
      </c>
      <c r="I2338" s="452">
        <v>0</v>
      </c>
      <c r="J2338" s="452">
        <v>0</v>
      </c>
      <c r="K2338" s="452">
        <v>0</v>
      </c>
      <c r="L2338" s="452">
        <v>0</v>
      </c>
      <c r="M2338" s="452">
        <v>0</v>
      </c>
      <c r="N2338" s="452">
        <v>0</v>
      </c>
      <c r="O2338" s="452">
        <v>0</v>
      </c>
      <c r="P2338" s="452">
        <v>0</v>
      </c>
      <c r="Q2338" s="452">
        <v>0</v>
      </c>
      <c r="R2338" s="452">
        <v>0</v>
      </c>
      <c r="S2338" s="452">
        <v>0</v>
      </c>
      <c r="T2338" s="452">
        <v>0</v>
      </c>
      <c r="U2338" s="452">
        <v>0</v>
      </c>
      <c r="V2338" s="452">
        <v>0</v>
      </c>
      <c r="W2338" s="452">
        <v>0</v>
      </c>
      <c r="X2338" s="452">
        <v>0</v>
      </c>
    </row>
    <row r="2339" spans="1:24" outlineLevel="2">
      <c r="A2339" s="453"/>
      <c r="B2339" s="453"/>
      <c r="C2339" s="454"/>
      <c r="D2339" s="455"/>
      <c r="E2339" s="456" t="s">
        <v>6011</v>
      </c>
      <c r="F2339" s="456"/>
      <c r="G2339" s="456" t="s">
        <v>29</v>
      </c>
      <c r="H2339" s="457">
        <f t="shared" ref="H2339:H2344" si="180" xml:space="preserve"> SUM( J2339:X2339 )</f>
        <v>16.568999999999999</v>
      </c>
      <c r="I2339" s="456"/>
      <c r="J2339" s="457">
        <f t="shared" ref="J2339:X2344" si="181" xml:space="preserve">  CHOOSE( $F$2320, J2321, J2327, J2333 )</f>
        <v>0</v>
      </c>
      <c r="K2339" s="457">
        <f t="shared" si="181"/>
        <v>0</v>
      </c>
      <c r="L2339" s="457">
        <f t="shared" si="181"/>
        <v>0</v>
      </c>
      <c r="M2339" s="457">
        <f t="shared" si="181"/>
        <v>0</v>
      </c>
      <c r="N2339" s="457">
        <f t="shared" si="181"/>
        <v>0.79500000000000004</v>
      </c>
      <c r="O2339" s="457">
        <f t="shared" si="181"/>
        <v>0.89700000000000002</v>
      </c>
      <c r="P2339" s="457">
        <f t="shared" si="181"/>
        <v>1.194</v>
      </c>
      <c r="Q2339" s="457">
        <f t="shared" si="181"/>
        <v>1.353</v>
      </c>
      <c r="R2339" s="457">
        <f t="shared" si="181"/>
        <v>1.552</v>
      </c>
      <c r="S2339" s="457">
        <f t="shared" si="181"/>
        <v>1.802</v>
      </c>
      <c r="T2339" s="457">
        <f t="shared" si="181"/>
        <v>2.0019999999999998</v>
      </c>
      <c r="U2339" s="457">
        <f t="shared" si="181"/>
        <v>2.2679999999999998</v>
      </c>
      <c r="V2339" s="457">
        <f t="shared" si="181"/>
        <v>2.4129999999999998</v>
      </c>
      <c r="W2339" s="457">
        <f t="shared" si="181"/>
        <v>2.2930000000000001</v>
      </c>
      <c r="X2339" s="457">
        <f t="shared" si="181"/>
        <v>0</v>
      </c>
    </row>
    <row r="2340" spans="1:24" outlineLevel="2">
      <c r="A2340" s="453"/>
      <c r="B2340" s="453"/>
      <c r="C2340" s="454"/>
      <c r="D2340" s="455"/>
      <c r="E2340" s="456" t="s">
        <v>6012</v>
      </c>
      <c r="F2340" s="456"/>
      <c r="G2340" s="456" t="s">
        <v>29</v>
      </c>
      <c r="H2340" s="457">
        <f t="shared" si="180"/>
        <v>199.11900000000003</v>
      </c>
      <c r="I2340" s="456"/>
      <c r="J2340" s="457">
        <f t="shared" si="181"/>
        <v>0</v>
      </c>
      <c r="K2340" s="457">
        <f t="shared" si="181"/>
        <v>0</v>
      </c>
      <c r="L2340" s="457">
        <f t="shared" si="181"/>
        <v>0</v>
      </c>
      <c r="M2340" s="457">
        <f t="shared" si="181"/>
        <v>0</v>
      </c>
      <c r="N2340" s="457">
        <f t="shared" si="181"/>
        <v>11.013999999999999</v>
      </c>
      <c r="O2340" s="457">
        <f t="shared" si="181"/>
        <v>12.339</v>
      </c>
      <c r="P2340" s="457">
        <f t="shared" si="181"/>
        <v>14.276</v>
      </c>
      <c r="Q2340" s="457">
        <f t="shared" si="181"/>
        <v>16.167999999999999</v>
      </c>
      <c r="R2340" s="457">
        <f t="shared" si="181"/>
        <v>18.61</v>
      </c>
      <c r="S2340" s="457">
        <f t="shared" si="181"/>
        <v>20.289000000000001</v>
      </c>
      <c r="T2340" s="457">
        <f t="shared" si="181"/>
        <v>23.056999999999999</v>
      </c>
      <c r="U2340" s="457">
        <f t="shared" si="181"/>
        <v>25.271999999999998</v>
      </c>
      <c r="V2340" s="457">
        <f t="shared" si="181"/>
        <v>27.491</v>
      </c>
      <c r="W2340" s="457">
        <f t="shared" si="181"/>
        <v>30.603000000000002</v>
      </c>
      <c r="X2340" s="457">
        <f t="shared" si="181"/>
        <v>0</v>
      </c>
    </row>
    <row r="2341" spans="1:24" outlineLevel="2">
      <c r="A2341" s="453"/>
      <c r="B2341" s="453"/>
      <c r="C2341" s="454"/>
      <c r="D2341" s="455"/>
      <c r="E2341" s="456" t="s">
        <v>6013</v>
      </c>
      <c r="F2341" s="456"/>
      <c r="G2341" s="456" t="s">
        <v>29</v>
      </c>
      <c r="H2341" s="457">
        <f t="shared" si="180"/>
        <v>88.108000000000004</v>
      </c>
      <c r="I2341" s="456"/>
      <c r="J2341" s="457">
        <f t="shared" si="181"/>
        <v>0</v>
      </c>
      <c r="K2341" s="457">
        <f t="shared" si="181"/>
        <v>0</v>
      </c>
      <c r="L2341" s="457">
        <f t="shared" si="181"/>
        <v>0</v>
      </c>
      <c r="M2341" s="457">
        <f t="shared" si="181"/>
        <v>0</v>
      </c>
      <c r="N2341" s="457">
        <f t="shared" si="181"/>
        <v>3.9470000000000001</v>
      </c>
      <c r="O2341" s="457">
        <f t="shared" si="181"/>
        <v>4.6239999999999997</v>
      </c>
      <c r="P2341" s="457">
        <f t="shared" si="181"/>
        <v>5.4189999999999996</v>
      </c>
      <c r="Q2341" s="457">
        <f t="shared" si="181"/>
        <v>6.3550000000000004</v>
      </c>
      <c r="R2341" s="457">
        <f t="shared" si="181"/>
        <v>7.5179999999999998</v>
      </c>
      <c r="S2341" s="457">
        <f t="shared" si="181"/>
        <v>8.6479999999999997</v>
      </c>
      <c r="T2341" s="457">
        <f t="shared" si="181"/>
        <v>9.984</v>
      </c>
      <c r="U2341" s="457">
        <f t="shared" si="181"/>
        <v>11.742000000000001</v>
      </c>
      <c r="V2341" s="457">
        <f t="shared" si="181"/>
        <v>13.727</v>
      </c>
      <c r="W2341" s="457">
        <f t="shared" si="181"/>
        <v>16.143999999999998</v>
      </c>
      <c r="X2341" s="457">
        <f t="shared" si="181"/>
        <v>0</v>
      </c>
    </row>
    <row r="2342" spans="1:24" outlineLevel="2">
      <c r="A2342" s="453"/>
      <c r="B2342" s="453"/>
      <c r="C2342" s="454"/>
      <c r="D2342" s="455"/>
      <c r="E2342" s="456" t="s">
        <v>6014</v>
      </c>
      <c r="F2342" s="456"/>
      <c r="G2342" s="456" t="s">
        <v>29</v>
      </c>
      <c r="H2342" s="457">
        <f t="shared" si="180"/>
        <v>17.669999999999998</v>
      </c>
      <c r="I2342" s="456"/>
      <c r="J2342" s="457">
        <f t="shared" si="181"/>
        <v>0</v>
      </c>
      <c r="K2342" s="457">
        <f t="shared" si="181"/>
        <v>0</v>
      </c>
      <c r="L2342" s="457">
        <f t="shared" si="181"/>
        <v>0</v>
      </c>
      <c r="M2342" s="457">
        <f t="shared" si="181"/>
        <v>0</v>
      </c>
      <c r="N2342" s="457">
        <f t="shared" si="181"/>
        <v>0.96599999999999997</v>
      </c>
      <c r="O2342" s="457">
        <f t="shared" si="181"/>
        <v>1.1180000000000001</v>
      </c>
      <c r="P2342" s="457">
        <f t="shared" si="181"/>
        <v>1.2929999999999999</v>
      </c>
      <c r="Q2342" s="457">
        <f t="shared" si="181"/>
        <v>1.4730000000000001</v>
      </c>
      <c r="R2342" s="457">
        <f t="shared" si="181"/>
        <v>1.653</v>
      </c>
      <c r="S2342" s="457">
        <f t="shared" si="181"/>
        <v>1.653</v>
      </c>
      <c r="T2342" s="457">
        <f t="shared" si="181"/>
        <v>1.86</v>
      </c>
      <c r="U2342" s="457">
        <f t="shared" si="181"/>
        <v>2.335</v>
      </c>
      <c r="V2342" s="457">
        <f t="shared" si="181"/>
        <v>2.5139999999999998</v>
      </c>
      <c r="W2342" s="457">
        <f t="shared" si="181"/>
        <v>2.8050000000000002</v>
      </c>
      <c r="X2342" s="457">
        <f t="shared" si="181"/>
        <v>0</v>
      </c>
    </row>
    <row r="2343" spans="1:24" outlineLevel="2">
      <c r="A2343" s="453"/>
      <c r="B2343" s="453"/>
      <c r="C2343" s="454"/>
      <c r="D2343" s="455"/>
      <c r="E2343" s="456" t="s">
        <v>6015</v>
      </c>
      <c r="F2343" s="456"/>
      <c r="G2343" s="456" t="s">
        <v>29</v>
      </c>
      <c r="H2343" s="457">
        <f t="shared" si="180"/>
        <v>3.1139999999999999</v>
      </c>
      <c r="I2343" s="456"/>
      <c r="J2343" s="457">
        <f t="shared" si="181"/>
        <v>0</v>
      </c>
      <c r="K2343" s="457">
        <f t="shared" si="181"/>
        <v>0</v>
      </c>
      <c r="L2343" s="457">
        <f t="shared" si="181"/>
        <v>0</v>
      </c>
      <c r="M2343" s="457">
        <f t="shared" si="181"/>
        <v>0</v>
      </c>
      <c r="N2343" s="457">
        <f t="shared" si="181"/>
        <v>0.24299999999999999</v>
      </c>
      <c r="O2343" s="457">
        <f t="shared" si="181"/>
        <v>0.222</v>
      </c>
      <c r="P2343" s="457">
        <f t="shared" si="181"/>
        <v>0.28100000000000003</v>
      </c>
      <c r="Q2343" s="457">
        <f t="shared" si="181"/>
        <v>0.32100000000000001</v>
      </c>
      <c r="R2343" s="457">
        <f t="shared" si="181"/>
        <v>0.34599999999999997</v>
      </c>
      <c r="S2343" s="457">
        <f t="shared" si="181"/>
        <v>0.27900000000000003</v>
      </c>
      <c r="T2343" s="457">
        <f t="shared" si="181"/>
        <v>0.309</v>
      </c>
      <c r="U2343" s="457">
        <f t="shared" si="181"/>
        <v>0.33900000000000002</v>
      </c>
      <c r="V2343" s="457">
        <f t="shared" si="181"/>
        <v>0.371</v>
      </c>
      <c r="W2343" s="457">
        <f t="shared" si="181"/>
        <v>0.40300000000000002</v>
      </c>
      <c r="X2343" s="457">
        <f t="shared" si="181"/>
        <v>0</v>
      </c>
    </row>
    <row r="2344" spans="1:24" outlineLevel="2">
      <c r="A2344" s="453"/>
      <c r="B2344" s="453"/>
      <c r="C2344" s="454"/>
      <c r="D2344" s="455"/>
      <c r="E2344" s="456" t="s">
        <v>6016</v>
      </c>
      <c r="F2344" s="456"/>
      <c r="G2344" s="456" t="s">
        <v>29</v>
      </c>
      <c r="H2344" s="457">
        <f t="shared" si="180"/>
        <v>0</v>
      </c>
      <c r="I2344" s="456"/>
      <c r="J2344" s="457">
        <f t="shared" si="181"/>
        <v>0</v>
      </c>
      <c r="K2344" s="457">
        <f t="shared" si="181"/>
        <v>0</v>
      </c>
      <c r="L2344" s="457">
        <f t="shared" si="181"/>
        <v>0</v>
      </c>
      <c r="M2344" s="457">
        <f t="shared" si="181"/>
        <v>0</v>
      </c>
      <c r="N2344" s="457">
        <f t="shared" si="181"/>
        <v>0</v>
      </c>
      <c r="O2344" s="457">
        <f t="shared" si="181"/>
        <v>0</v>
      </c>
      <c r="P2344" s="457">
        <f t="shared" si="181"/>
        <v>0</v>
      </c>
      <c r="Q2344" s="457">
        <f t="shared" si="181"/>
        <v>0</v>
      </c>
      <c r="R2344" s="457">
        <f t="shared" si="181"/>
        <v>0</v>
      </c>
      <c r="S2344" s="457">
        <f t="shared" si="181"/>
        <v>0</v>
      </c>
      <c r="T2344" s="457">
        <f t="shared" si="181"/>
        <v>0</v>
      </c>
      <c r="U2344" s="457">
        <f t="shared" si="181"/>
        <v>0</v>
      </c>
      <c r="V2344" s="457">
        <f t="shared" si="181"/>
        <v>0</v>
      </c>
      <c r="W2344" s="457">
        <f t="shared" si="181"/>
        <v>0</v>
      </c>
      <c r="X2344" s="457">
        <f t="shared" si="181"/>
        <v>0</v>
      </c>
    </row>
    <row r="2345" spans="1:24" outlineLevel="2"/>
    <row r="2346" spans="1:24" outlineLevel="2"/>
    <row r="2347" spans="1:24" outlineLevel="2">
      <c r="B2347" s="69" t="s">
        <v>6017</v>
      </c>
    </row>
    <row r="2348" spans="1:24" outlineLevel="2">
      <c r="A2348" s="447"/>
      <c r="B2348" s="447"/>
      <c r="C2348" s="448"/>
      <c r="D2348" s="449"/>
      <c r="E2348" s="450" t="s">
        <v>5942</v>
      </c>
      <c r="F2348" s="450">
        <v>1</v>
      </c>
      <c r="G2348" s="450" t="s">
        <v>4001</v>
      </c>
      <c r="M2348" s="451"/>
    </row>
    <row r="2349" spans="1:24" outlineLevel="2">
      <c r="A2349" s="447"/>
      <c r="B2349" s="447"/>
      <c r="C2349" s="448"/>
      <c r="D2349" s="449"/>
      <c r="E2349" s="452" t="s">
        <v>6018</v>
      </c>
      <c r="F2349" s="452">
        <v>0</v>
      </c>
      <c r="G2349" s="452" t="s">
        <v>29</v>
      </c>
      <c r="H2349" s="452">
        <v>9.8999999999999991E-2</v>
      </c>
      <c r="I2349" s="452">
        <v>0</v>
      </c>
      <c r="J2349" s="452">
        <v>0</v>
      </c>
      <c r="K2349" s="452">
        <v>0</v>
      </c>
      <c r="L2349" s="452">
        <v>0</v>
      </c>
      <c r="M2349" s="452">
        <v>0</v>
      </c>
      <c r="N2349" s="452">
        <v>8.5999999999999993E-2</v>
      </c>
      <c r="O2349" s="452">
        <v>1.0999999999999999E-2</v>
      </c>
      <c r="P2349" s="452">
        <v>2E-3</v>
      </c>
      <c r="Q2349" s="452">
        <v>0</v>
      </c>
      <c r="R2349" s="452">
        <v>0</v>
      </c>
      <c r="S2349" s="452">
        <v>0</v>
      </c>
      <c r="T2349" s="452">
        <v>0</v>
      </c>
      <c r="U2349" s="452">
        <v>0</v>
      </c>
      <c r="V2349" s="452">
        <v>0</v>
      </c>
      <c r="W2349" s="452">
        <v>0</v>
      </c>
      <c r="X2349" s="452">
        <v>0</v>
      </c>
    </row>
    <row r="2350" spans="1:24" outlineLevel="2">
      <c r="A2350" s="447"/>
      <c r="B2350" s="447"/>
      <c r="C2350" s="448"/>
      <c r="D2350" s="449"/>
      <c r="E2350" s="452" t="s">
        <v>6019</v>
      </c>
      <c r="F2350" s="452">
        <v>0</v>
      </c>
      <c r="G2350" s="452" t="s">
        <v>29</v>
      </c>
      <c r="H2350" s="452">
        <v>1.373</v>
      </c>
      <c r="I2350" s="452">
        <v>0</v>
      </c>
      <c r="J2350" s="452">
        <v>0</v>
      </c>
      <c r="K2350" s="452">
        <v>0</v>
      </c>
      <c r="L2350" s="452">
        <v>0</v>
      </c>
      <c r="M2350" s="452">
        <v>0</v>
      </c>
      <c r="N2350" s="452">
        <v>1.1930000000000001</v>
      </c>
      <c r="O2350" s="452">
        <v>0.157</v>
      </c>
      <c r="P2350" s="452">
        <v>2.3E-2</v>
      </c>
      <c r="Q2350" s="452">
        <v>0</v>
      </c>
      <c r="R2350" s="452">
        <v>0</v>
      </c>
      <c r="S2350" s="452">
        <v>0</v>
      </c>
      <c r="T2350" s="452">
        <v>0</v>
      </c>
      <c r="U2350" s="452">
        <v>0</v>
      </c>
      <c r="V2350" s="452">
        <v>0</v>
      </c>
      <c r="W2350" s="452">
        <v>0</v>
      </c>
      <c r="X2350" s="452">
        <v>0</v>
      </c>
    </row>
    <row r="2351" spans="1:24" outlineLevel="2">
      <c r="A2351" s="447"/>
      <c r="B2351" s="447"/>
      <c r="C2351" s="448"/>
      <c r="D2351" s="449"/>
      <c r="E2351" s="452" t="s">
        <v>6020</v>
      </c>
      <c r="F2351" s="452">
        <v>0</v>
      </c>
      <c r="G2351" s="452" t="s">
        <v>29</v>
      </c>
      <c r="H2351" s="452">
        <v>0</v>
      </c>
      <c r="I2351" s="452">
        <v>0</v>
      </c>
      <c r="J2351" s="452">
        <v>0</v>
      </c>
      <c r="K2351" s="452">
        <v>0</v>
      </c>
      <c r="L2351" s="452">
        <v>0</v>
      </c>
      <c r="M2351" s="452">
        <v>0</v>
      </c>
      <c r="N2351" s="452">
        <v>0</v>
      </c>
      <c r="O2351" s="452">
        <v>0</v>
      </c>
      <c r="P2351" s="452">
        <v>0</v>
      </c>
      <c r="Q2351" s="452">
        <v>0</v>
      </c>
      <c r="R2351" s="452">
        <v>0</v>
      </c>
      <c r="S2351" s="452">
        <v>0</v>
      </c>
      <c r="T2351" s="452">
        <v>0</v>
      </c>
      <c r="U2351" s="452">
        <v>0</v>
      </c>
      <c r="V2351" s="452">
        <v>0</v>
      </c>
      <c r="W2351" s="452">
        <v>0</v>
      </c>
      <c r="X2351" s="452">
        <v>0</v>
      </c>
    </row>
    <row r="2352" spans="1:24" outlineLevel="2">
      <c r="A2352" s="447"/>
      <c r="B2352" s="447"/>
      <c r="C2352" s="448"/>
      <c r="D2352" s="449"/>
      <c r="E2352" s="452" t="s">
        <v>6021</v>
      </c>
      <c r="F2352" s="452">
        <v>0</v>
      </c>
      <c r="G2352" s="452" t="s">
        <v>29</v>
      </c>
      <c r="H2352" s="452">
        <v>0</v>
      </c>
      <c r="I2352" s="452">
        <v>0</v>
      </c>
      <c r="J2352" s="452">
        <v>0</v>
      </c>
      <c r="K2352" s="452">
        <v>0</v>
      </c>
      <c r="L2352" s="452">
        <v>0</v>
      </c>
      <c r="M2352" s="452">
        <v>0</v>
      </c>
      <c r="N2352" s="452">
        <v>0</v>
      </c>
      <c r="O2352" s="452">
        <v>0</v>
      </c>
      <c r="P2352" s="452">
        <v>0</v>
      </c>
      <c r="Q2352" s="452">
        <v>0</v>
      </c>
      <c r="R2352" s="452">
        <v>0</v>
      </c>
      <c r="S2352" s="452">
        <v>0</v>
      </c>
      <c r="T2352" s="452">
        <v>0</v>
      </c>
      <c r="U2352" s="452">
        <v>0</v>
      </c>
      <c r="V2352" s="452">
        <v>0</v>
      </c>
      <c r="W2352" s="452">
        <v>0</v>
      </c>
      <c r="X2352" s="452">
        <v>0</v>
      </c>
    </row>
    <row r="2353" spans="1:24" outlineLevel="2">
      <c r="A2353" s="447"/>
      <c r="B2353" s="447"/>
      <c r="C2353" s="448"/>
      <c r="D2353" s="449"/>
      <c r="E2353" s="452" t="s">
        <v>6022</v>
      </c>
      <c r="F2353" s="452">
        <v>0</v>
      </c>
      <c r="G2353" s="452" t="s">
        <v>29</v>
      </c>
      <c r="H2353" s="452">
        <v>0</v>
      </c>
      <c r="I2353" s="452">
        <v>0</v>
      </c>
      <c r="J2353" s="452">
        <v>0</v>
      </c>
      <c r="K2353" s="452">
        <v>0</v>
      </c>
      <c r="L2353" s="452">
        <v>0</v>
      </c>
      <c r="M2353" s="452">
        <v>0</v>
      </c>
      <c r="N2353" s="452">
        <v>0</v>
      </c>
      <c r="O2353" s="452">
        <v>0</v>
      </c>
      <c r="P2353" s="452">
        <v>0</v>
      </c>
      <c r="Q2353" s="452">
        <v>0</v>
      </c>
      <c r="R2353" s="452">
        <v>0</v>
      </c>
      <c r="S2353" s="452">
        <v>0</v>
      </c>
      <c r="T2353" s="452">
        <v>0</v>
      </c>
      <c r="U2353" s="452">
        <v>0</v>
      </c>
      <c r="V2353" s="452">
        <v>0</v>
      </c>
      <c r="W2353" s="452">
        <v>0</v>
      </c>
      <c r="X2353" s="452">
        <v>0</v>
      </c>
    </row>
    <row r="2354" spans="1:24" outlineLevel="2">
      <c r="A2354" s="447"/>
      <c r="B2354" s="447"/>
      <c r="C2354" s="448"/>
      <c r="D2354" s="449"/>
      <c r="E2354" s="452" t="s">
        <v>6023</v>
      </c>
      <c r="F2354" s="452">
        <v>0</v>
      </c>
      <c r="G2354" s="452" t="s">
        <v>29</v>
      </c>
      <c r="H2354" s="452">
        <v>0</v>
      </c>
      <c r="I2354" s="452">
        <v>0</v>
      </c>
      <c r="J2354" s="452">
        <v>0</v>
      </c>
      <c r="K2354" s="452">
        <v>0</v>
      </c>
      <c r="L2354" s="452">
        <v>0</v>
      </c>
      <c r="M2354" s="452">
        <v>0</v>
      </c>
      <c r="N2354" s="452">
        <v>0</v>
      </c>
      <c r="O2354" s="452">
        <v>0</v>
      </c>
      <c r="P2354" s="452">
        <v>0</v>
      </c>
      <c r="Q2354" s="452">
        <v>0</v>
      </c>
      <c r="R2354" s="452">
        <v>0</v>
      </c>
      <c r="S2354" s="452">
        <v>0</v>
      </c>
      <c r="T2354" s="452">
        <v>0</v>
      </c>
      <c r="U2354" s="452">
        <v>0</v>
      </c>
      <c r="V2354" s="452">
        <v>0</v>
      </c>
      <c r="W2354" s="452">
        <v>0</v>
      </c>
      <c r="X2354" s="452">
        <v>0</v>
      </c>
    </row>
    <row r="2355" spans="1:24" outlineLevel="2">
      <c r="A2355" s="447"/>
      <c r="B2355" s="447"/>
      <c r="C2355" s="448"/>
      <c r="D2355" s="449"/>
      <c r="E2355" s="452" t="s">
        <v>6024</v>
      </c>
      <c r="F2355" s="452">
        <v>0</v>
      </c>
      <c r="G2355" s="452" t="s">
        <v>29</v>
      </c>
      <c r="H2355" s="452">
        <v>0</v>
      </c>
      <c r="I2355" s="452">
        <v>0</v>
      </c>
      <c r="J2355" s="452">
        <v>0</v>
      </c>
      <c r="K2355" s="452">
        <v>0</v>
      </c>
      <c r="L2355" s="452">
        <v>0</v>
      </c>
      <c r="M2355" s="452">
        <v>0</v>
      </c>
      <c r="N2355" s="452">
        <v>0</v>
      </c>
      <c r="O2355" s="452">
        <v>0</v>
      </c>
      <c r="P2355" s="452">
        <v>0</v>
      </c>
      <c r="Q2355" s="452">
        <v>0</v>
      </c>
      <c r="R2355" s="452">
        <v>0</v>
      </c>
      <c r="S2355" s="452">
        <v>0</v>
      </c>
      <c r="T2355" s="452">
        <v>0</v>
      </c>
      <c r="U2355" s="452">
        <v>0</v>
      </c>
      <c r="V2355" s="452">
        <v>0</v>
      </c>
      <c r="W2355" s="452">
        <v>0</v>
      </c>
      <c r="X2355" s="452">
        <v>0</v>
      </c>
    </row>
    <row r="2356" spans="1:24" outlineLevel="2">
      <c r="A2356" s="447"/>
      <c r="B2356" s="447"/>
      <c r="C2356" s="448"/>
      <c r="D2356" s="449"/>
      <c r="E2356" s="452" t="s">
        <v>6025</v>
      </c>
      <c r="F2356" s="452">
        <v>0</v>
      </c>
      <c r="G2356" s="452" t="s">
        <v>29</v>
      </c>
      <c r="H2356" s="452">
        <v>0</v>
      </c>
      <c r="I2356" s="452">
        <v>0</v>
      </c>
      <c r="J2356" s="452">
        <v>0</v>
      </c>
      <c r="K2356" s="452">
        <v>0</v>
      </c>
      <c r="L2356" s="452">
        <v>0</v>
      </c>
      <c r="M2356" s="452">
        <v>0</v>
      </c>
      <c r="N2356" s="452">
        <v>0</v>
      </c>
      <c r="O2356" s="452">
        <v>0</v>
      </c>
      <c r="P2356" s="452">
        <v>0</v>
      </c>
      <c r="Q2356" s="452">
        <v>0</v>
      </c>
      <c r="R2356" s="452">
        <v>0</v>
      </c>
      <c r="S2356" s="452">
        <v>0</v>
      </c>
      <c r="T2356" s="452">
        <v>0</v>
      </c>
      <c r="U2356" s="452">
        <v>0</v>
      </c>
      <c r="V2356" s="452">
        <v>0</v>
      </c>
      <c r="W2356" s="452">
        <v>0</v>
      </c>
      <c r="X2356" s="452">
        <v>0</v>
      </c>
    </row>
    <row r="2357" spans="1:24" outlineLevel="2">
      <c r="A2357" s="447"/>
      <c r="B2357" s="447"/>
      <c r="C2357" s="448"/>
      <c r="D2357" s="449"/>
      <c r="E2357" s="452" t="s">
        <v>6026</v>
      </c>
      <c r="F2357" s="452">
        <v>0</v>
      </c>
      <c r="G2357" s="452" t="s">
        <v>29</v>
      </c>
      <c r="H2357" s="452">
        <v>0</v>
      </c>
      <c r="I2357" s="452">
        <v>0</v>
      </c>
      <c r="J2357" s="452">
        <v>0</v>
      </c>
      <c r="K2357" s="452">
        <v>0</v>
      </c>
      <c r="L2357" s="452">
        <v>0</v>
      </c>
      <c r="M2357" s="452">
        <v>0</v>
      </c>
      <c r="N2357" s="452">
        <v>0</v>
      </c>
      <c r="O2357" s="452">
        <v>0</v>
      </c>
      <c r="P2357" s="452">
        <v>0</v>
      </c>
      <c r="Q2357" s="452">
        <v>0</v>
      </c>
      <c r="R2357" s="452">
        <v>0</v>
      </c>
      <c r="S2357" s="452">
        <v>0</v>
      </c>
      <c r="T2357" s="452">
        <v>0</v>
      </c>
      <c r="U2357" s="452">
        <v>0</v>
      </c>
      <c r="V2357" s="452">
        <v>0</v>
      </c>
      <c r="W2357" s="452">
        <v>0</v>
      </c>
      <c r="X2357" s="452">
        <v>0</v>
      </c>
    </row>
    <row r="2358" spans="1:24" outlineLevel="2">
      <c r="A2358" s="447"/>
      <c r="B2358" s="447"/>
      <c r="C2358" s="448"/>
      <c r="D2358" s="449"/>
      <c r="E2358" s="452" t="s">
        <v>6027</v>
      </c>
      <c r="F2358" s="452">
        <v>0</v>
      </c>
      <c r="G2358" s="452" t="s">
        <v>29</v>
      </c>
      <c r="H2358" s="452">
        <v>0</v>
      </c>
      <c r="I2358" s="452">
        <v>0</v>
      </c>
      <c r="J2358" s="452">
        <v>0</v>
      </c>
      <c r="K2358" s="452">
        <v>0</v>
      </c>
      <c r="L2358" s="452">
        <v>0</v>
      </c>
      <c r="M2358" s="452">
        <v>0</v>
      </c>
      <c r="N2358" s="452">
        <v>0</v>
      </c>
      <c r="O2358" s="452">
        <v>0</v>
      </c>
      <c r="P2358" s="452">
        <v>0</v>
      </c>
      <c r="Q2358" s="452">
        <v>0</v>
      </c>
      <c r="R2358" s="452">
        <v>0</v>
      </c>
      <c r="S2358" s="452">
        <v>0</v>
      </c>
      <c r="T2358" s="452">
        <v>0</v>
      </c>
      <c r="U2358" s="452">
        <v>0</v>
      </c>
      <c r="V2358" s="452">
        <v>0</v>
      </c>
      <c r="W2358" s="452">
        <v>0</v>
      </c>
      <c r="X2358" s="452">
        <v>0</v>
      </c>
    </row>
    <row r="2359" spans="1:24" outlineLevel="2">
      <c r="A2359" s="447"/>
      <c r="B2359" s="447"/>
      <c r="C2359" s="448"/>
      <c r="D2359" s="449"/>
      <c r="E2359" s="452" t="s">
        <v>6028</v>
      </c>
      <c r="F2359" s="452">
        <v>0</v>
      </c>
      <c r="G2359" s="452" t="s">
        <v>29</v>
      </c>
      <c r="H2359" s="452">
        <v>0</v>
      </c>
      <c r="I2359" s="452">
        <v>0</v>
      </c>
      <c r="J2359" s="452">
        <v>0</v>
      </c>
      <c r="K2359" s="452">
        <v>0</v>
      </c>
      <c r="L2359" s="452">
        <v>0</v>
      </c>
      <c r="M2359" s="452">
        <v>0</v>
      </c>
      <c r="N2359" s="452">
        <v>0</v>
      </c>
      <c r="O2359" s="452">
        <v>0</v>
      </c>
      <c r="P2359" s="452">
        <v>0</v>
      </c>
      <c r="Q2359" s="452">
        <v>0</v>
      </c>
      <c r="R2359" s="452">
        <v>0</v>
      </c>
      <c r="S2359" s="452">
        <v>0</v>
      </c>
      <c r="T2359" s="452">
        <v>0</v>
      </c>
      <c r="U2359" s="452">
        <v>0</v>
      </c>
      <c r="V2359" s="452">
        <v>0</v>
      </c>
      <c r="W2359" s="452">
        <v>0</v>
      </c>
      <c r="X2359" s="452">
        <v>0</v>
      </c>
    </row>
    <row r="2360" spans="1:24" outlineLevel="2">
      <c r="A2360" s="447"/>
      <c r="B2360" s="447"/>
      <c r="C2360" s="448"/>
      <c r="D2360" s="449"/>
      <c r="E2360" s="452" t="s">
        <v>6029</v>
      </c>
      <c r="F2360" s="452">
        <v>0</v>
      </c>
      <c r="G2360" s="452" t="s">
        <v>29</v>
      </c>
      <c r="H2360" s="452">
        <v>0</v>
      </c>
      <c r="I2360" s="452">
        <v>0</v>
      </c>
      <c r="J2360" s="452">
        <v>0</v>
      </c>
      <c r="K2360" s="452">
        <v>0</v>
      </c>
      <c r="L2360" s="452">
        <v>0</v>
      </c>
      <c r="M2360" s="452">
        <v>0</v>
      </c>
      <c r="N2360" s="452">
        <v>0</v>
      </c>
      <c r="O2360" s="452">
        <v>0</v>
      </c>
      <c r="P2360" s="452">
        <v>0</v>
      </c>
      <c r="Q2360" s="452">
        <v>0</v>
      </c>
      <c r="R2360" s="452">
        <v>0</v>
      </c>
      <c r="S2360" s="452">
        <v>0</v>
      </c>
      <c r="T2360" s="452">
        <v>0</v>
      </c>
      <c r="U2360" s="452">
        <v>0</v>
      </c>
      <c r="V2360" s="452">
        <v>0</v>
      </c>
      <c r="W2360" s="452">
        <v>0</v>
      </c>
      <c r="X2360" s="452">
        <v>0</v>
      </c>
    </row>
    <row r="2361" spans="1:24" outlineLevel="2">
      <c r="A2361" s="447"/>
      <c r="B2361" s="447"/>
      <c r="C2361" s="448"/>
      <c r="D2361" s="449"/>
      <c r="E2361" s="452" t="s">
        <v>6030</v>
      </c>
      <c r="F2361" s="452">
        <v>0</v>
      </c>
      <c r="G2361" s="452" t="s">
        <v>29</v>
      </c>
      <c r="H2361" s="452">
        <v>0</v>
      </c>
      <c r="I2361" s="452">
        <v>0</v>
      </c>
      <c r="J2361" s="452">
        <v>0</v>
      </c>
      <c r="K2361" s="452">
        <v>0</v>
      </c>
      <c r="L2361" s="452">
        <v>0</v>
      </c>
      <c r="M2361" s="452">
        <v>0</v>
      </c>
      <c r="N2361" s="452">
        <v>0</v>
      </c>
      <c r="O2361" s="452">
        <v>0</v>
      </c>
      <c r="P2361" s="452">
        <v>0</v>
      </c>
      <c r="Q2361" s="452">
        <v>0</v>
      </c>
      <c r="R2361" s="452">
        <v>0</v>
      </c>
      <c r="S2361" s="452">
        <v>0</v>
      </c>
      <c r="T2361" s="452">
        <v>0</v>
      </c>
      <c r="U2361" s="452">
        <v>0</v>
      </c>
      <c r="V2361" s="452">
        <v>0</v>
      </c>
      <c r="W2361" s="452">
        <v>0</v>
      </c>
      <c r="X2361" s="452">
        <v>0</v>
      </c>
    </row>
    <row r="2362" spans="1:24" outlineLevel="2">
      <c r="A2362" s="447"/>
      <c r="B2362" s="447"/>
      <c r="C2362" s="448"/>
      <c r="D2362" s="449"/>
      <c r="E2362" s="452" t="s">
        <v>6031</v>
      </c>
      <c r="F2362" s="452">
        <v>0</v>
      </c>
      <c r="G2362" s="452" t="s">
        <v>29</v>
      </c>
      <c r="H2362" s="452">
        <v>0</v>
      </c>
      <c r="I2362" s="452">
        <v>0</v>
      </c>
      <c r="J2362" s="452">
        <v>0</v>
      </c>
      <c r="K2362" s="452">
        <v>0</v>
      </c>
      <c r="L2362" s="452">
        <v>0</v>
      </c>
      <c r="M2362" s="452">
        <v>0</v>
      </c>
      <c r="N2362" s="452">
        <v>0</v>
      </c>
      <c r="O2362" s="452">
        <v>0</v>
      </c>
      <c r="P2362" s="452">
        <v>0</v>
      </c>
      <c r="Q2362" s="452">
        <v>0</v>
      </c>
      <c r="R2362" s="452">
        <v>0</v>
      </c>
      <c r="S2362" s="452">
        <v>0</v>
      </c>
      <c r="T2362" s="452">
        <v>0</v>
      </c>
      <c r="U2362" s="452">
        <v>0</v>
      </c>
      <c r="V2362" s="452">
        <v>0</v>
      </c>
      <c r="W2362" s="452">
        <v>0</v>
      </c>
      <c r="X2362" s="452">
        <v>0</v>
      </c>
    </row>
    <row r="2363" spans="1:24" outlineLevel="2">
      <c r="A2363" s="447"/>
      <c r="B2363" s="447"/>
      <c r="C2363" s="448"/>
      <c r="D2363" s="449"/>
      <c r="E2363" s="452" t="s">
        <v>6032</v>
      </c>
      <c r="F2363" s="452">
        <v>0</v>
      </c>
      <c r="G2363" s="452" t="s">
        <v>29</v>
      </c>
      <c r="H2363" s="452">
        <v>0</v>
      </c>
      <c r="I2363" s="452">
        <v>0</v>
      </c>
      <c r="J2363" s="452">
        <v>0</v>
      </c>
      <c r="K2363" s="452">
        <v>0</v>
      </c>
      <c r="L2363" s="452">
        <v>0</v>
      </c>
      <c r="M2363" s="452">
        <v>0</v>
      </c>
      <c r="N2363" s="452">
        <v>0</v>
      </c>
      <c r="O2363" s="452">
        <v>0</v>
      </c>
      <c r="P2363" s="452">
        <v>0</v>
      </c>
      <c r="Q2363" s="452">
        <v>0</v>
      </c>
      <c r="R2363" s="452">
        <v>0</v>
      </c>
      <c r="S2363" s="452">
        <v>0</v>
      </c>
      <c r="T2363" s="452">
        <v>0</v>
      </c>
      <c r="U2363" s="452">
        <v>0</v>
      </c>
      <c r="V2363" s="452">
        <v>0</v>
      </c>
      <c r="W2363" s="452">
        <v>0</v>
      </c>
      <c r="X2363" s="452">
        <v>0</v>
      </c>
    </row>
    <row r="2364" spans="1:24" outlineLevel="2">
      <c r="A2364" s="447"/>
      <c r="B2364" s="447"/>
      <c r="C2364" s="448"/>
      <c r="D2364" s="449"/>
      <c r="E2364" s="452" t="s">
        <v>6033</v>
      </c>
      <c r="F2364" s="452">
        <v>0</v>
      </c>
      <c r="G2364" s="452" t="s">
        <v>29</v>
      </c>
      <c r="H2364" s="452">
        <v>0</v>
      </c>
      <c r="I2364" s="452">
        <v>0</v>
      </c>
      <c r="J2364" s="452">
        <v>0</v>
      </c>
      <c r="K2364" s="452">
        <v>0</v>
      </c>
      <c r="L2364" s="452">
        <v>0</v>
      </c>
      <c r="M2364" s="452">
        <v>0</v>
      </c>
      <c r="N2364" s="452">
        <v>0</v>
      </c>
      <c r="O2364" s="452">
        <v>0</v>
      </c>
      <c r="P2364" s="452">
        <v>0</v>
      </c>
      <c r="Q2364" s="452">
        <v>0</v>
      </c>
      <c r="R2364" s="452">
        <v>0</v>
      </c>
      <c r="S2364" s="452">
        <v>0</v>
      </c>
      <c r="T2364" s="452">
        <v>0</v>
      </c>
      <c r="U2364" s="452">
        <v>0</v>
      </c>
      <c r="V2364" s="452">
        <v>0</v>
      </c>
      <c r="W2364" s="452">
        <v>0</v>
      </c>
      <c r="X2364" s="452">
        <v>0</v>
      </c>
    </row>
    <row r="2365" spans="1:24" outlineLevel="2">
      <c r="A2365" s="447"/>
      <c r="B2365" s="447"/>
      <c r="C2365" s="448"/>
      <c r="D2365" s="449"/>
      <c r="E2365" s="452" t="s">
        <v>6034</v>
      </c>
      <c r="F2365" s="452">
        <v>0</v>
      </c>
      <c r="G2365" s="452" t="s">
        <v>29</v>
      </c>
      <c r="H2365" s="452">
        <v>0</v>
      </c>
      <c r="I2365" s="452">
        <v>0</v>
      </c>
      <c r="J2365" s="452">
        <v>0</v>
      </c>
      <c r="K2365" s="452">
        <v>0</v>
      </c>
      <c r="L2365" s="452">
        <v>0</v>
      </c>
      <c r="M2365" s="452">
        <v>0</v>
      </c>
      <c r="N2365" s="452">
        <v>0</v>
      </c>
      <c r="O2365" s="452">
        <v>0</v>
      </c>
      <c r="P2365" s="452">
        <v>0</v>
      </c>
      <c r="Q2365" s="452">
        <v>0</v>
      </c>
      <c r="R2365" s="452">
        <v>0</v>
      </c>
      <c r="S2365" s="452">
        <v>0</v>
      </c>
      <c r="T2365" s="452">
        <v>0</v>
      </c>
      <c r="U2365" s="452">
        <v>0</v>
      </c>
      <c r="V2365" s="452">
        <v>0</v>
      </c>
      <c r="W2365" s="452">
        <v>0</v>
      </c>
      <c r="X2365" s="452">
        <v>0</v>
      </c>
    </row>
    <row r="2366" spans="1:24" outlineLevel="2">
      <c r="A2366" s="447"/>
      <c r="B2366" s="447"/>
      <c r="C2366" s="448"/>
      <c r="D2366" s="449"/>
      <c r="E2366" s="452" t="s">
        <v>6035</v>
      </c>
      <c r="F2366" s="452">
        <v>0</v>
      </c>
      <c r="G2366" s="452" t="s">
        <v>29</v>
      </c>
      <c r="H2366" s="452">
        <v>0</v>
      </c>
      <c r="I2366" s="452">
        <v>0</v>
      </c>
      <c r="J2366" s="452">
        <v>0</v>
      </c>
      <c r="K2366" s="452">
        <v>0</v>
      </c>
      <c r="L2366" s="452">
        <v>0</v>
      </c>
      <c r="M2366" s="452">
        <v>0</v>
      </c>
      <c r="N2366" s="452">
        <v>0</v>
      </c>
      <c r="O2366" s="452">
        <v>0</v>
      </c>
      <c r="P2366" s="452">
        <v>0</v>
      </c>
      <c r="Q2366" s="452">
        <v>0</v>
      </c>
      <c r="R2366" s="452">
        <v>0</v>
      </c>
      <c r="S2366" s="452">
        <v>0</v>
      </c>
      <c r="T2366" s="452">
        <v>0</v>
      </c>
      <c r="U2366" s="452">
        <v>0</v>
      </c>
      <c r="V2366" s="452">
        <v>0</v>
      </c>
      <c r="W2366" s="452">
        <v>0</v>
      </c>
      <c r="X2366" s="452">
        <v>0</v>
      </c>
    </row>
    <row r="2367" spans="1:24" outlineLevel="2">
      <c r="A2367" s="453"/>
      <c r="B2367" s="453"/>
      <c r="C2367" s="454"/>
      <c r="D2367" s="455"/>
      <c r="E2367" s="456" t="s">
        <v>6036</v>
      </c>
      <c r="F2367" s="456"/>
      <c r="G2367" s="456" t="s">
        <v>29</v>
      </c>
      <c r="H2367" s="457">
        <f t="shared" ref="H2367:H2372" si="182" xml:space="preserve"> SUM( J2367:X2367 )</f>
        <v>9.8999999999999991E-2</v>
      </c>
      <c r="I2367" s="456"/>
      <c r="J2367" s="457">
        <f t="shared" ref="J2367:X2372" si="183" xml:space="preserve">  CHOOSE( $F$2348, J2349, J2355, J2361 )</f>
        <v>0</v>
      </c>
      <c r="K2367" s="457">
        <f t="shared" si="183"/>
        <v>0</v>
      </c>
      <c r="L2367" s="457">
        <f t="shared" si="183"/>
        <v>0</v>
      </c>
      <c r="M2367" s="457">
        <f t="shared" si="183"/>
        <v>0</v>
      </c>
      <c r="N2367" s="457">
        <f t="shared" si="183"/>
        <v>8.5999999999999993E-2</v>
      </c>
      <c r="O2367" s="457">
        <f t="shared" si="183"/>
        <v>1.0999999999999999E-2</v>
      </c>
      <c r="P2367" s="457">
        <f t="shared" si="183"/>
        <v>2E-3</v>
      </c>
      <c r="Q2367" s="457">
        <f t="shared" si="183"/>
        <v>0</v>
      </c>
      <c r="R2367" s="457">
        <f t="shared" si="183"/>
        <v>0</v>
      </c>
      <c r="S2367" s="457">
        <f t="shared" si="183"/>
        <v>0</v>
      </c>
      <c r="T2367" s="457">
        <f t="shared" si="183"/>
        <v>0</v>
      </c>
      <c r="U2367" s="457">
        <f t="shared" si="183"/>
        <v>0</v>
      </c>
      <c r="V2367" s="457">
        <f t="shared" si="183"/>
        <v>0</v>
      </c>
      <c r="W2367" s="457">
        <f t="shared" si="183"/>
        <v>0</v>
      </c>
      <c r="X2367" s="457">
        <f t="shared" si="183"/>
        <v>0</v>
      </c>
    </row>
    <row r="2368" spans="1:24" outlineLevel="2">
      <c r="A2368" s="453"/>
      <c r="B2368" s="453"/>
      <c r="C2368" s="454"/>
      <c r="D2368" s="455"/>
      <c r="E2368" s="456" t="s">
        <v>6037</v>
      </c>
      <c r="F2368" s="456"/>
      <c r="G2368" s="456" t="s">
        <v>29</v>
      </c>
      <c r="H2368" s="457">
        <f t="shared" si="182"/>
        <v>1.373</v>
      </c>
      <c r="I2368" s="456"/>
      <c r="J2368" s="457">
        <f t="shared" si="183"/>
        <v>0</v>
      </c>
      <c r="K2368" s="457">
        <f t="shared" si="183"/>
        <v>0</v>
      </c>
      <c r="L2368" s="457">
        <f t="shared" si="183"/>
        <v>0</v>
      </c>
      <c r="M2368" s="457">
        <f t="shared" si="183"/>
        <v>0</v>
      </c>
      <c r="N2368" s="457">
        <f t="shared" si="183"/>
        <v>1.1930000000000001</v>
      </c>
      <c r="O2368" s="457">
        <f t="shared" si="183"/>
        <v>0.157</v>
      </c>
      <c r="P2368" s="457">
        <f t="shared" si="183"/>
        <v>2.3E-2</v>
      </c>
      <c r="Q2368" s="457">
        <f t="shared" si="183"/>
        <v>0</v>
      </c>
      <c r="R2368" s="457">
        <f t="shared" si="183"/>
        <v>0</v>
      </c>
      <c r="S2368" s="457">
        <f t="shared" si="183"/>
        <v>0</v>
      </c>
      <c r="T2368" s="457">
        <f t="shared" si="183"/>
        <v>0</v>
      </c>
      <c r="U2368" s="457">
        <f t="shared" si="183"/>
        <v>0</v>
      </c>
      <c r="V2368" s="457">
        <f t="shared" si="183"/>
        <v>0</v>
      </c>
      <c r="W2368" s="457">
        <f t="shared" si="183"/>
        <v>0</v>
      </c>
      <c r="X2368" s="457">
        <f t="shared" si="183"/>
        <v>0</v>
      </c>
    </row>
    <row r="2369" spans="1:24" outlineLevel="2">
      <c r="A2369" s="453"/>
      <c r="B2369" s="453"/>
      <c r="C2369" s="454"/>
      <c r="D2369" s="455"/>
      <c r="E2369" s="456" t="s">
        <v>6038</v>
      </c>
      <c r="F2369" s="456"/>
      <c r="G2369" s="456" t="s">
        <v>29</v>
      </c>
      <c r="H2369" s="457">
        <f t="shared" si="182"/>
        <v>0</v>
      </c>
      <c r="I2369" s="456"/>
      <c r="J2369" s="457">
        <f t="shared" si="183"/>
        <v>0</v>
      </c>
      <c r="K2369" s="457">
        <f t="shared" si="183"/>
        <v>0</v>
      </c>
      <c r="L2369" s="457">
        <f t="shared" si="183"/>
        <v>0</v>
      </c>
      <c r="M2369" s="457">
        <f t="shared" si="183"/>
        <v>0</v>
      </c>
      <c r="N2369" s="457">
        <f t="shared" si="183"/>
        <v>0</v>
      </c>
      <c r="O2369" s="457">
        <f t="shared" si="183"/>
        <v>0</v>
      </c>
      <c r="P2369" s="457">
        <f t="shared" si="183"/>
        <v>0</v>
      </c>
      <c r="Q2369" s="457">
        <f t="shared" si="183"/>
        <v>0</v>
      </c>
      <c r="R2369" s="457">
        <f t="shared" si="183"/>
        <v>0</v>
      </c>
      <c r="S2369" s="457">
        <f t="shared" si="183"/>
        <v>0</v>
      </c>
      <c r="T2369" s="457">
        <f t="shared" si="183"/>
        <v>0</v>
      </c>
      <c r="U2369" s="457">
        <f t="shared" si="183"/>
        <v>0</v>
      </c>
      <c r="V2369" s="457">
        <f t="shared" si="183"/>
        <v>0</v>
      </c>
      <c r="W2369" s="457">
        <f t="shared" si="183"/>
        <v>0</v>
      </c>
      <c r="X2369" s="457">
        <f t="shared" si="183"/>
        <v>0</v>
      </c>
    </row>
    <row r="2370" spans="1:24" outlineLevel="2">
      <c r="A2370" s="453"/>
      <c r="B2370" s="453"/>
      <c r="C2370" s="454"/>
      <c r="D2370" s="455"/>
      <c r="E2370" s="456" t="s">
        <v>6039</v>
      </c>
      <c r="F2370" s="456"/>
      <c r="G2370" s="456" t="s">
        <v>29</v>
      </c>
      <c r="H2370" s="457">
        <f t="shared" si="182"/>
        <v>0</v>
      </c>
      <c r="I2370" s="456"/>
      <c r="J2370" s="457">
        <f t="shared" si="183"/>
        <v>0</v>
      </c>
      <c r="K2370" s="457">
        <f t="shared" si="183"/>
        <v>0</v>
      </c>
      <c r="L2370" s="457">
        <f t="shared" si="183"/>
        <v>0</v>
      </c>
      <c r="M2370" s="457">
        <f t="shared" si="183"/>
        <v>0</v>
      </c>
      <c r="N2370" s="457">
        <f t="shared" si="183"/>
        <v>0</v>
      </c>
      <c r="O2370" s="457">
        <f t="shared" si="183"/>
        <v>0</v>
      </c>
      <c r="P2370" s="457">
        <f t="shared" si="183"/>
        <v>0</v>
      </c>
      <c r="Q2370" s="457">
        <f t="shared" si="183"/>
        <v>0</v>
      </c>
      <c r="R2370" s="457">
        <f t="shared" si="183"/>
        <v>0</v>
      </c>
      <c r="S2370" s="457">
        <f t="shared" si="183"/>
        <v>0</v>
      </c>
      <c r="T2370" s="457">
        <f t="shared" si="183"/>
        <v>0</v>
      </c>
      <c r="U2370" s="457">
        <f t="shared" si="183"/>
        <v>0</v>
      </c>
      <c r="V2370" s="457">
        <f t="shared" si="183"/>
        <v>0</v>
      </c>
      <c r="W2370" s="457">
        <f t="shared" si="183"/>
        <v>0</v>
      </c>
      <c r="X2370" s="457">
        <f t="shared" si="183"/>
        <v>0</v>
      </c>
    </row>
    <row r="2371" spans="1:24" outlineLevel="2">
      <c r="A2371" s="453"/>
      <c r="B2371" s="453"/>
      <c r="C2371" s="454"/>
      <c r="D2371" s="455"/>
      <c r="E2371" s="456" t="s">
        <v>6040</v>
      </c>
      <c r="F2371" s="456"/>
      <c r="G2371" s="456" t="s">
        <v>29</v>
      </c>
      <c r="H2371" s="457">
        <f t="shared" si="182"/>
        <v>0</v>
      </c>
      <c r="I2371" s="456"/>
      <c r="J2371" s="457">
        <f t="shared" si="183"/>
        <v>0</v>
      </c>
      <c r="K2371" s="457">
        <f t="shared" si="183"/>
        <v>0</v>
      </c>
      <c r="L2371" s="457">
        <f t="shared" si="183"/>
        <v>0</v>
      </c>
      <c r="M2371" s="457">
        <f t="shared" si="183"/>
        <v>0</v>
      </c>
      <c r="N2371" s="457">
        <f t="shared" si="183"/>
        <v>0</v>
      </c>
      <c r="O2371" s="457">
        <f t="shared" si="183"/>
        <v>0</v>
      </c>
      <c r="P2371" s="457">
        <f t="shared" si="183"/>
        <v>0</v>
      </c>
      <c r="Q2371" s="457">
        <f t="shared" si="183"/>
        <v>0</v>
      </c>
      <c r="R2371" s="457">
        <f t="shared" si="183"/>
        <v>0</v>
      </c>
      <c r="S2371" s="457">
        <f t="shared" si="183"/>
        <v>0</v>
      </c>
      <c r="T2371" s="457">
        <f t="shared" si="183"/>
        <v>0</v>
      </c>
      <c r="U2371" s="457">
        <f t="shared" si="183"/>
        <v>0</v>
      </c>
      <c r="V2371" s="457">
        <f t="shared" si="183"/>
        <v>0</v>
      </c>
      <c r="W2371" s="457">
        <f t="shared" si="183"/>
        <v>0</v>
      </c>
      <c r="X2371" s="457">
        <f t="shared" si="183"/>
        <v>0</v>
      </c>
    </row>
    <row r="2372" spans="1:24" outlineLevel="2">
      <c r="A2372" s="453"/>
      <c r="B2372" s="453"/>
      <c r="C2372" s="454"/>
      <c r="D2372" s="455"/>
      <c r="E2372" s="456" t="s">
        <v>6041</v>
      </c>
      <c r="F2372" s="456"/>
      <c r="G2372" s="456" t="s">
        <v>29</v>
      </c>
      <c r="H2372" s="457">
        <f t="shared" si="182"/>
        <v>0</v>
      </c>
      <c r="I2372" s="456"/>
      <c r="J2372" s="457">
        <f t="shared" si="183"/>
        <v>0</v>
      </c>
      <c r="K2372" s="457">
        <f t="shared" si="183"/>
        <v>0</v>
      </c>
      <c r="L2372" s="457">
        <f t="shared" si="183"/>
        <v>0</v>
      </c>
      <c r="M2372" s="457">
        <f t="shared" si="183"/>
        <v>0</v>
      </c>
      <c r="N2372" s="457">
        <f t="shared" si="183"/>
        <v>0</v>
      </c>
      <c r="O2372" s="457">
        <f t="shared" si="183"/>
        <v>0</v>
      </c>
      <c r="P2372" s="457">
        <f t="shared" si="183"/>
        <v>0</v>
      </c>
      <c r="Q2372" s="457">
        <f t="shared" si="183"/>
        <v>0</v>
      </c>
      <c r="R2372" s="457">
        <f t="shared" si="183"/>
        <v>0</v>
      </c>
      <c r="S2372" s="457">
        <f t="shared" si="183"/>
        <v>0</v>
      </c>
      <c r="T2372" s="457">
        <f t="shared" si="183"/>
        <v>0</v>
      </c>
      <c r="U2372" s="457">
        <f t="shared" si="183"/>
        <v>0</v>
      </c>
      <c r="V2372" s="457">
        <f t="shared" si="183"/>
        <v>0</v>
      </c>
      <c r="W2372" s="457">
        <f t="shared" si="183"/>
        <v>0</v>
      </c>
      <c r="X2372" s="457">
        <f t="shared" si="183"/>
        <v>0</v>
      </c>
    </row>
    <row r="2373" spans="1:24" outlineLevel="2"/>
    <row r="2374" spans="1:24" outlineLevel="2"/>
    <row r="2375" spans="1:24" outlineLevel="2">
      <c r="B2375" s="69" t="s">
        <v>6042</v>
      </c>
    </row>
    <row r="2376" spans="1:24" outlineLevel="2">
      <c r="A2376" s="447"/>
      <c r="B2376" s="447"/>
      <c r="C2376" s="448"/>
      <c r="D2376" s="449"/>
      <c r="E2376" s="450" t="s">
        <v>5942</v>
      </c>
      <c r="F2376" s="450">
        <v>1</v>
      </c>
      <c r="G2376" s="450" t="s">
        <v>4001</v>
      </c>
      <c r="M2376" s="451"/>
    </row>
    <row r="2377" spans="1:24" outlineLevel="2">
      <c r="A2377" s="447"/>
      <c r="B2377" s="447"/>
      <c r="C2377" s="448"/>
      <c r="D2377" s="449"/>
      <c r="E2377" s="452" t="s">
        <v>6043</v>
      </c>
      <c r="F2377" s="452">
        <v>0</v>
      </c>
      <c r="G2377" s="452" t="s">
        <v>29</v>
      </c>
      <c r="H2377" s="452">
        <v>0</v>
      </c>
      <c r="I2377" s="452">
        <v>0</v>
      </c>
      <c r="J2377" s="452">
        <v>0</v>
      </c>
      <c r="K2377" s="452">
        <v>0</v>
      </c>
      <c r="L2377" s="452">
        <v>0</v>
      </c>
      <c r="M2377" s="452">
        <v>0</v>
      </c>
      <c r="N2377" s="452">
        <v>0</v>
      </c>
      <c r="O2377" s="452">
        <v>0</v>
      </c>
      <c r="P2377" s="452">
        <v>0</v>
      </c>
      <c r="Q2377" s="452">
        <v>0</v>
      </c>
      <c r="R2377" s="452">
        <v>0</v>
      </c>
      <c r="S2377" s="452">
        <v>0</v>
      </c>
      <c r="T2377" s="452">
        <v>0</v>
      </c>
      <c r="U2377" s="452">
        <v>0</v>
      </c>
      <c r="V2377" s="452">
        <v>0</v>
      </c>
      <c r="W2377" s="452">
        <v>0</v>
      </c>
      <c r="X2377" s="452">
        <v>0</v>
      </c>
    </row>
    <row r="2378" spans="1:24" outlineLevel="2">
      <c r="A2378" s="447"/>
      <c r="B2378" s="447"/>
      <c r="C2378" s="448"/>
      <c r="D2378" s="449"/>
      <c r="E2378" s="452" t="s">
        <v>6044</v>
      </c>
      <c r="F2378" s="452">
        <v>0</v>
      </c>
      <c r="G2378" s="452" t="s">
        <v>29</v>
      </c>
      <c r="H2378" s="452">
        <v>0</v>
      </c>
      <c r="I2378" s="452">
        <v>0</v>
      </c>
      <c r="J2378" s="452">
        <v>0</v>
      </c>
      <c r="K2378" s="452">
        <v>0</v>
      </c>
      <c r="L2378" s="452">
        <v>0</v>
      </c>
      <c r="M2378" s="452">
        <v>0</v>
      </c>
      <c r="N2378" s="452">
        <v>0</v>
      </c>
      <c r="O2378" s="452">
        <v>0</v>
      </c>
      <c r="P2378" s="452">
        <v>0</v>
      </c>
      <c r="Q2378" s="452">
        <v>0</v>
      </c>
      <c r="R2378" s="452">
        <v>0</v>
      </c>
      <c r="S2378" s="452">
        <v>0</v>
      </c>
      <c r="T2378" s="452">
        <v>0</v>
      </c>
      <c r="U2378" s="452">
        <v>0</v>
      </c>
      <c r="V2378" s="452">
        <v>0</v>
      </c>
      <c r="W2378" s="452">
        <v>0</v>
      </c>
      <c r="X2378" s="452">
        <v>0</v>
      </c>
    </row>
    <row r="2379" spans="1:24" outlineLevel="2">
      <c r="A2379" s="447"/>
      <c r="B2379" s="447"/>
      <c r="C2379" s="448"/>
      <c r="D2379" s="449"/>
      <c r="E2379" s="452" t="s">
        <v>6045</v>
      </c>
      <c r="F2379" s="452">
        <v>0</v>
      </c>
      <c r="G2379" s="452" t="s">
        <v>29</v>
      </c>
      <c r="H2379" s="452">
        <v>0</v>
      </c>
      <c r="I2379" s="452">
        <v>0</v>
      </c>
      <c r="J2379" s="452">
        <v>0</v>
      </c>
      <c r="K2379" s="452">
        <v>0</v>
      </c>
      <c r="L2379" s="452">
        <v>0</v>
      </c>
      <c r="M2379" s="452">
        <v>0</v>
      </c>
      <c r="N2379" s="452">
        <v>0</v>
      </c>
      <c r="O2379" s="452">
        <v>0</v>
      </c>
      <c r="P2379" s="452">
        <v>0</v>
      </c>
      <c r="Q2379" s="452">
        <v>0</v>
      </c>
      <c r="R2379" s="452">
        <v>0</v>
      </c>
      <c r="S2379" s="452">
        <v>0</v>
      </c>
      <c r="T2379" s="452">
        <v>0</v>
      </c>
      <c r="U2379" s="452">
        <v>0</v>
      </c>
      <c r="V2379" s="452">
        <v>0</v>
      </c>
      <c r="W2379" s="452">
        <v>0</v>
      </c>
      <c r="X2379" s="452">
        <v>0</v>
      </c>
    </row>
    <row r="2380" spans="1:24" outlineLevel="2">
      <c r="A2380" s="447"/>
      <c r="B2380" s="447"/>
      <c r="C2380" s="448"/>
      <c r="D2380" s="449"/>
      <c r="E2380" s="452" t="s">
        <v>6046</v>
      </c>
      <c r="F2380" s="452">
        <v>0</v>
      </c>
      <c r="G2380" s="452" t="s">
        <v>29</v>
      </c>
      <c r="H2380" s="452">
        <v>0</v>
      </c>
      <c r="I2380" s="452">
        <v>0</v>
      </c>
      <c r="J2380" s="452">
        <v>0</v>
      </c>
      <c r="K2380" s="452">
        <v>0</v>
      </c>
      <c r="L2380" s="452">
        <v>0</v>
      </c>
      <c r="M2380" s="452">
        <v>0</v>
      </c>
      <c r="N2380" s="452">
        <v>0</v>
      </c>
      <c r="O2380" s="452">
        <v>0</v>
      </c>
      <c r="P2380" s="452">
        <v>0</v>
      </c>
      <c r="Q2380" s="452">
        <v>0</v>
      </c>
      <c r="R2380" s="452">
        <v>0</v>
      </c>
      <c r="S2380" s="452">
        <v>0</v>
      </c>
      <c r="T2380" s="452">
        <v>0</v>
      </c>
      <c r="U2380" s="452">
        <v>0</v>
      </c>
      <c r="V2380" s="452">
        <v>0</v>
      </c>
      <c r="W2380" s="452">
        <v>0</v>
      </c>
      <c r="X2380" s="452">
        <v>0</v>
      </c>
    </row>
    <row r="2381" spans="1:24" outlineLevel="2">
      <c r="A2381" s="447"/>
      <c r="B2381" s="447"/>
      <c r="C2381" s="448"/>
      <c r="D2381" s="449"/>
      <c r="E2381" s="452" t="s">
        <v>6047</v>
      </c>
      <c r="F2381" s="452">
        <v>0</v>
      </c>
      <c r="G2381" s="452" t="s">
        <v>29</v>
      </c>
      <c r="H2381" s="452">
        <v>0</v>
      </c>
      <c r="I2381" s="452">
        <v>0</v>
      </c>
      <c r="J2381" s="452">
        <v>0</v>
      </c>
      <c r="K2381" s="452">
        <v>0</v>
      </c>
      <c r="L2381" s="452">
        <v>0</v>
      </c>
      <c r="M2381" s="452">
        <v>0</v>
      </c>
      <c r="N2381" s="452">
        <v>0</v>
      </c>
      <c r="O2381" s="452">
        <v>0</v>
      </c>
      <c r="P2381" s="452">
        <v>0</v>
      </c>
      <c r="Q2381" s="452">
        <v>0</v>
      </c>
      <c r="R2381" s="452">
        <v>0</v>
      </c>
      <c r="S2381" s="452">
        <v>0</v>
      </c>
      <c r="T2381" s="452">
        <v>0</v>
      </c>
      <c r="U2381" s="452">
        <v>0</v>
      </c>
      <c r="V2381" s="452">
        <v>0</v>
      </c>
      <c r="W2381" s="452">
        <v>0</v>
      </c>
      <c r="X2381" s="452">
        <v>0</v>
      </c>
    </row>
    <row r="2382" spans="1:24" outlineLevel="2">
      <c r="A2382" s="447"/>
      <c r="B2382" s="447"/>
      <c r="C2382" s="448"/>
      <c r="D2382" s="449"/>
      <c r="E2382" s="452" t="s">
        <v>6048</v>
      </c>
      <c r="F2382" s="452">
        <v>0</v>
      </c>
      <c r="G2382" s="452" t="s">
        <v>29</v>
      </c>
      <c r="H2382" s="452">
        <v>0</v>
      </c>
      <c r="I2382" s="452">
        <v>0</v>
      </c>
      <c r="J2382" s="452">
        <v>0</v>
      </c>
      <c r="K2382" s="452">
        <v>0</v>
      </c>
      <c r="L2382" s="452">
        <v>0</v>
      </c>
      <c r="M2382" s="452">
        <v>0</v>
      </c>
      <c r="N2382" s="452">
        <v>0</v>
      </c>
      <c r="O2382" s="452">
        <v>0</v>
      </c>
      <c r="P2382" s="452">
        <v>0</v>
      </c>
      <c r="Q2382" s="452">
        <v>0</v>
      </c>
      <c r="R2382" s="452">
        <v>0</v>
      </c>
      <c r="S2382" s="452">
        <v>0</v>
      </c>
      <c r="T2382" s="452">
        <v>0</v>
      </c>
      <c r="U2382" s="452">
        <v>0</v>
      </c>
      <c r="V2382" s="452">
        <v>0</v>
      </c>
      <c r="W2382" s="452">
        <v>0</v>
      </c>
      <c r="X2382" s="452">
        <v>0</v>
      </c>
    </row>
    <row r="2383" spans="1:24" outlineLevel="2">
      <c r="A2383" s="447"/>
      <c r="B2383" s="447"/>
      <c r="C2383" s="448"/>
      <c r="D2383" s="449"/>
      <c r="E2383" s="452" t="s">
        <v>6049</v>
      </c>
      <c r="F2383" s="452">
        <v>0</v>
      </c>
      <c r="G2383" s="452" t="s">
        <v>29</v>
      </c>
      <c r="H2383" s="452">
        <v>0</v>
      </c>
      <c r="I2383" s="452">
        <v>0</v>
      </c>
      <c r="J2383" s="452">
        <v>0</v>
      </c>
      <c r="K2383" s="452">
        <v>0</v>
      </c>
      <c r="L2383" s="452">
        <v>0</v>
      </c>
      <c r="M2383" s="452">
        <v>0</v>
      </c>
      <c r="N2383" s="452">
        <v>0</v>
      </c>
      <c r="O2383" s="452">
        <v>0</v>
      </c>
      <c r="P2383" s="452">
        <v>0</v>
      </c>
      <c r="Q2383" s="452">
        <v>0</v>
      </c>
      <c r="R2383" s="452">
        <v>0</v>
      </c>
      <c r="S2383" s="452">
        <v>0</v>
      </c>
      <c r="T2383" s="452">
        <v>0</v>
      </c>
      <c r="U2383" s="452">
        <v>0</v>
      </c>
      <c r="V2383" s="452">
        <v>0</v>
      </c>
      <c r="W2383" s="452">
        <v>0</v>
      </c>
      <c r="X2383" s="452">
        <v>0</v>
      </c>
    </row>
    <row r="2384" spans="1:24" outlineLevel="2">
      <c r="A2384" s="447"/>
      <c r="B2384" s="447"/>
      <c r="C2384" s="448"/>
      <c r="D2384" s="449"/>
      <c r="E2384" s="452" t="s">
        <v>6050</v>
      </c>
      <c r="F2384" s="452">
        <v>0</v>
      </c>
      <c r="G2384" s="452" t="s">
        <v>29</v>
      </c>
      <c r="H2384" s="452">
        <v>0</v>
      </c>
      <c r="I2384" s="452">
        <v>0</v>
      </c>
      <c r="J2384" s="452">
        <v>0</v>
      </c>
      <c r="K2384" s="452">
        <v>0</v>
      </c>
      <c r="L2384" s="452">
        <v>0</v>
      </c>
      <c r="M2384" s="452">
        <v>0</v>
      </c>
      <c r="N2384" s="452">
        <v>0</v>
      </c>
      <c r="O2384" s="452">
        <v>0</v>
      </c>
      <c r="P2384" s="452">
        <v>0</v>
      </c>
      <c r="Q2384" s="452">
        <v>0</v>
      </c>
      <c r="R2384" s="452">
        <v>0</v>
      </c>
      <c r="S2384" s="452">
        <v>0</v>
      </c>
      <c r="T2384" s="452">
        <v>0</v>
      </c>
      <c r="U2384" s="452">
        <v>0</v>
      </c>
      <c r="V2384" s="452">
        <v>0</v>
      </c>
      <c r="W2384" s="452">
        <v>0</v>
      </c>
      <c r="X2384" s="452">
        <v>0</v>
      </c>
    </row>
    <row r="2385" spans="1:24" outlineLevel="2">
      <c r="A2385" s="447"/>
      <c r="B2385" s="447"/>
      <c r="C2385" s="448"/>
      <c r="D2385" s="449"/>
      <c r="E2385" s="452" t="s">
        <v>6051</v>
      </c>
      <c r="F2385" s="452">
        <v>0</v>
      </c>
      <c r="G2385" s="452" t="s">
        <v>29</v>
      </c>
      <c r="H2385" s="452">
        <v>0</v>
      </c>
      <c r="I2385" s="452">
        <v>0</v>
      </c>
      <c r="J2385" s="452">
        <v>0</v>
      </c>
      <c r="K2385" s="452">
        <v>0</v>
      </c>
      <c r="L2385" s="452">
        <v>0</v>
      </c>
      <c r="M2385" s="452">
        <v>0</v>
      </c>
      <c r="N2385" s="452">
        <v>0</v>
      </c>
      <c r="O2385" s="452">
        <v>0</v>
      </c>
      <c r="P2385" s="452">
        <v>0</v>
      </c>
      <c r="Q2385" s="452">
        <v>0</v>
      </c>
      <c r="R2385" s="452">
        <v>0</v>
      </c>
      <c r="S2385" s="452">
        <v>0</v>
      </c>
      <c r="T2385" s="452">
        <v>0</v>
      </c>
      <c r="U2385" s="452">
        <v>0</v>
      </c>
      <c r="V2385" s="452">
        <v>0</v>
      </c>
      <c r="W2385" s="452">
        <v>0</v>
      </c>
      <c r="X2385" s="452">
        <v>0</v>
      </c>
    </row>
    <row r="2386" spans="1:24" outlineLevel="2">
      <c r="A2386" s="447"/>
      <c r="B2386" s="447"/>
      <c r="C2386" s="448"/>
      <c r="D2386" s="449"/>
      <c r="E2386" s="452" t="s">
        <v>6052</v>
      </c>
      <c r="F2386" s="452">
        <v>0</v>
      </c>
      <c r="G2386" s="452" t="s">
        <v>29</v>
      </c>
      <c r="H2386" s="452">
        <v>0</v>
      </c>
      <c r="I2386" s="452">
        <v>0</v>
      </c>
      <c r="J2386" s="452">
        <v>0</v>
      </c>
      <c r="K2386" s="452">
        <v>0</v>
      </c>
      <c r="L2386" s="452">
        <v>0</v>
      </c>
      <c r="M2386" s="452">
        <v>0</v>
      </c>
      <c r="N2386" s="452">
        <v>0</v>
      </c>
      <c r="O2386" s="452">
        <v>0</v>
      </c>
      <c r="P2386" s="452">
        <v>0</v>
      </c>
      <c r="Q2386" s="452">
        <v>0</v>
      </c>
      <c r="R2386" s="452">
        <v>0</v>
      </c>
      <c r="S2386" s="452">
        <v>0</v>
      </c>
      <c r="T2386" s="452">
        <v>0</v>
      </c>
      <c r="U2386" s="452">
        <v>0</v>
      </c>
      <c r="V2386" s="452">
        <v>0</v>
      </c>
      <c r="W2386" s="452">
        <v>0</v>
      </c>
      <c r="X2386" s="452">
        <v>0</v>
      </c>
    </row>
    <row r="2387" spans="1:24" outlineLevel="2">
      <c r="A2387" s="447"/>
      <c r="B2387" s="447"/>
      <c r="C2387" s="448"/>
      <c r="D2387" s="449"/>
      <c r="E2387" s="452" t="s">
        <v>6053</v>
      </c>
      <c r="F2387" s="452">
        <v>0</v>
      </c>
      <c r="G2387" s="452" t="s">
        <v>29</v>
      </c>
      <c r="H2387" s="452">
        <v>0</v>
      </c>
      <c r="I2387" s="452">
        <v>0</v>
      </c>
      <c r="J2387" s="452">
        <v>0</v>
      </c>
      <c r="K2387" s="452">
        <v>0</v>
      </c>
      <c r="L2387" s="452">
        <v>0</v>
      </c>
      <c r="M2387" s="452">
        <v>0</v>
      </c>
      <c r="N2387" s="452">
        <v>0</v>
      </c>
      <c r="O2387" s="452">
        <v>0</v>
      </c>
      <c r="P2387" s="452">
        <v>0</v>
      </c>
      <c r="Q2387" s="452">
        <v>0</v>
      </c>
      <c r="R2387" s="452">
        <v>0</v>
      </c>
      <c r="S2387" s="452">
        <v>0</v>
      </c>
      <c r="T2387" s="452">
        <v>0</v>
      </c>
      <c r="U2387" s="452">
        <v>0</v>
      </c>
      <c r="V2387" s="452">
        <v>0</v>
      </c>
      <c r="W2387" s="452">
        <v>0</v>
      </c>
      <c r="X2387" s="452">
        <v>0</v>
      </c>
    </row>
    <row r="2388" spans="1:24" outlineLevel="2">
      <c r="A2388" s="447"/>
      <c r="B2388" s="447"/>
      <c r="C2388" s="448"/>
      <c r="D2388" s="449"/>
      <c r="E2388" s="452" t="s">
        <v>6054</v>
      </c>
      <c r="F2388" s="452">
        <v>0</v>
      </c>
      <c r="G2388" s="452" t="s">
        <v>29</v>
      </c>
      <c r="H2388" s="452">
        <v>0</v>
      </c>
      <c r="I2388" s="452">
        <v>0</v>
      </c>
      <c r="J2388" s="452">
        <v>0</v>
      </c>
      <c r="K2388" s="452">
        <v>0</v>
      </c>
      <c r="L2388" s="452">
        <v>0</v>
      </c>
      <c r="M2388" s="452">
        <v>0</v>
      </c>
      <c r="N2388" s="452">
        <v>0</v>
      </c>
      <c r="O2388" s="452">
        <v>0</v>
      </c>
      <c r="P2388" s="452">
        <v>0</v>
      </c>
      <c r="Q2388" s="452">
        <v>0</v>
      </c>
      <c r="R2388" s="452">
        <v>0</v>
      </c>
      <c r="S2388" s="452">
        <v>0</v>
      </c>
      <c r="T2388" s="452">
        <v>0</v>
      </c>
      <c r="U2388" s="452">
        <v>0</v>
      </c>
      <c r="V2388" s="452">
        <v>0</v>
      </c>
      <c r="W2388" s="452">
        <v>0</v>
      </c>
      <c r="X2388" s="452">
        <v>0</v>
      </c>
    </row>
    <row r="2389" spans="1:24" outlineLevel="2">
      <c r="A2389" s="447"/>
      <c r="B2389" s="447"/>
      <c r="C2389" s="448"/>
      <c r="D2389" s="449"/>
      <c r="E2389" s="452" t="s">
        <v>6055</v>
      </c>
      <c r="F2389" s="452">
        <v>0</v>
      </c>
      <c r="G2389" s="452" t="s">
        <v>29</v>
      </c>
      <c r="H2389" s="452">
        <v>0</v>
      </c>
      <c r="I2389" s="452">
        <v>0</v>
      </c>
      <c r="J2389" s="452">
        <v>0</v>
      </c>
      <c r="K2389" s="452">
        <v>0</v>
      </c>
      <c r="L2389" s="452">
        <v>0</v>
      </c>
      <c r="M2389" s="452">
        <v>0</v>
      </c>
      <c r="N2389" s="452">
        <v>0</v>
      </c>
      <c r="O2389" s="452">
        <v>0</v>
      </c>
      <c r="P2389" s="452">
        <v>0</v>
      </c>
      <c r="Q2389" s="452">
        <v>0</v>
      </c>
      <c r="R2389" s="452">
        <v>0</v>
      </c>
      <c r="S2389" s="452">
        <v>0</v>
      </c>
      <c r="T2389" s="452">
        <v>0</v>
      </c>
      <c r="U2389" s="452">
        <v>0</v>
      </c>
      <c r="V2389" s="452">
        <v>0</v>
      </c>
      <c r="W2389" s="452">
        <v>0</v>
      </c>
      <c r="X2389" s="452">
        <v>0</v>
      </c>
    </row>
    <row r="2390" spans="1:24" outlineLevel="2">
      <c r="A2390" s="447"/>
      <c r="B2390" s="447"/>
      <c r="C2390" s="448"/>
      <c r="D2390" s="449"/>
      <c r="E2390" s="452" t="s">
        <v>6056</v>
      </c>
      <c r="F2390" s="452">
        <v>0</v>
      </c>
      <c r="G2390" s="452" t="s">
        <v>29</v>
      </c>
      <c r="H2390" s="452">
        <v>0</v>
      </c>
      <c r="I2390" s="452">
        <v>0</v>
      </c>
      <c r="J2390" s="452">
        <v>0</v>
      </c>
      <c r="K2390" s="452">
        <v>0</v>
      </c>
      <c r="L2390" s="452">
        <v>0</v>
      </c>
      <c r="M2390" s="452">
        <v>0</v>
      </c>
      <c r="N2390" s="452">
        <v>0</v>
      </c>
      <c r="O2390" s="452">
        <v>0</v>
      </c>
      <c r="P2390" s="452">
        <v>0</v>
      </c>
      <c r="Q2390" s="452">
        <v>0</v>
      </c>
      <c r="R2390" s="452">
        <v>0</v>
      </c>
      <c r="S2390" s="452">
        <v>0</v>
      </c>
      <c r="T2390" s="452">
        <v>0</v>
      </c>
      <c r="U2390" s="452">
        <v>0</v>
      </c>
      <c r="V2390" s="452">
        <v>0</v>
      </c>
      <c r="W2390" s="452">
        <v>0</v>
      </c>
      <c r="X2390" s="452">
        <v>0</v>
      </c>
    </row>
    <row r="2391" spans="1:24" outlineLevel="2">
      <c r="A2391" s="447"/>
      <c r="B2391" s="447"/>
      <c r="C2391" s="448"/>
      <c r="D2391" s="449"/>
      <c r="E2391" s="452" t="s">
        <v>6057</v>
      </c>
      <c r="F2391" s="452">
        <v>0</v>
      </c>
      <c r="G2391" s="452" t="s">
        <v>29</v>
      </c>
      <c r="H2391" s="452">
        <v>0</v>
      </c>
      <c r="I2391" s="452">
        <v>0</v>
      </c>
      <c r="J2391" s="452">
        <v>0</v>
      </c>
      <c r="K2391" s="452">
        <v>0</v>
      </c>
      <c r="L2391" s="452">
        <v>0</v>
      </c>
      <c r="M2391" s="452">
        <v>0</v>
      </c>
      <c r="N2391" s="452">
        <v>0</v>
      </c>
      <c r="O2391" s="452">
        <v>0</v>
      </c>
      <c r="P2391" s="452">
        <v>0</v>
      </c>
      <c r="Q2391" s="452">
        <v>0</v>
      </c>
      <c r="R2391" s="452">
        <v>0</v>
      </c>
      <c r="S2391" s="452">
        <v>0</v>
      </c>
      <c r="T2391" s="452">
        <v>0</v>
      </c>
      <c r="U2391" s="452">
        <v>0</v>
      </c>
      <c r="V2391" s="452">
        <v>0</v>
      </c>
      <c r="W2391" s="452">
        <v>0</v>
      </c>
      <c r="X2391" s="452">
        <v>0</v>
      </c>
    </row>
    <row r="2392" spans="1:24" outlineLevel="2">
      <c r="A2392" s="447"/>
      <c r="B2392" s="447"/>
      <c r="C2392" s="448"/>
      <c r="D2392" s="449"/>
      <c r="E2392" s="452" t="s">
        <v>6058</v>
      </c>
      <c r="F2392" s="452">
        <v>0</v>
      </c>
      <c r="G2392" s="452" t="s">
        <v>29</v>
      </c>
      <c r="H2392" s="452">
        <v>0</v>
      </c>
      <c r="I2392" s="452">
        <v>0</v>
      </c>
      <c r="J2392" s="452">
        <v>0</v>
      </c>
      <c r="K2392" s="452">
        <v>0</v>
      </c>
      <c r="L2392" s="452">
        <v>0</v>
      </c>
      <c r="M2392" s="452">
        <v>0</v>
      </c>
      <c r="N2392" s="452">
        <v>0</v>
      </c>
      <c r="O2392" s="452">
        <v>0</v>
      </c>
      <c r="P2392" s="452">
        <v>0</v>
      </c>
      <c r="Q2392" s="452">
        <v>0</v>
      </c>
      <c r="R2392" s="452">
        <v>0</v>
      </c>
      <c r="S2392" s="452">
        <v>0</v>
      </c>
      <c r="T2392" s="452">
        <v>0</v>
      </c>
      <c r="U2392" s="452">
        <v>0</v>
      </c>
      <c r="V2392" s="452">
        <v>0</v>
      </c>
      <c r="W2392" s="452">
        <v>0</v>
      </c>
      <c r="X2392" s="452">
        <v>0</v>
      </c>
    </row>
    <row r="2393" spans="1:24" outlineLevel="2">
      <c r="A2393" s="447"/>
      <c r="B2393" s="447"/>
      <c r="C2393" s="448"/>
      <c r="D2393" s="449"/>
      <c r="E2393" s="452" t="s">
        <v>6059</v>
      </c>
      <c r="F2393" s="452">
        <v>0</v>
      </c>
      <c r="G2393" s="452" t="s">
        <v>29</v>
      </c>
      <c r="H2393" s="452">
        <v>0</v>
      </c>
      <c r="I2393" s="452">
        <v>0</v>
      </c>
      <c r="J2393" s="452">
        <v>0</v>
      </c>
      <c r="K2393" s="452">
        <v>0</v>
      </c>
      <c r="L2393" s="452">
        <v>0</v>
      </c>
      <c r="M2393" s="452">
        <v>0</v>
      </c>
      <c r="N2393" s="452">
        <v>0</v>
      </c>
      <c r="O2393" s="452">
        <v>0</v>
      </c>
      <c r="P2393" s="452">
        <v>0</v>
      </c>
      <c r="Q2393" s="452">
        <v>0</v>
      </c>
      <c r="R2393" s="452">
        <v>0</v>
      </c>
      <c r="S2393" s="452">
        <v>0</v>
      </c>
      <c r="T2393" s="452">
        <v>0</v>
      </c>
      <c r="U2393" s="452">
        <v>0</v>
      </c>
      <c r="V2393" s="452">
        <v>0</v>
      </c>
      <c r="W2393" s="452">
        <v>0</v>
      </c>
      <c r="X2393" s="452">
        <v>0</v>
      </c>
    </row>
    <row r="2394" spans="1:24" outlineLevel="2">
      <c r="A2394" s="447"/>
      <c r="B2394" s="447"/>
      <c r="C2394" s="448"/>
      <c r="D2394" s="449"/>
      <c r="E2394" s="452" t="s">
        <v>6060</v>
      </c>
      <c r="F2394" s="452">
        <v>0</v>
      </c>
      <c r="G2394" s="452" t="s">
        <v>29</v>
      </c>
      <c r="H2394" s="452">
        <v>0</v>
      </c>
      <c r="I2394" s="452">
        <v>0</v>
      </c>
      <c r="J2394" s="452">
        <v>0</v>
      </c>
      <c r="K2394" s="452">
        <v>0</v>
      </c>
      <c r="L2394" s="452">
        <v>0</v>
      </c>
      <c r="M2394" s="452">
        <v>0</v>
      </c>
      <c r="N2394" s="452">
        <v>0</v>
      </c>
      <c r="O2394" s="452">
        <v>0</v>
      </c>
      <c r="P2394" s="452">
        <v>0</v>
      </c>
      <c r="Q2394" s="452">
        <v>0</v>
      </c>
      <c r="R2394" s="452">
        <v>0</v>
      </c>
      <c r="S2394" s="452">
        <v>0</v>
      </c>
      <c r="T2394" s="452">
        <v>0</v>
      </c>
      <c r="U2394" s="452">
        <v>0</v>
      </c>
      <c r="V2394" s="452">
        <v>0</v>
      </c>
      <c r="W2394" s="452">
        <v>0</v>
      </c>
      <c r="X2394" s="452">
        <v>0</v>
      </c>
    </row>
    <row r="2395" spans="1:24" outlineLevel="2">
      <c r="A2395" s="453"/>
      <c r="B2395" s="453"/>
      <c r="C2395" s="454"/>
      <c r="D2395" s="455"/>
      <c r="E2395" s="456" t="s">
        <v>6061</v>
      </c>
      <c r="F2395" s="456"/>
      <c r="G2395" s="456" t="s">
        <v>29</v>
      </c>
      <c r="H2395" s="457">
        <f t="shared" ref="H2395:H2400" si="184" xml:space="preserve"> SUM( J2395:X2395 )</f>
        <v>0</v>
      </c>
      <c r="I2395" s="456"/>
      <c r="J2395" s="457">
        <f t="shared" ref="J2395:X2400" si="185" xml:space="preserve">  CHOOSE( $F$2376, J2377, J2383, J2389 )</f>
        <v>0</v>
      </c>
      <c r="K2395" s="457">
        <f t="shared" si="185"/>
        <v>0</v>
      </c>
      <c r="L2395" s="457">
        <f t="shared" si="185"/>
        <v>0</v>
      </c>
      <c r="M2395" s="457">
        <f t="shared" si="185"/>
        <v>0</v>
      </c>
      <c r="N2395" s="457">
        <f t="shared" si="185"/>
        <v>0</v>
      </c>
      <c r="O2395" s="457">
        <f t="shared" si="185"/>
        <v>0</v>
      </c>
      <c r="P2395" s="457">
        <f t="shared" si="185"/>
        <v>0</v>
      </c>
      <c r="Q2395" s="457">
        <f t="shared" si="185"/>
        <v>0</v>
      </c>
      <c r="R2395" s="457">
        <f t="shared" si="185"/>
        <v>0</v>
      </c>
      <c r="S2395" s="457">
        <f t="shared" si="185"/>
        <v>0</v>
      </c>
      <c r="T2395" s="457">
        <f t="shared" si="185"/>
        <v>0</v>
      </c>
      <c r="U2395" s="457">
        <f t="shared" si="185"/>
        <v>0</v>
      </c>
      <c r="V2395" s="457">
        <f t="shared" si="185"/>
        <v>0</v>
      </c>
      <c r="W2395" s="457">
        <f t="shared" si="185"/>
        <v>0</v>
      </c>
      <c r="X2395" s="457">
        <f t="shared" si="185"/>
        <v>0</v>
      </c>
    </row>
    <row r="2396" spans="1:24" outlineLevel="2">
      <c r="A2396" s="453"/>
      <c r="B2396" s="453"/>
      <c r="C2396" s="454"/>
      <c r="D2396" s="455"/>
      <c r="E2396" s="456" t="s">
        <v>6062</v>
      </c>
      <c r="F2396" s="456"/>
      <c r="G2396" s="456" t="s">
        <v>29</v>
      </c>
      <c r="H2396" s="457">
        <f t="shared" si="184"/>
        <v>0</v>
      </c>
      <c r="I2396" s="456"/>
      <c r="J2396" s="457">
        <f t="shared" si="185"/>
        <v>0</v>
      </c>
      <c r="K2396" s="457">
        <f t="shared" si="185"/>
        <v>0</v>
      </c>
      <c r="L2396" s="457">
        <f t="shared" si="185"/>
        <v>0</v>
      </c>
      <c r="M2396" s="457">
        <f t="shared" si="185"/>
        <v>0</v>
      </c>
      <c r="N2396" s="457">
        <f t="shared" si="185"/>
        <v>0</v>
      </c>
      <c r="O2396" s="457">
        <f t="shared" si="185"/>
        <v>0</v>
      </c>
      <c r="P2396" s="457">
        <f t="shared" si="185"/>
        <v>0</v>
      </c>
      <c r="Q2396" s="457">
        <f t="shared" si="185"/>
        <v>0</v>
      </c>
      <c r="R2396" s="457">
        <f t="shared" si="185"/>
        <v>0</v>
      </c>
      <c r="S2396" s="457">
        <f t="shared" si="185"/>
        <v>0</v>
      </c>
      <c r="T2396" s="457">
        <f t="shared" si="185"/>
        <v>0</v>
      </c>
      <c r="U2396" s="457">
        <f t="shared" si="185"/>
        <v>0</v>
      </c>
      <c r="V2396" s="457">
        <f t="shared" si="185"/>
        <v>0</v>
      </c>
      <c r="W2396" s="457">
        <f t="shared" si="185"/>
        <v>0</v>
      </c>
      <c r="X2396" s="457">
        <f t="shared" si="185"/>
        <v>0</v>
      </c>
    </row>
    <row r="2397" spans="1:24" outlineLevel="2">
      <c r="A2397" s="453"/>
      <c r="B2397" s="453"/>
      <c r="C2397" s="454"/>
      <c r="D2397" s="455"/>
      <c r="E2397" s="456" t="s">
        <v>6063</v>
      </c>
      <c r="F2397" s="456"/>
      <c r="G2397" s="456" t="s">
        <v>29</v>
      </c>
      <c r="H2397" s="457">
        <f t="shared" si="184"/>
        <v>0</v>
      </c>
      <c r="I2397" s="456"/>
      <c r="J2397" s="457">
        <f t="shared" si="185"/>
        <v>0</v>
      </c>
      <c r="K2397" s="457">
        <f t="shared" si="185"/>
        <v>0</v>
      </c>
      <c r="L2397" s="457">
        <f t="shared" si="185"/>
        <v>0</v>
      </c>
      <c r="M2397" s="457">
        <f t="shared" si="185"/>
        <v>0</v>
      </c>
      <c r="N2397" s="457">
        <f t="shared" si="185"/>
        <v>0</v>
      </c>
      <c r="O2397" s="457">
        <f t="shared" si="185"/>
        <v>0</v>
      </c>
      <c r="P2397" s="457">
        <f t="shared" si="185"/>
        <v>0</v>
      </c>
      <c r="Q2397" s="457">
        <f t="shared" si="185"/>
        <v>0</v>
      </c>
      <c r="R2397" s="457">
        <f t="shared" si="185"/>
        <v>0</v>
      </c>
      <c r="S2397" s="457">
        <f t="shared" si="185"/>
        <v>0</v>
      </c>
      <c r="T2397" s="457">
        <f t="shared" si="185"/>
        <v>0</v>
      </c>
      <c r="U2397" s="457">
        <f t="shared" si="185"/>
        <v>0</v>
      </c>
      <c r="V2397" s="457">
        <f t="shared" si="185"/>
        <v>0</v>
      </c>
      <c r="W2397" s="457">
        <f t="shared" si="185"/>
        <v>0</v>
      </c>
      <c r="X2397" s="457">
        <f t="shared" si="185"/>
        <v>0</v>
      </c>
    </row>
    <row r="2398" spans="1:24" outlineLevel="2">
      <c r="A2398" s="453"/>
      <c r="B2398" s="453"/>
      <c r="C2398" s="454"/>
      <c r="D2398" s="455"/>
      <c r="E2398" s="456" t="s">
        <v>6064</v>
      </c>
      <c r="F2398" s="456"/>
      <c r="G2398" s="456" t="s">
        <v>29</v>
      </c>
      <c r="H2398" s="457">
        <f t="shared" si="184"/>
        <v>0</v>
      </c>
      <c r="I2398" s="456"/>
      <c r="J2398" s="457">
        <f t="shared" si="185"/>
        <v>0</v>
      </c>
      <c r="K2398" s="457">
        <f t="shared" si="185"/>
        <v>0</v>
      </c>
      <c r="L2398" s="457">
        <f t="shared" si="185"/>
        <v>0</v>
      </c>
      <c r="M2398" s="457">
        <f t="shared" si="185"/>
        <v>0</v>
      </c>
      <c r="N2398" s="457">
        <f t="shared" si="185"/>
        <v>0</v>
      </c>
      <c r="O2398" s="457">
        <f t="shared" si="185"/>
        <v>0</v>
      </c>
      <c r="P2398" s="457">
        <f t="shared" si="185"/>
        <v>0</v>
      </c>
      <c r="Q2398" s="457">
        <f t="shared" si="185"/>
        <v>0</v>
      </c>
      <c r="R2398" s="457">
        <f t="shared" si="185"/>
        <v>0</v>
      </c>
      <c r="S2398" s="457">
        <f t="shared" si="185"/>
        <v>0</v>
      </c>
      <c r="T2398" s="457">
        <f t="shared" si="185"/>
        <v>0</v>
      </c>
      <c r="U2398" s="457">
        <f t="shared" si="185"/>
        <v>0</v>
      </c>
      <c r="V2398" s="457">
        <f t="shared" si="185"/>
        <v>0</v>
      </c>
      <c r="W2398" s="457">
        <f t="shared" si="185"/>
        <v>0</v>
      </c>
      <c r="X2398" s="457">
        <f t="shared" si="185"/>
        <v>0</v>
      </c>
    </row>
    <row r="2399" spans="1:24" outlineLevel="2">
      <c r="A2399" s="453"/>
      <c r="B2399" s="453"/>
      <c r="C2399" s="454"/>
      <c r="D2399" s="455"/>
      <c r="E2399" s="456" t="s">
        <v>6065</v>
      </c>
      <c r="F2399" s="456"/>
      <c r="G2399" s="456" t="s">
        <v>29</v>
      </c>
      <c r="H2399" s="457">
        <f t="shared" si="184"/>
        <v>0</v>
      </c>
      <c r="I2399" s="456"/>
      <c r="J2399" s="457">
        <f t="shared" si="185"/>
        <v>0</v>
      </c>
      <c r="K2399" s="457">
        <f t="shared" si="185"/>
        <v>0</v>
      </c>
      <c r="L2399" s="457">
        <f t="shared" si="185"/>
        <v>0</v>
      </c>
      <c r="M2399" s="457">
        <f t="shared" si="185"/>
        <v>0</v>
      </c>
      <c r="N2399" s="457">
        <f t="shared" si="185"/>
        <v>0</v>
      </c>
      <c r="O2399" s="457">
        <f t="shared" si="185"/>
        <v>0</v>
      </c>
      <c r="P2399" s="457">
        <f t="shared" si="185"/>
        <v>0</v>
      </c>
      <c r="Q2399" s="457">
        <f t="shared" si="185"/>
        <v>0</v>
      </c>
      <c r="R2399" s="457">
        <f t="shared" si="185"/>
        <v>0</v>
      </c>
      <c r="S2399" s="457">
        <f t="shared" si="185"/>
        <v>0</v>
      </c>
      <c r="T2399" s="457">
        <f t="shared" si="185"/>
        <v>0</v>
      </c>
      <c r="U2399" s="457">
        <f t="shared" si="185"/>
        <v>0</v>
      </c>
      <c r="V2399" s="457">
        <f t="shared" si="185"/>
        <v>0</v>
      </c>
      <c r="W2399" s="457">
        <f t="shared" si="185"/>
        <v>0</v>
      </c>
      <c r="X2399" s="457">
        <f t="shared" si="185"/>
        <v>0</v>
      </c>
    </row>
    <row r="2400" spans="1:24" outlineLevel="2">
      <c r="A2400" s="453"/>
      <c r="B2400" s="453"/>
      <c r="C2400" s="454"/>
      <c r="D2400" s="455"/>
      <c r="E2400" s="456" t="s">
        <v>6066</v>
      </c>
      <c r="F2400" s="456"/>
      <c r="G2400" s="456" t="s">
        <v>29</v>
      </c>
      <c r="H2400" s="457">
        <f t="shared" si="184"/>
        <v>0</v>
      </c>
      <c r="I2400" s="456"/>
      <c r="J2400" s="457">
        <f t="shared" si="185"/>
        <v>0</v>
      </c>
      <c r="K2400" s="457">
        <f t="shared" si="185"/>
        <v>0</v>
      </c>
      <c r="L2400" s="457">
        <f t="shared" si="185"/>
        <v>0</v>
      </c>
      <c r="M2400" s="457">
        <f t="shared" si="185"/>
        <v>0</v>
      </c>
      <c r="N2400" s="457">
        <f t="shared" si="185"/>
        <v>0</v>
      </c>
      <c r="O2400" s="457">
        <f t="shared" si="185"/>
        <v>0</v>
      </c>
      <c r="P2400" s="457">
        <f t="shared" si="185"/>
        <v>0</v>
      </c>
      <c r="Q2400" s="457">
        <f t="shared" si="185"/>
        <v>0</v>
      </c>
      <c r="R2400" s="457">
        <f t="shared" si="185"/>
        <v>0</v>
      </c>
      <c r="S2400" s="457">
        <f t="shared" si="185"/>
        <v>0</v>
      </c>
      <c r="T2400" s="457">
        <f t="shared" si="185"/>
        <v>0</v>
      </c>
      <c r="U2400" s="457">
        <f t="shared" si="185"/>
        <v>0</v>
      </c>
      <c r="V2400" s="457">
        <f t="shared" si="185"/>
        <v>0</v>
      </c>
      <c r="W2400" s="457">
        <f t="shared" si="185"/>
        <v>0</v>
      </c>
      <c r="X2400" s="457">
        <f t="shared" si="185"/>
        <v>0</v>
      </c>
    </row>
    <row r="2401" spans="1:24" outlineLevel="2"/>
    <row r="2402" spans="1:24" outlineLevel="1"/>
    <row r="2403" spans="1:24" outlineLevel="1"/>
    <row r="2404" spans="1:24" outlineLevel="1">
      <c r="A2404" s="69" t="s">
        <v>6067</v>
      </c>
    </row>
    <row r="2405" spans="1:24" outlineLevel="2">
      <c r="B2405" s="69" t="s">
        <v>6068</v>
      </c>
    </row>
    <row r="2406" spans="1:24" outlineLevel="2">
      <c r="A2406" s="447"/>
      <c r="B2406" s="447"/>
      <c r="C2406" s="448"/>
      <c r="D2406" s="449"/>
      <c r="E2406" s="450" t="s">
        <v>6069</v>
      </c>
      <c r="F2406" s="450">
        <v>1</v>
      </c>
      <c r="G2406" s="450" t="s">
        <v>4001</v>
      </c>
      <c r="M2406" s="451"/>
    </row>
    <row r="2407" spans="1:24" outlineLevel="2">
      <c r="A2407" s="447"/>
      <c r="B2407" s="447"/>
      <c r="C2407" s="448"/>
      <c r="D2407" s="449"/>
      <c r="E2407" s="452" t="s">
        <v>6070</v>
      </c>
      <c r="F2407" s="452">
        <v>0</v>
      </c>
      <c r="G2407" s="452" t="s">
        <v>29</v>
      </c>
      <c r="H2407" s="452">
        <v>0</v>
      </c>
      <c r="I2407" s="452">
        <v>0</v>
      </c>
      <c r="J2407" s="452">
        <v>0</v>
      </c>
      <c r="K2407" s="452">
        <v>0</v>
      </c>
      <c r="L2407" s="452">
        <v>0</v>
      </c>
      <c r="M2407" s="452">
        <v>0</v>
      </c>
      <c r="N2407" s="452">
        <v>0</v>
      </c>
      <c r="O2407" s="452">
        <v>0</v>
      </c>
      <c r="P2407" s="452">
        <v>0</v>
      </c>
      <c r="Q2407" s="452">
        <v>0</v>
      </c>
      <c r="R2407" s="452">
        <v>0</v>
      </c>
      <c r="S2407" s="452">
        <v>0</v>
      </c>
      <c r="T2407" s="452">
        <v>0</v>
      </c>
      <c r="U2407" s="452">
        <v>0</v>
      </c>
      <c r="V2407" s="452">
        <v>0</v>
      </c>
      <c r="W2407" s="452">
        <v>0</v>
      </c>
      <c r="X2407" s="452">
        <v>0</v>
      </c>
    </row>
    <row r="2408" spans="1:24" outlineLevel="2">
      <c r="A2408" s="447"/>
      <c r="B2408" s="447"/>
      <c r="C2408" s="448"/>
      <c r="D2408" s="449"/>
      <c r="E2408" s="452" t="s">
        <v>6071</v>
      </c>
      <c r="F2408" s="452">
        <v>0</v>
      </c>
      <c r="G2408" s="452" t="s">
        <v>29</v>
      </c>
      <c r="H2408" s="452">
        <v>0</v>
      </c>
      <c r="I2408" s="452">
        <v>0</v>
      </c>
      <c r="J2408" s="452">
        <v>0</v>
      </c>
      <c r="K2408" s="452">
        <v>0</v>
      </c>
      <c r="L2408" s="452">
        <v>0</v>
      </c>
      <c r="M2408" s="452">
        <v>0</v>
      </c>
      <c r="N2408" s="452">
        <v>0</v>
      </c>
      <c r="O2408" s="452">
        <v>0</v>
      </c>
      <c r="P2408" s="452">
        <v>0</v>
      </c>
      <c r="Q2408" s="452">
        <v>0</v>
      </c>
      <c r="R2408" s="452">
        <v>0</v>
      </c>
      <c r="S2408" s="452">
        <v>0</v>
      </c>
      <c r="T2408" s="452">
        <v>0</v>
      </c>
      <c r="U2408" s="452">
        <v>0</v>
      </c>
      <c r="V2408" s="452">
        <v>0</v>
      </c>
      <c r="W2408" s="452">
        <v>0</v>
      </c>
      <c r="X2408" s="452">
        <v>0</v>
      </c>
    </row>
    <row r="2409" spans="1:24" outlineLevel="2">
      <c r="A2409" s="447"/>
      <c r="B2409" s="447"/>
      <c r="C2409" s="448"/>
      <c r="D2409" s="449"/>
      <c r="E2409" s="452" t="s">
        <v>6072</v>
      </c>
      <c r="F2409" s="452">
        <v>0</v>
      </c>
      <c r="G2409" s="452" t="s">
        <v>29</v>
      </c>
      <c r="H2409" s="452">
        <v>0</v>
      </c>
      <c r="I2409" s="452">
        <v>0</v>
      </c>
      <c r="J2409" s="452">
        <v>0</v>
      </c>
      <c r="K2409" s="452">
        <v>0</v>
      </c>
      <c r="L2409" s="452">
        <v>0</v>
      </c>
      <c r="M2409" s="452">
        <v>0</v>
      </c>
      <c r="N2409" s="452">
        <v>0</v>
      </c>
      <c r="O2409" s="452">
        <v>0</v>
      </c>
      <c r="P2409" s="452">
        <v>0</v>
      </c>
      <c r="Q2409" s="452">
        <v>0</v>
      </c>
      <c r="R2409" s="452">
        <v>0</v>
      </c>
      <c r="S2409" s="452">
        <v>0</v>
      </c>
      <c r="T2409" s="452">
        <v>0</v>
      </c>
      <c r="U2409" s="452">
        <v>0</v>
      </c>
      <c r="V2409" s="452">
        <v>0</v>
      </c>
      <c r="W2409" s="452">
        <v>0</v>
      </c>
      <c r="X2409" s="452">
        <v>0</v>
      </c>
    </row>
    <row r="2410" spans="1:24" outlineLevel="2">
      <c r="A2410" s="447"/>
      <c r="B2410" s="447"/>
      <c r="C2410" s="448"/>
      <c r="D2410" s="449"/>
      <c r="E2410" s="452" t="s">
        <v>6073</v>
      </c>
      <c r="F2410" s="452">
        <v>0</v>
      </c>
      <c r="G2410" s="452" t="s">
        <v>29</v>
      </c>
      <c r="H2410" s="452">
        <v>0</v>
      </c>
      <c r="I2410" s="452">
        <v>0</v>
      </c>
      <c r="J2410" s="452">
        <v>0</v>
      </c>
      <c r="K2410" s="452">
        <v>0</v>
      </c>
      <c r="L2410" s="452">
        <v>0</v>
      </c>
      <c r="M2410" s="452">
        <v>0</v>
      </c>
      <c r="N2410" s="452">
        <v>0</v>
      </c>
      <c r="O2410" s="452">
        <v>0</v>
      </c>
      <c r="P2410" s="452">
        <v>0</v>
      </c>
      <c r="Q2410" s="452">
        <v>0</v>
      </c>
      <c r="R2410" s="452">
        <v>0</v>
      </c>
      <c r="S2410" s="452">
        <v>0</v>
      </c>
      <c r="T2410" s="452">
        <v>0</v>
      </c>
      <c r="U2410" s="452">
        <v>0</v>
      </c>
      <c r="V2410" s="452">
        <v>0</v>
      </c>
      <c r="W2410" s="452">
        <v>0</v>
      </c>
      <c r="X2410" s="452">
        <v>0</v>
      </c>
    </row>
    <row r="2411" spans="1:24" outlineLevel="2">
      <c r="A2411" s="447"/>
      <c r="B2411" s="447"/>
      <c r="C2411" s="448"/>
      <c r="D2411" s="449"/>
      <c r="E2411" s="452" t="s">
        <v>6074</v>
      </c>
      <c r="F2411" s="452">
        <v>0</v>
      </c>
      <c r="G2411" s="452" t="s">
        <v>29</v>
      </c>
      <c r="H2411" s="452">
        <v>0</v>
      </c>
      <c r="I2411" s="452">
        <v>0</v>
      </c>
      <c r="J2411" s="452">
        <v>0</v>
      </c>
      <c r="K2411" s="452">
        <v>0</v>
      </c>
      <c r="L2411" s="452">
        <v>0</v>
      </c>
      <c r="M2411" s="452">
        <v>0</v>
      </c>
      <c r="N2411" s="452">
        <v>0</v>
      </c>
      <c r="O2411" s="452">
        <v>0</v>
      </c>
      <c r="P2411" s="452">
        <v>0</v>
      </c>
      <c r="Q2411" s="452">
        <v>0</v>
      </c>
      <c r="R2411" s="452">
        <v>0</v>
      </c>
      <c r="S2411" s="452">
        <v>0</v>
      </c>
      <c r="T2411" s="452">
        <v>0</v>
      </c>
      <c r="U2411" s="452">
        <v>0</v>
      </c>
      <c r="V2411" s="452">
        <v>0</v>
      </c>
      <c r="W2411" s="452">
        <v>0</v>
      </c>
      <c r="X2411" s="452">
        <v>0</v>
      </c>
    </row>
    <row r="2412" spans="1:24" outlineLevel="2">
      <c r="A2412" s="447"/>
      <c r="B2412" s="447"/>
      <c r="C2412" s="448"/>
      <c r="D2412" s="449"/>
      <c r="E2412" s="452" t="s">
        <v>6075</v>
      </c>
      <c r="F2412" s="452">
        <v>0</v>
      </c>
      <c r="G2412" s="452" t="s">
        <v>29</v>
      </c>
      <c r="H2412" s="452">
        <v>0</v>
      </c>
      <c r="I2412" s="452">
        <v>0</v>
      </c>
      <c r="J2412" s="452">
        <v>0</v>
      </c>
      <c r="K2412" s="452">
        <v>0</v>
      </c>
      <c r="L2412" s="452">
        <v>0</v>
      </c>
      <c r="M2412" s="452">
        <v>0</v>
      </c>
      <c r="N2412" s="452">
        <v>0</v>
      </c>
      <c r="O2412" s="452">
        <v>0</v>
      </c>
      <c r="P2412" s="452">
        <v>0</v>
      </c>
      <c r="Q2412" s="452">
        <v>0</v>
      </c>
      <c r="R2412" s="452">
        <v>0</v>
      </c>
      <c r="S2412" s="452">
        <v>0</v>
      </c>
      <c r="T2412" s="452">
        <v>0</v>
      </c>
      <c r="U2412" s="452">
        <v>0</v>
      </c>
      <c r="V2412" s="452">
        <v>0</v>
      </c>
      <c r="W2412" s="452">
        <v>0</v>
      </c>
      <c r="X2412" s="452">
        <v>0</v>
      </c>
    </row>
    <row r="2413" spans="1:24" outlineLevel="2">
      <c r="A2413" s="447"/>
      <c r="B2413" s="447"/>
      <c r="C2413" s="448"/>
      <c r="D2413" s="449"/>
      <c r="E2413" s="452" t="s">
        <v>6076</v>
      </c>
      <c r="F2413" s="452">
        <v>0</v>
      </c>
      <c r="G2413" s="452" t="s">
        <v>29</v>
      </c>
      <c r="H2413" s="452">
        <v>0</v>
      </c>
      <c r="I2413" s="452">
        <v>0</v>
      </c>
      <c r="J2413" s="452">
        <v>0</v>
      </c>
      <c r="K2413" s="452">
        <v>0</v>
      </c>
      <c r="L2413" s="452">
        <v>0</v>
      </c>
      <c r="M2413" s="452">
        <v>0</v>
      </c>
      <c r="N2413" s="452">
        <v>0</v>
      </c>
      <c r="O2413" s="452">
        <v>0</v>
      </c>
      <c r="P2413" s="452">
        <v>0</v>
      </c>
      <c r="Q2413" s="452">
        <v>0</v>
      </c>
      <c r="R2413" s="452">
        <v>0</v>
      </c>
      <c r="S2413" s="452">
        <v>0</v>
      </c>
      <c r="T2413" s="452">
        <v>0</v>
      </c>
      <c r="U2413" s="452">
        <v>0</v>
      </c>
      <c r="V2413" s="452">
        <v>0</v>
      </c>
      <c r="W2413" s="452">
        <v>0</v>
      </c>
      <c r="X2413" s="452">
        <v>0</v>
      </c>
    </row>
    <row r="2414" spans="1:24" outlineLevel="2">
      <c r="A2414" s="447"/>
      <c r="B2414" s="447"/>
      <c r="C2414" s="448"/>
      <c r="D2414" s="449"/>
      <c r="E2414" s="452" t="s">
        <v>6077</v>
      </c>
      <c r="F2414" s="452">
        <v>0</v>
      </c>
      <c r="G2414" s="452" t="s">
        <v>29</v>
      </c>
      <c r="H2414" s="452">
        <v>0</v>
      </c>
      <c r="I2414" s="452">
        <v>0</v>
      </c>
      <c r="J2414" s="452">
        <v>0</v>
      </c>
      <c r="K2414" s="452">
        <v>0</v>
      </c>
      <c r="L2414" s="452">
        <v>0</v>
      </c>
      <c r="M2414" s="452">
        <v>0</v>
      </c>
      <c r="N2414" s="452">
        <v>0</v>
      </c>
      <c r="O2414" s="452">
        <v>0</v>
      </c>
      <c r="P2414" s="452">
        <v>0</v>
      </c>
      <c r="Q2414" s="452">
        <v>0</v>
      </c>
      <c r="R2414" s="452">
        <v>0</v>
      </c>
      <c r="S2414" s="452">
        <v>0</v>
      </c>
      <c r="T2414" s="452">
        <v>0</v>
      </c>
      <c r="U2414" s="452">
        <v>0</v>
      </c>
      <c r="V2414" s="452">
        <v>0</v>
      </c>
      <c r="W2414" s="452">
        <v>0</v>
      </c>
      <c r="X2414" s="452">
        <v>0</v>
      </c>
    </row>
    <row r="2415" spans="1:24" outlineLevel="2">
      <c r="A2415" s="447"/>
      <c r="B2415" s="447"/>
      <c r="C2415" s="448"/>
      <c r="D2415" s="449"/>
      <c r="E2415" s="452" t="s">
        <v>6078</v>
      </c>
      <c r="F2415" s="452">
        <v>0</v>
      </c>
      <c r="G2415" s="452" t="s">
        <v>29</v>
      </c>
      <c r="H2415" s="452">
        <v>0</v>
      </c>
      <c r="I2415" s="452">
        <v>0</v>
      </c>
      <c r="J2415" s="452">
        <v>0</v>
      </c>
      <c r="K2415" s="452">
        <v>0</v>
      </c>
      <c r="L2415" s="452">
        <v>0</v>
      </c>
      <c r="M2415" s="452">
        <v>0</v>
      </c>
      <c r="N2415" s="452">
        <v>0</v>
      </c>
      <c r="O2415" s="452">
        <v>0</v>
      </c>
      <c r="P2415" s="452">
        <v>0</v>
      </c>
      <c r="Q2415" s="452">
        <v>0</v>
      </c>
      <c r="R2415" s="452">
        <v>0</v>
      </c>
      <c r="S2415" s="452">
        <v>0</v>
      </c>
      <c r="T2415" s="452">
        <v>0</v>
      </c>
      <c r="U2415" s="452">
        <v>0</v>
      </c>
      <c r="V2415" s="452">
        <v>0</v>
      </c>
      <c r="W2415" s="452">
        <v>0</v>
      </c>
      <c r="X2415" s="452">
        <v>0</v>
      </c>
    </row>
    <row r="2416" spans="1:24" outlineLevel="2">
      <c r="A2416" s="447"/>
      <c r="B2416" s="447"/>
      <c r="C2416" s="448"/>
      <c r="D2416" s="449"/>
      <c r="E2416" s="452" t="s">
        <v>6079</v>
      </c>
      <c r="F2416" s="452">
        <v>0</v>
      </c>
      <c r="G2416" s="452" t="s">
        <v>29</v>
      </c>
      <c r="H2416" s="452">
        <v>0</v>
      </c>
      <c r="I2416" s="452">
        <v>0</v>
      </c>
      <c r="J2416" s="452">
        <v>0</v>
      </c>
      <c r="K2416" s="452">
        <v>0</v>
      </c>
      <c r="L2416" s="452">
        <v>0</v>
      </c>
      <c r="M2416" s="452">
        <v>0</v>
      </c>
      <c r="N2416" s="452">
        <v>0</v>
      </c>
      <c r="O2416" s="452">
        <v>0</v>
      </c>
      <c r="P2416" s="452">
        <v>0</v>
      </c>
      <c r="Q2416" s="452">
        <v>0</v>
      </c>
      <c r="R2416" s="452">
        <v>0</v>
      </c>
      <c r="S2416" s="452">
        <v>0</v>
      </c>
      <c r="T2416" s="452">
        <v>0</v>
      </c>
      <c r="U2416" s="452">
        <v>0</v>
      </c>
      <c r="V2416" s="452">
        <v>0</v>
      </c>
      <c r="W2416" s="452">
        <v>0</v>
      </c>
      <c r="X2416" s="452">
        <v>0</v>
      </c>
    </row>
    <row r="2417" spans="1:24" outlineLevel="2">
      <c r="A2417" s="447"/>
      <c r="B2417" s="447"/>
      <c r="C2417" s="448"/>
      <c r="D2417" s="449"/>
      <c r="E2417" s="452" t="s">
        <v>6080</v>
      </c>
      <c r="F2417" s="452">
        <v>0</v>
      </c>
      <c r="G2417" s="452" t="s">
        <v>29</v>
      </c>
      <c r="H2417" s="452">
        <v>0</v>
      </c>
      <c r="I2417" s="452">
        <v>0</v>
      </c>
      <c r="J2417" s="452">
        <v>0</v>
      </c>
      <c r="K2417" s="452">
        <v>0</v>
      </c>
      <c r="L2417" s="452">
        <v>0</v>
      </c>
      <c r="M2417" s="452">
        <v>0</v>
      </c>
      <c r="N2417" s="452">
        <v>0</v>
      </c>
      <c r="O2417" s="452">
        <v>0</v>
      </c>
      <c r="P2417" s="452">
        <v>0</v>
      </c>
      <c r="Q2417" s="452">
        <v>0</v>
      </c>
      <c r="R2417" s="452">
        <v>0</v>
      </c>
      <c r="S2417" s="452">
        <v>0</v>
      </c>
      <c r="T2417" s="452">
        <v>0</v>
      </c>
      <c r="U2417" s="452">
        <v>0</v>
      </c>
      <c r="V2417" s="452">
        <v>0</v>
      </c>
      <c r="W2417" s="452">
        <v>0</v>
      </c>
      <c r="X2417" s="452">
        <v>0</v>
      </c>
    </row>
    <row r="2418" spans="1:24" outlineLevel="2">
      <c r="A2418" s="447"/>
      <c r="B2418" s="447"/>
      <c r="C2418" s="448"/>
      <c r="D2418" s="449"/>
      <c r="E2418" s="452" t="s">
        <v>6081</v>
      </c>
      <c r="F2418" s="452">
        <v>0</v>
      </c>
      <c r="G2418" s="452" t="s">
        <v>29</v>
      </c>
      <c r="H2418" s="452">
        <v>0</v>
      </c>
      <c r="I2418" s="452">
        <v>0</v>
      </c>
      <c r="J2418" s="452">
        <v>0</v>
      </c>
      <c r="K2418" s="452">
        <v>0</v>
      </c>
      <c r="L2418" s="452">
        <v>0</v>
      </c>
      <c r="M2418" s="452">
        <v>0</v>
      </c>
      <c r="N2418" s="452">
        <v>0</v>
      </c>
      <c r="O2418" s="452">
        <v>0</v>
      </c>
      <c r="P2418" s="452">
        <v>0</v>
      </c>
      <c r="Q2418" s="452">
        <v>0</v>
      </c>
      <c r="R2418" s="452">
        <v>0</v>
      </c>
      <c r="S2418" s="452">
        <v>0</v>
      </c>
      <c r="T2418" s="452">
        <v>0</v>
      </c>
      <c r="U2418" s="452">
        <v>0</v>
      </c>
      <c r="V2418" s="452">
        <v>0</v>
      </c>
      <c r="W2418" s="452">
        <v>0</v>
      </c>
      <c r="X2418" s="452">
        <v>0</v>
      </c>
    </row>
    <row r="2419" spans="1:24" outlineLevel="2">
      <c r="A2419" s="447"/>
      <c r="B2419" s="447"/>
      <c r="C2419" s="448"/>
      <c r="D2419" s="449"/>
      <c r="E2419" s="452" t="s">
        <v>6082</v>
      </c>
      <c r="F2419" s="452">
        <v>0</v>
      </c>
      <c r="G2419" s="452" t="s">
        <v>29</v>
      </c>
      <c r="H2419" s="452">
        <v>0</v>
      </c>
      <c r="I2419" s="452">
        <v>0</v>
      </c>
      <c r="J2419" s="452">
        <v>0</v>
      </c>
      <c r="K2419" s="452">
        <v>0</v>
      </c>
      <c r="L2419" s="452">
        <v>0</v>
      </c>
      <c r="M2419" s="452">
        <v>0</v>
      </c>
      <c r="N2419" s="452">
        <v>0</v>
      </c>
      <c r="O2419" s="452">
        <v>0</v>
      </c>
      <c r="P2419" s="452">
        <v>0</v>
      </c>
      <c r="Q2419" s="452">
        <v>0</v>
      </c>
      <c r="R2419" s="452">
        <v>0</v>
      </c>
      <c r="S2419" s="452">
        <v>0</v>
      </c>
      <c r="T2419" s="452">
        <v>0</v>
      </c>
      <c r="U2419" s="452">
        <v>0</v>
      </c>
      <c r="V2419" s="452">
        <v>0</v>
      </c>
      <c r="W2419" s="452">
        <v>0</v>
      </c>
      <c r="X2419" s="452">
        <v>0</v>
      </c>
    </row>
    <row r="2420" spans="1:24" outlineLevel="2">
      <c r="A2420" s="447"/>
      <c r="B2420" s="447"/>
      <c r="C2420" s="448"/>
      <c r="D2420" s="449"/>
      <c r="E2420" s="452" t="s">
        <v>6083</v>
      </c>
      <c r="F2420" s="452">
        <v>0</v>
      </c>
      <c r="G2420" s="452" t="s">
        <v>29</v>
      </c>
      <c r="H2420" s="452">
        <v>0</v>
      </c>
      <c r="I2420" s="452">
        <v>0</v>
      </c>
      <c r="J2420" s="452">
        <v>0</v>
      </c>
      <c r="K2420" s="452">
        <v>0</v>
      </c>
      <c r="L2420" s="452">
        <v>0</v>
      </c>
      <c r="M2420" s="452">
        <v>0</v>
      </c>
      <c r="N2420" s="452">
        <v>0</v>
      </c>
      <c r="O2420" s="452">
        <v>0</v>
      </c>
      <c r="P2420" s="452">
        <v>0</v>
      </c>
      <c r="Q2420" s="452">
        <v>0</v>
      </c>
      <c r="R2420" s="452">
        <v>0</v>
      </c>
      <c r="S2420" s="452">
        <v>0</v>
      </c>
      <c r="T2420" s="452">
        <v>0</v>
      </c>
      <c r="U2420" s="452">
        <v>0</v>
      </c>
      <c r="V2420" s="452">
        <v>0</v>
      </c>
      <c r="W2420" s="452">
        <v>0</v>
      </c>
      <c r="X2420" s="452">
        <v>0</v>
      </c>
    </row>
    <row r="2421" spans="1:24" outlineLevel="2">
      <c r="A2421" s="447"/>
      <c r="B2421" s="447"/>
      <c r="C2421" s="448"/>
      <c r="D2421" s="449"/>
      <c r="E2421" s="452" t="s">
        <v>6084</v>
      </c>
      <c r="F2421" s="452">
        <v>0</v>
      </c>
      <c r="G2421" s="452" t="s">
        <v>29</v>
      </c>
      <c r="H2421" s="452">
        <v>0</v>
      </c>
      <c r="I2421" s="452">
        <v>0</v>
      </c>
      <c r="J2421" s="452">
        <v>0</v>
      </c>
      <c r="K2421" s="452">
        <v>0</v>
      </c>
      <c r="L2421" s="452">
        <v>0</v>
      </c>
      <c r="M2421" s="452">
        <v>0</v>
      </c>
      <c r="N2421" s="452">
        <v>0</v>
      </c>
      <c r="O2421" s="452">
        <v>0</v>
      </c>
      <c r="P2421" s="452">
        <v>0</v>
      </c>
      <c r="Q2421" s="452">
        <v>0</v>
      </c>
      <c r="R2421" s="452">
        <v>0</v>
      </c>
      <c r="S2421" s="452">
        <v>0</v>
      </c>
      <c r="T2421" s="452">
        <v>0</v>
      </c>
      <c r="U2421" s="452">
        <v>0</v>
      </c>
      <c r="V2421" s="452">
        <v>0</v>
      </c>
      <c r="W2421" s="452">
        <v>0</v>
      </c>
      <c r="X2421" s="452">
        <v>0</v>
      </c>
    </row>
    <row r="2422" spans="1:24" outlineLevel="2">
      <c r="A2422" s="447"/>
      <c r="B2422" s="447"/>
      <c r="C2422" s="448"/>
      <c r="D2422" s="449"/>
      <c r="E2422" s="452" t="s">
        <v>6085</v>
      </c>
      <c r="F2422" s="452">
        <v>0</v>
      </c>
      <c r="G2422" s="452" t="s">
        <v>29</v>
      </c>
      <c r="H2422" s="452">
        <v>0</v>
      </c>
      <c r="I2422" s="452">
        <v>0</v>
      </c>
      <c r="J2422" s="452">
        <v>0</v>
      </c>
      <c r="K2422" s="452">
        <v>0</v>
      </c>
      <c r="L2422" s="452">
        <v>0</v>
      </c>
      <c r="M2422" s="452">
        <v>0</v>
      </c>
      <c r="N2422" s="452">
        <v>0</v>
      </c>
      <c r="O2422" s="452">
        <v>0</v>
      </c>
      <c r="P2422" s="452">
        <v>0</v>
      </c>
      <c r="Q2422" s="452">
        <v>0</v>
      </c>
      <c r="R2422" s="452">
        <v>0</v>
      </c>
      <c r="S2422" s="452">
        <v>0</v>
      </c>
      <c r="T2422" s="452">
        <v>0</v>
      </c>
      <c r="U2422" s="452">
        <v>0</v>
      </c>
      <c r="V2422" s="452">
        <v>0</v>
      </c>
      <c r="W2422" s="452">
        <v>0</v>
      </c>
      <c r="X2422" s="452">
        <v>0</v>
      </c>
    </row>
    <row r="2423" spans="1:24" outlineLevel="2">
      <c r="A2423" s="447"/>
      <c r="B2423" s="447"/>
      <c r="C2423" s="448"/>
      <c r="D2423" s="449"/>
      <c r="E2423" s="452" t="s">
        <v>6086</v>
      </c>
      <c r="F2423" s="452">
        <v>0</v>
      </c>
      <c r="G2423" s="452" t="s">
        <v>29</v>
      </c>
      <c r="H2423" s="452">
        <v>0</v>
      </c>
      <c r="I2423" s="452">
        <v>0</v>
      </c>
      <c r="J2423" s="452">
        <v>0</v>
      </c>
      <c r="K2423" s="452">
        <v>0</v>
      </c>
      <c r="L2423" s="452">
        <v>0</v>
      </c>
      <c r="M2423" s="452">
        <v>0</v>
      </c>
      <c r="N2423" s="452">
        <v>0</v>
      </c>
      <c r="O2423" s="452">
        <v>0</v>
      </c>
      <c r="P2423" s="452">
        <v>0</v>
      </c>
      <c r="Q2423" s="452">
        <v>0</v>
      </c>
      <c r="R2423" s="452">
        <v>0</v>
      </c>
      <c r="S2423" s="452">
        <v>0</v>
      </c>
      <c r="T2423" s="452">
        <v>0</v>
      </c>
      <c r="U2423" s="452">
        <v>0</v>
      </c>
      <c r="V2423" s="452">
        <v>0</v>
      </c>
      <c r="W2423" s="452">
        <v>0</v>
      </c>
      <c r="X2423" s="452">
        <v>0</v>
      </c>
    </row>
    <row r="2424" spans="1:24" outlineLevel="2">
      <c r="A2424" s="447"/>
      <c r="B2424" s="447"/>
      <c r="C2424" s="448"/>
      <c r="D2424" s="449"/>
      <c r="E2424" s="452" t="s">
        <v>6087</v>
      </c>
      <c r="F2424" s="452">
        <v>0</v>
      </c>
      <c r="G2424" s="452" t="s">
        <v>29</v>
      </c>
      <c r="H2424" s="452">
        <v>0</v>
      </c>
      <c r="I2424" s="452">
        <v>0</v>
      </c>
      <c r="J2424" s="452">
        <v>0</v>
      </c>
      <c r="K2424" s="452">
        <v>0</v>
      </c>
      <c r="L2424" s="452">
        <v>0</v>
      </c>
      <c r="M2424" s="452">
        <v>0</v>
      </c>
      <c r="N2424" s="452">
        <v>0</v>
      </c>
      <c r="O2424" s="452">
        <v>0</v>
      </c>
      <c r="P2424" s="452">
        <v>0</v>
      </c>
      <c r="Q2424" s="452">
        <v>0</v>
      </c>
      <c r="R2424" s="452">
        <v>0</v>
      </c>
      <c r="S2424" s="452">
        <v>0</v>
      </c>
      <c r="T2424" s="452">
        <v>0</v>
      </c>
      <c r="U2424" s="452">
        <v>0</v>
      </c>
      <c r="V2424" s="452">
        <v>0</v>
      </c>
      <c r="W2424" s="452">
        <v>0</v>
      </c>
      <c r="X2424" s="452">
        <v>0</v>
      </c>
    </row>
    <row r="2425" spans="1:24" outlineLevel="2">
      <c r="E2425" s="70" t="s">
        <v>6088</v>
      </c>
      <c r="G2425" s="70" t="s">
        <v>29</v>
      </c>
      <c r="H2425" s="458">
        <f t="shared" ref="H2425:H2430" si="186" xml:space="preserve"> SUM( J2425:X2425 )</f>
        <v>0</v>
      </c>
      <c r="J2425" s="458">
        <f t="shared" ref="J2425:X2430" si="187" xml:space="preserve">  CHOOSE( $F$2406, J2407, J2413, J2419 )</f>
        <v>0</v>
      </c>
      <c r="K2425" s="458">
        <f t="shared" si="187"/>
        <v>0</v>
      </c>
      <c r="L2425" s="458">
        <f t="shared" si="187"/>
        <v>0</v>
      </c>
      <c r="M2425" s="458">
        <f t="shared" si="187"/>
        <v>0</v>
      </c>
      <c r="N2425" s="458">
        <f t="shared" si="187"/>
        <v>0</v>
      </c>
      <c r="O2425" s="458">
        <f t="shared" si="187"/>
        <v>0</v>
      </c>
      <c r="P2425" s="458">
        <f t="shared" si="187"/>
        <v>0</v>
      </c>
      <c r="Q2425" s="458">
        <f t="shared" si="187"/>
        <v>0</v>
      </c>
      <c r="R2425" s="458">
        <f t="shared" si="187"/>
        <v>0</v>
      </c>
      <c r="S2425" s="458">
        <f t="shared" si="187"/>
        <v>0</v>
      </c>
      <c r="T2425" s="458">
        <f t="shared" si="187"/>
        <v>0</v>
      </c>
      <c r="U2425" s="458">
        <f t="shared" si="187"/>
        <v>0</v>
      </c>
      <c r="V2425" s="458">
        <f t="shared" si="187"/>
        <v>0</v>
      </c>
      <c r="W2425" s="458">
        <f t="shared" si="187"/>
        <v>0</v>
      </c>
      <c r="X2425" s="458">
        <f t="shared" si="187"/>
        <v>0</v>
      </c>
    </row>
    <row r="2426" spans="1:24" outlineLevel="2">
      <c r="E2426" s="70" t="s">
        <v>6089</v>
      </c>
      <c r="G2426" s="70" t="s">
        <v>29</v>
      </c>
      <c r="H2426" s="458">
        <f t="shared" si="186"/>
        <v>0</v>
      </c>
      <c r="J2426" s="458">
        <f t="shared" si="187"/>
        <v>0</v>
      </c>
      <c r="K2426" s="458">
        <f t="shared" si="187"/>
        <v>0</v>
      </c>
      <c r="L2426" s="458">
        <f t="shared" si="187"/>
        <v>0</v>
      </c>
      <c r="M2426" s="458">
        <f t="shared" si="187"/>
        <v>0</v>
      </c>
      <c r="N2426" s="458">
        <f t="shared" si="187"/>
        <v>0</v>
      </c>
      <c r="O2426" s="458">
        <f t="shared" si="187"/>
        <v>0</v>
      </c>
      <c r="P2426" s="458">
        <f t="shared" si="187"/>
        <v>0</v>
      </c>
      <c r="Q2426" s="458">
        <f t="shared" si="187"/>
        <v>0</v>
      </c>
      <c r="R2426" s="458">
        <f t="shared" si="187"/>
        <v>0</v>
      </c>
      <c r="S2426" s="458">
        <f t="shared" si="187"/>
        <v>0</v>
      </c>
      <c r="T2426" s="458">
        <f t="shared" si="187"/>
        <v>0</v>
      </c>
      <c r="U2426" s="458">
        <f t="shared" si="187"/>
        <v>0</v>
      </c>
      <c r="V2426" s="458">
        <f t="shared" si="187"/>
        <v>0</v>
      </c>
      <c r="W2426" s="458">
        <f t="shared" si="187"/>
        <v>0</v>
      </c>
      <c r="X2426" s="458">
        <f t="shared" si="187"/>
        <v>0</v>
      </c>
    </row>
    <row r="2427" spans="1:24" outlineLevel="2">
      <c r="E2427" s="70" t="s">
        <v>6090</v>
      </c>
      <c r="G2427" s="70" t="s">
        <v>29</v>
      </c>
      <c r="H2427" s="458">
        <f t="shared" si="186"/>
        <v>0</v>
      </c>
      <c r="J2427" s="458">
        <f t="shared" si="187"/>
        <v>0</v>
      </c>
      <c r="K2427" s="458">
        <f t="shared" si="187"/>
        <v>0</v>
      </c>
      <c r="L2427" s="458">
        <f t="shared" si="187"/>
        <v>0</v>
      </c>
      <c r="M2427" s="458">
        <f t="shared" si="187"/>
        <v>0</v>
      </c>
      <c r="N2427" s="458">
        <f t="shared" si="187"/>
        <v>0</v>
      </c>
      <c r="O2427" s="458">
        <f t="shared" si="187"/>
        <v>0</v>
      </c>
      <c r="P2427" s="458">
        <f t="shared" si="187"/>
        <v>0</v>
      </c>
      <c r="Q2427" s="458">
        <f t="shared" si="187"/>
        <v>0</v>
      </c>
      <c r="R2427" s="458">
        <f t="shared" si="187"/>
        <v>0</v>
      </c>
      <c r="S2427" s="458">
        <f t="shared" si="187"/>
        <v>0</v>
      </c>
      <c r="T2427" s="458">
        <f t="shared" si="187"/>
        <v>0</v>
      </c>
      <c r="U2427" s="458">
        <f t="shared" si="187"/>
        <v>0</v>
      </c>
      <c r="V2427" s="458">
        <f t="shared" si="187"/>
        <v>0</v>
      </c>
      <c r="W2427" s="458">
        <f t="shared" si="187"/>
        <v>0</v>
      </c>
      <c r="X2427" s="458">
        <f t="shared" si="187"/>
        <v>0</v>
      </c>
    </row>
    <row r="2428" spans="1:24" outlineLevel="2">
      <c r="E2428" s="70" t="s">
        <v>6091</v>
      </c>
      <c r="G2428" s="70" t="s">
        <v>29</v>
      </c>
      <c r="H2428" s="458">
        <f t="shared" si="186"/>
        <v>0</v>
      </c>
      <c r="J2428" s="458">
        <f t="shared" si="187"/>
        <v>0</v>
      </c>
      <c r="K2428" s="458">
        <f t="shared" si="187"/>
        <v>0</v>
      </c>
      <c r="L2428" s="458">
        <f t="shared" si="187"/>
        <v>0</v>
      </c>
      <c r="M2428" s="458">
        <f t="shared" si="187"/>
        <v>0</v>
      </c>
      <c r="N2428" s="458">
        <f t="shared" si="187"/>
        <v>0</v>
      </c>
      <c r="O2428" s="458">
        <f t="shared" si="187"/>
        <v>0</v>
      </c>
      <c r="P2428" s="458">
        <f t="shared" si="187"/>
        <v>0</v>
      </c>
      <c r="Q2428" s="458">
        <f t="shared" si="187"/>
        <v>0</v>
      </c>
      <c r="R2428" s="458">
        <f t="shared" si="187"/>
        <v>0</v>
      </c>
      <c r="S2428" s="458">
        <f t="shared" si="187"/>
        <v>0</v>
      </c>
      <c r="T2428" s="458">
        <f t="shared" si="187"/>
        <v>0</v>
      </c>
      <c r="U2428" s="458">
        <f t="shared" si="187"/>
        <v>0</v>
      </c>
      <c r="V2428" s="458">
        <f t="shared" si="187"/>
        <v>0</v>
      </c>
      <c r="W2428" s="458">
        <f t="shared" si="187"/>
        <v>0</v>
      </c>
      <c r="X2428" s="458">
        <f t="shared" si="187"/>
        <v>0</v>
      </c>
    </row>
    <row r="2429" spans="1:24" outlineLevel="2">
      <c r="E2429" s="70" t="s">
        <v>6092</v>
      </c>
      <c r="G2429" s="70" t="s">
        <v>29</v>
      </c>
      <c r="H2429" s="458">
        <f t="shared" si="186"/>
        <v>0</v>
      </c>
      <c r="J2429" s="458">
        <f t="shared" si="187"/>
        <v>0</v>
      </c>
      <c r="K2429" s="458">
        <f t="shared" si="187"/>
        <v>0</v>
      </c>
      <c r="L2429" s="458">
        <f t="shared" si="187"/>
        <v>0</v>
      </c>
      <c r="M2429" s="458">
        <f t="shared" si="187"/>
        <v>0</v>
      </c>
      <c r="N2429" s="458">
        <f t="shared" si="187"/>
        <v>0</v>
      </c>
      <c r="O2429" s="458">
        <f t="shared" si="187"/>
        <v>0</v>
      </c>
      <c r="P2429" s="458">
        <f t="shared" si="187"/>
        <v>0</v>
      </c>
      <c r="Q2429" s="458">
        <f t="shared" si="187"/>
        <v>0</v>
      </c>
      <c r="R2429" s="458">
        <f t="shared" si="187"/>
        <v>0</v>
      </c>
      <c r="S2429" s="458">
        <f t="shared" si="187"/>
        <v>0</v>
      </c>
      <c r="T2429" s="458">
        <f t="shared" si="187"/>
        <v>0</v>
      </c>
      <c r="U2429" s="458">
        <f t="shared" si="187"/>
        <v>0</v>
      </c>
      <c r="V2429" s="458">
        <f t="shared" si="187"/>
        <v>0</v>
      </c>
      <c r="W2429" s="458">
        <f t="shared" si="187"/>
        <v>0</v>
      </c>
      <c r="X2429" s="458">
        <f t="shared" si="187"/>
        <v>0</v>
      </c>
    </row>
    <row r="2430" spans="1:24" outlineLevel="2">
      <c r="E2430" s="70" t="s">
        <v>6093</v>
      </c>
      <c r="G2430" s="70" t="s">
        <v>29</v>
      </c>
      <c r="H2430" s="458">
        <f t="shared" si="186"/>
        <v>0</v>
      </c>
      <c r="J2430" s="458">
        <f t="shared" si="187"/>
        <v>0</v>
      </c>
      <c r="K2430" s="458">
        <f t="shared" si="187"/>
        <v>0</v>
      </c>
      <c r="L2430" s="458">
        <f t="shared" si="187"/>
        <v>0</v>
      </c>
      <c r="M2430" s="458">
        <f t="shared" si="187"/>
        <v>0</v>
      </c>
      <c r="N2430" s="458">
        <f t="shared" si="187"/>
        <v>0</v>
      </c>
      <c r="O2430" s="458">
        <f t="shared" si="187"/>
        <v>0</v>
      </c>
      <c r="P2430" s="458">
        <f t="shared" si="187"/>
        <v>0</v>
      </c>
      <c r="Q2430" s="458">
        <f t="shared" si="187"/>
        <v>0</v>
      </c>
      <c r="R2430" s="458">
        <f t="shared" si="187"/>
        <v>0</v>
      </c>
      <c r="S2430" s="458">
        <f t="shared" si="187"/>
        <v>0</v>
      </c>
      <c r="T2430" s="458">
        <f t="shared" si="187"/>
        <v>0</v>
      </c>
      <c r="U2430" s="458">
        <f t="shared" si="187"/>
        <v>0</v>
      </c>
      <c r="V2430" s="458">
        <f t="shared" si="187"/>
        <v>0</v>
      </c>
      <c r="W2430" s="458">
        <f t="shared" si="187"/>
        <v>0</v>
      </c>
      <c r="X2430" s="458">
        <f t="shared" si="187"/>
        <v>0</v>
      </c>
    </row>
    <row r="2431" spans="1:24" outlineLevel="2"/>
    <row r="2432" spans="1:24" outlineLevel="2"/>
    <row r="2433" spans="1:24" outlineLevel="2">
      <c r="B2433" s="69" t="s">
        <v>6094</v>
      </c>
    </row>
    <row r="2434" spans="1:24" outlineLevel="2">
      <c r="A2434" s="447"/>
      <c r="B2434" s="447"/>
      <c r="C2434" s="448"/>
      <c r="D2434" s="449"/>
      <c r="E2434" s="450" t="s">
        <v>6069</v>
      </c>
      <c r="F2434" s="450">
        <v>1</v>
      </c>
      <c r="G2434" s="450" t="s">
        <v>4001</v>
      </c>
      <c r="M2434" s="451"/>
    </row>
    <row r="2435" spans="1:24" outlineLevel="2">
      <c r="A2435" s="447"/>
      <c r="B2435" s="447"/>
      <c r="C2435" s="448"/>
      <c r="D2435" s="449"/>
      <c r="E2435" s="452" t="s">
        <v>6095</v>
      </c>
      <c r="F2435" s="452">
        <v>0</v>
      </c>
      <c r="G2435" s="452" t="s">
        <v>29</v>
      </c>
      <c r="H2435" s="452">
        <v>0</v>
      </c>
      <c r="I2435" s="452">
        <v>0</v>
      </c>
      <c r="J2435" s="452">
        <v>0</v>
      </c>
      <c r="K2435" s="452">
        <v>0</v>
      </c>
      <c r="L2435" s="452">
        <v>0</v>
      </c>
      <c r="M2435" s="452">
        <v>0</v>
      </c>
      <c r="N2435" s="452">
        <v>0</v>
      </c>
      <c r="O2435" s="452">
        <v>0</v>
      </c>
      <c r="P2435" s="452">
        <v>0</v>
      </c>
      <c r="Q2435" s="452">
        <v>0</v>
      </c>
      <c r="R2435" s="452">
        <v>0</v>
      </c>
      <c r="S2435" s="452">
        <v>0</v>
      </c>
      <c r="T2435" s="452">
        <v>0</v>
      </c>
      <c r="U2435" s="452">
        <v>0</v>
      </c>
      <c r="V2435" s="452">
        <v>0</v>
      </c>
      <c r="W2435" s="452">
        <v>0</v>
      </c>
      <c r="X2435" s="452">
        <v>0</v>
      </c>
    </row>
    <row r="2436" spans="1:24" outlineLevel="2">
      <c r="A2436" s="447"/>
      <c r="B2436" s="447"/>
      <c r="C2436" s="448"/>
      <c r="D2436" s="449"/>
      <c r="E2436" s="452" t="s">
        <v>6096</v>
      </c>
      <c r="F2436" s="452">
        <v>0</v>
      </c>
      <c r="G2436" s="452" t="s">
        <v>29</v>
      </c>
      <c r="H2436" s="452">
        <v>0</v>
      </c>
      <c r="I2436" s="452">
        <v>0</v>
      </c>
      <c r="J2436" s="452">
        <v>0</v>
      </c>
      <c r="K2436" s="452">
        <v>0</v>
      </c>
      <c r="L2436" s="452">
        <v>0</v>
      </c>
      <c r="M2436" s="452">
        <v>0</v>
      </c>
      <c r="N2436" s="452">
        <v>0</v>
      </c>
      <c r="O2436" s="452">
        <v>0</v>
      </c>
      <c r="P2436" s="452">
        <v>0</v>
      </c>
      <c r="Q2436" s="452">
        <v>0</v>
      </c>
      <c r="R2436" s="452">
        <v>0</v>
      </c>
      <c r="S2436" s="452">
        <v>0</v>
      </c>
      <c r="T2436" s="452">
        <v>0</v>
      </c>
      <c r="U2436" s="452">
        <v>0</v>
      </c>
      <c r="V2436" s="452">
        <v>0</v>
      </c>
      <c r="W2436" s="452">
        <v>0</v>
      </c>
      <c r="X2436" s="452">
        <v>0</v>
      </c>
    </row>
    <row r="2437" spans="1:24" outlineLevel="2">
      <c r="A2437" s="447"/>
      <c r="B2437" s="447"/>
      <c r="C2437" s="448"/>
      <c r="D2437" s="449"/>
      <c r="E2437" s="452" t="s">
        <v>6097</v>
      </c>
      <c r="F2437" s="452">
        <v>0</v>
      </c>
      <c r="G2437" s="452" t="s">
        <v>29</v>
      </c>
      <c r="H2437" s="452">
        <v>0</v>
      </c>
      <c r="I2437" s="452">
        <v>0</v>
      </c>
      <c r="J2437" s="452">
        <v>0</v>
      </c>
      <c r="K2437" s="452">
        <v>0</v>
      </c>
      <c r="L2437" s="452">
        <v>0</v>
      </c>
      <c r="M2437" s="452">
        <v>0</v>
      </c>
      <c r="N2437" s="452">
        <v>0</v>
      </c>
      <c r="O2437" s="452">
        <v>0</v>
      </c>
      <c r="P2437" s="452">
        <v>0</v>
      </c>
      <c r="Q2437" s="452">
        <v>0</v>
      </c>
      <c r="R2437" s="452">
        <v>0</v>
      </c>
      <c r="S2437" s="452">
        <v>0</v>
      </c>
      <c r="T2437" s="452">
        <v>0</v>
      </c>
      <c r="U2437" s="452">
        <v>0</v>
      </c>
      <c r="V2437" s="452">
        <v>0</v>
      </c>
      <c r="W2437" s="452">
        <v>0</v>
      </c>
      <c r="X2437" s="452">
        <v>0</v>
      </c>
    </row>
    <row r="2438" spans="1:24" outlineLevel="2">
      <c r="A2438" s="447"/>
      <c r="B2438" s="447"/>
      <c r="C2438" s="448"/>
      <c r="D2438" s="449"/>
      <c r="E2438" s="452" t="s">
        <v>6098</v>
      </c>
      <c r="F2438" s="452">
        <v>0</v>
      </c>
      <c r="G2438" s="452" t="s">
        <v>29</v>
      </c>
      <c r="H2438" s="452">
        <v>0</v>
      </c>
      <c r="I2438" s="452">
        <v>0</v>
      </c>
      <c r="J2438" s="452">
        <v>0</v>
      </c>
      <c r="K2438" s="452">
        <v>0</v>
      </c>
      <c r="L2438" s="452">
        <v>0</v>
      </c>
      <c r="M2438" s="452">
        <v>0</v>
      </c>
      <c r="N2438" s="452">
        <v>0</v>
      </c>
      <c r="O2438" s="452">
        <v>0</v>
      </c>
      <c r="P2438" s="452">
        <v>0</v>
      </c>
      <c r="Q2438" s="452">
        <v>0</v>
      </c>
      <c r="R2438" s="452">
        <v>0</v>
      </c>
      <c r="S2438" s="452">
        <v>0</v>
      </c>
      <c r="T2438" s="452">
        <v>0</v>
      </c>
      <c r="U2438" s="452">
        <v>0</v>
      </c>
      <c r="V2438" s="452">
        <v>0</v>
      </c>
      <c r="W2438" s="452">
        <v>0</v>
      </c>
      <c r="X2438" s="452">
        <v>0</v>
      </c>
    </row>
    <row r="2439" spans="1:24" outlineLevel="2">
      <c r="A2439" s="447"/>
      <c r="B2439" s="447"/>
      <c r="C2439" s="448"/>
      <c r="D2439" s="449"/>
      <c r="E2439" s="452" t="s">
        <v>6099</v>
      </c>
      <c r="F2439" s="452">
        <v>0</v>
      </c>
      <c r="G2439" s="452" t="s">
        <v>29</v>
      </c>
      <c r="H2439" s="452">
        <v>0</v>
      </c>
      <c r="I2439" s="452">
        <v>0</v>
      </c>
      <c r="J2439" s="452">
        <v>0</v>
      </c>
      <c r="K2439" s="452">
        <v>0</v>
      </c>
      <c r="L2439" s="452">
        <v>0</v>
      </c>
      <c r="M2439" s="452">
        <v>0</v>
      </c>
      <c r="N2439" s="452">
        <v>0</v>
      </c>
      <c r="O2439" s="452">
        <v>0</v>
      </c>
      <c r="P2439" s="452">
        <v>0</v>
      </c>
      <c r="Q2439" s="452">
        <v>0</v>
      </c>
      <c r="R2439" s="452">
        <v>0</v>
      </c>
      <c r="S2439" s="452">
        <v>0</v>
      </c>
      <c r="T2439" s="452">
        <v>0</v>
      </c>
      <c r="U2439" s="452">
        <v>0</v>
      </c>
      <c r="V2439" s="452">
        <v>0</v>
      </c>
      <c r="W2439" s="452">
        <v>0</v>
      </c>
      <c r="X2439" s="452">
        <v>0</v>
      </c>
    </row>
    <row r="2440" spans="1:24" outlineLevel="2">
      <c r="A2440" s="447"/>
      <c r="B2440" s="447"/>
      <c r="C2440" s="448"/>
      <c r="D2440" s="449"/>
      <c r="E2440" s="452" t="s">
        <v>6100</v>
      </c>
      <c r="F2440" s="452">
        <v>0</v>
      </c>
      <c r="G2440" s="452" t="s">
        <v>29</v>
      </c>
      <c r="H2440" s="452">
        <v>0</v>
      </c>
      <c r="I2440" s="452">
        <v>0</v>
      </c>
      <c r="J2440" s="452">
        <v>0</v>
      </c>
      <c r="K2440" s="452">
        <v>0</v>
      </c>
      <c r="L2440" s="452">
        <v>0</v>
      </c>
      <c r="M2440" s="452">
        <v>0</v>
      </c>
      <c r="N2440" s="452">
        <v>0</v>
      </c>
      <c r="O2440" s="452">
        <v>0</v>
      </c>
      <c r="P2440" s="452">
        <v>0</v>
      </c>
      <c r="Q2440" s="452">
        <v>0</v>
      </c>
      <c r="R2440" s="452">
        <v>0</v>
      </c>
      <c r="S2440" s="452">
        <v>0</v>
      </c>
      <c r="T2440" s="452">
        <v>0</v>
      </c>
      <c r="U2440" s="452">
        <v>0</v>
      </c>
      <c r="V2440" s="452">
        <v>0</v>
      </c>
      <c r="W2440" s="452">
        <v>0</v>
      </c>
      <c r="X2440" s="452">
        <v>0</v>
      </c>
    </row>
    <row r="2441" spans="1:24" outlineLevel="2">
      <c r="A2441" s="447"/>
      <c r="B2441" s="447"/>
      <c r="C2441" s="448"/>
      <c r="D2441" s="449"/>
      <c r="E2441" s="452" t="s">
        <v>6101</v>
      </c>
      <c r="F2441" s="452">
        <v>0</v>
      </c>
      <c r="G2441" s="452" t="s">
        <v>29</v>
      </c>
      <c r="H2441" s="452">
        <v>0</v>
      </c>
      <c r="I2441" s="452">
        <v>0</v>
      </c>
      <c r="J2441" s="452">
        <v>0</v>
      </c>
      <c r="K2441" s="452">
        <v>0</v>
      </c>
      <c r="L2441" s="452">
        <v>0</v>
      </c>
      <c r="M2441" s="452">
        <v>0</v>
      </c>
      <c r="N2441" s="452">
        <v>0</v>
      </c>
      <c r="O2441" s="452">
        <v>0</v>
      </c>
      <c r="P2441" s="452">
        <v>0</v>
      </c>
      <c r="Q2441" s="452">
        <v>0</v>
      </c>
      <c r="R2441" s="452">
        <v>0</v>
      </c>
      <c r="S2441" s="452">
        <v>0</v>
      </c>
      <c r="T2441" s="452">
        <v>0</v>
      </c>
      <c r="U2441" s="452">
        <v>0</v>
      </c>
      <c r="V2441" s="452">
        <v>0</v>
      </c>
      <c r="W2441" s="452">
        <v>0</v>
      </c>
      <c r="X2441" s="452">
        <v>0</v>
      </c>
    </row>
    <row r="2442" spans="1:24" outlineLevel="2">
      <c r="A2442" s="447"/>
      <c r="B2442" s="447"/>
      <c r="C2442" s="448"/>
      <c r="D2442" s="449"/>
      <c r="E2442" s="452" t="s">
        <v>6102</v>
      </c>
      <c r="F2442" s="452">
        <v>0</v>
      </c>
      <c r="G2442" s="452" t="s">
        <v>29</v>
      </c>
      <c r="H2442" s="452">
        <v>0</v>
      </c>
      <c r="I2442" s="452">
        <v>0</v>
      </c>
      <c r="J2442" s="452">
        <v>0</v>
      </c>
      <c r="K2442" s="452">
        <v>0</v>
      </c>
      <c r="L2442" s="452">
        <v>0</v>
      </c>
      <c r="M2442" s="452">
        <v>0</v>
      </c>
      <c r="N2442" s="452">
        <v>0</v>
      </c>
      <c r="O2442" s="452">
        <v>0</v>
      </c>
      <c r="P2442" s="452">
        <v>0</v>
      </c>
      <c r="Q2442" s="452">
        <v>0</v>
      </c>
      <c r="R2442" s="452">
        <v>0</v>
      </c>
      <c r="S2442" s="452">
        <v>0</v>
      </c>
      <c r="T2442" s="452">
        <v>0</v>
      </c>
      <c r="U2442" s="452">
        <v>0</v>
      </c>
      <c r="V2442" s="452">
        <v>0</v>
      </c>
      <c r="W2442" s="452">
        <v>0</v>
      </c>
      <c r="X2442" s="452">
        <v>0</v>
      </c>
    </row>
    <row r="2443" spans="1:24" outlineLevel="2">
      <c r="A2443" s="447"/>
      <c r="B2443" s="447"/>
      <c r="C2443" s="448"/>
      <c r="D2443" s="449"/>
      <c r="E2443" s="452" t="s">
        <v>6103</v>
      </c>
      <c r="F2443" s="452">
        <v>0</v>
      </c>
      <c r="G2443" s="452" t="s">
        <v>29</v>
      </c>
      <c r="H2443" s="452">
        <v>0</v>
      </c>
      <c r="I2443" s="452">
        <v>0</v>
      </c>
      <c r="J2443" s="452">
        <v>0</v>
      </c>
      <c r="K2443" s="452">
        <v>0</v>
      </c>
      <c r="L2443" s="452">
        <v>0</v>
      </c>
      <c r="M2443" s="452">
        <v>0</v>
      </c>
      <c r="N2443" s="452">
        <v>0</v>
      </c>
      <c r="O2443" s="452">
        <v>0</v>
      </c>
      <c r="P2443" s="452">
        <v>0</v>
      </c>
      <c r="Q2443" s="452">
        <v>0</v>
      </c>
      <c r="R2443" s="452">
        <v>0</v>
      </c>
      <c r="S2443" s="452">
        <v>0</v>
      </c>
      <c r="T2443" s="452">
        <v>0</v>
      </c>
      <c r="U2443" s="452">
        <v>0</v>
      </c>
      <c r="V2443" s="452">
        <v>0</v>
      </c>
      <c r="W2443" s="452">
        <v>0</v>
      </c>
      <c r="X2443" s="452">
        <v>0</v>
      </c>
    </row>
    <row r="2444" spans="1:24" outlineLevel="2">
      <c r="A2444" s="447"/>
      <c r="B2444" s="447"/>
      <c r="C2444" s="448"/>
      <c r="D2444" s="449"/>
      <c r="E2444" s="452" t="s">
        <v>6104</v>
      </c>
      <c r="F2444" s="452">
        <v>0</v>
      </c>
      <c r="G2444" s="452" t="s">
        <v>29</v>
      </c>
      <c r="H2444" s="452">
        <v>0</v>
      </c>
      <c r="I2444" s="452">
        <v>0</v>
      </c>
      <c r="J2444" s="452">
        <v>0</v>
      </c>
      <c r="K2444" s="452">
        <v>0</v>
      </c>
      <c r="L2444" s="452">
        <v>0</v>
      </c>
      <c r="M2444" s="452">
        <v>0</v>
      </c>
      <c r="N2444" s="452">
        <v>0</v>
      </c>
      <c r="O2444" s="452">
        <v>0</v>
      </c>
      <c r="P2444" s="452">
        <v>0</v>
      </c>
      <c r="Q2444" s="452">
        <v>0</v>
      </c>
      <c r="R2444" s="452">
        <v>0</v>
      </c>
      <c r="S2444" s="452">
        <v>0</v>
      </c>
      <c r="T2444" s="452">
        <v>0</v>
      </c>
      <c r="U2444" s="452">
        <v>0</v>
      </c>
      <c r="V2444" s="452">
        <v>0</v>
      </c>
      <c r="W2444" s="452">
        <v>0</v>
      </c>
      <c r="X2444" s="452">
        <v>0</v>
      </c>
    </row>
    <row r="2445" spans="1:24" outlineLevel="2">
      <c r="A2445" s="447"/>
      <c r="B2445" s="447"/>
      <c r="C2445" s="448"/>
      <c r="D2445" s="449"/>
      <c r="E2445" s="452" t="s">
        <v>6105</v>
      </c>
      <c r="F2445" s="452">
        <v>0</v>
      </c>
      <c r="G2445" s="452" t="s">
        <v>29</v>
      </c>
      <c r="H2445" s="452">
        <v>0</v>
      </c>
      <c r="I2445" s="452">
        <v>0</v>
      </c>
      <c r="J2445" s="452">
        <v>0</v>
      </c>
      <c r="K2445" s="452">
        <v>0</v>
      </c>
      <c r="L2445" s="452">
        <v>0</v>
      </c>
      <c r="M2445" s="452">
        <v>0</v>
      </c>
      <c r="N2445" s="452">
        <v>0</v>
      </c>
      <c r="O2445" s="452">
        <v>0</v>
      </c>
      <c r="P2445" s="452">
        <v>0</v>
      </c>
      <c r="Q2445" s="452">
        <v>0</v>
      </c>
      <c r="R2445" s="452">
        <v>0</v>
      </c>
      <c r="S2445" s="452">
        <v>0</v>
      </c>
      <c r="T2445" s="452">
        <v>0</v>
      </c>
      <c r="U2445" s="452">
        <v>0</v>
      </c>
      <c r="V2445" s="452">
        <v>0</v>
      </c>
      <c r="W2445" s="452">
        <v>0</v>
      </c>
      <c r="X2445" s="452">
        <v>0</v>
      </c>
    </row>
    <row r="2446" spans="1:24" outlineLevel="2">
      <c r="A2446" s="447"/>
      <c r="B2446" s="447"/>
      <c r="C2446" s="448"/>
      <c r="D2446" s="449"/>
      <c r="E2446" s="452" t="s">
        <v>6106</v>
      </c>
      <c r="F2446" s="452">
        <v>0</v>
      </c>
      <c r="G2446" s="452" t="s">
        <v>29</v>
      </c>
      <c r="H2446" s="452">
        <v>0</v>
      </c>
      <c r="I2446" s="452">
        <v>0</v>
      </c>
      <c r="J2446" s="452">
        <v>0</v>
      </c>
      <c r="K2446" s="452">
        <v>0</v>
      </c>
      <c r="L2446" s="452">
        <v>0</v>
      </c>
      <c r="M2446" s="452">
        <v>0</v>
      </c>
      <c r="N2446" s="452">
        <v>0</v>
      </c>
      <c r="O2446" s="452">
        <v>0</v>
      </c>
      <c r="P2446" s="452">
        <v>0</v>
      </c>
      <c r="Q2446" s="452">
        <v>0</v>
      </c>
      <c r="R2446" s="452">
        <v>0</v>
      </c>
      <c r="S2446" s="452">
        <v>0</v>
      </c>
      <c r="T2446" s="452">
        <v>0</v>
      </c>
      <c r="U2446" s="452">
        <v>0</v>
      </c>
      <c r="V2446" s="452">
        <v>0</v>
      </c>
      <c r="W2446" s="452">
        <v>0</v>
      </c>
      <c r="X2446" s="452">
        <v>0</v>
      </c>
    </row>
    <row r="2447" spans="1:24" outlineLevel="2">
      <c r="A2447" s="447"/>
      <c r="B2447" s="447"/>
      <c r="C2447" s="448"/>
      <c r="D2447" s="449"/>
      <c r="E2447" s="452" t="s">
        <v>6107</v>
      </c>
      <c r="F2447" s="452">
        <v>0</v>
      </c>
      <c r="G2447" s="452" t="s">
        <v>29</v>
      </c>
      <c r="H2447" s="452">
        <v>0</v>
      </c>
      <c r="I2447" s="452">
        <v>0</v>
      </c>
      <c r="J2447" s="452">
        <v>0</v>
      </c>
      <c r="K2447" s="452">
        <v>0</v>
      </c>
      <c r="L2447" s="452">
        <v>0</v>
      </c>
      <c r="M2447" s="452">
        <v>0</v>
      </c>
      <c r="N2447" s="452">
        <v>0</v>
      </c>
      <c r="O2447" s="452">
        <v>0</v>
      </c>
      <c r="P2447" s="452">
        <v>0</v>
      </c>
      <c r="Q2447" s="452">
        <v>0</v>
      </c>
      <c r="R2447" s="452">
        <v>0</v>
      </c>
      <c r="S2447" s="452">
        <v>0</v>
      </c>
      <c r="T2447" s="452">
        <v>0</v>
      </c>
      <c r="U2447" s="452">
        <v>0</v>
      </c>
      <c r="V2447" s="452">
        <v>0</v>
      </c>
      <c r="W2447" s="452">
        <v>0</v>
      </c>
      <c r="X2447" s="452">
        <v>0</v>
      </c>
    </row>
    <row r="2448" spans="1:24" outlineLevel="2">
      <c r="A2448" s="447"/>
      <c r="B2448" s="447"/>
      <c r="C2448" s="448"/>
      <c r="D2448" s="449"/>
      <c r="E2448" s="452" t="s">
        <v>6108</v>
      </c>
      <c r="F2448" s="452">
        <v>0</v>
      </c>
      <c r="G2448" s="452" t="s">
        <v>29</v>
      </c>
      <c r="H2448" s="452">
        <v>0</v>
      </c>
      <c r="I2448" s="452">
        <v>0</v>
      </c>
      <c r="J2448" s="452">
        <v>0</v>
      </c>
      <c r="K2448" s="452">
        <v>0</v>
      </c>
      <c r="L2448" s="452">
        <v>0</v>
      </c>
      <c r="M2448" s="452">
        <v>0</v>
      </c>
      <c r="N2448" s="452">
        <v>0</v>
      </c>
      <c r="O2448" s="452">
        <v>0</v>
      </c>
      <c r="P2448" s="452">
        <v>0</v>
      </c>
      <c r="Q2448" s="452">
        <v>0</v>
      </c>
      <c r="R2448" s="452">
        <v>0</v>
      </c>
      <c r="S2448" s="452">
        <v>0</v>
      </c>
      <c r="T2448" s="452">
        <v>0</v>
      </c>
      <c r="U2448" s="452">
        <v>0</v>
      </c>
      <c r="V2448" s="452">
        <v>0</v>
      </c>
      <c r="W2448" s="452">
        <v>0</v>
      </c>
      <c r="X2448" s="452">
        <v>0</v>
      </c>
    </row>
    <row r="2449" spans="1:24" outlineLevel="2">
      <c r="A2449" s="447"/>
      <c r="B2449" s="447"/>
      <c r="C2449" s="448"/>
      <c r="D2449" s="449"/>
      <c r="E2449" s="452" t="s">
        <v>6109</v>
      </c>
      <c r="F2449" s="452">
        <v>0</v>
      </c>
      <c r="G2449" s="452" t="s">
        <v>29</v>
      </c>
      <c r="H2449" s="452">
        <v>0</v>
      </c>
      <c r="I2449" s="452">
        <v>0</v>
      </c>
      <c r="J2449" s="452">
        <v>0</v>
      </c>
      <c r="K2449" s="452">
        <v>0</v>
      </c>
      <c r="L2449" s="452">
        <v>0</v>
      </c>
      <c r="M2449" s="452">
        <v>0</v>
      </c>
      <c r="N2449" s="452">
        <v>0</v>
      </c>
      <c r="O2449" s="452">
        <v>0</v>
      </c>
      <c r="P2449" s="452">
        <v>0</v>
      </c>
      <c r="Q2449" s="452">
        <v>0</v>
      </c>
      <c r="R2449" s="452">
        <v>0</v>
      </c>
      <c r="S2449" s="452">
        <v>0</v>
      </c>
      <c r="T2449" s="452">
        <v>0</v>
      </c>
      <c r="U2449" s="452">
        <v>0</v>
      </c>
      <c r="V2449" s="452">
        <v>0</v>
      </c>
      <c r="W2449" s="452">
        <v>0</v>
      </c>
      <c r="X2449" s="452">
        <v>0</v>
      </c>
    </row>
    <row r="2450" spans="1:24" outlineLevel="2">
      <c r="A2450" s="447"/>
      <c r="B2450" s="447"/>
      <c r="C2450" s="448"/>
      <c r="D2450" s="449"/>
      <c r="E2450" s="452" t="s">
        <v>6110</v>
      </c>
      <c r="F2450" s="452">
        <v>0</v>
      </c>
      <c r="G2450" s="452" t="s">
        <v>29</v>
      </c>
      <c r="H2450" s="452">
        <v>0</v>
      </c>
      <c r="I2450" s="452">
        <v>0</v>
      </c>
      <c r="J2450" s="452">
        <v>0</v>
      </c>
      <c r="K2450" s="452">
        <v>0</v>
      </c>
      <c r="L2450" s="452">
        <v>0</v>
      </c>
      <c r="M2450" s="452">
        <v>0</v>
      </c>
      <c r="N2450" s="452">
        <v>0</v>
      </c>
      <c r="O2450" s="452">
        <v>0</v>
      </c>
      <c r="P2450" s="452">
        <v>0</v>
      </c>
      <c r="Q2450" s="452">
        <v>0</v>
      </c>
      <c r="R2450" s="452">
        <v>0</v>
      </c>
      <c r="S2450" s="452">
        <v>0</v>
      </c>
      <c r="T2450" s="452">
        <v>0</v>
      </c>
      <c r="U2450" s="452">
        <v>0</v>
      </c>
      <c r="V2450" s="452">
        <v>0</v>
      </c>
      <c r="W2450" s="452">
        <v>0</v>
      </c>
      <c r="X2450" s="452">
        <v>0</v>
      </c>
    </row>
    <row r="2451" spans="1:24" outlineLevel="2">
      <c r="A2451" s="447"/>
      <c r="B2451" s="447"/>
      <c r="C2451" s="448"/>
      <c r="D2451" s="449"/>
      <c r="E2451" s="452" t="s">
        <v>6111</v>
      </c>
      <c r="F2451" s="452">
        <v>0</v>
      </c>
      <c r="G2451" s="452" t="s">
        <v>29</v>
      </c>
      <c r="H2451" s="452">
        <v>0</v>
      </c>
      <c r="I2451" s="452">
        <v>0</v>
      </c>
      <c r="J2451" s="452">
        <v>0</v>
      </c>
      <c r="K2451" s="452">
        <v>0</v>
      </c>
      <c r="L2451" s="452">
        <v>0</v>
      </c>
      <c r="M2451" s="452">
        <v>0</v>
      </c>
      <c r="N2451" s="452">
        <v>0</v>
      </c>
      <c r="O2451" s="452">
        <v>0</v>
      </c>
      <c r="P2451" s="452">
        <v>0</v>
      </c>
      <c r="Q2451" s="452">
        <v>0</v>
      </c>
      <c r="R2451" s="452">
        <v>0</v>
      </c>
      <c r="S2451" s="452">
        <v>0</v>
      </c>
      <c r="T2451" s="452">
        <v>0</v>
      </c>
      <c r="U2451" s="452">
        <v>0</v>
      </c>
      <c r="V2451" s="452">
        <v>0</v>
      </c>
      <c r="W2451" s="452">
        <v>0</v>
      </c>
      <c r="X2451" s="452">
        <v>0</v>
      </c>
    </row>
    <row r="2452" spans="1:24" outlineLevel="2">
      <c r="A2452" s="447"/>
      <c r="B2452" s="447"/>
      <c r="C2452" s="448"/>
      <c r="D2452" s="449"/>
      <c r="E2452" s="452" t="s">
        <v>6112</v>
      </c>
      <c r="F2452" s="452">
        <v>0</v>
      </c>
      <c r="G2452" s="452" t="s">
        <v>29</v>
      </c>
      <c r="H2452" s="452">
        <v>0</v>
      </c>
      <c r="I2452" s="452">
        <v>0</v>
      </c>
      <c r="J2452" s="452">
        <v>0</v>
      </c>
      <c r="K2452" s="452">
        <v>0</v>
      </c>
      <c r="L2452" s="452">
        <v>0</v>
      </c>
      <c r="M2452" s="452">
        <v>0</v>
      </c>
      <c r="N2452" s="452">
        <v>0</v>
      </c>
      <c r="O2452" s="452">
        <v>0</v>
      </c>
      <c r="P2452" s="452">
        <v>0</v>
      </c>
      <c r="Q2452" s="452">
        <v>0</v>
      </c>
      <c r="R2452" s="452">
        <v>0</v>
      </c>
      <c r="S2452" s="452">
        <v>0</v>
      </c>
      <c r="T2452" s="452">
        <v>0</v>
      </c>
      <c r="U2452" s="452">
        <v>0</v>
      </c>
      <c r="V2452" s="452">
        <v>0</v>
      </c>
      <c r="W2452" s="452">
        <v>0</v>
      </c>
      <c r="X2452" s="452">
        <v>0</v>
      </c>
    </row>
    <row r="2453" spans="1:24" outlineLevel="2">
      <c r="E2453" s="70" t="s">
        <v>6113</v>
      </c>
      <c r="G2453" s="70" t="s">
        <v>29</v>
      </c>
      <c r="H2453" s="458">
        <f t="shared" ref="H2453:H2458" si="188" xml:space="preserve"> SUM( J2453:X2453 )</f>
        <v>0</v>
      </c>
      <c r="J2453" s="458">
        <f t="shared" ref="J2453:X2458" si="189" xml:space="preserve">  CHOOSE( $F$2434, J2435, J2441, J2447 )</f>
        <v>0</v>
      </c>
      <c r="K2453" s="458">
        <f t="shared" si="189"/>
        <v>0</v>
      </c>
      <c r="L2453" s="458">
        <f t="shared" si="189"/>
        <v>0</v>
      </c>
      <c r="M2453" s="458">
        <f t="shared" si="189"/>
        <v>0</v>
      </c>
      <c r="N2453" s="458">
        <f t="shared" si="189"/>
        <v>0</v>
      </c>
      <c r="O2453" s="458">
        <f t="shared" si="189"/>
        <v>0</v>
      </c>
      <c r="P2453" s="458">
        <f t="shared" si="189"/>
        <v>0</v>
      </c>
      <c r="Q2453" s="458">
        <f t="shared" si="189"/>
        <v>0</v>
      </c>
      <c r="R2453" s="458">
        <f t="shared" si="189"/>
        <v>0</v>
      </c>
      <c r="S2453" s="458">
        <f t="shared" si="189"/>
        <v>0</v>
      </c>
      <c r="T2453" s="458">
        <f t="shared" si="189"/>
        <v>0</v>
      </c>
      <c r="U2453" s="458">
        <f t="shared" si="189"/>
        <v>0</v>
      </c>
      <c r="V2453" s="458">
        <f t="shared" si="189"/>
        <v>0</v>
      </c>
      <c r="W2453" s="458">
        <f t="shared" si="189"/>
        <v>0</v>
      </c>
      <c r="X2453" s="458">
        <f t="shared" si="189"/>
        <v>0</v>
      </c>
    </row>
    <row r="2454" spans="1:24" outlineLevel="2">
      <c r="E2454" s="70" t="s">
        <v>6114</v>
      </c>
      <c r="G2454" s="70" t="s">
        <v>29</v>
      </c>
      <c r="H2454" s="458">
        <f t="shared" si="188"/>
        <v>0</v>
      </c>
      <c r="J2454" s="458">
        <f t="shared" si="189"/>
        <v>0</v>
      </c>
      <c r="K2454" s="458">
        <f t="shared" si="189"/>
        <v>0</v>
      </c>
      <c r="L2454" s="458">
        <f t="shared" si="189"/>
        <v>0</v>
      </c>
      <c r="M2454" s="458">
        <f t="shared" si="189"/>
        <v>0</v>
      </c>
      <c r="N2454" s="458">
        <f t="shared" si="189"/>
        <v>0</v>
      </c>
      <c r="O2454" s="458">
        <f t="shared" si="189"/>
        <v>0</v>
      </c>
      <c r="P2454" s="458">
        <f t="shared" si="189"/>
        <v>0</v>
      </c>
      <c r="Q2454" s="458">
        <f t="shared" si="189"/>
        <v>0</v>
      </c>
      <c r="R2454" s="458">
        <f t="shared" si="189"/>
        <v>0</v>
      </c>
      <c r="S2454" s="458">
        <f t="shared" si="189"/>
        <v>0</v>
      </c>
      <c r="T2454" s="458">
        <f t="shared" si="189"/>
        <v>0</v>
      </c>
      <c r="U2454" s="458">
        <f t="shared" si="189"/>
        <v>0</v>
      </c>
      <c r="V2454" s="458">
        <f t="shared" si="189"/>
        <v>0</v>
      </c>
      <c r="W2454" s="458">
        <f t="shared" si="189"/>
        <v>0</v>
      </c>
      <c r="X2454" s="458">
        <f t="shared" si="189"/>
        <v>0</v>
      </c>
    </row>
    <row r="2455" spans="1:24" outlineLevel="2">
      <c r="E2455" s="70" t="s">
        <v>6115</v>
      </c>
      <c r="G2455" s="70" t="s">
        <v>29</v>
      </c>
      <c r="H2455" s="458">
        <f t="shared" si="188"/>
        <v>0</v>
      </c>
      <c r="J2455" s="458">
        <f t="shared" si="189"/>
        <v>0</v>
      </c>
      <c r="K2455" s="458">
        <f t="shared" si="189"/>
        <v>0</v>
      </c>
      <c r="L2455" s="458">
        <f t="shared" si="189"/>
        <v>0</v>
      </c>
      <c r="M2455" s="458">
        <f t="shared" si="189"/>
        <v>0</v>
      </c>
      <c r="N2455" s="458">
        <f t="shared" si="189"/>
        <v>0</v>
      </c>
      <c r="O2455" s="458">
        <f t="shared" si="189"/>
        <v>0</v>
      </c>
      <c r="P2455" s="458">
        <f t="shared" si="189"/>
        <v>0</v>
      </c>
      <c r="Q2455" s="458">
        <f t="shared" si="189"/>
        <v>0</v>
      </c>
      <c r="R2455" s="458">
        <f t="shared" si="189"/>
        <v>0</v>
      </c>
      <c r="S2455" s="458">
        <f t="shared" si="189"/>
        <v>0</v>
      </c>
      <c r="T2455" s="458">
        <f t="shared" si="189"/>
        <v>0</v>
      </c>
      <c r="U2455" s="458">
        <f t="shared" si="189"/>
        <v>0</v>
      </c>
      <c r="V2455" s="458">
        <f t="shared" si="189"/>
        <v>0</v>
      </c>
      <c r="W2455" s="458">
        <f t="shared" si="189"/>
        <v>0</v>
      </c>
      <c r="X2455" s="458">
        <f t="shared" si="189"/>
        <v>0</v>
      </c>
    </row>
    <row r="2456" spans="1:24" outlineLevel="2">
      <c r="E2456" s="70" t="s">
        <v>6116</v>
      </c>
      <c r="G2456" s="70" t="s">
        <v>29</v>
      </c>
      <c r="H2456" s="458">
        <f t="shared" si="188"/>
        <v>0</v>
      </c>
      <c r="J2456" s="458">
        <f t="shared" si="189"/>
        <v>0</v>
      </c>
      <c r="K2456" s="458">
        <f t="shared" si="189"/>
        <v>0</v>
      </c>
      <c r="L2456" s="458">
        <f t="shared" si="189"/>
        <v>0</v>
      </c>
      <c r="M2456" s="458">
        <f t="shared" si="189"/>
        <v>0</v>
      </c>
      <c r="N2456" s="458">
        <f t="shared" si="189"/>
        <v>0</v>
      </c>
      <c r="O2456" s="458">
        <f t="shared" si="189"/>
        <v>0</v>
      </c>
      <c r="P2456" s="458">
        <f t="shared" si="189"/>
        <v>0</v>
      </c>
      <c r="Q2456" s="458">
        <f t="shared" si="189"/>
        <v>0</v>
      </c>
      <c r="R2456" s="458">
        <f t="shared" si="189"/>
        <v>0</v>
      </c>
      <c r="S2456" s="458">
        <f t="shared" si="189"/>
        <v>0</v>
      </c>
      <c r="T2456" s="458">
        <f t="shared" si="189"/>
        <v>0</v>
      </c>
      <c r="U2456" s="458">
        <f t="shared" si="189"/>
        <v>0</v>
      </c>
      <c r="V2456" s="458">
        <f t="shared" si="189"/>
        <v>0</v>
      </c>
      <c r="W2456" s="458">
        <f t="shared" si="189"/>
        <v>0</v>
      </c>
      <c r="X2456" s="458">
        <f t="shared" si="189"/>
        <v>0</v>
      </c>
    </row>
    <row r="2457" spans="1:24" outlineLevel="2">
      <c r="E2457" s="70" t="s">
        <v>6117</v>
      </c>
      <c r="G2457" s="70" t="s">
        <v>29</v>
      </c>
      <c r="H2457" s="458">
        <f t="shared" si="188"/>
        <v>0</v>
      </c>
      <c r="J2457" s="458">
        <f t="shared" si="189"/>
        <v>0</v>
      </c>
      <c r="K2457" s="458">
        <f t="shared" si="189"/>
        <v>0</v>
      </c>
      <c r="L2457" s="458">
        <f t="shared" si="189"/>
        <v>0</v>
      </c>
      <c r="M2457" s="458">
        <f t="shared" si="189"/>
        <v>0</v>
      </c>
      <c r="N2457" s="458">
        <f t="shared" si="189"/>
        <v>0</v>
      </c>
      <c r="O2457" s="458">
        <f t="shared" si="189"/>
        <v>0</v>
      </c>
      <c r="P2457" s="458">
        <f t="shared" si="189"/>
        <v>0</v>
      </c>
      <c r="Q2457" s="458">
        <f t="shared" si="189"/>
        <v>0</v>
      </c>
      <c r="R2457" s="458">
        <f t="shared" si="189"/>
        <v>0</v>
      </c>
      <c r="S2457" s="458">
        <f t="shared" si="189"/>
        <v>0</v>
      </c>
      <c r="T2457" s="458">
        <f t="shared" si="189"/>
        <v>0</v>
      </c>
      <c r="U2457" s="458">
        <f t="shared" si="189"/>
        <v>0</v>
      </c>
      <c r="V2457" s="458">
        <f t="shared" si="189"/>
        <v>0</v>
      </c>
      <c r="W2457" s="458">
        <f t="shared" si="189"/>
        <v>0</v>
      </c>
      <c r="X2457" s="458">
        <f t="shared" si="189"/>
        <v>0</v>
      </c>
    </row>
    <row r="2458" spans="1:24" outlineLevel="2">
      <c r="E2458" s="70" t="s">
        <v>6118</v>
      </c>
      <c r="G2458" s="70" t="s">
        <v>29</v>
      </c>
      <c r="H2458" s="458">
        <f t="shared" si="188"/>
        <v>0</v>
      </c>
      <c r="J2458" s="458">
        <f t="shared" si="189"/>
        <v>0</v>
      </c>
      <c r="K2458" s="458">
        <f t="shared" si="189"/>
        <v>0</v>
      </c>
      <c r="L2458" s="458">
        <f t="shared" si="189"/>
        <v>0</v>
      </c>
      <c r="M2458" s="458">
        <f t="shared" si="189"/>
        <v>0</v>
      </c>
      <c r="N2458" s="458">
        <f t="shared" si="189"/>
        <v>0</v>
      </c>
      <c r="O2458" s="458">
        <f t="shared" si="189"/>
        <v>0</v>
      </c>
      <c r="P2458" s="458">
        <f t="shared" si="189"/>
        <v>0</v>
      </c>
      <c r="Q2458" s="458">
        <f t="shared" si="189"/>
        <v>0</v>
      </c>
      <c r="R2458" s="458">
        <f t="shared" si="189"/>
        <v>0</v>
      </c>
      <c r="S2458" s="458">
        <f t="shared" si="189"/>
        <v>0</v>
      </c>
      <c r="T2458" s="458">
        <f t="shared" si="189"/>
        <v>0</v>
      </c>
      <c r="U2458" s="458">
        <f t="shared" si="189"/>
        <v>0</v>
      </c>
      <c r="V2458" s="458">
        <f t="shared" si="189"/>
        <v>0</v>
      </c>
      <c r="W2458" s="458">
        <f t="shared" si="189"/>
        <v>0</v>
      </c>
      <c r="X2458" s="458">
        <f t="shared" si="189"/>
        <v>0</v>
      </c>
    </row>
    <row r="2459" spans="1:24" outlineLevel="2"/>
    <row r="2460" spans="1:24" outlineLevel="2"/>
    <row r="2461" spans="1:24" outlineLevel="2">
      <c r="B2461" s="69" t="s">
        <v>6119</v>
      </c>
    </row>
    <row r="2462" spans="1:24" outlineLevel="2">
      <c r="E2462" s="458" t="str">
        <f t="shared" ref="E2462:X2462" si="190" xml:space="preserve">  E$2453</f>
        <v xml:space="preserve">Active - Other price control income - Third party revenue - real (WR) </v>
      </c>
      <c r="F2462" s="458">
        <f t="shared" si="190"/>
        <v>0</v>
      </c>
      <c r="G2462" s="458" t="str">
        <f t="shared" si="190"/>
        <v>£m</v>
      </c>
      <c r="H2462" s="458">
        <f t="shared" si="190"/>
        <v>0</v>
      </c>
      <c r="I2462" s="458">
        <f t="shared" si="190"/>
        <v>0</v>
      </c>
      <c r="J2462" s="458">
        <f t="shared" si="190"/>
        <v>0</v>
      </c>
      <c r="K2462" s="458">
        <f t="shared" si="190"/>
        <v>0</v>
      </c>
      <c r="L2462" s="458">
        <f t="shared" si="190"/>
        <v>0</v>
      </c>
      <c r="M2462" s="458">
        <f t="shared" si="190"/>
        <v>0</v>
      </c>
      <c r="N2462" s="458">
        <f t="shared" si="190"/>
        <v>0</v>
      </c>
      <c r="O2462" s="458">
        <f t="shared" si="190"/>
        <v>0</v>
      </c>
      <c r="P2462" s="458">
        <f t="shared" si="190"/>
        <v>0</v>
      </c>
      <c r="Q2462" s="458">
        <f t="shared" si="190"/>
        <v>0</v>
      </c>
      <c r="R2462" s="458">
        <f t="shared" si="190"/>
        <v>0</v>
      </c>
      <c r="S2462" s="458">
        <f t="shared" si="190"/>
        <v>0</v>
      </c>
      <c r="T2462" s="458">
        <f t="shared" si="190"/>
        <v>0</v>
      </c>
      <c r="U2462" s="458">
        <f t="shared" si="190"/>
        <v>0</v>
      </c>
      <c r="V2462" s="458">
        <f t="shared" si="190"/>
        <v>0</v>
      </c>
      <c r="W2462" s="458">
        <f t="shared" si="190"/>
        <v>0</v>
      </c>
      <c r="X2462" s="458">
        <f t="shared" si="190"/>
        <v>0</v>
      </c>
    </row>
    <row r="2463" spans="1:24" outlineLevel="2">
      <c r="E2463" s="458" t="str">
        <f t="shared" ref="E2463:X2463" si="191" xml:space="preserve">  E$2454</f>
        <v xml:space="preserve">Active - Other price control income - Third party revenue - real (WN) </v>
      </c>
      <c r="F2463" s="458">
        <f t="shared" si="191"/>
        <v>0</v>
      </c>
      <c r="G2463" s="458" t="str">
        <f t="shared" si="191"/>
        <v>£m</v>
      </c>
      <c r="H2463" s="458">
        <f t="shared" si="191"/>
        <v>0</v>
      </c>
      <c r="I2463" s="458">
        <f t="shared" si="191"/>
        <v>0</v>
      </c>
      <c r="J2463" s="458">
        <f t="shared" si="191"/>
        <v>0</v>
      </c>
      <c r="K2463" s="458">
        <f t="shared" si="191"/>
        <v>0</v>
      </c>
      <c r="L2463" s="458">
        <f t="shared" si="191"/>
        <v>0</v>
      </c>
      <c r="M2463" s="458">
        <f t="shared" si="191"/>
        <v>0</v>
      </c>
      <c r="N2463" s="458">
        <f t="shared" si="191"/>
        <v>0</v>
      </c>
      <c r="O2463" s="458">
        <f t="shared" si="191"/>
        <v>0</v>
      </c>
      <c r="P2463" s="458">
        <f t="shared" si="191"/>
        <v>0</v>
      </c>
      <c r="Q2463" s="458">
        <f t="shared" si="191"/>
        <v>0</v>
      </c>
      <c r="R2463" s="458">
        <f t="shared" si="191"/>
        <v>0</v>
      </c>
      <c r="S2463" s="458">
        <f t="shared" si="191"/>
        <v>0</v>
      </c>
      <c r="T2463" s="458">
        <f t="shared" si="191"/>
        <v>0</v>
      </c>
      <c r="U2463" s="458">
        <f t="shared" si="191"/>
        <v>0</v>
      </c>
      <c r="V2463" s="458">
        <f t="shared" si="191"/>
        <v>0</v>
      </c>
      <c r="W2463" s="458">
        <f t="shared" si="191"/>
        <v>0</v>
      </c>
      <c r="X2463" s="458">
        <f t="shared" si="191"/>
        <v>0</v>
      </c>
    </row>
    <row r="2464" spans="1:24" outlineLevel="2">
      <c r="E2464" s="458" t="str">
        <f t="shared" ref="E2464:X2464" si="192" xml:space="preserve">  E$2455</f>
        <v xml:space="preserve">Active - Other price control income - Third party revenue - real (WWN) </v>
      </c>
      <c r="F2464" s="458">
        <f t="shared" si="192"/>
        <v>0</v>
      </c>
      <c r="G2464" s="458" t="str">
        <f t="shared" si="192"/>
        <v>£m</v>
      </c>
      <c r="H2464" s="458">
        <f t="shared" si="192"/>
        <v>0</v>
      </c>
      <c r="I2464" s="458">
        <f t="shared" si="192"/>
        <v>0</v>
      </c>
      <c r="J2464" s="458">
        <f t="shared" si="192"/>
        <v>0</v>
      </c>
      <c r="K2464" s="458">
        <f t="shared" si="192"/>
        <v>0</v>
      </c>
      <c r="L2464" s="458">
        <f t="shared" si="192"/>
        <v>0</v>
      </c>
      <c r="M2464" s="458">
        <f t="shared" si="192"/>
        <v>0</v>
      </c>
      <c r="N2464" s="458">
        <f t="shared" si="192"/>
        <v>0</v>
      </c>
      <c r="O2464" s="458">
        <f t="shared" si="192"/>
        <v>0</v>
      </c>
      <c r="P2464" s="458">
        <f t="shared" si="192"/>
        <v>0</v>
      </c>
      <c r="Q2464" s="458">
        <f t="shared" si="192"/>
        <v>0</v>
      </c>
      <c r="R2464" s="458">
        <f t="shared" si="192"/>
        <v>0</v>
      </c>
      <c r="S2464" s="458">
        <f t="shared" si="192"/>
        <v>0</v>
      </c>
      <c r="T2464" s="458">
        <f t="shared" si="192"/>
        <v>0</v>
      </c>
      <c r="U2464" s="458">
        <f t="shared" si="192"/>
        <v>0</v>
      </c>
      <c r="V2464" s="458">
        <f t="shared" si="192"/>
        <v>0</v>
      </c>
      <c r="W2464" s="458">
        <f t="shared" si="192"/>
        <v>0</v>
      </c>
      <c r="X2464" s="458">
        <f t="shared" si="192"/>
        <v>0</v>
      </c>
    </row>
    <row r="2465" spans="1:24" outlineLevel="2">
      <c r="E2465" s="458" t="str">
        <f t="shared" ref="E2465:X2465" si="193" xml:space="preserve">  E$2456</f>
        <v xml:space="preserve">Active - Other price control income - Third party revenue - real (BR) </v>
      </c>
      <c r="F2465" s="458">
        <f t="shared" si="193"/>
        <v>0</v>
      </c>
      <c r="G2465" s="458" t="str">
        <f t="shared" si="193"/>
        <v>£m</v>
      </c>
      <c r="H2465" s="458">
        <f t="shared" si="193"/>
        <v>0</v>
      </c>
      <c r="I2465" s="458">
        <f t="shared" si="193"/>
        <v>0</v>
      </c>
      <c r="J2465" s="458">
        <f t="shared" si="193"/>
        <v>0</v>
      </c>
      <c r="K2465" s="458">
        <f t="shared" si="193"/>
        <v>0</v>
      </c>
      <c r="L2465" s="458">
        <f t="shared" si="193"/>
        <v>0</v>
      </c>
      <c r="M2465" s="458">
        <f t="shared" si="193"/>
        <v>0</v>
      </c>
      <c r="N2465" s="458">
        <f t="shared" si="193"/>
        <v>0</v>
      </c>
      <c r="O2465" s="458">
        <f t="shared" si="193"/>
        <v>0</v>
      </c>
      <c r="P2465" s="458">
        <f t="shared" si="193"/>
        <v>0</v>
      </c>
      <c r="Q2465" s="458">
        <f t="shared" si="193"/>
        <v>0</v>
      </c>
      <c r="R2465" s="458">
        <f t="shared" si="193"/>
        <v>0</v>
      </c>
      <c r="S2465" s="458">
        <f t="shared" si="193"/>
        <v>0</v>
      </c>
      <c r="T2465" s="458">
        <f t="shared" si="193"/>
        <v>0</v>
      </c>
      <c r="U2465" s="458">
        <f t="shared" si="193"/>
        <v>0</v>
      </c>
      <c r="V2465" s="458">
        <f t="shared" si="193"/>
        <v>0</v>
      </c>
      <c r="W2465" s="458">
        <f t="shared" si="193"/>
        <v>0</v>
      </c>
      <c r="X2465" s="458">
        <f t="shared" si="193"/>
        <v>0</v>
      </c>
    </row>
    <row r="2466" spans="1:24" outlineLevel="2">
      <c r="E2466" s="458" t="str">
        <f t="shared" ref="E2466:X2466" si="194" xml:space="preserve">  E$2457</f>
        <v xml:space="preserve">Active - Other price control income - Third party revenue - real (ADDN1) </v>
      </c>
      <c r="F2466" s="458">
        <f t="shared" si="194"/>
        <v>0</v>
      </c>
      <c r="G2466" s="458" t="str">
        <f t="shared" si="194"/>
        <v>£m</v>
      </c>
      <c r="H2466" s="458">
        <f t="shared" si="194"/>
        <v>0</v>
      </c>
      <c r="I2466" s="458">
        <f t="shared" si="194"/>
        <v>0</v>
      </c>
      <c r="J2466" s="458">
        <f t="shared" si="194"/>
        <v>0</v>
      </c>
      <c r="K2466" s="458">
        <f t="shared" si="194"/>
        <v>0</v>
      </c>
      <c r="L2466" s="458">
        <f t="shared" si="194"/>
        <v>0</v>
      </c>
      <c r="M2466" s="458">
        <f t="shared" si="194"/>
        <v>0</v>
      </c>
      <c r="N2466" s="458">
        <f t="shared" si="194"/>
        <v>0</v>
      </c>
      <c r="O2466" s="458">
        <f t="shared" si="194"/>
        <v>0</v>
      </c>
      <c r="P2466" s="458">
        <f t="shared" si="194"/>
        <v>0</v>
      </c>
      <c r="Q2466" s="458">
        <f t="shared" si="194"/>
        <v>0</v>
      </c>
      <c r="R2466" s="458">
        <f t="shared" si="194"/>
        <v>0</v>
      </c>
      <c r="S2466" s="458">
        <f t="shared" si="194"/>
        <v>0</v>
      </c>
      <c r="T2466" s="458">
        <f t="shared" si="194"/>
        <v>0</v>
      </c>
      <c r="U2466" s="458">
        <f t="shared" si="194"/>
        <v>0</v>
      </c>
      <c r="V2466" s="458">
        <f t="shared" si="194"/>
        <v>0</v>
      </c>
      <c r="W2466" s="458">
        <f t="shared" si="194"/>
        <v>0</v>
      </c>
      <c r="X2466" s="458">
        <f t="shared" si="194"/>
        <v>0</v>
      </c>
    </row>
    <row r="2467" spans="1:24" outlineLevel="2">
      <c r="E2467" s="458" t="str">
        <f t="shared" ref="E2467:X2467" si="195" xml:space="preserve">  E$2458</f>
        <v xml:space="preserve">Active - Other price control income - Third party revenue - real (ADDN2) </v>
      </c>
      <c r="F2467" s="458">
        <f t="shared" si="195"/>
        <v>0</v>
      </c>
      <c r="G2467" s="458" t="str">
        <f t="shared" si="195"/>
        <v>£m</v>
      </c>
      <c r="H2467" s="458">
        <f t="shared" si="195"/>
        <v>0</v>
      </c>
      <c r="I2467" s="458">
        <f t="shared" si="195"/>
        <v>0</v>
      </c>
      <c r="J2467" s="458">
        <f t="shared" si="195"/>
        <v>0</v>
      </c>
      <c r="K2467" s="458">
        <f t="shared" si="195"/>
        <v>0</v>
      </c>
      <c r="L2467" s="458">
        <f t="shared" si="195"/>
        <v>0</v>
      </c>
      <c r="M2467" s="458">
        <f t="shared" si="195"/>
        <v>0</v>
      </c>
      <c r="N2467" s="458">
        <f t="shared" si="195"/>
        <v>0</v>
      </c>
      <c r="O2467" s="458">
        <f t="shared" si="195"/>
        <v>0</v>
      </c>
      <c r="P2467" s="458">
        <f t="shared" si="195"/>
        <v>0</v>
      </c>
      <c r="Q2467" s="458">
        <f t="shared" si="195"/>
        <v>0</v>
      </c>
      <c r="R2467" s="458">
        <f t="shared" si="195"/>
        <v>0</v>
      </c>
      <c r="S2467" s="458">
        <f t="shared" si="195"/>
        <v>0</v>
      </c>
      <c r="T2467" s="458">
        <f t="shared" si="195"/>
        <v>0</v>
      </c>
      <c r="U2467" s="458">
        <f t="shared" si="195"/>
        <v>0</v>
      </c>
      <c r="V2467" s="458">
        <f t="shared" si="195"/>
        <v>0</v>
      </c>
      <c r="W2467" s="458">
        <f t="shared" si="195"/>
        <v>0</v>
      </c>
      <c r="X2467" s="458">
        <f t="shared" si="195"/>
        <v>0</v>
      </c>
    </row>
    <row r="2468" spans="1:24" outlineLevel="2">
      <c r="E2468" s="458" t="str">
        <f t="shared" ref="E2468:X2468" si="196" xml:space="preserve">  E$2425</f>
        <v xml:space="preserve">Active - Price control income - third party services - Rechargeable works - real (WR) </v>
      </c>
      <c r="F2468" s="458">
        <f t="shared" si="196"/>
        <v>0</v>
      </c>
      <c r="G2468" s="458" t="str">
        <f t="shared" si="196"/>
        <v>£m</v>
      </c>
      <c r="H2468" s="458">
        <f t="shared" si="196"/>
        <v>0</v>
      </c>
      <c r="I2468" s="458">
        <f t="shared" si="196"/>
        <v>0</v>
      </c>
      <c r="J2468" s="458">
        <f t="shared" si="196"/>
        <v>0</v>
      </c>
      <c r="K2468" s="458">
        <f t="shared" si="196"/>
        <v>0</v>
      </c>
      <c r="L2468" s="458">
        <f t="shared" si="196"/>
        <v>0</v>
      </c>
      <c r="M2468" s="458">
        <f t="shared" si="196"/>
        <v>0</v>
      </c>
      <c r="N2468" s="458">
        <f t="shared" si="196"/>
        <v>0</v>
      </c>
      <c r="O2468" s="458">
        <f t="shared" si="196"/>
        <v>0</v>
      </c>
      <c r="P2468" s="458">
        <f t="shared" si="196"/>
        <v>0</v>
      </c>
      <c r="Q2468" s="458">
        <f t="shared" si="196"/>
        <v>0</v>
      </c>
      <c r="R2468" s="458">
        <f t="shared" si="196"/>
        <v>0</v>
      </c>
      <c r="S2468" s="458">
        <f t="shared" si="196"/>
        <v>0</v>
      </c>
      <c r="T2468" s="458">
        <f t="shared" si="196"/>
        <v>0</v>
      </c>
      <c r="U2468" s="458">
        <f t="shared" si="196"/>
        <v>0</v>
      </c>
      <c r="V2468" s="458">
        <f t="shared" si="196"/>
        <v>0</v>
      </c>
      <c r="W2468" s="458">
        <f t="shared" si="196"/>
        <v>0</v>
      </c>
      <c r="X2468" s="458">
        <f t="shared" si="196"/>
        <v>0</v>
      </c>
    </row>
    <row r="2469" spans="1:24" outlineLevel="2">
      <c r="E2469" s="458" t="str">
        <f t="shared" ref="E2469:X2469" si="197" xml:space="preserve">  E$2426</f>
        <v xml:space="preserve">Active - Price control income - third party services - Rechargeable works - real (WN) </v>
      </c>
      <c r="F2469" s="458">
        <f t="shared" si="197"/>
        <v>0</v>
      </c>
      <c r="G2469" s="458" t="str">
        <f t="shared" si="197"/>
        <v>£m</v>
      </c>
      <c r="H2469" s="458">
        <f t="shared" si="197"/>
        <v>0</v>
      </c>
      <c r="I2469" s="458">
        <f t="shared" si="197"/>
        <v>0</v>
      </c>
      <c r="J2469" s="458">
        <f t="shared" si="197"/>
        <v>0</v>
      </c>
      <c r="K2469" s="458">
        <f t="shared" si="197"/>
        <v>0</v>
      </c>
      <c r="L2469" s="458">
        <f t="shared" si="197"/>
        <v>0</v>
      </c>
      <c r="M2469" s="458">
        <f t="shared" si="197"/>
        <v>0</v>
      </c>
      <c r="N2469" s="458">
        <f t="shared" si="197"/>
        <v>0</v>
      </c>
      <c r="O2469" s="458">
        <f t="shared" si="197"/>
        <v>0</v>
      </c>
      <c r="P2469" s="458">
        <f t="shared" si="197"/>
        <v>0</v>
      </c>
      <c r="Q2469" s="458">
        <f t="shared" si="197"/>
        <v>0</v>
      </c>
      <c r="R2469" s="458">
        <f t="shared" si="197"/>
        <v>0</v>
      </c>
      <c r="S2469" s="458">
        <f t="shared" si="197"/>
        <v>0</v>
      </c>
      <c r="T2469" s="458">
        <f t="shared" si="197"/>
        <v>0</v>
      </c>
      <c r="U2469" s="458">
        <f t="shared" si="197"/>
        <v>0</v>
      </c>
      <c r="V2469" s="458">
        <f t="shared" si="197"/>
        <v>0</v>
      </c>
      <c r="W2469" s="458">
        <f t="shared" si="197"/>
        <v>0</v>
      </c>
      <c r="X2469" s="458">
        <f t="shared" si="197"/>
        <v>0</v>
      </c>
    </row>
    <row r="2470" spans="1:24" outlineLevel="2">
      <c r="E2470" s="458" t="str">
        <f t="shared" ref="E2470:X2470" si="198" xml:space="preserve">  E$2427</f>
        <v xml:space="preserve">Active - Price control income - third party services - Rechargeable works - real (WWN) </v>
      </c>
      <c r="F2470" s="458">
        <f t="shared" si="198"/>
        <v>0</v>
      </c>
      <c r="G2470" s="458" t="str">
        <f t="shared" si="198"/>
        <v>£m</v>
      </c>
      <c r="H2470" s="458">
        <f t="shared" si="198"/>
        <v>0</v>
      </c>
      <c r="I2470" s="458">
        <f t="shared" si="198"/>
        <v>0</v>
      </c>
      <c r="J2470" s="458">
        <f t="shared" si="198"/>
        <v>0</v>
      </c>
      <c r="K2470" s="458">
        <f t="shared" si="198"/>
        <v>0</v>
      </c>
      <c r="L2470" s="458">
        <f t="shared" si="198"/>
        <v>0</v>
      </c>
      <c r="M2470" s="458">
        <f t="shared" si="198"/>
        <v>0</v>
      </c>
      <c r="N2470" s="458">
        <f t="shared" si="198"/>
        <v>0</v>
      </c>
      <c r="O2470" s="458">
        <f t="shared" si="198"/>
        <v>0</v>
      </c>
      <c r="P2470" s="458">
        <f t="shared" si="198"/>
        <v>0</v>
      </c>
      <c r="Q2470" s="458">
        <f t="shared" si="198"/>
        <v>0</v>
      </c>
      <c r="R2470" s="458">
        <f t="shared" si="198"/>
        <v>0</v>
      </c>
      <c r="S2470" s="458">
        <f t="shared" si="198"/>
        <v>0</v>
      </c>
      <c r="T2470" s="458">
        <f t="shared" si="198"/>
        <v>0</v>
      </c>
      <c r="U2470" s="458">
        <f t="shared" si="198"/>
        <v>0</v>
      </c>
      <c r="V2470" s="458">
        <f t="shared" si="198"/>
        <v>0</v>
      </c>
      <c r="W2470" s="458">
        <f t="shared" si="198"/>
        <v>0</v>
      </c>
      <c r="X2470" s="458">
        <f t="shared" si="198"/>
        <v>0</v>
      </c>
    </row>
    <row r="2471" spans="1:24" outlineLevel="2">
      <c r="E2471" s="458" t="str">
        <f t="shared" ref="E2471:X2471" si="199" xml:space="preserve">  E$2428</f>
        <v xml:space="preserve">Active - Price control income - third party services - Rechargeable works - real (BR) </v>
      </c>
      <c r="F2471" s="458">
        <f t="shared" si="199"/>
        <v>0</v>
      </c>
      <c r="G2471" s="458" t="str">
        <f t="shared" si="199"/>
        <v>£m</v>
      </c>
      <c r="H2471" s="458">
        <f t="shared" si="199"/>
        <v>0</v>
      </c>
      <c r="I2471" s="458">
        <f t="shared" si="199"/>
        <v>0</v>
      </c>
      <c r="J2471" s="458">
        <f t="shared" si="199"/>
        <v>0</v>
      </c>
      <c r="K2471" s="458">
        <f t="shared" si="199"/>
        <v>0</v>
      </c>
      <c r="L2471" s="458">
        <f t="shared" si="199"/>
        <v>0</v>
      </c>
      <c r="M2471" s="458">
        <f t="shared" si="199"/>
        <v>0</v>
      </c>
      <c r="N2471" s="458">
        <f t="shared" si="199"/>
        <v>0</v>
      </c>
      <c r="O2471" s="458">
        <f t="shared" si="199"/>
        <v>0</v>
      </c>
      <c r="P2471" s="458">
        <f t="shared" si="199"/>
        <v>0</v>
      </c>
      <c r="Q2471" s="458">
        <f t="shared" si="199"/>
        <v>0</v>
      </c>
      <c r="R2471" s="458">
        <f t="shared" si="199"/>
        <v>0</v>
      </c>
      <c r="S2471" s="458">
        <f t="shared" si="199"/>
        <v>0</v>
      </c>
      <c r="T2471" s="458">
        <f t="shared" si="199"/>
        <v>0</v>
      </c>
      <c r="U2471" s="458">
        <f t="shared" si="199"/>
        <v>0</v>
      </c>
      <c r="V2471" s="458">
        <f t="shared" si="199"/>
        <v>0</v>
      </c>
      <c r="W2471" s="458">
        <f t="shared" si="199"/>
        <v>0</v>
      </c>
      <c r="X2471" s="458">
        <f t="shared" si="199"/>
        <v>0</v>
      </c>
    </row>
    <row r="2472" spans="1:24" outlineLevel="2">
      <c r="E2472" s="458" t="str">
        <f t="shared" ref="E2472:X2472" si="200" xml:space="preserve">  E$2429</f>
        <v xml:space="preserve">Active - Price control income - third party services - Rechargeable works - real (ADDN1) </v>
      </c>
      <c r="F2472" s="458">
        <f t="shared" si="200"/>
        <v>0</v>
      </c>
      <c r="G2472" s="458" t="str">
        <f t="shared" si="200"/>
        <v>£m</v>
      </c>
      <c r="H2472" s="458">
        <f t="shared" si="200"/>
        <v>0</v>
      </c>
      <c r="I2472" s="458">
        <f t="shared" si="200"/>
        <v>0</v>
      </c>
      <c r="J2472" s="458">
        <f t="shared" si="200"/>
        <v>0</v>
      </c>
      <c r="K2472" s="458">
        <f t="shared" si="200"/>
        <v>0</v>
      </c>
      <c r="L2472" s="458">
        <f t="shared" si="200"/>
        <v>0</v>
      </c>
      <c r="M2472" s="458">
        <f t="shared" si="200"/>
        <v>0</v>
      </c>
      <c r="N2472" s="458">
        <f t="shared" si="200"/>
        <v>0</v>
      </c>
      <c r="O2472" s="458">
        <f t="shared" si="200"/>
        <v>0</v>
      </c>
      <c r="P2472" s="458">
        <f t="shared" si="200"/>
        <v>0</v>
      </c>
      <c r="Q2472" s="458">
        <f t="shared" si="200"/>
        <v>0</v>
      </c>
      <c r="R2472" s="458">
        <f t="shared" si="200"/>
        <v>0</v>
      </c>
      <c r="S2472" s="458">
        <f t="shared" si="200"/>
        <v>0</v>
      </c>
      <c r="T2472" s="458">
        <f t="shared" si="200"/>
        <v>0</v>
      </c>
      <c r="U2472" s="458">
        <f t="shared" si="200"/>
        <v>0</v>
      </c>
      <c r="V2472" s="458">
        <f t="shared" si="200"/>
        <v>0</v>
      </c>
      <c r="W2472" s="458">
        <f t="shared" si="200"/>
        <v>0</v>
      </c>
      <c r="X2472" s="458">
        <f t="shared" si="200"/>
        <v>0</v>
      </c>
    </row>
    <row r="2473" spans="1:24" outlineLevel="2">
      <c r="E2473" s="458" t="str">
        <f t="shared" ref="E2473:X2473" si="201" xml:space="preserve">  E$2430</f>
        <v xml:space="preserve">Active - Price control income - third party services - Rechargeable works - real (ADDN2) </v>
      </c>
      <c r="F2473" s="458">
        <f t="shared" si="201"/>
        <v>0</v>
      </c>
      <c r="G2473" s="458" t="str">
        <f t="shared" si="201"/>
        <v>£m</v>
      </c>
      <c r="H2473" s="458">
        <f t="shared" si="201"/>
        <v>0</v>
      </c>
      <c r="I2473" s="458">
        <f t="shared" si="201"/>
        <v>0</v>
      </c>
      <c r="J2473" s="458">
        <f t="shared" si="201"/>
        <v>0</v>
      </c>
      <c r="K2473" s="458">
        <f t="shared" si="201"/>
        <v>0</v>
      </c>
      <c r="L2473" s="458">
        <f t="shared" si="201"/>
        <v>0</v>
      </c>
      <c r="M2473" s="458">
        <f t="shared" si="201"/>
        <v>0</v>
      </c>
      <c r="N2473" s="458">
        <f t="shared" si="201"/>
        <v>0</v>
      </c>
      <c r="O2473" s="458">
        <f t="shared" si="201"/>
        <v>0</v>
      </c>
      <c r="P2473" s="458">
        <f t="shared" si="201"/>
        <v>0</v>
      </c>
      <c r="Q2473" s="458">
        <f t="shared" si="201"/>
        <v>0</v>
      </c>
      <c r="R2473" s="458">
        <f t="shared" si="201"/>
        <v>0</v>
      </c>
      <c r="S2473" s="458">
        <f t="shared" si="201"/>
        <v>0</v>
      </c>
      <c r="T2473" s="458">
        <f t="shared" si="201"/>
        <v>0</v>
      </c>
      <c r="U2473" s="458">
        <f t="shared" si="201"/>
        <v>0</v>
      </c>
      <c r="V2473" s="458">
        <f t="shared" si="201"/>
        <v>0</v>
      </c>
      <c r="W2473" s="458">
        <f t="shared" si="201"/>
        <v>0</v>
      </c>
      <c r="X2473" s="458">
        <f t="shared" si="201"/>
        <v>0</v>
      </c>
    </row>
    <row r="2474" spans="1:24" outlineLevel="2">
      <c r="A2474" s="453"/>
      <c r="B2474" s="453"/>
      <c r="C2474" s="454"/>
      <c r="D2474" s="455"/>
      <c r="E2474" s="456" t="s">
        <v>6120</v>
      </c>
      <c r="F2474" s="456"/>
      <c r="G2474" s="456" t="s">
        <v>29</v>
      </c>
      <c r="H2474" s="457">
        <f t="shared" ref="H2474:H2479" si="202" xml:space="preserve"> SUM( J2474:X2474 )</f>
        <v>0</v>
      </c>
      <c r="I2474" s="456"/>
      <c r="J2474" s="457">
        <f t="shared" ref="J2474:X2479" si="203" xml:space="preserve">  J2462 + J2468</f>
        <v>0</v>
      </c>
      <c r="K2474" s="457">
        <f t="shared" si="203"/>
        <v>0</v>
      </c>
      <c r="L2474" s="457">
        <f t="shared" si="203"/>
        <v>0</v>
      </c>
      <c r="M2474" s="457">
        <f t="shared" si="203"/>
        <v>0</v>
      </c>
      <c r="N2474" s="457">
        <f t="shared" si="203"/>
        <v>0</v>
      </c>
      <c r="O2474" s="457">
        <f t="shared" si="203"/>
        <v>0</v>
      </c>
      <c r="P2474" s="457">
        <f t="shared" si="203"/>
        <v>0</v>
      </c>
      <c r="Q2474" s="457">
        <f t="shared" si="203"/>
        <v>0</v>
      </c>
      <c r="R2474" s="457">
        <f t="shared" si="203"/>
        <v>0</v>
      </c>
      <c r="S2474" s="457">
        <f t="shared" si="203"/>
        <v>0</v>
      </c>
      <c r="T2474" s="457">
        <f t="shared" si="203"/>
        <v>0</v>
      </c>
      <c r="U2474" s="457">
        <f t="shared" si="203"/>
        <v>0</v>
      </c>
      <c r="V2474" s="457">
        <f t="shared" si="203"/>
        <v>0</v>
      </c>
      <c r="W2474" s="457">
        <f t="shared" si="203"/>
        <v>0</v>
      </c>
      <c r="X2474" s="457">
        <f t="shared" si="203"/>
        <v>0</v>
      </c>
    </row>
    <row r="2475" spans="1:24" outlineLevel="2">
      <c r="A2475" s="453"/>
      <c r="B2475" s="453"/>
      <c r="C2475" s="454"/>
      <c r="D2475" s="455"/>
      <c r="E2475" s="456" t="s">
        <v>6121</v>
      </c>
      <c r="F2475" s="456"/>
      <c r="G2475" s="456" t="s">
        <v>29</v>
      </c>
      <c r="H2475" s="457">
        <f t="shared" si="202"/>
        <v>0</v>
      </c>
      <c r="I2475" s="456"/>
      <c r="J2475" s="457">
        <f t="shared" si="203"/>
        <v>0</v>
      </c>
      <c r="K2475" s="457">
        <f t="shared" si="203"/>
        <v>0</v>
      </c>
      <c r="L2475" s="457">
        <f t="shared" si="203"/>
        <v>0</v>
      </c>
      <c r="M2475" s="457">
        <f t="shared" si="203"/>
        <v>0</v>
      </c>
      <c r="N2475" s="457">
        <f t="shared" si="203"/>
        <v>0</v>
      </c>
      <c r="O2475" s="457">
        <f t="shared" si="203"/>
        <v>0</v>
      </c>
      <c r="P2475" s="457">
        <f t="shared" si="203"/>
        <v>0</v>
      </c>
      <c r="Q2475" s="457">
        <f t="shared" si="203"/>
        <v>0</v>
      </c>
      <c r="R2475" s="457">
        <f t="shared" si="203"/>
        <v>0</v>
      </c>
      <c r="S2475" s="457">
        <f t="shared" si="203"/>
        <v>0</v>
      </c>
      <c r="T2475" s="457">
        <f t="shared" si="203"/>
        <v>0</v>
      </c>
      <c r="U2475" s="457">
        <f t="shared" si="203"/>
        <v>0</v>
      </c>
      <c r="V2475" s="457">
        <f t="shared" si="203"/>
        <v>0</v>
      </c>
      <c r="W2475" s="457">
        <f t="shared" si="203"/>
        <v>0</v>
      </c>
      <c r="X2475" s="457">
        <f t="shared" si="203"/>
        <v>0</v>
      </c>
    </row>
    <row r="2476" spans="1:24" outlineLevel="2">
      <c r="A2476" s="453"/>
      <c r="B2476" s="453"/>
      <c r="C2476" s="454"/>
      <c r="D2476" s="455"/>
      <c r="E2476" s="456" t="s">
        <v>6122</v>
      </c>
      <c r="F2476" s="456"/>
      <c r="G2476" s="456" t="s">
        <v>29</v>
      </c>
      <c r="H2476" s="457">
        <f t="shared" si="202"/>
        <v>0</v>
      </c>
      <c r="I2476" s="456"/>
      <c r="J2476" s="457">
        <f t="shared" si="203"/>
        <v>0</v>
      </c>
      <c r="K2476" s="457">
        <f t="shared" si="203"/>
        <v>0</v>
      </c>
      <c r="L2476" s="457">
        <f t="shared" si="203"/>
        <v>0</v>
      </c>
      <c r="M2476" s="457">
        <f t="shared" si="203"/>
        <v>0</v>
      </c>
      <c r="N2476" s="457">
        <f t="shared" si="203"/>
        <v>0</v>
      </c>
      <c r="O2476" s="457">
        <f t="shared" si="203"/>
        <v>0</v>
      </c>
      <c r="P2476" s="457">
        <f t="shared" si="203"/>
        <v>0</v>
      </c>
      <c r="Q2476" s="457">
        <f t="shared" si="203"/>
        <v>0</v>
      </c>
      <c r="R2476" s="457">
        <f t="shared" si="203"/>
        <v>0</v>
      </c>
      <c r="S2476" s="457">
        <f t="shared" si="203"/>
        <v>0</v>
      </c>
      <c r="T2476" s="457">
        <f t="shared" si="203"/>
        <v>0</v>
      </c>
      <c r="U2476" s="457">
        <f t="shared" si="203"/>
        <v>0</v>
      </c>
      <c r="V2476" s="457">
        <f t="shared" si="203"/>
        <v>0</v>
      </c>
      <c r="W2476" s="457">
        <f t="shared" si="203"/>
        <v>0</v>
      </c>
      <c r="X2476" s="457">
        <f t="shared" si="203"/>
        <v>0</v>
      </c>
    </row>
    <row r="2477" spans="1:24" outlineLevel="2">
      <c r="A2477" s="453"/>
      <c r="B2477" s="453"/>
      <c r="C2477" s="454"/>
      <c r="D2477" s="455"/>
      <c r="E2477" s="456" t="s">
        <v>6123</v>
      </c>
      <c r="F2477" s="456"/>
      <c r="G2477" s="456" t="s">
        <v>29</v>
      </c>
      <c r="H2477" s="457">
        <f t="shared" si="202"/>
        <v>0</v>
      </c>
      <c r="I2477" s="456"/>
      <c r="J2477" s="457">
        <f t="shared" si="203"/>
        <v>0</v>
      </c>
      <c r="K2477" s="457">
        <f t="shared" si="203"/>
        <v>0</v>
      </c>
      <c r="L2477" s="457">
        <f t="shared" si="203"/>
        <v>0</v>
      </c>
      <c r="M2477" s="457">
        <f t="shared" si="203"/>
        <v>0</v>
      </c>
      <c r="N2477" s="457">
        <f t="shared" si="203"/>
        <v>0</v>
      </c>
      <c r="O2477" s="457">
        <f t="shared" si="203"/>
        <v>0</v>
      </c>
      <c r="P2477" s="457">
        <f t="shared" si="203"/>
        <v>0</v>
      </c>
      <c r="Q2477" s="457">
        <f t="shared" si="203"/>
        <v>0</v>
      </c>
      <c r="R2477" s="457">
        <f t="shared" si="203"/>
        <v>0</v>
      </c>
      <c r="S2477" s="457">
        <f t="shared" si="203"/>
        <v>0</v>
      </c>
      <c r="T2477" s="457">
        <f t="shared" si="203"/>
        <v>0</v>
      </c>
      <c r="U2477" s="457">
        <f t="shared" si="203"/>
        <v>0</v>
      </c>
      <c r="V2477" s="457">
        <f t="shared" si="203"/>
        <v>0</v>
      </c>
      <c r="W2477" s="457">
        <f t="shared" si="203"/>
        <v>0</v>
      </c>
      <c r="X2477" s="457">
        <f t="shared" si="203"/>
        <v>0</v>
      </c>
    </row>
    <row r="2478" spans="1:24" outlineLevel="2">
      <c r="A2478" s="453"/>
      <c r="B2478" s="453"/>
      <c r="C2478" s="454"/>
      <c r="D2478" s="455"/>
      <c r="E2478" s="456" t="s">
        <v>6124</v>
      </c>
      <c r="F2478" s="456"/>
      <c r="G2478" s="456" t="s">
        <v>29</v>
      </c>
      <c r="H2478" s="457">
        <f t="shared" si="202"/>
        <v>0</v>
      </c>
      <c r="I2478" s="456"/>
      <c r="J2478" s="457">
        <f t="shared" si="203"/>
        <v>0</v>
      </c>
      <c r="K2478" s="457">
        <f t="shared" si="203"/>
        <v>0</v>
      </c>
      <c r="L2478" s="457">
        <f t="shared" si="203"/>
        <v>0</v>
      </c>
      <c r="M2478" s="457">
        <f t="shared" si="203"/>
        <v>0</v>
      </c>
      <c r="N2478" s="457">
        <f t="shared" si="203"/>
        <v>0</v>
      </c>
      <c r="O2478" s="457">
        <f t="shared" si="203"/>
        <v>0</v>
      </c>
      <c r="P2478" s="457">
        <f t="shared" si="203"/>
        <v>0</v>
      </c>
      <c r="Q2478" s="457">
        <f t="shared" si="203"/>
        <v>0</v>
      </c>
      <c r="R2478" s="457">
        <f t="shared" si="203"/>
        <v>0</v>
      </c>
      <c r="S2478" s="457">
        <f t="shared" si="203"/>
        <v>0</v>
      </c>
      <c r="T2478" s="457">
        <f t="shared" si="203"/>
        <v>0</v>
      </c>
      <c r="U2478" s="457">
        <f t="shared" si="203"/>
        <v>0</v>
      </c>
      <c r="V2478" s="457">
        <f t="shared" si="203"/>
        <v>0</v>
      </c>
      <c r="W2478" s="457">
        <f t="shared" si="203"/>
        <v>0</v>
      </c>
      <c r="X2478" s="457">
        <f t="shared" si="203"/>
        <v>0</v>
      </c>
    </row>
    <row r="2479" spans="1:24" outlineLevel="2">
      <c r="A2479" s="453"/>
      <c r="B2479" s="453"/>
      <c r="C2479" s="454"/>
      <c r="D2479" s="455"/>
      <c r="E2479" s="456" t="s">
        <v>6125</v>
      </c>
      <c r="F2479" s="456"/>
      <c r="G2479" s="456" t="s">
        <v>29</v>
      </c>
      <c r="H2479" s="457">
        <f t="shared" si="202"/>
        <v>0</v>
      </c>
      <c r="I2479" s="456"/>
      <c r="J2479" s="457">
        <f t="shared" si="203"/>
        <v>0</v>
      </c>
      <c r="K2479" s="457">
        <f t="shared" si="203"/>
        <v>0</v>
      </c>
      <c r="L2479" s="457">
        <f t="shared" si="203"/>
        <v>0</v>
      </c>
      <c r="M2479" s="457">
        <f t="shared" si="203"/>
        <v>0</v>
      </c>
      <c r="N2479" s="457">
        <f t="shared" si="203"/>
        <v>0</v>
      </c>
      <c r="O2479" s="457">
        <f t="shared" si="203"/>
        <v>0</v>
      </c>
      <c r="P2479" s="457">
        <f t="shared" si="203"/>
        <v>0</v>
      </c>
      <c r="Q2479" s="457">
        <f t="shared" si="203"/>
        <v>0</v>
      </c>
      <c r="R2479" s="457">
        <f t="shared" si="203"/>
        <v>0</v>
      </c>
      <c r="S2479" s="457">
        <f t="shared" si="203"/>
        <v>0</v>
      </c>
      <c r="T2479" s="457">
        <f t="shared" si="203"/>
        <v>0</v>
      </c>
      <c r="U2479" s="457">
        <f t="shared" si="203"/>
        <v>0</v>
      </c>
      <c r="V2479" s="457">
        <f t="shared" si="203"/>
        <v>0</v>
      </c>
      <c r="W2479" s="457">
        <f t="shared" si="203"/>
        <v>0</v>
      </c>
      <c r="X2479" s="457">
        <f t="shared" si="203"/>
        <v>0</v>
      </c>
    </row>
    <row r="2480" spans="1:24" outlineLevel="2"/>
    <row r="2481" spans="1:24" outlineLevel="2"/>
    <row r="2482" spans="1:24" outlineLevel="2">
      <c r="B2482" s="69" t="s">
        <v>6126</v>
      </c>
    </row>
    <row r="2483" spans="1:24" outlineLevel="2">
      <c r="A2483" s="447"/>
      <c r="B2483" s="447"/>
      <c r="C2483" s="448"/>
      <c r="D2483" s="449"/>
      <c r="E2483" s="450" t="s">
        <v>6127</v>
      </c>
      <c r="F2483" s="450">
        <v>1</v>
      </c>
      <c r="G2483" s="450" t="s">
        <v>4001</v>
      </c>
      <c r="M2483" s="451"/>
    </row>
    <row r="2484" spans="1:24" outlineLevel="2">
      <c r="A2484" s="447"/>
      <c r="B2484" s="447"/>
      <c r="C2484" s="448"/>
      <c r="D2484" s="449"/>
      <c r="E2484" s="452" t="s">
        <v>6128</v>
      </c>
      <c r="F2484" s="452">
        <v>0</v>
      </c>
      <c r="G2484" s="452" t="s">
        <v>29</v>
      </c>
      <c r="H2484" s="452">
        <v>0</v>
      </c>
      <c r="I2484" s="452">
        <v>0</v>
      </c>
      <c r="J2484" s="452">
        <v>0</v>
      </c>
      <c r="K2484" s="452">
        <v>0</v>
      </c>
      <c r="L2484" s="452">
        <v>0</v>
      </c>
      <c r="M2484" s="452">
        <v>0</v>
      </c>
      <c r="N2484" s="452">
        <v>0</v>
      </c>
      <c r="O2484" s="452">
        <v>0</v>
      </c>
      <c r="P2484" s="452">
        <v>0</v>
      </c>
      <c r="Q2484" s="452">
        <v>0</v>
      </c>
      <c r="R2484" s="452">
        <v>0</v>
      </c>
      <c r="S2484" s="452">
        <v>0</v>
      </c>
      <c r="T2484" s="452">
        <v>0</v>
      </c>
      <c r="U2484" s="452">
        <v>0</v>
      </c>
      <c r="V2484" s="452">
        <v>0</v>
      </c>
      <c r="W2484" s="452">
        <v>0</v>
      </c>
      <c r="X2484" s="452">
        <v>0</v>
      </c>
    </row>
    <row r="2485" spans="1:24" outlineLevel="2">
      <c r="A2485" s="447"/>
      <c r="B2485" s="447"/>
      <c r="C2485" s="448"/>
      <c r="D2485" s="449"/>
      <c r="E2485" s="452" t="s">
        <v>6129</v>
      </c>
      <c r="F2485" s="452">
        <v>0</v>
      </c>
      <c r="G2485" s="452" t="s">
        <v>29</v>
      </c>
      <c r="H2485" s="452">
        <v>0</v>
      </c>
      <c r="I2485" s="452">
        <v>0</v>
      </c>
      <c r="J2485" s="452">
        <v>0</v>
      </c>
      <c r="K2485" s="452">
        <v>0</v>
      </c>
      <c r="L2485" s="452">
        <v>0</v>
      </c>
      <c r="M2485" s="452">
        <v>0</v>
      </c>
      <c r="N2485" s="452">
        <v>0</v>
      </c>
      <c r="O2485" s="452">
        <v>0</v>
      </c>
      <c r="P2485" s="452">
        <v>0</v>
      </c>
      <c r="Q2485" s="452">
        <v>0</v>
      </c>
      <c r="R2485" s="452">
        <v>0</v>
      </c>
      <c r="S2485" s="452">
        <v>0</v>
      </c>
      <c r="T2485" s="452">
        <v>0</v>
      </c>
      <c r="U2485" s="452">
        <v>0</v>
      </c>
      <c r="V2485" s="452">
        <v>0</v>
      </c>
      <c r="W2485" s="452">
        <v>0</v>
      </c>
      <c r="X2485" s="452">
        <v>0</v>
      </c>
    </row>
    <row r="2486" spans="1:24" outlineLevel="2">
      <c r="A2486" s="447"/>
      <c r="B2486" s="447"/>
      <c r="C2486" s="448"/>
      <c r="D2486" s="449"/>
      <c r="E2486" s="452" t="s">
        <v>6130</v>
      </c>
      <c r="F2486" s="452">
        <v>0</v>
      </c>
      <c r="G2486" s="452" t="s">
        <v>29</v>
      </c>
      <c r="H2486" s="452">
        <v>0</v>
      </c>
      <c r="I2486" s="452">
        <v>0</v>
      </c>
      <c r="J2486" s="452">
        <v>0</v>
      </c>
      <c r="K2486" s="452">
        <v>0</v>
      </c>
      <c r="L2486" s="452">
        <v>0</v>
      </c>
      <c r="M2486" s="452">
        <v>0</v>
      </c>
      <c r="N2486" s="452">
        <v>0</v>
      </c>
      <c r="O2486" s="452">
        <v>0</v>
      </c>
      <c r="P2486" s="452">
        <v>0</v>
      </c>
      <c r="Q2486" s="452">
        <v>0</v>
      </c>
      <c r="R2486" s="452">
        <v>0</v>
      </c>
      <c r="S2486" s="452">
        <v>0</v>
      </c>
      <c r="T2486" s="452">
        <v>0</v>
      </c>
      <c r="U2486" s="452">
        <v>0</v>
      </c>
      <c r="V2486" s="452">
        <v>0</v>
      </c>
      <c r="W2486" s="452">
        <v>0</v>
      </c>
      <c r="X2486" s="452">
        <v>0</v>
      </c>
    </row>
    <row r="2487" spans="1:24" outlineLevel="2">
      <c r="A2487" s="447"/>
      <c r="B2487" s="447"/>
      <c r="C2487" s="448"/>
      <c r="D2487" s="449"/>
      <c r="E2487" s="452" t="s">
        <v>6131</v>
      </c>
      <c r="F2487" s="452">
        <v>0</v>
      </c>
      <c r="G2487" s="452" t="s">
        <v>29</v>
      </c>
      <c r="H2487" s="452">
        <v>0</v>
      </c>
      <c r="I2487" s="452">
        <v>0</v>
      </c>
      <c r="J2487" s="452">
        <v>0</v>
      </c>
      <c r="K2487" s="452">
        <v>0</v>
      </c>
      <c r="L2487" s="452">
        <v>0</v>
      </c>
      <c r="M2487" s="452">
        <v>0</v>
      </c>
      <c r="N2487" s="452">
        <v>0</v>
      </c>
      <c r="O2487" s="452">
        <v>0</v>
      </c>
      <c r="P2487" s="452">
        <v>0</v>
      </c>
      <c r="Q2487" s="452">
        <v>0</v>
      </c>
      <c r="R2487" s="452">
        <v>0</v>
      </c>
      <c r="S2487" s="452">
        <v>0</v>
      </c>
      <c r="T2487" s="452">
        <v>0</v>
      </c>
      <c r="U2487" s="452">
        <v>0</v>
      </c>
      <c r="V2487" s="452">
        <v>0</v>
      </c>
      <c r="W2487" s="452">
        <v>0</v>
      </c>
      <c r="X2487" s="452">
        <v>0</v>
      </c>
    </row>
    <row r="2488" spans="1:24" outlineLevel="2">
      <c r="A2488" s="447"/>
      <c r="B2488" s="447"/>
      <c r="C2488" s="448"/>
      <c r="D2488" s="449"/>
      <c r="E2488" s="452" t="s">
        <v>6132</v>
      </c>
      <c r="F2488" s="452">
        <v>0</v>
      </c>
      <c r="G2488" s="452" t="s">
        <v>29</v>
      </c>
      <c r="H2488" s="452">
        <v>0</v>
      </c>
      <c r="I2488" s="452">
        <v>0</v>
      </c>
      <c r="J2488" s="452">
        <v>0</v>
      </c>
      <c r="K2488" s="452">
        <v>0</v>
      </c>
      <c r="L2488" s="452">
        <v>0</v>
      </c>
      <c r="M2488" s="452">
        <v>0</v>
      </c>
      <c r="N2488" s="452">
        <v>0</v>
      </c>
      <c r="O2488" s="452">
        <v>0</v>
      </c>
      <c r="P2488" s="452">
        <v>0</v>
      </c>
      <c r="Q2488" s="452">
        <v>0</v>
      </c>
      <c r="R2488" s="452">
        <v>0</v>
      </c>
      <c r="S2488" s="452">
        <v>0</v>
      </c>
      <c r="T2488" s="452">
        <v>0</v>
      </c>
      <c r="U2488" s="452">
        <v>0</v>
      </c>
      <c r="V2488" s="452">
        <v>0</v>
      </c>
      <c r="W2488" s="452">
        <v>0</v>
      </c>
      <c r="X2488" s="452">
        <v>0</v>
      </c>
    </row>
    <row r="2489" spans="1:24" outlineLevel="2">
      <c r="A2489" s="447"/>
      <c r="B2489" s="447"/>
      <c r="C2489" s="448"/>
      <c r="D2489" s="449"/>
      <c r="E2489" s="452" t="s">
        <v>6133</v>
      </c>
      <c r="F2489" s="452">
        <v>0</v>
      </c>
      <c r="G2489" s="452" t="s">
        <v>29</v>
      </c>
      <c r="H2489" s="452">
        <v>0</v>
      </c>
      <c r="I2489" s="452">
        <v>0</v>
      </c>
      <c r="J2489" s="452">
        <v>0</v>
      </c>
      <c r="K2489" s="452">
        <v>0</v>
      </c>
      <c r="L2489" s="452">
        <v>0</v>
      </c>
      <c r="M2489" s="452">
        <v>0</v>
      </c>
      <c r="N2489" s="452">
        <v>0</v>
      </c>
      <c r="O2489" s="452">
        <v>0</v>
      </c>
      <c r="P2489" s="452">
        <v>0</v>
      </c>
      <c r="Q2489" s="452">
        <v>0</v>
      </c>
      <c r="R2489" s="452">
        <v>0</v>
      </c>
      <c r="S2489" s="452">
        <v>0</v>
      </c>
      <c r="T2489" s="452">
        <v>0</v>
      </c>
      <c r="U2489" s="452">
        <v>0</v>
      </c>
      <c r="V2489" s="452">
        <v>0</v>
      </c>
      <c r="W2489" s="452">
        <v>0</v>
      </c>
      <c r="X2489" s="452">
        <v>0</v>
      </c>
    </row>
    <row r="2490" spans="1:24" outlineLevel="2">
      <c r="A2490" s="447"/>
      <c r="B2490" s="447"/>
      <c r="C2490" s="448"/>
      <c r="D2490" s="449"/>
      <c r="E2490" s="452" t="s">
        <v>6134</v>
      </c>
      <c r="F2490" s="452">
        <v>0</v>
      </c>
      <c r="G2490" s="452" t="s">
        <v>29</v>
      </c>
      <c r="H2490" s="452">
        <v>0.76400000000000012</v>
      </c>
      <c r="I2490" s="452">
        <v>0</v>
      </c>
      <c r="J2490" s="452">
        <v>0</v>
      </c>
      <c r="K2490" s="452">
        <v>0</v>
      </c>
      <c r="L2490" s="452">
        <v>0</v>
      </c>
      <c r="M2490" s="452">
        <v>0</v>
      </c>
      <c r="N2490" s="452">
        <v>0.13700000000000001</v>
      </c>
      <c r="O2490" s="452">
        <v>0.13700000000000001</v>
      </c>
      <c r="P2490" s="452">
        <v>0.16300000000000001</v>
      </c>
      <c r="Q2490" s="452">
        <v>0.16300000000000001</v>
      </c>
      <c r="R2490" s="452">
        <v>0.16400000000000001</v>
      </c>
      <c r="S2490" s="452">
        <v>0</v>
      </c>
      <c r="T2490" s="452">
        <v>0</v>
      </c>
      <c r="U2490" s="452">
        <v>0</v>
      </c>
      <c r="V2490" s="452">
        <v>0</v>
      </c>
      <c r="W2490" s="452">
        <v>0</v>
      </c>
      <c r="X2490" s="452">
        <v>0</v>
      </c>
    </row>
    <row r="2491" spans="1:24" outlineLevel="2">
      <c r="A2491" s="447"/>
      <c r="B2491" s="447"/>
      <c r="C2491" s="448"/>
      <c r="D2491" s="449"/>
      <c r="E2491" s="452" t="s">
        <v>6135</v>
      </c>
      <c r="F2491" s="452">
        <v>0</v>
      </c>
      <c r="G2491" s="452" t="s">
        <v>29</v>
      </c>
      <c r="H2491" s="452">
        <v>9.761000000000001</v>
      </c>
      <c r="I2491" s="452">
        <v>0</v>
      </c>
      <c r="J2491" s="452">
        <v>0</v>
      </c>
      <c r="K2491" s="452">
        <v>0</v>
      </c>
      <c r="L2491" s="452">
        <v>0</v>
      </c>
      <c r="M2491" s="452">
        <v>0</v>
      </c>
      <c r="N2491" s="452">
        <v>1.879</v>
      </c>
      <c r="O2491" s="452">
        <v>1.93</v>
      </c>
      <c r="P2491" s="452">
        <v>1.9710000000000001</v>
      </c>
      <c r="Q2491" s="452">
        <v>1.9750000000000001</v>
      </c>
      <c r="R2491" s="452">
        <v>2.0059999999999998</v>
      </c>
      <c r="S2491" s="452">
        <v>0</v>
      </c>
      <c r="T2491" s="452">
        <v>0</v>
      </c>
      <c r="U2491" s="452">
        <v>0</v>
      </c>
      <c r="V2491" s="452">
        <v>0</v>
      </c>
      <c r="W2491" s="452">
        <v>0</v>
      </c>
      <c r="X2491" s="452">
        <v>0</v>
      </c>
    </row>
    <row r="2492" spans="1:24" outlineLevel="2">
      <c r="A2492" s="447"/>
      <c r="B2492" s="447"/>
      <c r="C2492" s="448"/>
      <c r="D2492" s="449"/>
      <c r="E2492" s="452" t="s">
        <v>6136</v>
      </c>
      <c r="F2492" s="452">
        <v>0</v>
      </c>
      <c r="G2492" s="452" t="s">
        <v>29</v>
      </c>
      <c r="H2492" s="452">
        <v>10.016999999999999</v>
      </c>
      <c r="I2492" s="452">
        <v>0</v>
      </c>
      <c r="J2492" s="452">
        <v>0</v>
      </c>
      <c r="K2492" s="452">
        <v>0</v>
      </c>
      <c r="L2492" s="452">
        <v>0</v>
      </c>
      <c r="M2492" s="452">
        <v>0</v>
      </c>
      <c r="N2492" s="452">
        <v>2.0680000000000001</v>
      </c>
      <c r="O2492" s="452">
        <v>2.028</v>
      </c>
      <c r="P2492" s="452">
        <v>1.9710000000000001</v>
      </c>
      <c r="Q2492" s="452">
        <v>1.982</v>
      </c>
      <c r="R2492" s="452">
        <v>1.968</v>
      </c>
      <c r="S2492" s="452">
        <v>0</v>
      </c>
      <c r="T2492" s="452">
        <v>0</v>
      </c>
      <c r="U2492" s="452">
        <v>0</v>
      </c>
      <c r="V2492" s="452">
        <v>0</v>
      </c>
      <c r="W2492" s="452">
        <v>0</v>
      </c>
      <c r="X2492" s="452">
        <v>0</v>
      </c>
    </row>
    <row r="2493" spans="1:24" outlineLevel="2">
      <c r="A2493" s="447"/>
      <c r="B2493" s="447"/>
      <c r="C2493" s="448"/>
      <c r="D2493" s="449"/>
      <c r="E2493" s="452" t="s">
        <v>6137</v>
      </c>
      <c r="F2493" s="452">
        <v>0</v>
      </c>
      <c r="G2493" s="452" t="s">
        <v>29</v>
      </c>
      <c r="H2493" s="452">
        <v>1.9609999999999999</v>
      </c>
      <c r="I2493" s="452">
        <v>0</v>
      </c>
      <c r="J2493" s="452">
        <v>0</v>
      </c>
      <c r="K2493" s="452">
        <v>0</v>
      </c>
      <c r="L2493" s="452">
        <v>0</v>
      </c>
      <c r="M2493" s="452">
        <v>0</v>
      </c>
      <c r="N2493" s="452">
        <v>0.41699999999999998</v>
      </c>
      <c r="O2493" s="452">
        <v>0.40500000000000003</v>
      </c>
      <c r="P2493" s="452">
        <v>0.39600000000000002</v>
      </c>
      <c r="Q2493" s="452">
        <v>0.38100000000000001</v>
      </c>
      <c r="R2493" s="452">
        <v>0.36199999999999999</v>
      </c>
      <c r="S2493" s="452">
        <v>0</v>
      </c>
      <c r="T2493" s="452">
        <v>0</v>
      </c>
      <c r="U2493" s="452">
        <v>0</v>
      </c>
      <c r="V2493" s="452">
        <v>0</v>
      </c>
      <c r="W2493" s="452">
        <v>0</v>
      </c>
      <c r="X2493" s="452">
        <v>0</v>
      </c>
    </row>
    <row r="2494" spans="1:24" outlineLevel="2">
      <c r="A2494" s="447"/>
      <c r="B2494" s="447"/>
      <c r="C2494" s="448"/>
      <c r="D2494" s="449"/>
      <c r="E2494" s="452" t="s">
        <v>6138</v>
      </c>
      <c r="F2494" s="452">
        <v>0</v>
      </c>
      <c r="G2494" s="452" t="s">
        <v>29</v>
      </c>
      <c r="H2494" s="452">
        <v>0</v>
      </c>
      <c r="I2494" s="452">
        <v>0</v>
      </c>
      <c r="J2494" s="452">
        <v>0</v>
      </c>
      <c r="K2494" s="452">
        <v>0</v>
      </c>
      <c r="L2494" s="452">
        <v>0</v>
      </c>
      <c r="M2494" s="452">
        <v>0</v>
      </c>
      <c r="N2494" s="452">
        <v>0</v>
      </c>
      <c r="O2494" s="452">
        <v>0</v>
      </c>
      <c r="P2494" s="452">
        <v>0</v>
      </c>
      <c r="Q2494" s="452">
        <v>0</v>
      </c>
      <c r="R2494" s="452">
        <v>0</v>
      </c>
      <c r="S2494" s="452">
        <v>0</v>
      </c>
      <c r="T2494" s="452">
        <v>0</v>
      </c>
      <c r="U2494" s="452">
        <v>0</v>
      </c>
      <c r="V2494" s="452">
        <v>0</v>
      </c>
      <c r="W2494" s="452">
        <v>0</v>
      </c>
      <c r="X2494" s="452">
        <v>0</v>
      </c>
    </row>
    <row r="2495" spans="1:24" outlineLevel="2">
      <c r="A2495" s="447"/>
      <c r="B2495" s="447"/>
      <c r="C2495" s="448"/>
      <c r="D2495" s="449"/>
      <c r="E2495" s="452" t="s">
        <v>6139</v>
      </c>
      <c r="F2495" s="452">
        <v>0</v>
      </c>
      <c r="G2495" s="452" t="s">
        <v>29</v>
      </c>
      <c r="H2495" s="452">
        <v>0</v>
      </c>
      <c r="I2495" s="452">
        <v>0</v>
      </c>
      <c r="J2495" s="452">
        <v>0</v>
      </c>
      <c r="K2495" s="452">
        <v>0</v>
      </c>
      <c r="L2495" s="452">
        <v>0</v>
      </c>
      <c r="M2495" s="452">
        <v>0</v>
      </c>
      <c r="N2495" s="452">
        <v>0</v>
      </c>
      <c r="O2495" s="452">
        <v>0</v>
      </c>
      <c r="P2495" s="452">
        <v>0</v>
      </c>
      <c r="Q2495" s="452">
        <v>0</v>
      </c>
      <c r="R2495" s="452">
        <v>0</v>
      </c>
      <c r="S2495" s="452">
        <v>0</v>
      </c>
      <c r="T2495" s="452">
        <v>0</v>
      </c>
      <c r="U2495" s="452">
        <v>0</v>
      </c>
      <c r="V2495" s="452">
        <v>0</v>
      </c>
      <c r="W2495" s="452">
        <v>0</v>
      </c>
      <c r="X2495" s="452">
        <v>0</v>
      </c>
    </row>
    <row r="2496" spans="1:24" outlineLevel="2">
      <c r="A2496" s="447"/>
      <c r="B2496" s="447"/>
      <c r="C2496" s="448"/>
      <c r="D2496" s="449"/>
      <c r="E2496" s="452" t="s">
        <v>6140</v>
      </c>
      <c r="F2496" s="452">
        <v>0</v>
      </c>
      <c r="G2496" s="452" t="s">
        <v>29</v>
      </c>
      <c r="H2496" s="452">
        <v>0</v>
      </c>
      <c r="I2496" s="452">
        <v>0</v>
      </c>
      <c r="J2496" s="452">
        <v>0</v>
      </c>
      <c r="K2496" s="452">
        <v>0</v>
      </c>
      <c r="L2496" s="452">
        <v>0</v>
      </c>
      <c r="M2496" s="452">
        <v>0</v>
      </c>
      <c r="N2496" s="452">
        <v>0</v>
      </c>
      <c r="O2496" s="452">
        <v>0</v>
      </c>
      <c r="P2496" s="452">
        <v>0</v>
      </c>
      <c r="Q2496" s="452">
        <v>0</v>
      </c>
      <c r="R2496" s="452">
        <v>0</v>
      </c>
      <c r="S2496" s="452">
        <v>0</v>
      </c>
      <c r="T2496" s="452">
        <v>0</v>
      </c>
      <c r="U2496" s="452">
        <v>0</v>
      </c>
      <c r="V2496" s="452">
        <v>0</v>
      </c>
      <c r="W2496" s="452">
        <v>0</v>
      </c>
      <c r="X2496" s="452">
        <v>0</v>
      </c>
    </row>
    <row r="2497" spans="1:24" outlineLevel="2">
      <c r="A2497" s="447"/>
      <c r="B2497" s="447"/>
      <c r="C2497" s="448"/>
      <c r="D2497" s="449"/>
      <c r="E2497" s="452" t="s">
        <v>6141</v>
      </c>
      <c r="F2497" s="452">
        <v>0</v>
      </c>
      <c r="G2497" s="452" t="s">
        <v>29</v>
      </c>
      <c r="H2497" s="452">
        <v>0</v>
      </c>
      <c r="I2497" s="452">
        <v>0</v>
      </c>
      <c r="J2497" s="452">
        <v>0</v>
      </c>
      <c r="K2497" s="452">
        <v>0</v>
      </c>
      <c r="L2497" s="452">
        <v>0</v>
      </c>
      <c r="M2497" s="452">
        <v>0</v>
      </c>
      <c r="N2497" s="452">
        <v>0</v>
      </c>
      <c r="O2497" s="452">
        <v>0</v>
      </c>
      <c r="P2497" s="452">
        <v>0</v>
      </c>
      <c r="Q2497" s="452">
        <v>0</v>
      </c>
      <c r="R2497" s="452">
        <v>0</v>
      </c>
      <c r="S2497" s="452">
        <v>0</v>
      </c>
      <c r="T2497" s="452">
        <v>0</v>
      </c>
      <c r="U2497" s="452">
        <v>0</v>
      </c>
      <c r="V2497" s="452">
        <v>0</v>
      </c>
      <c r="W2497" s="452">
        <v>0</v>
      </c>
      <c r="X2497" s="452">
        <v>0</v>
      </c>
    </row>
    <row r="2498" spans="1:24" outlineLevel="2">
      <c r="A2498" s="447"/>
      <c r="B2498" s="447"/>
      <c r="C2498" s="448"/>
      <c r="D2498" s="449"/>
      <c r="E2498" s="452" t="s">
        <v>6142</v>
      </c>
      <c r="F2498" s="452">
        <v>0</v>
      </c>
      <c r="G2498" s="452" t="s">
        <v>29</v>
      </c>
      <c r="H2498" s="452">
        <v>0</v>
      </c>
      <c r="I2498" s="452">
        <v>0</v>
      </c>
      <c r="J2498" s="452">
        <v>0</v>
      </c>
      <c r="K2498" s="452">
        <v>0</v>
      </c>
      <c r="L2498" s="452">
        <v>0</v>
      </c>
      <c r="M2498" s="452">
        <v>0</v>
      </c>
      <c r="N2498" s="452">
        <v>0</v>
      </c>
      <c r="O2498" s="452">
        <v>0</v>
      </c>
      <c r="P2498" s="452">
        <v>0</v>
      </c>
      <c r="Q2498" s="452">
        <v>0</v>
      </c>
      <c r="R2498" s="452">
        <v>0</v>
      </c>
      <c r="S2498" s="452">
        <v>0</v>
      </c>
      <c r="T2498" s="452">
        <v>0</v>
      </c>
      <c r="U2498" s="452">
        <v>0</v>
      </c>
      <c r="V2498" s="452">
        <v>0</v>
      </c>
      <c r="W2498" s="452">
        <v>0</v>
      </c>
      <c r="X2498" s="452">
        <v>0</v>
      </c>
    </row>
    <row r="2499" spans="1:24" outlineLevel="2">
      <c r="A2499" s="447"/>
      <c r="B2499" s="447"/>
      <c r="C2499" s="448"/>
      <c r="D2499" s="449"/>
      <c r="E2499" s="452" t="s">
        <v>6143</v>
      </c>
      <c r="F2499" s="452">
        <v>0</v>
      </c>
      <c r="G2499" s="452" t="s">
        <v>29</v>
      </c>
      <c r="H2499" s="452">
        <v>0</v>
      </c>
      <c r="I2499" s="452">
        <v>0</v>
      </c>
      <c r="J2499" s="452">
        <v>0</v>
      </c>
      <c r="K2499" s="452">
        <v>0</v>
      </c>
      <c r="L2499" s="452">
        <v>0</v>
      </c>
      <c r="M2499" s="452">
        <v>0</v>
      </c>
      <c r="N2499" s="452">
        <v>0</v>
      </c>
      <c r="O2499" s="452">
        <v>0</v>
      </c>
      <c r="P2499" s="452">
        <v>0</v>
      </c>
      <c r="Q2499" s="452">
        <v>0</v>
      </c>
      <c r="R2499" s="452">
        <v>0</v>
      </c>
      <c r="S2499" s="452">
        <v>0</v>
      </c>
      <c r="T2499" s="452">
        <v>0</v>
      </c>
      <c r="U2499" s="452">
        <v>0</v>
      </c>
      <c r="V2499" s="452">
        <v>0</v>
      </c>
      <c r="W2499" s="452">
        <v>0</v>
      </c>
      <c r="X2499" s="452">
        <v>0</v>
      </c>
    </row>
    <row r="2500" spans="1:24" outlineLevel="2">
      <c r="A2500" s="447"/>
      <c r="B2500" s="447"/>
      <c r="C2500" s="448"/>
      <c r="D2500" s="449"/>
      <c r="E2500" s="452" t="s">
        <v>6144</v>
      </c>
      <c r="F2500" s="452">
        <v>0</v>
      </c>
      <c r="G2500" s="452" t="s">
        <v>29</v>
      </c>
      <c r="H2500" s="452">
        <v>0</v>
      </c>
      <c r="I2500" s="452">
        <v>0</v>
      </c>
      <c r="J2500" s="452">
        <v>0</v>
      </c>
      <c r="K2500" s="452">
        <v>0</v>
      </c>
      <c r="L2500" s="452">
        <v>0</v>
      </c>
      <c r="M2500" s="452">
        <v>0</v>
      </c>
      <c r="N2500" s="452">
        <v>0</v>
      </c>
      <c r="O2500" s="452">
        <v>0</v>
      </c>
      <c r="P2500" s="452">
        <v>0</v>
      </c>
      <c r="Q2500" s="452">
        <v>0</v>
      </c>
      <c r="R2500" s="452">
        <v>0</v>
      </c>
      <c r="S2500" s="452">
        <v>0</v>
      </c>
      <c r="T2500" s="452">
        <v>0</v>
      </c>
      <c r="U2500" s="452">
        <v>0</v>
      </c>
      <c r="V2500" s="452">
        <v>0</v>
      </c>
      <c r="W2500" s="452">
        <v>0</v>
      </c>
      <c r="X2500" s="452">
        <v>0</v>
      </c>
    </row>
    <row r="2501" spans="1:24" outlineLevel="2">
      <c r="A2501" s="447"/>
      <c r="B2501" s="447"/>
      <c r="C2501" s="448"/>
      <c r="D2501" s="449"/>
      <c r="E2501" s="452" t="s">
        <v>6145</v>
      </c>
      <c r="F2501" s="452">
        <v>0</v>
      </c>
      <c r="G2501" s="452" t="s">
        <v>29</v>
      </c>
      <c r="H2501" s="452">
        <v>0</v>
      </c>
      <c r="I2501" s="452">
        <v>0</v>
      </c>
      <c r="J2501" s="452">
        <v>0</v>
      </c>
      <c r="K2501" s="452">
        <v>0</v>
      </c>
      <c r="L2501" s="452">
        <v>0</v>
      </c>
      <c r="M2501" s="452">
        <v>0</v>
      </c>
      <c r="N2501" s="452">
        <v>0</v>
      </c>
      <c r="O2501" s="452">
        <v>0</v>
      </c>
      <c r="P2501" s="452">
        <v>0</v>
      </c>
      <c r="Q2501" s="452">
        <v>0</v>
      </c>
      <c r="R2501" s="452">
        <v>0</v>
      </c>
      <c r="S2501" s="452">
        <v>0</v>
      </c>
      <c r="T2501" s="452">
        <v>0</v>
      </c>
      <c r="U2501" s="452">
        <v>0</v>
      </c>
      <c r="V2501" s="452">
        <v>0</v>
      </c>
      <c r="W2501" s="452">
        <v>0</v>
      </c>
      <c r="X2501" s="452">
        <v>0</v>
      </c>
    </row>
    <row r="2502" spans="1:24" outlineLevel="2">
      <c r="A2502" s="453"/>
      <c r="B2502" s="453"/>
      <c r="C2502" s="454"/>
      <c r="D2502" s="455"/>
      <c r="E2502" s="456" t="s">
        <v>6146</v>
      </c>
      <c r="F2502" s="456"/>
      <c r="G2502" s="456" t="s">
        <v>29</v>
      </c>
      <c r="H2502" s="457">
        <f t="shared" ref="H2502:H2507" si="204" xml:space="preserve"> SUM( J2502:X2502 )</f>
        <v>0</v>
      </c>
      <c r="I2502" s="456"/>
      <c r="J2502" s="457">
        <f t="shared" ref="J2502:X2507" si="205" xml:space="preserve">  CHOOSE( $F$2483, J2484, J2490, J2496 )</f>
        <v>0</v>
      </c>
      <c r="K2502" s="457">
        <f t="shared" si="205"/>
        <v>0</v>
      </c>
      <c r="L2502" s="457">
        <f t="shared" si="205"/>
        <v>0</v>
      </c>
      <c r="M2502" s="457">
        <f t="shared" si="205"/>
        <v>0</v>
      </c>
      <c r="N2502" s="457">
        <f t="shared" si="205"/>
        <v>0</v>
      </c>
      <c r="O2502" s="457">
        <f t="shared" si="205"/>
        <v>0</v>
      </c>
      <c r="P2502" s="457">
        <f t="shared" si="205"/>
        <v>0</v>
      </c>
      <c r="Q2502" s="457">
        <f t="shared" si="205"/>
        <v>0</v>
      </c>
      <c r="R2502" s="457">
        <f t="shared" si="205"/>
        <v>0</v>
      </c>
      <c r="S2502" s="457">
        <f t="shared" si="205"/>
        <v>0</v>
      </c>
      <c r="T2502" s="457">
        <f t="shared" si="205"/>
        <v>0</v>
      </c>
      <c r="U2502" s="457">
        <f t="shared" si="205"/>
        <v>0</v>
      </c>
      <c r="V2502" s="457">
        <f t="shared" si="205"/>
        <v>0</v>
      </c>
      <c r="W2502" s="457">
        <f t="shared" si="205"/>
        <v>0</v>
      </c>
      <c r="X2502" s="457">
        <f t="shared" si="205"/>
        <v>0</v>
      </c>
    </row>
    <row r="2503" spans="1:24" outlineLevel="2">
      <c r="A2503" s="453"/>
      <c r="B2503" s="453"/>
      <c r="C2503" s="454"/>
      <c r="D2503" s="455"/>
      <c r="E2503" s="456" t="s">
        <v>6147</v>
      </c>
      <c r="F2503" s="456"/>
      <c r="G2503" s="456" t="s">
        <v>29</v>
      </c>
      <c r="H2503" s="457">
        <f t="shared" si="204"/>
        <v>0</v>
      </c>
      <c r="I2503" s="456"/>
      <c r="J2503" s="457">
        <f t="shared" si="205"/>
        <v>0</v>
      </c>
      <c r="K2503" s="457">
        <f t="shared" si="205"/>
        <v>0</v>
      </c>
      <c r="L2503" s="457">
        <f t="shared" si="205"/>
        <v>0</v>
      </c>
      <c r="M2503" s="457">
        <f t="shared" si="205"/>
        <v>0</v>
      </c>
      <c r="N2503" s="457">
        <f t="shared" si="205"/>
        <v>0</v>
      </c>
      <c r="O2503" s="457">
        <f t="shared" si="205"/>
        <v>0</v>
      </c>
      <c r="P2503" s="457">
        <f t="shared" si="205"/>
        <v>0</v>
      </c>
      <c r="Q2503" s="457">
        <f t="shared" si="205"/>
        <v>0</v>
      </c>
      <c r="R2503" s="457">
        <f t="shared" si="205"/>
        <v>0</v>
      </c>
      <c r="S2503" s="457">
        <f t="shared" si="205"/>
        <v>0</v>
      </c>
      <c r="T2503" s="457">
        <f t="shared" si="205"/>
        <v>0</v>
      </c>
      <c r="U2503" s="457">
        <f t="shared" si="205"/>
        <v>0</v>
      </c>
      <c r="V2503" s="457">
        <f t="shared" si="205"/>
        <v>0</v>
      </c>
      <c r="W2503" s="457">
        <f t="shared" si="205"/>
        <v>0</v>
      </c>
      <c r="X2503" s="457">
        <f t="shared" si="205"/>
        <v>0</v>
      </c>
    </row>
    <row r="2504" spans="1:24" outlineLevel="2">
      <c r="A2504" s="453"/>
      <c r="B2504" s="453"/>
      <c r="C2504" s="454"/>
      <c r="D2504" s="455"/>
      <c r="E2504" s="456" t="s">
        <v>6148</v>
      </c>
      <c r="F2504" s="456"/>
      <c r="G2504" s="456" t="s">
        <v>29</v>
      </c>
      <c r="H2504" s="457">
        <f t="shared" si="204"/>
        <v>0</v>
      </c>
      <c r="I2504" s="456"/>
      <c r="J2504" s="457">
        <f t="shared" si="205"/>
        <v>0</v>
      </c>
      <c r="K2504" s="457">
        <f t="shared" si="205"/>
        <v>0</v>
      </c>
      <c r="L2504" s="457">
        <f t="shared" si="205"/>
        <v>0</v>
      </c>
      <c r="M2504" s="457">
        <f t="shared" si="205"/>
        <v>0</v>
      </c>
      <c r="N2504" s="457">
        <f t="shared" si="205"/>
        <v>0</v>
      </c>
      <c r="O2504" s="457">
        <f t="shared" si="205"/>
        <v>0</v>
      </c>
      <c r="P2504" s="457">
        <f t="shared" si="205"/>
        <v>0</v>
      </c>
      <c r="Q2504" s="457">
        <f t="shared" si="205"/>
        <v>0</v>
      </c>
      <c r="R2504" s="457">
        <f t="shared" si="205"/>
        <v>0</v>
      </c>
      <c r="S2504" s="457">
        <f t="shared" si="205"/>
        <v>0</v>
      </c>
      <c r="T2504" s="457">
        <f t="shared" si="205"/>
        <v>0</v>
      </c>
      <c r="U2504" s="457">
        <f t="shared" si="205"/>
        <v>0</v>
      </c>
      <c r="V2504" s="457">
        <f t="shared" si="205"/>
        <v>0</v>
      </c>
      <c r="W2504" s="457">
        <f t="shared" si="205"/>
        <v>0</v>
      </c>
      <c r="X2504" s="457">
        <f t="shared" si="205"/>
        <v>0</v>
      </c>
    </row>
    <row r="2505" spans="1:24" outlineLevel="2">
      <c r="A2505" s="453"/>
      <c r="B2505" s="453"/>
      <c r="C2505" s="454"/>
      <c r="D2505" s="455"/>
      <c r="E2505" s="456" t="s">
        <v>6149</v>
      </c>
      <c r="F2505" s="456"/>
      <c r="G2505" s="456" t="s">
        <v>29</v>
      </c>
      <c r="H2505" s="457">
        <f t="shared" si="204"/>
        <v>0</v>
      </c>
      <c r="I2505" s="456"/>
      <c r="J2505" s="457">
        <f t="shared" si="205"/>
        <v>0</v>
      </c>
      <c r="K2505" s="457">
        <f t="shared" si="205"/>
        <v>0</v>
      </c>
      <c r="L2505" s="457">
        <f t="shared" si="205"/>
        <v>0</v>
      </c>
      <c r="M2505" s="457">
        <f t="shared" si="205"/>
        <v>0</v>
      </c>
      <c r="N2505" s="457">
        <f t="shared" si="205"/>
        <v>0</v>
      </c>
      <c r="O2505" s="457">
        <f t="shared" si="205"/>
        <v>0</v>
      </c>
      <c r="P2505" s="457">
        <f t="shared" si="205"/>
        <v>0</v>
      </c>
      <c r="Q2505" s="457">
        <f t="shared" si="205"/>
        <v>0</v>
      </c>
      <c r="R2505" s="457">
        <f t="shared" si="205"/>
        <v>0</v>
      </c>
      <c r="S2505" s="457">
        <f t="shared" si="205"/>
        <v>0</v>
      </c>
      <c r="T2505" s="457">
        <f t="shared" si="205"/>
        <v>0</v>
      </c>
      <c r="U2505" s="457">
        <f t="shared" si="205"/>
        <v>0</v>
      </c>
      <c r="V2505" s="457">
        <f t="shared" si="205"/>
        <v>0</v>
      </c>
      <c r="W2505" s="457">
        <f t="shared" si="205"/>
        <v>0</v>
      </c>
      <c r="X2505" s="457">
        <f t="shared" si="205"/>
        <v>0</v>
      </c>
    </row>
    <row r="2506" spans="1:24" outlineLevel="2">
      <c r="A2506" s="453"/>
      <c r="B2506" s="453"/>
      <c r="C2506" s="454"/>
      <c r="D2506" s="455"/>
      <c r="E2506" s="456" t="s">
        <v>6150</v>
      </c>
      <c r="F2506" s="456"/>
      <c r="G2506" s="456" t="s">
        <v>29</v>
      </c>
      <c r="H2506" s="457">
        <f t="shared" si="204"/>
        <v>0</v>
      </c>
      <c r="I2506" s="456"/>
      <c r="J2506" s="457">
        <f t="shared" si="205"/>
        <v>0</v>
      </c>
      <c r="K2506" s="457">
        <f t="shared" si="205"/>
        <v>0</v>
      </c>
      <c r="L2506" s="457">
        <f t="shared" si="205"/>
        <v>0</v>
      </c>
      <c r="M2506" s="457">
        <f t="shared" si="205"/>
        <v>0</v>
      </c>
      <c r="N2506" s="457">
        <f t="shared" si="205"/>
        <v>0</v>
      </c>
      <c r="O2506" s="457">
        <f t="shared" si="205"/>
        <v>0</v>
      </c>
      <c r="P2506" s="457">
        <f t="shared" si="205"/>
        <v>0</v>
      </c>
      <c r="Q2506" s="457">
        <f t="shared" si="205"/>
        <v>0</v>
      </c>
      <c r="R2506" s="457">
        <f t="shared" si="205"/>
        <v>0</v>
      </c>
      <c r="S2506" s="457">
        <f t="shared" si="205"/>
        <v>0</v>
      </c>
      <c r="T2506" s="457">
        <f t="shared" si="205"/>
        <v>0</v>
      </c>
      <c r="U2506" s="457">
        <f t="shared" si="205"/>
        <v>0</v>
      </c>
      <c r="V2506" s="457">
        <f t="shared" si="205"/>
        <v>0</v>
      </c>
      <c r="W2506" s="457">
        <f t="shared" si="205"/>
        <v>0</v>
      </c>
      <c r="X2506" s="457">
        <f t="shared" si="205"/>
        <v>0</v>
      </c>
    </row>
    <row r="2507" spans="1:24" outlineLevel="2">
      <c r="A2507" s="453"/>
      <c r="B2507" s="453"/>
      <c r="C2507" s="454"/>
      <c r="D2507" s="455"/>
      <c r="E2507" s="456" t="s">
        <v>6151</v>
      </c>
      <c r="F2507" s="456"/>
      <c r="G2507" s="456" t="s">
        <v>29</v>
      </c>
      <c r="H2507" s="457">
        <f t="shared" si="204"/>
        <v>0</v>
      </c>
      <c r="I2507" s="456"/>
      <c r="J2507" s="457">
        <f t="shared" si="205"/>
        <v>0</v>
      </c>
      <c r="K2507" s="457">
        <f t="shared" si="205"/>
        <v>0</v>
      </c>
      <c r="L2507" s="457">
        <f t="shared" si="205"/>
        <v>0</v>
      </c>
      <c r="M2507" s="457">
        <f t="shared" si="205"/>
        <v>0</v>
      </c>
      <c r="N2507" s="457">
        <f t="shared" si="205"/>
        <v>0</v>
      </c>
      <c r="O2507" s="457">
        <f t="shared" si="205"/>
        <v>0</v>
      </c>
      <c r="P2507" s="457">
        <f t="shared" si="205"/>
        <v>0</v>
      </c>
      <c r="Q2507" s="457">
        <f t="shared" si="205"/>
        <v>0</v>
      </c>
      <c r="R2507" s="457">
        <f t="shared" si="205"/>
        <v>0</v>
      </c>
      <c r="S2507" s="457">
        <f t="shared" si="205"/>
        <v>0</v>
      </c>
      <c r="T2507" s="457">
        <f t="shared" si="205"/>
        <v>0</v>
      </c>
      <c r="U2507" s="457">
        <f t="shared" si="205"/>
        <v>0</v>
      </c>
      <c r="V2507" s="457">
        <f t="shared" si="205"/>
        <v>0</v>
      </c>
      <c r="W2507" s="457">
        <f t="shared" si="205"/>
        <v>0</v>
      </c>
      <c r="X2507" s="457">
        <f t="shared" si="205"/>
        <v>0</v>
      </c>
    </row>
    <row r="2508" spans="1:24" outlineLevel="2"/>
    <row r="2509" spans="1:24" outlineLevel="1"/>
    <row r="2510" spans="1:24" outlineLevel="1"/>
    <row r="2511" spans="1:24" s="469" customFormat="1" outlineLevel="1">
      <c r="A2511" s="466" t="s">
        <v>6152</v>
      </c>
      <c r="B2511" s="466"/>
      <c r="C2511" s="467"/>
      <c r="D2511" s="468"/>
    </row>
    <row r="2512" spans="1:24" outlineLevel="2">
      <c r="B2512" s="69" t="s">
        <v>6153</v>
      </c>
    </row>
    <row r="2513" spans="1:24" outlineLevel="2">
      <c r="A2513" s="447"/>
      <c r="B2513" s="447"/>
      <c r="C2513" s="448"/>
      <c r="D2513" s="449"/>
      <c r="E2513" s="450" t="s">
        <v>6154</v>
      </c>
      <c r="F2513" s="450">
        <v>1</v>
      </c>
      <c r="G2513" s="450" t="s">
        <v>4001</v>
      </c>
      <c r="M2513" s="451"/>
    </row>
    <row r="2514" spans="1:24" outlineLevel="2">
      <c r="A2514" s="447"/>
      <c r="B2514" s="447"/>
      <c r="C2514" s="448"/>
      <c r="D2514" s="449"/>
      <c r="E2514" s="452" t="s">
        <v>6155</v>
      </c>
      <c r="F2514" s="452">
        <v>0</v>
      </c>
      <c r="G2514" s="452" t="s">
        <v>29</v>
      </c>
      <c r="H2514" s="452">
        <v>0</v>
      </c>
      <c r="I2514" s="452">
        <v>0</v>
      </c>
      <c r="J2514" s="452">
        <v>0</v>
      </c>
      <c r="K2514" s="452">
        <v>0</v>
      </c>
      <c r="L2514" s="452">
        <v>0</v>
      </c>
      <c r="M2514" s="452">
        <v>0</v>
      </c>
      <c r="N2514" s="452">
        <v>0</v>
      </c>
      <c r="O2514" s="452">
        <v>0</v>
      </c>
      <c r="P2514" s="452">
        <v>0</v>
      </c>
      <c r="Q2514" s="452">
        <v>0</v>
      </c>
      <c r="R2514" s="452">
        <v>0</v>
      </c>
      <c r="S2514" s="452">
        <v>0</v>
      </c>
      <c r="T2514" s="452">
        <v>0</v>
      </c>
      <c r="U2514" s="452">
        <v>0</v>
      </c>
      <c r="V2514" s="452">
        <v>0</v>
      </c>
      <c r="W2514" s="452">
        <v>0</v>
      </c>
      <c r="X2514" s="452">
        <v>0</v>
      </c>
    </row>
    <row r="2515" spans="1:24" outlineLevel="2">
      <c r="A2515" s="447"/>
      <c r="B2515" s="447"/>
      <c r="C2515" s="448"/>
      <c r="D2515" s="449"/>
      <c r="E2515" s="452" t="s">
        <v>6156</v>
      </c>
      <c r="F2515" s="452">
        <v>0</v>
      </c>
      <c r="G2515" s="452" t="s">
        <v>29</v>
      </c>
      <c r="H2515" s="452">
        <v>0</v>
      </c>
      <c r="I2515" s="452">
        <v>0</v>
      </c>
      <c r="J2515" s="452">
        <v>0</v>
      </c>
      <c r="K2515" s="452">
        <v>0</v>
      </c>
      <c r="L2515" s="452">
        <v>0</v>
      </c>
      <c r="M2515" s="452">
        <v>0</v>
      </c>
      <c r="N2515" s="452">
        <v>0</v>
      </c>
      <c r="O2515" s="452">
        <v>0</v>
      </c>
      <c r="P2515" s="452">
        <v>0</v>
      </c>
      <c r="Q2515" s="452">
        <v>0</v>
      </c>
      <c r="R2515" s="452">
        <v>0</v>
      </c>
      <c r="S2515" s="452">
        <v>0</v>
      </c>
      <c r="T2515" s="452">
        <v>0</v>
      </c>
      <c r="U2515" s="452">
        <v>0</v>
      </c>
      <c r="V2515" s="452">
        <v>0</v>
      </c>
      <c r="W2515" s="452">
        <v>0</v>
      </c>
      <c r="X2515" s="452">
        <v>0</v>
      </c>
    </row>
    <row r="2516" spans="1:24" outlineLevel="2">
      <c r="A2516" s="447"/>
      <c r="B2516" s="447"/>
      <c r="C2516" s="448"/>
      <c r="D2516" s="449"/>
      <c r="E2516" s="452" t="s">
        <v>6157</v>
      </c>
      <c r="F2516" s="452">
        <v>0</v>
      </c>
      <c r="G2516" s="452" t="s">
        <v>29</v>
      </c>
      <c r="H2516" s="452">
        <v>0</v>
      </c>
      <c r="I2516" s="452">
        <v>0</v>
      </c>
      <c r="J2516" s="452">
        <v>0</v>
      </c>
      <c r="K2516" s="452">
        <v>0</v>
      </c>
      <c r="L2516" s="452">
        <v>0</v>
      </c>
      <c r="M2516" s="452">
        <v>0</v>
      </c>
      <c r="N2516" s="452">
        <v>0</v>
      </c>
      <c r="O2516" s="452">
        <v>0</v>
      </c>
      <c r="P2516" s="452">
        <v>0</v>
      </c>
      <c r="Q2516" s="452">
        <v>0</v>
      </c>
      <c r="R2516" s="452">
        <v>0</v>
      </c>
      <c r="S2516" s="452">
        <v>0</v>
      </c>
      <c r="T2516" s="452">
        <v>0</v>
      </c>
      <c r="U2516" s="452">
        <v>0</v>
      </c>
      <c r="V2516" s="452">
        <v>0</v>
      </c>
      <c r="W2516" s="452">
        <v>0</v>
      </c>
      <c r="X2516" s="452">
        <v>0</v>
      </c>
    </row>
    <row r="2517" spans="1:24" outlineLevel="2">
      <c r="A2517" s="447"/>
      <c r="B2517" s="447"/>
      <c r="C2517" s="448"/>
      <c r="D2517" s="449"/>
      <c r="E2517" s="452" t="s">
        <v>6158</v>
      </c>
      <c r="F2517" s="452">
        <v>0</v>
      </c>
      <c r="G2517" s="452" t="s">
        <v>29</v>
      </c>
      <c r="H2517" s="452">
        <v>0</v>
      </c>
      <c r="I2517" s="452">
        <v>0</v>
      </c>
      <c r="J2517" s="452">
        <v>0</v>
      </c>
      <c r="K2517" s="452">
        <v>0</v>
      </c>
      <c r="L2517" s="452">
        <v>0</v>
      </c>
      <c r="M2517" s="452">
        <v>0</v>
      </c>
      <c r="N2517" s="452">
        <v>0</v>
      </c>
      <c r="O2517" s="452">
        <v>0</v>
      </c>
      <c r="P2517" s="452">
        <v>0</v>
      </c>
      <c r="Q2517" s="452">
        <v>0</v>
      </c>
      <c r="R2517" s="452">
        <v>0</v>
      </c>
      <c r="S2517" s="452">
        <v>0</v>
      </c>
      <c r="T2517" s="452">
        <v>0</v>
      </c>
      <c r="U2517" s="452">
        <v>0</v>
      </c>
      <c r="V2517" s="452">
        <v>0</v>
      </c>
      <c r="W2517" s="452">
        <v>0</v>
      </c>
      <c r="X2517" s="452">
        <v>0</v>
      </c>
    </row>
    <row r="2518" spans="1:24" outlineLevel="2">
      <c r="A2518" s="447"/>
      <c r="B2518" s="447"/>
      <c r="C2518" s="448"/>
      <c r="D2518" s="449"/>
      <c r="E2518" s="452" t="s">
        <v>6159</v>
      </c>
      <c r="F2518" s="452">
        <v>0</v>
      </c>
      <c r="G2518" s="452" t="s">
        <v>29</v>
      </c>
      <c r="H2518" s="452">
        <v>0</v>
      </c>
      <c r="I2518" s="452">
        <v>0</v>
      </c>
      <c r="J2518" s="452">
        <v>0</v>
      </c>
      <c r="K2518" s="452">
        <v>0</v>
      </c>
      <c r="L2518" s="452">
        <v>0</v>
      </c>
      <c r="M2518" s="452">
        <v>0</v>
      </c>
      <c r="N2518" s="452">
        <v>0</v>
      </c>
      <c r="O2518" s="452">
        <v>0</v>
      </c>
      <c r="P2518" s="452">
        <v>0</v>
      </c>
      <c r="Q2518" s="452">
        <v>0</v>
      </c>
      <c r="R2518" s="452">
        <v>0</v>
      </c>
      <c r="S2518" s="452">
        <v>0</v>
      </c>
      <c r="T2518" s="452">
        <v>0</v>
      </c>
      <c r="U2518" s="452">
        <v>0</v>
      </c>
      <c r="V2518" s="452">
        <v>0</v>
      </c>
      <c r="W2518" s="452">
        <v>0</v>
      </c>
      <c r="X2518" s="452">
        <v>0</v>
      </c>
    </row>
    <row r="2519" spans="1:24" outlineLevel="2">
      <c r="A2519" s="447"/>
      <c r="B2519" s="447"/>
      <c r="C2519" s="448"/>
      <c r="D2519" s="449"/>
      <c r="E2519" s="452" t="s">
        <v>6160</v>
      </c>
      <c r="F2519" s="452">
        <v>0</v>
      </c>
      <c r="G2519" s="452" t="s">
        <v>29</v>
      </c>
      <c r="H2519" s="452">
        <v>0</v>
      </c>
      <c r="I2519" s="452">
        <v>0</v>
      </c>
      <c r="J2519" s="452">
        <v>0</v>
      </c>
      <c r="K2519" s="452">
        <v>0</v>
      </c>
      <c r="L2519" s="452">
        <v>0</v>
      </c>
      <c r="M2519" s="452">
        <v>0</v>
      </c>
      <c r="N2519" s="452">
        <v>0</v>
      </c>
      <c r="O2519" s="452">
        <v>0</v>
      </c>
      <c r="P2519" s="452">
        <v>0</v>
      </c>
      <c r="Q2519" s="452">
        <v>0</v>
      </c>
      <c r="R2519" s="452">
        <v>0</v>
      </c>
      <c r="S2519" s="452">
        <v>0</v>
      </c>
      <c r="T2519" s="452">
        <v>0</v>
      </c>
      <c r="U2519" s="452">
        <v>0</v>
      </c>
      <c r="V2519" s="452">
        <v>0</v>
      </c>
      <c r="W2519" s="452">
        <v>0</v>
      </c>
      <c r="X2519" s="452">
        <v>0</v>
      </c>
    </row>
    <row r="2520" spans="1:24" outlineLevel="2">
      <c r="A2520" s="447"/>
      <c r="B2520" s="447"/>
      <c r="C2520" s="448"/>
      <c r="D2520" s="449"/>
      <c r="E2520" s="452" t="s">
        <v>6161</v>
      </c>
      <c r="F2520" s="452">
        <v>0</v>
      </c>
      <c r="G2520" s="452" t="s">
        <v>29</v>
      </c>
      <c r="H2520" s="452">
        <v>0</v>
      </c>
      <c r="I2520" s="452">
        <v>0</v>
      </c>
      <c r="J2520" s="452">
        <v>0</v>
      </c>
      <c r="K2520" s="452">
        <v>0</v>
      </c>
      <c r="L2520" s="452">
        <v>0</v>
      </c>
      <c r="M2520" s="452">
        <v>0</v>
      </c>
      <c r="N2520" s="452">
        <v>0</v>
      </c>
      <c r="O2520" s="452">
        <v>0</v>
      </c>
      <c r="P2520" s="452">
        <v>0</v>
      </c>
      <c r="Q2520" s="452">
        <v>0</v>
      </c>
      <c r="R2520" s="452">
        <v>0</v>
      </c>
      <c r="S2520" s="452">
        <v>0</v>
      </c>
      <c r="T2520" s="452">
        <v>0</v>
      </c>
      <c r="U2520" s="452">
        <v>0</v>
      </c>
      <c r="V2520" s="452">
        <v>0</v>
      </c>
      <c r="W2520" s="452">
        <v>0</v>
      </c>
      <c r="X2520" s="452">
        <v>0</v>
      </c>
    </row>
    <row r="2521" spans="1:24" outlineLevel="2">
      <c r="A2521" s="447"/>
      <c r="B2521" s="447"/>
      <c r="C2521" s="448"/>
      <c r="D2521" s="449"/>
      <c r="E2521" s="452" t="s">
        <v>6162</v>
      </c>
      <c r="F2521" s="452">
        <v>0</v>
      </c>
      <c r="G2521" s="452" t="s">
        <v>29</v>
      </c>
      <c r="H2521" s="452">
        <v>0</v>
      </c>
      <c r="I2521" s="452">
        <v>0</v>
      </c>
      <c r="J2521" s="452">
        <v>0</v>
      </c>
      <c r="K2521" s="452">
        <v>0</v>
      </c>
      <c r="L2521" s="452">
        <v>0</v>
      </c>
      <c r="M2521" s="452">
        <v>0</v>
      </c>
      <c r="N2521" s="452">
        <v>0</v>
      </c>
      <c r="O2521" s="452">
        <v>0</v>
      </c>
      <c r="P2521" s="452">
        <v>0</v>
      </c>
      <c r="Q2521" s="452">
        <v>0</v>
      </c>
      <c r="R2521" s="452">
        <v>0</v>
      </c>
      <c r="S2521" s="452">
        <v>0</v>
      </c>
      <c r="T2521" s="452">
        <v>0</v>
      </c>
      <c r="U2521" s="452">
        <v>0</v>
      </c>
      <c r="V2521" s="452">
        <v>0</v>
      </c>
      <c r="W2521" s="452">
        <v>0</v>
      </c>
      <c r="X2521" s="452">
        <v>0</v>
      </c>
    </row>
    <row r="2522" spans="1:24" outlineLevel="2">
      <c r="A2522" s="447"/>
      <c r="B2522" s="447"/>
      <c r="C2522" s="448"/>
      <c r="D2522" s="449"/>
      <c r="E2522" s="452" t="s">
        <v>6163</v>
      </c>
      <c r="F2522" s="452">
        <v>0</v>
      </c>
      <c r="G2522" s="452" t="s">
        <v>29</v>
      </c>
      <c r="H2522" s="452">
        <v>0</v>
      </c>
      <c r="I2522" s="452">
        <v>0</v>
      </c>
      <c r="J2522" s="452">
        <v>0</v>
      </c>
      <c r="K2522" s="452">
        <v>0</v>
      </c>
      <c r="L2522" s="452">
        <v>0</v>
      </c>
      <c r="M2522" s="452">
        <v>0</v>
      </c>
      <c r="N2522" s="452">
        <v>0</v>
      </c>
      <c r="O2522" s="452">
        <v>0</v>
      </c>
      <c r="P2522" s="452">
        <v>0</v>
      </c>
      <c r="Q2522" s="452">
        <v>0</v>
      </c>
      <c r="R2522" s="452">
        <v>0</v>
      </c>
      <c r="S2522" s="452">
        <v>0</v>
      </c>
      <c r="T2522" s="452">
        <v>0</v>
      </c>
      <c r="U2522" s="452">
        <v>0</v>
      </c>
      <c r="V2522" s="452">
        <v>0</v>
      </c>
      <c r="W2522" s="452">
        <v>0</v>
      </c>
      <c r="X2522" s="452">
        <v>0</v>
      </c>
    </row>
    <row r="2523" spans="1:24" outlineLevel="2">
      <c r="A2523" s="447"/>
      <c r="B2523" s="447"/>
      <c r="C2523" s="448"/>
      <c r="D2523" s="449"/>
      <c r="E2523" s="452" t="s">
        <v>6164</v>
      </c>
      <c r="F2523" s="452">
        <v>0</v>
      </c>
      <c r="G2523" s="452" t="s">
        <v>29</v>
      </c>
      <c r="H2523" s="452">
        <v>0</v>
      </c>
      <c r="I2523" s="452">
        <v>0</v>
      </c>
      <c r="J2523" s="452">
        <v>0</v>
      </c>
      <c r="K2523" s="452">
        <v>0</v>
      </c>
      <c r="L2523" s="452">
        <v>0</v>
      </c>
      <c r="M2523" s="452">
        <v>0</v>
      </c>
      <c r="N2523" s="452">
        <v>0</v>
      </c>
      <c r="O2523" s="452">
        <v>0</v>
      </c>
      <c r="P2523" s="452">
        <v>0</v>
      </c>
      <c r="Q2523" s="452">
        <v>0</v>
      </c>
      <c r="R2523" s="452">
        <v>0</v>
      </c>
      <c r="S2523" s="452">
        <v>0</v>
      </c>
      <c r="T2523" s="452">
        <v>0</v>
      </c>
      <c r="U2523" s="452">
        <v>0</v>
      </c>
      <c r="V2523" s="452">
        <v>0</v>
      </c>
      <c r="W2523" s="452">
        <v>0</v>
      </c>
      <c r="X2523" s="452">
        <v>0</v>
      </c>
    </row>
    <row r="2524" spans="1:24" outlineLevel="2">
      <c r="A2524" s="447"/>
      <c r="B2524" s="447"/>
      <c r="C2524" s="448"/>
      <c r="D2524" s="449"/>
      <c r="E2524" s="452" t="s">
        <v>6165</v>
      </c>
      <c r="F2524" s="452">
        <v>0</v>
      </c>
      <c r="G2524" s="452" t="s">
        <v>29</v>
      </c>
      <c r="H2524" s="452">
        <v>0</v>
      </c>
      <c r="I2524" s="452">
        <v>0</v>
      </c>
      <c r="J2524" s="452">
        <v>0</v>
      </c>
      <c r="K2524" s="452">
        <v>0</v>
      </c>
      <c r="L2524" s="452">
        <v>0</v>
      </c>
      <c r="M2524" s="452">
        <v>0</v>
      </c>
      <c r="N2524" s="452">
        <v>0</v>
      </c>
      <c r="O2524" s="452">
        <v>0</v>
      </c>
      <c r="P2524" s="452">
        <v>0</v>
      </c>
      <c r="Q2524" s="452">
        <v>0</v>
      </c>
      <c r="R2524" s="452">
        <v>0</v>
      </c>
      <c r="S2524" s="452">
        <v>0</v>
      </c>
      <c r="T2524" s="452">
        <v>0</v>
      </c>
      <c r="U2524" s="452">
        <v>0</v>
      </c>
      <c r="V2524" s="452">
        <v>0</v>
      </c>
      <c r="W2524" s="452">
        <v>0</v>
      </c>
      <c r="X2524" s="452">
        <v>0</v>
      </c>
    </row>
    <row r="2525" spans="1:24" outlineLevel="2">
      <c r="A2525" s="447"/>
      <c r="B2525" s="447"/>
      <c r="C2525" s="448"/>
      <c r="D2525" s="449"/>
      <c r="E2525" s="452" t="s">
        <v>6166</v>
      </c>
      <c r="F2525" s="452">
        <v>0</v>
      </c>
      <c r="G2525" s="452" t="s">
        <v>29</v>
      </c>
      <c r="H2525" s="452">
        <v>0</v>
      </c>
      <c r="I2525" s="452">
        <v>0</v>
      </c>
      <c r="J2525" s="452">
        <v>0</v>
      </c>
      <c r="K2525" s="452">
        <v>0</v>
      </c>
      <c r="L2525" s="452">
        <v>0</v>
      </c>
      <c r="M2525" s="452">
        <v>0</v>
      </c>
      <c r="N2525" s="452">
        <v>0</v>
      </c>
      <c r="O2525" s="452">
        <v>0</v>
      </c>
      <c r="P2525" s="452">
        <v>0</v>
      </c>
      <c r="Q2525" s="452">
        <v>0</v>
      </c>
      <c r="R2525" s="452">
        <v>0</v>
      </c>
      <c r="S2525" s="452">
        <v>0</v>
      </c>
      <c r="T2525" s="452">
        <v>0</v>
      </c>
      <c r="U2525" s="452">
        <v>0</v>
      </c>
      <c r="V2525" s="452">
        <v>0</v>
      </c>
      <c r="W2525" s="452">
        <v>0</v>
      </c>
      <c r="X2525" s="452">
        <v>0</v>
      </c>
    </row>
    <row r="2526" spans="1:24" outlineLevel="2">
      <c r="A2526" s="447"/>
      <c r="B2526" s="447"/>
      <c r="C2526" s="448"/>
      <c r="D2526" s="449"/>
      <c r="E2526" s="452" t="s">
        <v>6167</v>
      </c>
      <c r="F2526" s="452">
        <v>0</v>
      </c>
      <c r="G2526" s="452" t="s">
        <v>29</v>
      </c>
      <c r="H2526" s="452">
        <v>0</v>
      </c>
      <c r="I2526" s="452">
        <v>0</v>
      </c>
      <c r="J2526" s="452">
        <v>0</v>
      </c>
      <c r="K2526" s="452">
        <v>0</v>
      </c>
      <c r="L2526" s="452">
        <v>0</v>
      </c>
      <c r="M2526" s="452">
        <v>0</v>
      </c>
      <c r="N2526" s="452">
        <v>0</v>
      </c>
      <c r="O2526" s="452">
        <v>0</v>
      </c>
      <c r="P2526" s="452">
        <v>0</v>
      </c>
      <c r="Q2526" s="452">
        <v>0</v>
      </c>
      <c r="R2526" s="452">
        <v>0</v>
      </c>
      <c r="S2526" s="452">
        <v>0</v>
      </c>
      <c r="T2526" s="452">
        <v>0</v>
      </c>
      <c r="U2526" s="452">
        <v>0</v>
      </c>
      <c r="V2526" s="452">
        <v>0</v>
      </c>
      <c r="W2526" s="452">
        <v>0</v>
      </c>
      <c r="X2526" s="452">
        <v>0</v>
      </c>
    </row>
    <row r="2527" spans="1:24" outlineLevel="2">
      <c r="A2527" s="447"/>
      <c r="B2527" s="447"/>
      <c r="C2527" s="448"/>
      <c r="D2527" s="449"/>
      <c r="E2527" s="452" t="s">
        <v>6168</v>
      </c>
      <c r="F2527" s="452">
        <v>0</v>
      </c>
      <c r="G2527" s="452" t="s">
        <v>29</v>
      </c>
      <c r="H2527" s="452">
        <v>0</v>
      </c>
      <c r="I2527" s="452">
        <v>0</v>
      </c>
      <c r="J2527" s="452">
        <v>0</v>
      </c>
      <c r="K2527" s="452">
        <v>0</v>
      </c>
      <c r="L2527" s="452">
        <v>0</v>
      </c>
      <c r="M2527" s="452">
        <v>0</v>
      </c>
      <c r="N2527" s="452">
        <v>0</v>
      </c>
      <c r="O2527" s="452">
        <v>0</v>
      </c>
      <c r="P2527" s="452">
        <v>0</v>
      </c>
      <c r="Q2527" s="452">
        <v>0</v>
      </c>
      <c r="R2527" s="452">
        <v>0</v>
      </c>
      <c r="S2527" s="452">
        <v>0</v>
      </c>
      <c r="T2527" s="452">
        <v>0</v>
      </c>
      <c r="U2527" s="452">
        <v>0</v>
      </c>
      <c r="V2527" s="452">
        <v>0</v>
      </c>
      <c r="W2527" s="452">
        <v>0</v>
      </c>
      <c r="X2527" s="452">
        <v>0</v>
      </c>
    </row>
    <row r="2528" spans="1:24" outlineLevel="2">
      <c r="A2528" s="447"/>
      <c r="B2528" s="447"/>
      <c r="C2528" s="448"/>
      <c r="D2528" s="449"/>
      <c r="E2528" s="452" t="s">
        <v>6169</v>
      </c>
      <c r="F2528" s="452">
        <v>0</v>
      </c>
      <c r="G2528" s="452" t="s">
        <v>29</v>
      </c>
      <c r="H2528" s="452">
        <v>0</v>
      </c>
      <c r="I2528" s="452">
        <v>0</v>
      </c>
      <c r="J2528" s="452">
        <v>0</v>
      </c>
      <c r="K2528" s="452">
        <v>0</v>
      </c>
      <c r="L2528" s="452">
        <v>0</v>
      </c>
      <c r="M2528" s="452">
        <v>0</v>
      </c>
      <c r="N2528" s="452">
        <v>0</v>
      </c>
      <c r="O2528" s="452">
        <v>0</v>
      </c>
      <c r="P2528" s="452">
        <v>0</v>
      </c>
      <c r="Q2528" s="452">
        <v>0</v>
      </c>
      <c r="R2528" s="452">
        <v>0</v>
      </c>
      <c r="S2528" s="452">
        <v>0</v>
      </c>
      <c r="T2528" s="452">
        <v>0</v>
      </c>
      <c r="U2528" s="452">
        <v>0</v>
      </c>
      <c r="V2528" s="452">
        <v>0</v>
      </c>
      <c r="W2528" s="452">
        <v>0</v>
      </c>
      <c r="X2528" s="452">
        <v>0</v>
      </c>
    </row>
    <row r="2529" spans="1:24" outlineLevel="2">
      <c r="A2529" s="447"/>
      <c r="B2529" s="447"/>
      <c r="C2529" s="448"/>
      <c r="D2529" s="449"/>
      <c r="E2529" s="452" t="s">
        <v>6170</v>
      </c>
      <c r="F2529" s="452">
        <v>0</v>
      </c>
      <c r="G2529" s="452" t="s">
        <v>29</v>
      </c>
      <c r="H2529" s="452">
        <v>0</v>
      </c>
      <c r="I2529" s="452">
        <v>0</v>
      </c>
      <c r="J2529" s="452">
        <v>0</v>
      </c>
      <c r="K2529" s="452">
        <v>0</v>
      </c>
      <c r="L2529" s="452">
        <v>0</v>
      </c>
      <c r="M2529" s="452">
        <v>0</v>
      </c>
      <c r="N2529" s="452">
        <v>0</v>
      </c>
      <c r="O2529" s="452">
        <v>0</v>
      </c>
      <c r="P2529" s="452">
        <v>0</v>
      </c>
      <c r="Q2529" s="452">
        <v>0</v>
      </c>
      <c r="R2529" s="452">
        <v>0</v>
      </c>
      <c r="S2529" s="452">
        <v>0</v>
      </c>
      <c r="T2529" s="452">
        <v>0</v>
      </c>
      <c r="U2529" s="452">
        <v>0</v>
      </c>
      <c r="V2529" s="452">
        <v>0</v>
      </c>
      <c r="W2529" s="452">
        <v>0</v>
      </c>
      <c r="X2529" s="452">
        <v>0</v>
      </c>
    </row>
    <row r="2530" spans="1:24" outlineLevel="2">
      <c r="A2530" s="447"/>
      <c r="B2530" s="447"/>
      <c r="C2530" s="448"/>
      <c r="D2530" s="449"/>
      <c r="E2530" s="452" t="s">
        <v>6171</v>
      </c>
      <c r="F2530" s="452">
        <v>0</v>
      </c>
      <c r="G2530" s="452" t="s">
        <v>29</v>
      </c>
      <c r="H2530" s="452">
        <v>0</v>
      </c>
      <c r="I2530" s="452">
        <v>0</v>
      </c>
      <c r="J2530" s="452">
        <v>0</v>
      </c>
      <c r="K2530" s="452">
        <v>0</v>
      </c>
      <c r="L2530" s="452">
        <v>0</v>
      </c>
      <c r="M2530" s="452">
        <v>0</v>
      </c>
      <c r="N2530" s="452">
        <v>0</v>
      </c>
      <c r="O2530" s="452">
        <v>0</v>
      </c>
      <c r="P2530" s="452">
        <v>0</v>
      </c>
      <c r="Q2530" s="452">
        <v>0</v>
      </c>
      <c r="R2530" s="452">
        <v>0</v>
      </c>
      <c r="S2530" s="452">
        <v>0</v>
      </c>
      <c r="T2530" s="452">
        <v>0</v>
      </c>
      <c r="U2530" s="452">
        <v>0</v>
      </c>
      <c r="V2530" s="452">
        <v>0</v>
      </c>
      <c r="W2530" s="452">
        <v>0</v>
      </c>
      <c r="X2530" s="452">
        <v>0</v>
      </c>
    </row>
    <row r="2531" spans="1:24" outlineLevel="2">
      <c r="A2531" s="447"/>
      <c r="B2531" s="447"/>
      <c r="C2531" s="448"/>
      <c r="D2531" s="449"/>
      <c r="E2531" s="452" t="s">
        <v>6172</v>
      </c>
      <c r="F2531" s="452">
        <v>0</v>
      </c>
      <c r="G2531" s="452" t="s">
        <v>29</v>
      </c>
      <c r="H2531" s="452">
        <v>0</v>
      </c>
      <c r="I2531" s="452">
        <v>0</v>
      </c>
      <c r="J2531" s="452">
        <v>0</v>
      </c>
      <c r="K2531" s="452">
        <v>0</v>
      </c>
      <c r="L2531" s="452">
        <v>0</v>
      </c>
      <c r="M2531" s="452">
        <v>0</v>
      </c>
      <c r="N2531" s="452">
        <v>0</v>
      </c>
      <c r="O2531" s="452">
        <v>0</v>
      </c>
      <c r="P2531" s="452">
        <v>0</v>
      </c>
      <c r="Q2531" s="452">
        <v>0</v>
      </c>
      <c r="R2531" s="452">
        <v>0</v>
      </c>
      <c r="S2531" s="452">
        <v>0</v>
      </c>
      <c r="T2531" s="452">
        <v>0</v>
      </c>
      <c r="U2531" s="452">
        <v>0</v>
      </c>
      <c r="V2531" s="452">
        <v>0</v>
      </c>
      <c r="W2531" s="452">
        <v>0</v>
      </c>
      <c r="X2531" s="452">
        <v>0</v>
      </c>
    </row>
    <row r="2532" spans="1:24" outlineLevel="2">
      <c r="A2532" s="453"/>
      <c r="B2532" s="453"/>
      <c r="C2532" s="454"/>
      <c r="D2532" s="455"/>
      <c r="E2532" s="456" t="s">
        <v>6173</v>
      </c>
      <c r="F2532" s="456"/>
      <c r="G2532" s="456" t="s">
        <v>29</v>
      </c>
      <c r="H2532" s="457">
        <f t="shared" ref="H2532:H2537" si="206" xml:space="preserve"> SUM( J2532:X2532 )</f>
        <v>0</v>
      </c>
      <c r="I2532" s="456"/>
      <c r="J2532" s="457">
        <f t="shared" ref="J2532:X2537" si="207" xml:space="preserve">  CHOOSE( $F$2513, J2514, J2520, J2526 )</f>
        <v>0</v>
      </c>
      <c r="K2532" s="457">
        <f t="shared" si="207"/>
        <v>0</v>
      </c>
      <c r="L2532" s="457">
        <f t="shared" si="207"/>
        <v>0</v>
      </c>
      <c r="M2532" s="457">
        <f t="shared" si="207"/>
        <v>0</v>
      </c>
      <c r="N2532" s="457">
        <f t="shared" si="207"/>
        <v>0</v>
      </c>
      <c r="O2532" s="457">
        <f t="shared" si="207"/>
        <v>0</v>
      </c>
      <c r="P2532" s="457">
        <f t="shared" si="207"/>
        <v>0</v>
      </c>
      <c r="Q2532" s="457">
        <f t="shared" si="207"/>
        <v>0</v>
      </c>
      <c r="R2532" s="457">
        <f t="shared" si="207"/>
        <v>0</v>
      </c>
      <c r="S2532" s="457">
        <f t="shared" si="207"/>
        <v>0</v>
      </c>
      <c r="T2532" s="457">
        <f t="shared" si="207"/>
        <v>0</v>
      </c>
      <c r="U2532" s="457">
        <f t="shared" si="207"/>
        <v>0</v>
      </c>
      <c r="V2532" s="457">
        <f t="shared" si="207"/>
        <v>0</v>
      </c>
      <c r="W2532" s="457">
        <f t="shared" si="207"/>
        <v>0</v>
      </c>
      <c r="X2532" s="457">
        <f t="shared" si="207"/>
        <v>0</v>
      </c>
    </row>
    <row r="2533" spans="1:24" outlineLevel="2">
      <c r="A2533" s="453"/>
      <c r="B2533" s="453"/>
      <c r="C2533" s="454"/>
      <c r="D2533" s="455"/>
      <c r="E2533" s="456" t="s">
        <v>6174</v>
      </c>
      <c r="F2533" s="456"/>
      <c r="G2533" s="456" t="s">
        <v>29</v>
      </c>
      <c r="H2533" s="457">
        <f t="shared" si="206"/>
        <v>0</v>
      </c>
      <c r="I2533" s="456"/>
      <c r="J2533" s="457">
        <f t="shared" si="207"/>
        <v>0</v>
      </c>
      <c r="K2533" s="457">
        <f t="shared" si="207"/>
        <v>0</v>
      </c>
      <c r="L2533" s="457">
        <f t="shared" si="207"/>
        <v>0</v>
      </c>
      <c r="M2533" s="457">
        <f t="shared" si="207"/>
        <v>0</v>
      </c>
      <c r="N2533" s="457">
        <f t="shared" si="207"/>
        <v>0</v>
      </c>
      <c r="O2533" s="457">
        <f t="shared" si="207"/>
        <v>0</v>
      </c>
      <c r="P2533" s="457">
        <f t="shared" si="207"/>
        <v>0</v>
      </c>
      <c r="Q2533" s="457">
        <f t="shared" si="207"/>
        <v>0</v>
      </c>
      <c r="R2533" s="457">
        <f t="shared" si="207"/>
        <v>0</v>
      </c>
      <c r="S2533" s="457">
        <f t="shared" si="207"/>
        <v>0</v>
      </c>
      <c r="T2533" s="457">
        <f t="shared" si="207"/>
        <v>0</v>
      </c>
      <c r="U2533" s="457">
        <f t="shared" si="207"/>
        <v>0</v>
      </c>
      <c r="V2533" s="457">
        <f t="shared" si="207"/>
        <v>0</v>
      </c>
      <c r="W2533" s="457">
        <f t="shared" si="207"/>
        <v>0</v>
      </c>
      <c r="X2533" s="457">
        <f t="shared" si="207"/>
        <v>0</v>
      </c>
    </row>
    <row r="2534" spans="1:24" outlineLevel="2">
      <c r="A2534" s="453"/>
      <c r="B2534" s="453"/>
      <c r="C2534" s="454"/>
      <c r="D2534" s="455"/>
      <c r="E2534" s="456" t="s">
        <v>6175</v>
      </c>
      <c r="F2534" s="456"/>
      <c r="G2534" s="456" t="s">
        <v>29</v>
      </c>
      <c r="H2534" s="457">
        <f t="shared" si="206"/>
        <v>0</v>
      </c>
      <c r="I2534" s="456"/>
      <c r="J2534" s="457">
        <f t="shared" si="207"/>
        <v>0</v>
      </c>
      <c r="K2534" s="457">
        <f t="shared" si="207"/>
        <v>0</v>
      </c>
      <c r="L2534" s="457">
        <f t="shared" si="207"/>
        <v>0</v>
      </c>
      <c r="M2534" s="457">
        <f t="shared" si="207"/>
        <v>0</v>
      </c>
      <c r="N2534" s="457">
        <f t="shared" si="207"/>
        <v>0</v>
      </c>
      <c r="O2534" s="457">
        <f t="shared" si="207"/>
        <v>0</v>
      </c>
      <c r="P2534" s="457">
        <f t="shared" si="207"/>
        <v>0</v>
      </c>
      <c r="Q2534" s="457">
        <f t="shared" si="207"/>
        <v>0</v>
      </c>
      <c r="R2534" s="457">
        <f t="shared" si="207"/>
        <v>0</v>
      </c>
      <c r="S2534" s="457">
        <f t="shared" si="207"/>
        <v>0</v>
      </c>
      <c r="T2534" s="457">
        <f t="shared" si="207"/>
        <v>0</v>
      </c>
      <c r="U2534" s="457">
        <f t="shared" si="207"/>
        <v>0</v>
      </c>
      <c r="V2534" s="457">
        <f t="shared" si="207"/>
        <v>0</v>
      </c>
      <c r="W2534" s="457">
        <f t="shared" si="207"/>
        <v>0</v>
      </c>
      <c r="X2534" s="457">
        <f t="shared" si="207"/>
        <v>0</v>
      </c>
    </row>
    <row r="2535" spans="1:24" outlineLevel="2">
      <c r="A2535" s="453"/>
      <c r="B2535" s="453"/>
      <c r="C2535" s="454"/>
      <c r="D2535" s="455"/>
      <c r="E2535" s="456" t="s">
        <v>6176</v>
      </c>
      <c r="F2535" s="456"/>
      <c r="G2535" s="456" t="s">
        <v>29</v>
      </c>
      <c r="H2535" s="457">
        <f t="shared" si="206"/>
        <v>0</v>
      </c>
      <c r="I2535" s="456"/>
      <c r="J2535" s="457">
        <f t="shared" si="207"/>
        <v>0</v>
      </c>
      <c r="K2535" s="457">
        <f t="shared" si="207"/>
        <v>0</v>
      </c>
      <c r="L2535" s="457">
        <f t="shared" si="207"/>
        <v>0</v>
      </c>
      <c r="M2535" s="457">
        <f t="shared" si="207"/>
        <v>0</v>
      </c>
      <c r="N2535" s="457">
        <f t="shared" si="207"/>
        <v>0</v>
      </c>
      <c r="O2535" s="457">
        <f t="shared" si="207"/>
        <v>0</v>
      </c>
      <c r="P2535" s="457">
        <f t="shared" si="207"/>
        <v>0</v>
      </c>
      <c r="Q2535" s="457">
        <f t="shared" si="207"/>
        <v>0</v>
      </c>
      <c r="R2535" s="457">
        <f t="shared" si="207"/>
        <v>0</v>
      </c>
      <c r="S2535" s="457">
        <f t="shared" si="207"/>
        <v>0</v>
      </c>
      <c r="T2535" s="457">
        <f t="shared" si="207"/>
        <v>0</v>
      </c>
      <c r="U2535" s="457">
        <f t="shared" si="207"/>
        <v>0</v>
      </c>
      <c r="V2535" s="457">
        <f t="shared" si="207"/>
        <v>0</v>
      </c>
      <c r="W2535" s="457">
        <f t="shared" si="207"/>
        <v>0</v>
      </c>
      <c r="X2535" s="457">
        <f t="shared" si="207"/>
        <v>0</v>
      </c>
    </row>
    <row r="2536" spans="1:24" outlineLevel="2">
      <c r="A2536" s="453"/>
      <c r="B2536" s="453"/>
      <c r="C2536" s="454"/>
      <c r="D2536" s="455"/>
      <c r="E2536" s="456" t="s">
        <v>6177</v>
      </c>
      <c r="F2536" s="456"/>
      <c r="G2536" s="456" t="s">
        <v>29</v>
      </c>
      <c r="H2536" s="457">
        <f t="shared" si="206"/>
        <v>0</v>
      </c>
      <c r="I2536" s="456"/>
      <c r="J2536" s="457">
        <f t="shared" si="207"/>
        <v>0</v>
      </c>
      <c r="K2536" s="457">
        <f t="shared" si="207"/>
        <v>0</v>
      </c>
      <c r="L2536" s="457">
        <f t="shared" si="207"/>
        <v>0</v>
      </c>
      <c r="M2536" s="457">
        <f t="shared" si="207"/>
        <v>0</v>
      </c>
      <c r="N2536" s="457">
        <f t="shared" si="207"/>
        <v>0</v>
      </c>
      <c r="O2536" s="457">
        <f t="shared" si="207"/>
        <v>0</v>
      </c>
      <c r="P2536" s="457">
        <f t="shared" si="207"/>
        <v>0</v>
      </c>
      <c r="Q2536" s="457">
        <f t="shared" si="207"/>
        <v>0</v>
      </c>
      <c r="R2536" s="457">
        <f t="shared" si="207"/>
        <v>0</v>
      </c>
      <c r="S2536" s="457">
        <f t="shared" si="207"/>
        <v>0</v>
      </c>
      <c r="T2536" s="457">
        <f t="shared" si="207"/>
        <v>0</v>
      </c>
      <c r="U2536" s="457">
        <f t="shared" si="207"/>
        <v>0</v>
      </c>
      <c r="V2536" s="457">
        <f t="shared" si="207"/>
        <v>0</v>
      </c>
      <c r="W2536" s="457">
        <f t="shared" si="207"/>
        <v>0</v>
      </c>
      <c r="X2536" s="457">
        <f t="shared" si="207"/>
        <v>0</v>
      </c>
    </row>
    <row r="2537" spans="1:24" outlineLevel="2">
      <c r="A2537" s="453"/>
      <c r="B2537" s="453"/>
      <c r="C2537" s="454"/>
      <c r="D2537" s="455"/>
      <c r="E2537" s="456" t="s">
        <v>6178</v>
      </c>
      <c r="F2537" s="456"/>
      <c r="G2537" s="456" t="s">
        <v>29</v>
      </c>
      <c r="H2537" s="457">
        <f t="shared" si="206"/>
        <v>0</v>
      </c>
      <c r="I2537" s="456"/>
      <c r="J2537" s="457">
        <f t="shared" si="207"/>
        <v>0</v>
      </c>
      <c r="K2537" s="457">
        <f t="shared" si="207"/>
        <v>0</v>
      </c>
      <c r="L2537" s="457">
        <f t="shared" si="207"/>
        <v>0</v>
      </c>
      <c r="M2537" s="457">
        <f t="shared" si="207"/>
        <v>0</v>
      </c>
      <c r="N2537" s="457">
        <f t="shared" si="207"/>
        <v>0</v>
      </c>
      <c r="O2537" s="457">
        <f t="shared" si="207"/>
        <v>0</v>
      </c>
      <c r="P2537" s="457">
        <f t="shared" si="207"/>
        <v>0</v>
      </c>
      <c r="Q2537" s="457">
        <f t="shared" si="207"/>
        <v>0</v>
      </c>
      <c r="R2537" s="457">
        <f t="shared" si="207"/>
        <v>0</v>
      </c>
      <c r="S2537" s="457">
        <f t="shared" si="207"/>
        <v>0</v>
      </c>
      <c r="T2537" s="457">
        <f t="shared" si="207"/>
        <v>0</v>
      </c>
      <c r="U2537" s="457">
        <f t="shared" si="207"/>
        <v>0</v>
      </c>
      <c r="V2537" s="457">
        <f t="shared" si="207"/>
        <v>0</v>
      </c>
      <c r="W2537" s="457">
        <f t="shared" si="207"/>
        <v>0</v>
      </c>
      <c r="X2537" s="457">
        <f t="shared" si="207"/>
        <v>0</v>
      </c>
    </row>
    <row r="2538" spans="1:24" outlineLevel="2"/>
    <row r="2539" spans="1:24" outlineLevel="2"/>
    <row r="2540" spans="1:24" outlineLevel="2">
      <c r="B2540" s="69" t="s">
        <v>6179</v>
      </c>
    </row>
    <row r="2541" spans="1:24" outlineLevel="2">
      <c r="A2541" s="447"/>
      <c r="B2541" s="447"/>
      <c r="C2541" s="448"/>
      <c r="D2541" s="449"/>
      <c r="E2541" s="450" t="s">
        <v>6180</v>
      </c>
      <c r="F2541" s="450">
        <v>1</v>
      </c>
      <c r="G2541" s="450" t="s">
        <v>4001</v>
      </c>
      <c r="M2541" s="451"/>
    </row>
    <row r="2542" spans="1:24" outlineLevel="2">
      <c r="A2542" s="447"/>
      <c r="B2542" s="447"/>
      <c r="C2542" s="448"/>
      <c r="D2542" s="449"/>
      <c r="E2542" s="450" t="s">
        <v>6181</v>
      </c>
      <c r="F2542" s="450">
        <v>1</v>
      </c>
      <c r="G2542" s="450" t="s">
        <v>4001</v>
      </c>
      <c r="M2542" s="451"/>
    </row>
    <row r="2543" spans="1:24" outlineLevel="2">
      <c r="A2543" s="447"/>
      <c r="B2543" s="447"/>
      <c r="C2543" s="448"/>
      <c r="D2543" s="449"/>
      <c r="E2543" s="450" t="s">
        <v>6182</v>
      </c>
      <c r="F2543" s="450">
        <v>1</v>
      </c>
      <c r="G2543" s="450" t="s">
        <v>4001</v>
      </c>
      <c r="M2543" s="451"/>
    </row>
    <row r="2544" spans="1:24" outlineLevel="2">
      <c r="A2544" s="447"/>
      <c r="B2544" s="447"/>
      <c r="C2544" s="448"/>
      <c r="D2544" s="449"/>
      <c r="E2544" s="450" t="s">
        <v>6183</v>
      </c>
      <c r="F2544" s="450">
        <v>1</v>
      </c>
      <c r="G2544" s="450" t="s">
        <v>4001</v>
      </c>
      <c r="M2544" s="451"/>
    </row>
    <row r="2545" spans="1:24" outlineLevel="2">
      <c r="A2545" s="447"/>
      <c r="B2545" s="447"/>
      <c r="C2545" s="448"/>
      <c r="D2545" s="449"/>
      <c r="E2545" s="450" t="s">
        <v>6184</v>
      </c>
      <c r="F2545" s="450">
        <v>1</v>
      </c>
      <c r="G2545" s="450" t="s">
        <v>4001</v>
      </c>
      <c r="M2545" s="451"/>
    </row>
    <row r="2546" spans="1:24" outlineLevel="2">
      <c r="A2546" s="447"/>
      <c r="B2546" s="447"/>
      <c r="C2546" s="448"/>
      <c r="D2546" s="449"/>
      <c r="E2546" s="450" t="s">
        <v>6185</v>
      </c>
      <c r="F2546" s="450">
        <v>1</v>
      </c>
      <c r="G2546" s="450" t="s">
        <v>4001</v>
      </c>
      <c r="M2546" s="451"/>
    </row>
    <row r="2547" spans="1:24" outlineLevel="2">
      <c r="A2547" s="447"/>
      <c r="B2547" s="447"/>
      <c r="C2547" s="448"/>
      <c r="D2547" s="449"/>
      <c r="E2547" s="452" t="s">
        <v>6186</v>
      </c>
      <c r="F2547" s="452">
        <v>0</v>
      </c>
      <c r="G2547" s="452" t="s">
        <v>29</v>
      </c>
      <c r="H2547" s="452">
        <v>0</v>
      </c>
      <c r="I2547" s="452">
        <v>0</v>
      </c>
      <c r="J2547" s="452">
        <v>0</v>
      </c>
      <c r="K2547" s="452">
        <v>0</v>
      </c>
      <c r="L2547" s="452">
        <v>0</v>
      </c>
      <c r="M2547" s="452">
        <v>0</v>
      </c>
      <c r="N2547" s="452">
        <v>0</v>
      </c>
      <c r="O2547" s="452">
        <v>0</v>
      </c>
      <c r="P2547" s="452">
        <v>0</v>
      </c>
      <c r="Q2547" s="452">
        <v>0</v>
      </c>
      <c r="R2547" s="452">
        <v>0</v>
      </c>
      <c r="S2547" s="452">
        <v>0</v>
      </c>
      <c r="T2547" s="452">
        <v>0</v>
      </c>
      <c r="U2547" s="452">
        <v>0</v>
      </c>
      <c r="V2547" s="452">
        <v>0</v>
      </c>
      <c r="W2547" s="452">
        <v>0</v>
      </c>
      <c r="X2547" s="452">
        <v>0</v>
      </c>
    </row>
    <row r="2548" spans="1:24" outlineLevel="2">
      <c r="A2548" s="447"/>
      <c r="B2548" s="447"/>
      <c r="C2548" s="448"/>
      <c r="D2548" s="449"/>
      <c r="E2548" s="452" t="s">
        <v>6187</v>
      </c>
      <c r="F2548" s="452">
        <v>0</v>
      </c>
      <c r="G2548" s="452" t="s">
        <v>29</v>
      </c>
      <c r="H2548" s="452">
        <v>0</v>
      </c>
      <c r="I2548" s="452">
        <v>0</v>
      </c>
      <c r="J2548" s="452">
        <v>0</v>
      </c>
      <c r="K2548" s="452">
        <v>0</v>
      </c>
      <c r="L2548" s="452">
        <v>0</v>
      </c>
      <c r="M2548" s="452">
        <v>0</v>
      </c>
      <c r="N2548" s="452">
        <v>0</v>
      </c>
      <c r="O2548" s="452">
        <v>0</v>
      </c>
      <c r="P2548" s="452">
        <v>0</v>
      </c>
      <c r="Q2548" s="452">
        <v>0</v>
      </c>
      <c r="R2548" s="452">
        <v>0</v>
      </c>
      <c r="S2548" s="452">
        <v>0</v>
      </c>
      <c r="T2548" s="452">
        <v>0</v>
      </c>
      <c r="U2548" s="452">
        <v>0</v>
      </c>
      <c r="V2548" s="452">
        <v>0</v>
      </c>
      <c r="W2548" s="452">
        <v>0</v>
      </c>
      <c r="X2548" s="452">
        <v>0</v>
      </c>
    </row>
    <row r="2549" spans="1:24" outlineLevel="2">
      <c r="A2549" s="447"/>
      <c r="B2549" s="447"/>
      <c r="C2549" s="448"/>
      <c r="D2549" s="449"/>
      <c r="E2549" s="452" t="s">
        <v>6188</v>
      </c>
      <c r="F2549" s="452">
        <v>0</v>
      </c>
      <c r="G2549" s="452" t="s">
        <v>29</v>
      </c>
      <c r="H2549" s="452">
        <v>0</v>
      </c>
      <c r="I2549" s="452">
        <v>0</v>
      </c>
      <c r="J2549" s="452">
        <v>0</v>
      </c>
      <c r="K2549" s="452">
        <v>0</v>
      </c>
      <c r="L2549" s="452">
        <v>0</v>
      </c>
      <c r="M2549" s="452">
        <v>0</v>
      </c>
      <c r="N2549" s="452">
        <v>0</v>
      </c>
      <c r="O2549" s="452">
        <v>0</v>
      </c>
      <c r="P2549" s="452">
        <v>0</v>
      </c>
      <c r="Q2549" s="452">
        <v>0</v>
      </c>
      <c r="R2549" s="452">
        <v>0</v>
      </c>
      <c r="S2549" s="452">
        <v>0</v>
      </c>
      <c r="T2549" s="452">
        <v>0</v>
      </c>
      <c r="U2549" s="452">
        <v>0</v>
      </c>
      <c r="V2549" s="452">
        <v>0</v>
      </c>
      <c r="W2549" s="452">
        <v>0</v>
      </c>
      <c r="X2549" s="452">
        <v>0</v>
      </c>
    </row>
    <row r="2550" spans="1:24" outlineLevel="2">
      <c r="A2550" s="447"/>
      <c r="B2550" s="447"/>
      <c r="C2550" s="448"/>
      <c r="D2550" s="449"/>
      <c r="E2550" s="452" t="s">
        <v>6189</v>
      </c>
      <c r="F2550" s="452">
        <v>0</v>
      </c>
      <c r="G2550" s="452" t="s">
        <v>29</v>
      </c>
      <c r="H2550" s="452">
        <v>0</v>
      </c>
      <c r="I2550" s="452">
        <v>0</v>
      </c>
      <c r="J2550" s="452">
        <v>0</v>
      </c>
      <c r="K2550" s="452">
        <v>0</v>
      </c>
      <c r="L2550" s="452">
        <v>0</v>
      </c>
      <c r="M2550" s="452">
        <v>0</v>
      </c>
      <c r="N2550" s="452">
        <v>0</v>
      </c>
      <c r="O2550" s="452">
        <v>0</v>
      </c>
      <c r="P2550" s="452">
        <v>0</v>
      </c>
      <c r="Q2550" s="452">
        <v>0</v>
      </c>
      <c r="R2550" s="452">
        <v>0</v>
      </c>
      <c r="S2550" s="452">
        <v>0</v>
      </c>
      <c r="T2550" s="452">
        <v>0</v>
      </c>
      <c r="U2550" s="452">
        <v>0</v>
      </c>
      <c r="V2550" s="452">
        <v>0</v>
      </c>
      <c r="W2550" s="452">
        <v>0</v>
      </c>
      <c r="X2550" s="452">
        <v>0</v>
      </c>
    </row>
    <row r="2551" spans="1:24" outlineLevel="2">
      <c r="A2551" s="447"/>
      <c r="B2551" s="447"/>
      <c r="C2551" s="448"/>
      <c r="D2551" s="449"/>
      <c r="E2551" s="452" t="s">
        <v>6190</v>
      </c>
      <c r="F2551" s="452">
        <v>0</v>
      </c>
      <c r="G2551" s="452" t="s">
        <v>29</v>
      </c>
      <c r="H2551" s="452">
        <v>0</v>
      </c>
      <c r="I2551" s="452">
        <v>0</v>
      </c>
      <c r="J2551" s="452">
        <v>0</v>
      </c>
      <c r="K2551" s="452">
        <v>0</v>
      </c>
      <c r="L2551" s="452">
        <v>0</v>
      </c>
      <c r="M2551" s="452">
        <v>0</v>
      </c>
      <c r="N2551" s="452">
        <v>0</v>
      </c>
      <c r="O2551" s="452">
        <v>0</v>
      </c>
      <c r="P2551" s="452">
        <v>0</v>
      </c>
      <c r="Q2551" s="452">
        <v>0</v>
      </c>
      <c r="R2551" s="452">
        <v>0</v>
      </c>
      <c r="S2551" s="452">
        <v>0</v>
      </c>
      <c r="T2551" s="452">
        <v>0</v>
      </c>
      <c r="U2551" s="452">
        <v>0</v>
      </c>
      <c r="V2551" s="452">
        <v>0</v>
      </c>
      <c r="W2551" s="452">
        <v>0</v>
      </c>
      <c r="X2551" s="452">
        <v>0</v>
      </c>
    </row>
    <row r="2552" spans="1:24" outlineLevel="2">
      <c r="A2552" s="447"/>
      <c r="B2552" s="447"/>
      <c r="C2552" s="448"/>
      <c r="D2552" s="449"/>
      <c r="E2552" s="452" t="s">
        <v>6191</v>
      </c>
      <c r="F2552" s="452">
        <v>0</v>
      </c>
      <c r="G2552" s="452" t="s">
        <v>29</v>
      </c>
      <c r="H2552" s="452">
        <v>0</v>
      </c>
      <c r="I2552" s="452">
        <v>0</v>
      </c>
      <c r="J2552" s="452">
        <v>0</v>
      </c>
      <c r="K2552" s="452">
        <v>0</v>
      </c>
      <c r="L2552" s="452">
        <v>0</v>
      </c>
      <c r="M2552" s="452">
        <v>0</v>
      </c>
      <c r="N2552" s="452">
        <v>0</v>
      </c>
      <c r="O2552" s="452">
        <v>0</v>
      </c>
      <c r="P2552" s="452">
        <v>0</v>
      </c>
      <c r="Q2552" s="452">
        <v>0</v>
      </c>
      <c r="R2552" s="452">
        <v>0</v>
      </c>
      <c r="S2552" s="452">
        <v>0</v>
      </c>
      <c r="T2552" s="452">
        <v>0</v>
      </c>
      <c r="U2552" s="452">
        <v>0</v>
      </c>
      <c r="V2552" s="452">
        <v>0</v>
      </c>
      <c r="W2552" s="452">
        <v>0</v>
      </c>
      <c r="X2552" s="452">
        <v>0</v>
      </c>
    </row>
    <row r="2553" spans="1:24" outlineLevel="2">
      <c r="A2553" s="447"/>
      <c r="B2553" s="447"/>
      <c r="C2553" s="448"/>
      <c r="D2553" s="449"/>
      <c r="E2553" s="452" t="s">
        <v>6192</v>
      </c>
      <c r="F2553" s="452">
        <v>0</v>
      </c>
      <c r="G2553" s="452" t="s">
        <v>29</v>
      </c>
      <c r="H2553" s="452">
        <v>0</v>
      </c>
      <c r="I2553" s="452">
        <v>0</v>
      </c>
      <c r="J2553" s="452">
        <v>0</v>
      </c>
      <c r="K2553" s="452">
        <v>0</v>
      </c>
      <c r="L2553" s="452">
        <v>0</v>
      </c>
      <c r="M2553" s="452">
        <v>0</v>
      </c>
      <c r="N2553" s="452">
        <v>0</v>
      </c>
      <c r="O2553" s="452">
        <v>0</v>
      </c>
      <c r="P2553" s="452">
        <v>0</v>
      </c>
      <c r="Q2553" s="452">
        <v>0</v>
      </c>
      <c r="R2553" s="452">
        <v>0</v>
      </c>
      <c r="S2553" s="452">
        <v>0</v>
      </c>
      <c r="T2553" s="452">
        <v>0</v>
      </c>
      <c r="U2553" s="452">
        <v>0</v>
      </c>
      <c r="V2553" s="452">
        <v>0</v>
      </c>
      <c r="W2553" s="452">
        <v>0</v>
      </c>
      <c r="X2553" s="452">
        <v>0</v>
      </c>
    </row>
    <row r="2554" spans="1:24" outlineLevel="2">
      <c r="A2554" s="447"/>
      <c r="B2554" s="447"/>
      <c r="C2554" s="448"/>
      <c r="D2554" s="449"/>
      <c r="E2554" s="452" t="s">
        <v>6193</v>
      </c>
      <c r="F2554" s="452">
        <v>0</v>
      </c>
      <c r="G2554" s="452" t="s">
        <v>29</v>
      </c>
      <c r="H2554" s="452">
        <v>0</v>
      </c>
      <c r="I2554" s="452">
        <v>0</v>
      </c>
      <c r="J2554" s="452">
        <v>0</v>
      </c>
      <c r="K2554" s="452">
        <v>0</v>
      </c>
      <c r="L2554" s="452">
        <v>0</v>
      </c>
      <c r="M2554" s="452">
        <v>0</v>
      </c>
      <c r="N2554" s="452">
        <v>0</v>
      </c>
      <c r="O2554" s="452">
        <v>0</v>
      </c>
      <c r="P2554" s="452">
        <v>0</v>
      </c>
      <c r="Q2554" s="452">
        <v>0</v>
      </c>
      <c r="R2554" s="452">
        <v>0</v>
      </c>
      <c r="S2554" s="452">
        <v>0</v>
      </c>
      <c r="T2554" s="452">
        <v>0</v>
      </c>
      <c r="U2554" s="452">
        <v>0</v>
      </c>
      <c r="V2554" s="452">
        <v>0</v>
      </c>
      <c r="W2554" s="452">
        <v>0</v>
      </c>
      <c r="X2554" s="452">
        <v>0</v>
      </c>
    </row>
    <row r="2555" spans="1:24" outlineLevel="2">
      <c r="A2555" s="447"/>
      <c r="B2555" s="447"/>
      <c r="C2555" s="448"/>
      <c r="D2555" s="449"/>
      <c r="E2555" s="452" t="s">
        <v>6194</v>
      </c>
      <c r="F2555" s="452">
        <v>0</v>
      </c>
      <c r="G2555" s="452" t="s">
        <v>29</v>
      </c>
      <c r="H2555" s="452">
        <v>0</v>
      </c>
      <c r="I2555" s="452">
        <v>0</v>
      </c>
      <c r="J2555" s="452">
        <v>0</v>
      </c>
      <c r="K2555" s="452">
        <v>0</v>
      </c>
      <c r="L2555" s="452">
        <v>0</v>
      </c>
      <c r="M2555" s="452">
        <v>0</v>
      </c>
      <c r="N2555" s="452">
        <v>0</v>
      </c>
      <c r="O2555" s="452">
        <v>0</v>
      </c>
      <c r="P2555" s="452">
        <v>0</v>
      </c>
      <c r="Q2555" s="452">
        <v>0</v>
      </c>
      <c r="R2555" s="452">
        <v>0</v>
      </c>
      <c r="S2555" s="452">
        <v>0</v>
      </c>
      <c r="T2555" s="452">
        <v>0</v>
      </c>
      <c r="U2555" s="452">
        <v>0</v>
      </c>
      <c r="V2555" s="452">
        <v>0</v>
      </c>
      <c r="W2555" s="452">
        <v>0</v>
      </c>
      <c r="X2555" s="452">
        <v>0</v>
      </c>
    </row>
    <row r="2556" spans="1:24" outlineLevel="2">
      <c r="A2556" s="447"/>
      <c r="B2556" s="447"/>
      <c r="C2556" s="448"/>
      <c r="D2556" s="449"/>
      <c r="E2556" s="452" t="s">
        <v>6195</v>
      </c>
      <c r="F2556" s="452">
        <v>0</v>
      </c>
      <c r="G2556" s="452" t="s">
        <v>29</v>
      </c>
      <c r="H2556" s="452">
        <v>0</v>
      </c>
      <c r="I2556" s="452">
        <v>0</v>
      </c>
      <c r="J2556" s="452">
        <v>0</v>
      </c>
      <c r="K2556" s="452">
        <v>0</v>
      </c>
      <c r="L2556" s="452">
        <v>0</v>
      </c>
      <c r="M2556" s="452">
        <v>0</v>
      </c>
      <c r="N2556" s="452">
        <v>0</v>
      </c>
      <c r="O2556" s="452">
        <v>0</v>
      </c>
      <c r="P2556" s="452">
        <v>0</v>
      </c>
      <c r="Q2556" s="452">
        <v>0</v>
      </c>
      <c r="R2556" s="452">
        <v>0</v>
      </c>
      <c r="S2556" s="452">
        <v>0</v>
      </c>
      <c r="T2556" s="452">
        <v>0</v>
      </c>
      <c r="U2556" s="452">
        <v>0</v>
      </c>
      <c r="V2556" s="452">
        <v>0</v>
      </c>
      <c r="W2556" s="452">
        <v>0</v>
      </c>
      <c r="X2556" s="452">
        <v>0</v>
      </c>
    </row>
    <row r="2557" spans="1:24" outlineLevel="2">
      <c r="A2557" s="447"/>
      <c r="B2557" s="447"/>
      <c r="C2557" s="448"/>
      <c r="D2557" s="449"/>
      <c r="E2557" s="452" t="s">
        <v>6196</v>
      </c>
      <c r="F2557" s="452">
        <v>0</v>
      </c>
      <c r="G2557" s="452" t="s">
        <v>29</v>
      </c>
      <c r="H2557" s="452">
        <v>0</v>
      </c>
      <c r="I2557" s="452">
        <v>0</v>
      </c>
      <c r="J2557" s="452">
        <v>0</v>
      </c>
      <c r="K2557" s="452">
        <v>0</v>
      </c>
      <c r="L2557" s="452">
        <v>0</v>
      </c>
      <c r="M2557" s="452">
        <v>0</v>
      </c>
      <c r="N2557" s="452">
        <v>0</v>
      </c>
      <c r="O2557" s="452">
        <v>0</v>
      </c>
      <c r="P2557" s="452">
        <v>0</v>
      </c>
      <c r="Q2557" s="452">
        <v>0</v>
      </c>
      <c r="R2557" s="452">
        <v>0</v>
      </c>
      <c r="S2557" s="452">
        <v>0</v>
      </c>
      <c r="T2557" s="452">
        <v>0</v>
      </c>
      <c r="U2557" s="452">
        <v>0</v>
      </c>
      <c r="V2557" s="452">
        <v>0</v>
      </c>
      <c r="W2557" s="452">
        <v>0</v>
      </c>
      <c r="X2557" s="452">
        <v>0</v>
      </c>
    </row>
    <row r="2558" spans="1:24" outlineLevel="2">
      <c r="A2558" s="447"/>
      <c r="B2558" s="447"/>
      <c r="C2558" s="448"/>
      <c r="D2558" s="449"/>
      <c r="E2558" s="452" t="s">
        <v>6197</v>
      </c>
      <c r="F2558" s="452">
        <v>0</v>
      </c>
      <c r="G2558" s="452" t="s">
        <v>29</v>
      </c>
      <c r="H2558" s="452">
        <v>0</v>
      </c>
      <c r="I2558" s="452">
        <v>0</v>
      </c>
      <c r="J2558" s="452">
        <v>0</v>
      </c>
      <c r="K2558" s="452">
        <v>0</v>
      </c>
      <c r="L2558" s="452">
        <v>0</v>
      </c>
      <c r="M2558" s="452">
        <v>0</v>
      </c>
      <c r="N2558" s="452">
        <v>0</v>
      </c>
      <c r="O2558" s="452">
        <v>0</v>
      </c>
      <c r="P2558" s="452">
        <v>0</v>
      </c>
      <c r="Q2558" s="452">
        <v>0</v>
      </c>
      <c r="R2558" s="452">
        <v>0</v>
      </c>
      <c r="S2558" s="452">
        <v>0</v>
      </c>
      <c r="T2558" s="452">
        <v>0</v>
      </c>
      <c r="U2558" s="452">
        <v>0</v>
      </c>
      <c r="V2558" s="452">
        <v>0</v>
      </c>
      <c r="W2558" s="452">
        <v>0</v>
      </c>
      <c r="X2558" s="452">
        <v>0</v>
      </c>
    </row>
    <row r="2559" spans="1:24" outlineLevel="2">
      <c r="A2559" s="447"/>
      <c r="B2559" s="447"/>
      <c r="C2559" s="448"/>
      <c r="D2559" s="449"/>
      <c r="E2559" s="452" t="s">
        <v>6198</v>
      </c>
      <c r="F2559" s="452">
        <v>0</v>
      </c>
      <c r="G2559" s="452" t="s">
        <v>29</v>
      </c>
      <c r="H2559" s="452">
        <v>0</v>
      </c>
      <c r="I2559" s="452">
        <v>0</v>
      </c>
      <c r="J2559" s="452">
        <v>0</v>
      </c>
      <c r="K2559" s="452">
        <v>0</v>
      </c>
      <c r="L2559" s="452">
        <v>0</v>
      </c>
      <c r="M2559" s="452">
        <v>0</v>
      </c>
      <c r="N2559" s="452">
        <v>0</v>
      </c>
      <c r="O2559" s="452">
        <v>0</v>
      </c>
      <c r="P2559" s="452">
        <v>0</v>
      </c>
      <c r="Q2559" s="452">
        <v>0</v>
      </c>
      <c r="R2559" s="452">
        <v>0</v>
      </c>
      <c r="S2559" s="452">
        <v>0</v>
      </c>
      <c r="T2559" s="452">
        <v>0</v>
      </c>
      <c r="U2559" s="452">
        <v>0</v>
      </c>
      <c r="V2559" s="452">
        <v>0</v>
      </c>
      <c r="W2559" s="452">
        <v>0</v>
      </c>
      <c r="X2559" s="452">
        <v>0</v>
      </c>
    </row>
    <row r="2560" spans="1:24" outlineLevel="2">
      <c r="A2560" s="447"/>
      <c r="B2560" s="447"/>
      <c r="C2560" s="448"/>
      <c r="D2560" s="449"/>
      <c r="E2560" s="452" t="s">
        <v>6199</v>
      </c>
      <c r="F2560" s="452">
        <v>0</v>
      </c>
      <c r="G2560" s="452" t="s">
        <v>29</v>
      </c>
      <c r="H2560" s="452">
        <v>0</v>
      </c>
      <c r="I2560" s="452">
        <v>0</v>
      </c>
      <c r="J2560" s="452">
        <v>0</v>
      </c>
      <c r="K2560" s="452">
        <v>0</v>
      </c>
      <c r="L2560" s="452">
        <v>0</v>
      </c>
      <c r="M2560" s="452">
        <v>0</v>
      </c>
      <c r="N2560" s="452">
        <v>0</v>
      </c>
      <c r="O2560" s="452">
        <v>0</v>
      </c>
      <c r="P2560" s="452">
        <v>0</v>
      </c>
      <c r="Q2560" s="452">
        <v>0</v>
      </c>
      <c r="R2560" s="452">
        <v>0</v>
      </c>
      <c r="S2560" s="452">
        <v>0</v>
      </c>
      <c r="T2560" s="452">
        <v>0</v>
      </c>
      <c r="U2560" s="452">
        <v>0</v>
      </c>
      <c r="V2560" s="452">
        <v>0</v>
      </c>
      <c r="W2560" s="452">
        <v>0</v>
      </c>
      <c r="X2560" s="452">
        <v>0</v>
      </c>
    </row>
    <row r="2561" spans="1:24" outlineLevel="2">
      <c r="A2561" s="447"/>
      <c r="B2561" s="447"/>
      <c r="C2561" s="448"/>
      <c r="D2561" s="449"/>
      <c r="E2561" s="452" t="s">
        <v>6200</v>
      </c>
      <c r="F2561" s="452">
        <v>0</v>
      </c>
      <c r="G2561" s="452" t="s">
        <v>29</v>
      </c>
      <c r="H2561" s="452">
        <v>0</v>
      </c>
      <c r="I2561" s="452">
        <v>0</v>
      </c>
      <c r="J2561" s="452">
        <v>0</v>
      </c>
      <c r="K2561" s="452">
        <v>0</v>
      </c>
      <c r="L2561" s="452">
        <v>0</v>
      </c>
      <c r="M2561" s="452">
        <v>0</v>
      </c>
      <c r="N2561" s="452">
        <v>0</v>
      </c>
      <c r="O2561" s="452">
        <v>0</v>
      </c>
      <c r="P2561" s="452">
        <v>0</v>
      </c>
      <c r="Q2561" s="452">
        <v>0</v>
      </c>
      <c r="R2561" s="452">
        <v>0</v>
      </c>
      <c r="S2561" s="452">
        <v>0</v>
      </c>
      <c r="T2561" s="452">
        <v>0</v>
      </c>
      <c r="U2561" s="452">
        <v>0</v>
      </c>
      <c r="V2561" s="452">
        <v>0</v>
      </c>
      <c r="W2561" s="452">
        <v>0</v>
      </c>
      <c r="X2561" s="452">
        <v>0</v>
      </c>
    </row>
    <row r="2562" spans="1:24" outlineLevel="2">
      <c r="A2562" s="447"/>
      <c r="B2562" s="447"/>
      <c r="C2562" s="448"/>
      <c r="D2562" s="449"/>
      <c r="E2562" s="452" t="s">
        <v>6201</v>
      </c>
      <c r="F2562" s="452">
        <v>0</v>
      </c>
      <c r="G2562" s="452" t="s">
        <v>29</v>
      </c>
      <c r="H2562" s="452">
        <v>0</v>
      </c>
      <c r="I2562" s="452">
        <v>0</v>
      </c>
      <c r="J2562" s="452">
        <v>0</v>
      </c>
      <c r="K2562" s="452">
        <v>0</v>
      </c>
      <c r="L2562" s="452">
        <v>0</v>
      </c>
      <c r="M2562" s="452">
        <v>0</v>
      </c>
      <c r="N2562" s="452">
        <v>0</v>
      </c>
      <c r="O2562" s="452">
        <v>0</v>
      </c>
      <c r="P2562" s="452">
        <v>0</v>
      </c>
      <c r="Q2562" s="452">
        <v>0</v>
      </c>
      <c r="R2562" s="452">
        <v>0</v>
      </c>
      <c r="S2562" s="452">
        <v>0</v>
      </c>
      <c r="T2562" s="452">
        <v>0</v>
      </c>
      <c r="U2562" s="452">
        <v>0</v>
      </c>
      <c r="V2562" s="452">
        <v>0</v>
      </c>
      <c r="W2562" s="452">
        <v>0</v>
      </c>
      <c r="X2562" s="452">
        <v>0</v>
      </c>
    </row>
    <row r="2563" spans="1:24" outlineLevel="2">
      <c r="A2563" s="447"/>
      <c r="B2563" s="447"/>
      <c r="C2563" s="448"/>
      <c r="D2563" s="449"/>
      <c r="E2563" s="452" t="s">
        <v>6202</v>
      </c>
      <c r="F2563" s="452">
        <v>0</v>
      </c>
      <c r="G2563" s="452" t="s">
        <v>29</v>
      </c>
      <c r="H2563" s="452">
        <v>0</v>
      </c>
      <c r="I2563" s="452">
        <v>0</v>
      </c>
      <c r="J2563" s="452">
        <v>0</v>
      </c>
      <c r="K2563" s="452">
        <v>0</v>
      </c>
      <c r="L2563" s="452">
        <v>0</v>
      </c>
      <c r="M2563" s="452">
        <v>0</v>
      </c>
      <c r="N2563" s="452">
        <v>0</v>
      </c>
      <c r="O2563" s="452">
        <v>0</v>
      </c>
      <c r="P2563" s="452">
        <v>0</v>
      </c>
      <c r="Q2563" s="452">
        <v>0</v>
      </c>
      <c r="R2563" s="452">
        <v>0</v>
      </c>
      <c r="S2563" s="452">
        <v>0</v>
      </c>
      <c r="T2563" s="452">
        <v>0</v>
      </c>
      <c r="U2563" s="452">
        <v>0</v>
      </c>
      <c r="V2563" s="452">
        <v>0</v>
      </c>
      <c r="W2563" s="452">
        <v>0</v>
      </c>
      <c r="X2563" s="452">
        <v>0</v>
      </c>
    </row>
    <row r="2564" spans="1:24" outlineLevel="2">
      <c r="A2564" s="447"/>
      <c r="B2564" s="447"/>
      <c r="C2564" s="448"/>
      <c r="D2564" s="449"/>
      <c r="E2564" s="452" t="s">
        <v>6203</v>
      </c>
      <c r="F2564" s="452">
        <v>0</v>
      </c>
      <c r="G2564" s="452" t="s">
        <v>29</v>
      </c>
      <c r="H2564" s="452">
        <v>0</v>
      </c>
      <c r="I2564" s="452">
        <v>0</v>
      </c>
      <c r="J2564" s="452">
        <v>0</v>
      </c>
      <c r="K2564" s="452">
        <v>0</v>
      </c>
      <c r="L2564" s="452">
        <v>0</v>
      </c>
      <c r="M2564" s="452">
        <v>0</v>
      </c>
      <c r="N2564" s="452">
        <v>0</v>
      </c>
      <c r="O2564" s="452">
        <v>0</v>
      </c>
      <c r="P2564" s="452">
        <v>0</v>
      </c>
      <c r="Q2564" s="452">
        <v>0</v>
      </c>
      <c r="R2564" s="452">
        <v>0</v>
      </c>
      <c r="S2564" s="452">
        <v>0</v>
      </c>
      <c r="T2564" s="452">
        <v>0</v>
      </c>
      <c r="U2564" s="452">
        <v>0</v>
      </c>
      <c r="V2564" s="452">
        <v>0</v>
      </c>
      <c r="W2564" s="452">
        <v>0</v>
      </c>
      <c r="X2564" s="452">
        <v>0</v>
      </c>
    </row>
    <row r="2565" spans="1:24" outlineLevel="2">
      <c r="A2565" s="453"/>
      <c r="B2565" s="453"/>
      <c r="C2565" s="454"/>
      <c r="D2565" s="455"/>
      <c r="E2565" s="456" t="s">
        <v>6204</v>
      </c>
      <c r="F2565" s="456"/>
      <c r="G2565" s="456" t="s">
        <v>29</v>
      </c>
      <c r="H2565" s="457">
        <f t="shared" ref="H2565:H2570" si="208" xml:space="preserve"> SUM( J2565:X2565 )</f>
        <v>0</v>
      </c>
      <c r="I2565" s="456"/>
      <c r="J2565" s="457">
        <f t="shared" ref="J2565:X2570" si="209" xml:space="preserve">  CHOOSE( $F2541, J2547, J2553, J2559 )</f>
        <v>0</v>
      </c>
      <c r="K2565" s="457">
        <f t="shared" si="209"/>
        <v>0</v>
      </c>
      <c r="L2565" s="457">
        <f t="shared" si="209"/>
        <v>0</v>
      </c>
      <c r="M2565" s="457">
        <f t="shared" si="209"/>
        <v>0</v>
      </c>
      <c r="N2565" s="457">
        <f t="shared" si="209"/>
        <v>0</v>
      </c>
      <c r="O2565" s="457">
        <f t="shared" si="209"/>
        <v>0</v>
      </c>
      <c r="P2565" s="457">
        <f t="shared" si="209"/>
        <v>0</v>
      </c>
      <c r="Q2565" s="457">
        <f t="shared" si="209"/>
        <v>0</v>
      </c>
      <c r="R2565" s="457">
        <f t="shared" si="209"/>
        <v>0</v>
      </c>
      <c r="S2565" s="457">
        <f t="shared" si="209"/>
        <v>0</v>
      </c>
      <c r="T2565" s="457">
        <f t="shared" si="209"/>
        <v>0</v>
      </c>
      <c r="U2565" s="457">
        <f t="shared" si="209"/>
        <v>0</v>
      </c>
      <c r="V2565" s="457">
        <f t="shared" si="209"/>
        <v>0</v>
      </c>
      <c r="W2565" s="457">
        <f t="shared" si="209"/>
        <v>0</v>
      </c>
      <c r="X2565" s="457">
        <f t="shared" si="209"/>
        <v>0</v>
      </c>
    </row>
    <row r="2566" spans="1:24" outlineLevel="2">
      <c r="A2566" s="453"/>
      <c r="B2566" s="453"/>
      <c r="C2566" s="454"/>
      <c r="D2566" s="455"/>
      <c r="E2566" s="456" t="s">
        <v>6205</v>
      </c>
      <c r="F2566" s="456"/>
      <c r="G2566" s="456" t="s">
        <v>29</v>
      </c>
      <c r="H2566" s="457">
        <f t="shared" si="208"/>
        <v>0</v>
      </c>
      <c r="I2566" s="456"/>
      <c r="J2566" s="457">
        <f t="shared" si="209"/>
        <v>0</v>
      </c>
      <c r="K2566" s="457">
        <f t="shared" si="209"/>
        <v>0</v>
      </c>
      <c r="L2566" s="457">
        <f t="shared" si="209"/>
        <v>0</v>
      </c>
      <c r="M2566" s="457">
        <f t="shared" si="209"/>
        <v>0</v>
      </c>
      <c r="N2566" s="457">
        <f t="shared" si="209"/>
        <v>0</v>
      </c>
      <c r="O2566" s="457">
        <f t="shared" si="209"/>
        <v>0</v>
      </c>
      <c r="P2566" s="457">
        <f t="shared" si="209"/>
        <v>0</v>
      </c>
      <c r="Q2566" s="457">
        <f t="shared" si="209"/>
        <v>0</v>
      </c>
      <c r="R2566" s="457">
        <f t="shared" si="209"/>
        <v>0</v>
      </c>
      <c r="S2566" s="457">
        <f t="shared" si="209"/>
        <v>0</v>
      </c>
      <c r="T2566" s="457">
        <f t="shared" si="209"/>
        <v>0</v>
      </c>
      <c r="U2566" s="457">
        <f t="shared" si="209"/>
        <v>0</v>
      </c>
      <c r="V2566" s="457">
        <f t="shared" si="209"/>
        <v>0</v>
      </c>
      <c r="W2566" s="457">
        <f t="shared" si="209"/>
        <v>0</v>
      </c>
      <c r="X2566" s="457">
        <f t="shared" si="209"/>
        <v>0</v>
      </c>
    </row>
    <row r="2567" spans="1:24" outlineLevel="2">
      <c r="A2567" s="453"/>
      <c r="B2567" s="453"/>
      <c r="C2567" s="454"/>
      <c r="D2567" s="455"/>
      <c r="E2567" s="456" t="s">
        <v>6206</v>
      </c>
      <c r="F2567" s="456"/>
      <c r="G2567" s="456" t="s">
        <v>29</v>
      </c>
      <c r="H2567" s="457">
        <f t="shared" si="208"/>
        <v>0</v>
      </c>
      <c r="I2567" s="456"/>
      <c r="J2567" s="457">
        <f t="shared" si="209"/>
        <v>0</v>
      </c>
      <c r="K2567" s="457">
        <f t="shared" si="209"/>
        <v>0</v>
      </c>
      <c r="L2567" s="457">
        <f t="shared" si="209"/>
        <v>0</v>
      </c>
      <c r="M2567" s="457">
        <f t="shared" si="209"/>
        <v>0</v>
      </c>
      <c r="N2567" s="457">
        <f t="shared" si="209"/>
        <v>0</v>
      </c>
      <c r="O2567" s="457">
        <f t="shared" si="209"/>
        <v>0</v>
      </c>
      <c r="P2567" s="457">
        <f t="shared" si="209"/>
        <v>0</v>
      </c>
      <c r="Q2567" s="457">
        <f t="shared" si="209"/>
        <v>0</v>
      </c>
      <c r="R2567" s="457">
        <f t="shared" si="209"/>
        <v>0</v>
      </c>
      <c r="S2567" s="457">
        <f t="shared" si="209"/>
        <v>0</v>
      </c>
      <c r="T2567" s="457">
        <f t="shared" si="209"/>
        <v>0</v>
      </c>
      <c r="U2567" s="457">
        <f t="shared" si="209"/>
        <v>0</v>
      </c>
      <c r="V2567" s="457">
        <f t="shared" si="209"/>
        <v>0</v>
      </c>
      <c r="W2567" s="457">
        <f t="shared" si="209"/>
        <v>0</v>
      </c>
      <c r="X2567" s="457">
        <f t="shared" si="209"/>
        <v>0</v>
      </c>
    </row>
    <row r="2568" spans="1:24" outlineLevel="2">
      <c r="A2568" s="453"/>
      <c r="B2568" s="453"/>
      <c r="C2568" s="454"/>
      <c r="D2568" s="455"/>
      <c r="E2568" s="456" t="s">
        <v>6207</v>
      </c>
      <c r="F2568" s="456"/>
      <c r="G2568" s="456" t="s">
        <v>29</v>
      </c>
      <c r="H2568" s="457">
        <f t="shared" si="208"/>
        <v>0</v>
      </c>
      <c r="I2568" s="456"/>
      <c r="J2568" s="457">
        <f t="shared" si="209"/>
        <v>0</v>
      </c>
      <c r="K2568" s="457">
        <f t="shared" si="209"/>
        <v>0</v>
      </c>
      <c r="L2568" s="457">
        <f t="shared" si="209"/>
        <v>0</v>
      </c>
      <c r="M2568" s="457">
        <f t="shared" si="209"/>
        <v>0</v>
      </c>
      <c r="N2568" s="457">
        <f t="shared" si="209"/>
        <v>0</v>
      </c>
      <c r="O2568" s="457">
        <f t="shared" si="209"/>
        <v>0</v>
      </c>
      <c r="P2568" s="457">
        <f t="shared" si="209"/>
        <v>0</v>
      </c>
      <c r="Q2568" s="457">
        <f t="shared" si="209"/>
        <v>0</v>
      </c>
      <c r="R2568" s="457">
        <f t="shared" si="209"/>
        <v>0</v>
      </c>
      <c r="S2568" s="457">
        <f t="shared" si="209"/>
        <v>0</v>
      </c>
      <c r="T2568" s="457">
        <f t="shared" si="209"/>
        <v>0</v>
      </c>
      <c r="U2568" s="457">
        <f t="shared" si="209"/>
        <v>0</v>
      </c>
      <c r="V2568" s="457">
        <f t="shared" si="209"/>
        <v>0</v>
      </c>
      <c r="W2568" s="457">
        <f t="shared" si="209"/>
        <v>0</v>
      </c>
      <c r="X2568" s="457">
        <f t="shared" si="209"/>
        <v>0</v>
      </c>
    </row>
    <row r="2569" spans="1:24" outlineLevel="2">
      <c r="A2569" s="453"/>
      <c r="B2569" s="453"/>
      <c r="C2569" s="454"/>
      <c r="D2569" s="455"/>
      <c r="E2569" s="456" t="s">
        <v>6208</v>
      </c>
      <c r="F2569" s="456"/>
      <c r="G2569" s="456" t="s">
        <v>29</v>
      </c>
      <c r="H2569" s="457">
        <f t="shared" si="208"/>
        <v>0</v>
      </c>
      <c r="I2569" s="456"/>
      <c r="J2569" s="457">
        <f t="shared" si="209"/>
        <v>0</v>
      </c>
      <c r="K2569" s="457">
        <f t="shared" si="209"/>
        <v>0</v>
      </c>
      <c r="L2569" s="457">
        <f t="shared" si="209"/>
        <v>0</v>
      </c>
      <c r="M2569" s="457">
        <f t="shared" si="209"/>
        <v>0</v>
      </c>
      <c r="N2569" s="457">
        <f t="shared" si="209"/>
        <v>0</v>
      </c>
      <c r="O2569" s="457">
        <f t="shared" si="209"/>
        <v>0</v>
      </c>
      <c r="P2569" s="457">
        <f t="shared" si="209"/>
        <v>0</v>
      </c>
      <c r="Q2569" s="457">
        <f t="shared" si="209"/>
        <v>0</v>
      </c>
      <c r="R2569" s="457">
        <f t="shared" si="209"/>
        <v>0</v>
      </c>
      <c r="S2569" s="457">
        <f t="shared" si="209"/>
        <v>0</v>
      </c>
      <c r="T2569" s="457">
        <f t="shared" si="209"/>
        <v>0</v>
      </c>
      <c r="U2569" s="457">
        <f t="shared" si="209"/>
        <v>0</v>
      </c>
      <c r="V2569" s="457">
        <f t="shared" si="209"/>
        <v>0</v>
      </c>
      <c r="W2569" s="457">
        <f t="shared" si="209"/>
        <v>0</v>
      </c>
      <c r="X2569" s="457">
        <f t="shared" si="209"/>
        <v>0</v>
      </c>
    </row>
    <row r="2570" spans="1:24" outlineLevel="2">
      <c r="A2570" s="453"/>
      <c r="B2570" s="453"/>
      <c r="C2570" s="454"/>
      <c r="D2570" s="455"/>
      <c r="E2570" s="456" t="s">
        <v>6209</v>
      </c>
      <c r="F2570" s="456"/>
      <c r="G2570" s="456" t="s">
        <v>29</v>
      </c>
      <c r="H2570" s="457">
        <f t="shared" si="208"/>
        <v>0</v>
      </c>
      <c r="I2570" s="456"/>
      <c r="J2570" s="457">
        <f t="shared" si="209"/>
        <v>0</v>
      </c>
      <c r="K2570" s="457">
        <f t="shared" si="209"/>
        <v>0</v>
      </c>
      <c r="L2570" s="457">
        <f t="shared" si="209"/>
        <v>0</v>
      </c>
      <c r="M2570" s="457">
        <f t="shared" si="209"/>
        <v>0</v>
      </c>
      <c r="N2570" s="457">
        <f t="shared" si="209"/>
        <v>0</v>
      </c>
      <c r="O2570" s="457">
        <f t="shared" si="209"/>
        <v>0</v>
      </c>
      <c r="P2570" s="457">
        <f t="shared" si="209"/>
        <v>0</v>
      </c>
      <c r="Q2570" s="457">
        <f t="shared" si="209"/>
        <v>0</v>
      </c>
      <c r="R2570" s="457">
        <f t="shared" si="209"/>
        <v>0</v>
      </c>
      <c r="S2570" s="457">
        <f t="shared" si="209"/>
        <v>0</v>
      </c>
      <c r="T2570" s="457">
        <f t="shared" si="209"/>
        <v>0</v>
      </c>
      <c r="U2570" s="457">
        <f t="shared" si="209"/>
        <v>0</v>
      </c>
      <c r="V2570" s="457">
        <f t="shared" si="209"/>
        <v>0</v>
      </c>
      <c r="W2570" s="457">
        <f t="shared" si="209"/>
        <v>0</v>
      </c>
      <c r="X2570" s="457">
        <f t="shared" si="209"/>
        <v>0</v>
      </c>
    </row>
    <row r="2571" spans="1:24" outlineLevel="2"/>
    <row r="2574" spans="1:24" s="446" customFormat="1">
      <c r="A2574" s="443" t="s">
        <v>6210</v>
      </c>
      <c r="B2574" s="443"/>
      <c r="C2574" s="444"/>
      <c r="D2574" s="445"/>
    </row>
    <row r="2575" spans="1:24" outlineLevel="1">
      <c r="B2575" s="69" t="s">
        <v>6211</v>
      </c>
    </row>
    <row r="2576" spans="1:24" outlineLevel="1">
      <c r="A2576" s="447"/>
      <c r="B2576" s="447"/>
      <c r="C2576" s="448"/>
      <c r="D2576" s="449"/>
      <c r="E2576" s="450" t="s">
        <v>6212</v>
      </c>
      <c r="F2576" s="450">
        <v>1</v>
      </c>
      <c r="G2576" s="450" t="s">
        <v>4001</v>
      </c>
      <c r="M2576" s="451"/>
    </row>
    <row r="2577" spans="1:24" outlineLevel="1">
      <c r="A2577" s="447"/>
      <c r="B2577" s="447"/>
      <c r="C2577" s="448"/>
      <c r="D2577" s="449"/>
      <c r="E2577" s="452" t="s">
        <v>6213</v>
      </c>
      <c r="F2577" s="452">
        <v>0</v>
      </c>
      <c r="G2577" s="452" t="s">
        <v>29</v>
      </c>
      <c r="H2577" s="452">
        <v>107.53246517014983</v>
      </c>
      <c r="I2577" s="452">
        <v>0</v>
      </c>
      <c r="J2577" s="452">
        <v>0</v>
      </c>
      <c r="K2577" s="452">
        <v>0</v>
      </c>
      <c r="L2577" s="452">
        <v>0</v>
      </c>
      <c r="M2577" s="452">
        <v>107.53246517014983</v>
      </c>
      <c r="N2577" s="452">
        <v>0</v>
      </c>
      <c r="O2577" s="452">
        <v>0</v>
      </c>
      <c r="P2577" s="452">
        <v>0</v>
      </c>
      <c r="Q2577" s="452">
        <v>0</v>
      </c>
      <c r="R2577" s="452">
        <v>0</v>
      </c>
      <c r="S2577" s="452">
        <v>0</v>
      </c>
      <c r="T2577" s="452">
        <v>0</v>
      </c>
      <c r="U2577" s="452">
        <v>0</v>
      </c>
      <c r="V2577" s="452">
        <v>0</v>
      </c>
      <c r="W2577" s="452">
        <v>0</v>
      </c>
      <c r="X2577" s="452">
        <v>0</v>
      </c>
    </row>
    <row r="2578" spans="1:24" outlineLevel="1">
      <c r="A2578" s="447"/>
      <c r="B2578" s="447"/>
      <c r="C2578" s="448"/>
      <c r="D2578" s="449"/>
      <c r="E2578" s="452" t="s">
        <v>6214</v>
      </c>
      <c r="F2578" s="452">
        <v>0</v>
      </c>
      <c r="G2578" s="452" t="s">
        <v>29</v>
      </c>
      <c r="H2578" s="452">
        <v>932.62091562432727</v>
      </c>
      <c r="I2578" s="452">
        <v>0</v>
      </c>
      <c r="J2578" s="452">
        <v>0</v>
      </c>
      <c r="K2578" s="452">
        <v>0</v>
      </c>
      <c r="L2578" s="452">
        <v>0</v>
      </c>
      <c r="M2578" s="452">
        <v>932.62091562432727</v>
      </c>
      <c r="N2578" s="452">
        <v>0</v>
      </c>
      <c r="O2578" s="452">
        <v>0</v>
      </c>
      <c r="P2578" s="452">
        <v>0</v>
      </c>
      <c r="Q2578" s="452">
        <v>0</v>
      </c>
      <c r="R2578" s="452">
        <v>0</v>
      </c>
      <c r="S2578" s="452">
        <v>0</v>
      </c>
      <c r="T2578" s="452">
        <v>0</v>
      </c>
      <c r="U2578" s="452">
        <v>0</v>
      </c>
      <c r="V2578" s="452">
        <v>0</v>
      </c>
      <c r="W2578" s="452">
        <v>0</v>
      </c>
      <c r="X2578" s="452">
        <v>0</v>
      </c>
    </row>
    <row r="2579" spans="1:24" outlineLevel="1">
      <c r="A2579" s="447"/>
      <c r="B2579" s="447"/>
      <c r="C2579" s="448"/>
      <c r="D2579" s="449"/>
      <c r="E2579" s="452" t="s">
        <v>6215</v>
      </c>
      <c r="F2579" s="452">
        <v>0</v>
      </c>
      <c r="G2579" s="452" t="s">
        <v>29</v>
      </c>
      <c r="H2579" s="452">
        <v>911.28774591052422</v>
      </c>
      <c r="I2579" s="452">
        <v>0</v>
      </c>
      <c r="J2579" s="452">
        <v>0</v>
      </c>
      <c r="K2579" s="452">
        <v>0</v>
      </c>
      <c r="L2579" s="452">
        <v>0</v>
      </c>
      <c r="M2579" s="452">
        <v>911.28774591052422</v>
      </c>
      <c r="N2579" s="452">
        <v>0</v>
      </c>
      <c r="O2579" s="452">
        <v>0</v>
      </c>
      <c r="P2579" s="452">
        <v>0</v>
      </c>
      <c r="Q2579" s="452">
        <v>0</v>
      </c>
      <c r="R2579" s="452">
        <v>0</v>
      </c>
      <c r="S2579" s="452">
        <v>0</v>
      </c>
      <c r="T2579" s="452">
        <v>0</v>
      </c>
      <c r="U2579" s="452">
        <v>0</v>
      </c>
      <c r="V2579" s="452">
        <v>0</v>
      </c>
      <c r="W2579" s="452">
        <v>0</v>
      </c>
      <c r="X2579" s="452">
        <v>0</v>
      </c>
    </row>
    <row r="2580" spans="1:24" outlineLevel="1">
      <c r="A2580" s="447"/>
      <c r="B2580" s="447"/>
      <c r="C2580" s="448"/>
      <c r="D2580" s="449"/>
      <c r="E2580" s="452" t="s">
        <v>6216</v>
      </c>
      <c r="F2580" s="452">
        <v>0</v>
      </c>
      <c r="G2580" s="452" t="s">
        <v>29</v>
      </c>
      <c r="H2580" s="452">
        <v>0</v>
      </c>
      <c r="I2580" s="452">
        <v>0</v>
      </c>
      <c r="J2580" s="452">
        <v>0</v>
      </c>
      <c r="K2580" s="452">
        <v>0</v>
      </c>
      <c r="L2580" s="452">
        <v>0</v>
      </c>
      <c r="M2580" s="452">
        <v>0</v>
      </c>
      <c r="N2580" s="452">
        <v>0</v>
      </c>
      <c r="O2580" s="452">
        <v>0</v>
      </c>
      <c r="P2580" s="452">
        <v>0</v>
      </c>
      <c r="Q2580" s="452">
        <v>0</v>
      </c>
      <c r="R2580" s="452">
        <v>0</v>
      </c>
      <c r="S2580" s="452">
        <v>0</v>
      </c>
      <c r="T2580" s="452">
        <v>0</v>
      </c>
      <c r="U2580" s="452">
        <v>0</v>
      </c>
      <c r="V2580" s="452">
        <v>0</v>
      </c>
      <c r="W2580" s="452">
        <v>0</v>
      </c>
      <c r="X2580" s="452">
        <v>0</v>
      </c>
    </row>
    <row r="2581" spans="1:24" outlineLevel="1">
      <c r="A2581" s="447"/>
      <c r="B2581" s="447"/>
      <c r="C2581" s="448"/>
      <c r="D2581" s="449"/>
      <c r="E2581" s="452" t="s">
        <v>6217</v>
      </c>
      <c r="F2581" s="452">
        <v>0</v>
      </c>
      <c r="G2581" s="452" t="s">
        <v>29</v>
      </c>
      <c r="H2581" s="452">
        <v>45.452342888296329</v>
      </c>
      <c r="I2581" s="452">
        <v>0</v>
      </c>
      <c r="J2581" s="452">
        <v>0</v>
      </c>
      <c r="K2581" s="452">
        <v>0</v>
      </c>
      <c r="L2581" s="452">
        <v>0</v>
      </c>
      <c r="M2581" s="452">
        <v>45.452342888296329</v>
      </c>
      <c r="N2581" s="452">
        <v>0</v>
      </c>
      <c r="O2581" s="452">
        <v>0</v>
      </c>
      <c r="P2581" s="452">
        <v>0</v>
      </c>
      <c r="Q2581" s="452">
        <v>0</v>
      </c>
      <c r="R2581" s="452">
        <v>0</v>
      </c>
      <c r="S2581" s="452">
        <v>0</v>
      </c>
      <c r="T2581" s="452">
        <v>0</v>
      </c>
      <c r="U2581" s="452">
        <v>0</v>
      </c>
      <c r="V2581" s="452">
        <v>0</v>
      </c>
      <c r="W2581" s="452">
        <v>0</v>
      </c>
      <c r="X2581" s="452">
        <v>0</v>
      </c>
    </row>
    <row r="2582" spans="1:24" outlineLevel="1">
      <c r="A2582" s="447"/>
      <c r="B2582" s="447"/>
      <c r="C2582" s="448"/>
      <c r="D2582" s="449"/>
      <c r="E2582" s="452" t="s">
        <v>6218</v>
      </c>
      <c r="F2582" s="452">
        <v>0</v>
      </c>
      <c r="G2582" s="452" t="s">
        <v>29</v>
      </c>
      <c r="H2582" s="452">
        <v>0</v>
      </c>
      <c r="I2582" s="452">
        <v>0</v>
      </c>
      <c r="J2582" s="452">
        <v>0</v>
      </c>
      <c r="K2582" s="452">
        <v>0</v>
      </c>
      <c r="L2582" s="452">
        <v>0</v>
      </c>
      <c r="M2582" s="452">
        <v>0</v>
      </c>
      <c r="N2582" s="452">
        <v>0</v>
      </c>
      <c r="O2582" s="452">
        <v>0</v>
      </c>
      <c r="P2582" s="452">
        <v>0</v>
      </c>
      <c r="Q2582" s="452">
        <v>0</v>
      </c>
      <c r="R2582" s="452">
        <v>0</v>
      </c>
      <c r="S2582" s="452">
        <v>0</v>
      </c>
      <c r="T2582" s="452">
        <v>0</v>
      </c>
      <c r="U2582" s="452">
        <v>0</v>
      </c>
      <c r="V2582" s="452">
        <v>0</v>
      </c>
      <c r="W2582" s="452">
        <v>0</v>
      </c>
      <c r="X2582" s="452">
        <v>0</v>
      </c>
    </row>
    <row r="2583" spans="1:24" outlineLevel="1">
      <c r="A2583" s="447"/>
      <c r="B2583" s="447"/>
      <c r="C2583" s="448"/>
      <c r="D2583" s="449"/>
      <c r="E2583" s="452" t="s">
        <v>6219</v>
      </c>
      <c r="F2583" s="452">
        <v>0</v>
      </c>
      <c r="G2583" s="452" t="s">
        <v>29</v>
      </c>
      <c r="H2583" s="452">
        <v>108.60637294605179</v>
      </c>
      <c r="I2583" s="452">
        <v>0</v>
      </c>
      <c r="J2583" s="452">
        <v>0</v>
      </c>
      <c r="K2583" s="452">
        <v>0</v>
      </c>
      <c r="L2583" s="452">
        <v>0</v>
      </c>
      <c r="M2583" s="452">
        <v>108.60637294605179</v>
      </c>
      <c r="N2583" s="452">
        <v>0</v>
      </c>
      <c r="O2583" s="452">
        <v>0</v>
      </c>
      <c r="P2583" s="452">
        <v>0</v>
      </c>
      <c r="Q2583" s="452">
        <v>0</v>
      </c>
      <c r="R2583" s="452">
        <v>0</v>
      </c>
      <c r="S2583" s="452">
        <v>0</v>
      </c>
      <c r="T2583" s="452">
        <v>0</v>
      </c>
      <c r="U2583" s="452">
        <v>0</v>
      </c>
      <c r="V2583" s="452">
        <v>0</v>
      </c>
      <c r="W2583" s="452">
        <v>0</v>
      </c>
      <c r="X2583" s="452">
        <v>0</v>
      </c>
    </row>
    <row r="2584" spans="1:24" outlineLevel="1">
      <c r="A2584" s="447"/>
      <c r="B2584" s="447"/>
      <c r="C2584" s="448"/>
      <c r="D2584" s="449"/>
      <c r="E2584" s="452" t="s">
        <v>6220</v>
      </c>
      <c r="F2584" s="452">
        <v>0</v>
      </c>
      <c r="G2584" s="452" t="s">
        <v>29</v>
      </c>
      <c r="H2584" s="452">
        <v>942.13034027157528</v>
      </c>
      <c r="I2584" s="452">
        <v>0</v>
      </c>
      <c r="J2584" s="452">
        <v>0</v>
      </c>
      <c r="K2584" s="452">
        <v>0</v>
      </c>
      <c r="L2584" s="452">
        <v>0</v>
      </c>
      <c r="M2584" s="452">
        <v>942.13034027157528</v>
      </c>
      <c r="N2584" s="452">
        <v>0</v>
      </c>
      <c r="O2584" s="452">
        <v>0</v>
      </c>
      <c r="P2584" s="452">
        <v>0</v>
      </c>
      <c r="Q2584" s="452">
        <v>0</v>
      </c>
      <c r="R2584" s="452">
        <v>0</v>
      </c>
      <c r="S2584" s="452">
        <v>0</v>
      </c>
      <c r="T2584" s="452">
        <v>0</v>
      </c>
      <c r="U2584" s="452">
        <v>0</v>
      </c>
      <c r="V2584" s="452">
        <v>0</v>
      </c>
      <c r="W2584" s="452">
        <v>0</v>
      </c>
      <c r="X2584" s="452">
        <v>0</v>
      </c>
    </row>
    <row r="2585" spans="1:24" outlineLevel="1">
      <c r="A2585" s="447"/>
      <c r="B2585" s="447"/>
      <c r="C2585" s="448"/>
      <c r="D2585" s="449"/>
      <c r="E2585" s="452" t="s">
        <v>6221</v>
      </c>
      <c r="F2585" s="452">
        <v>0</v>
      </c>
      <c r="G2585" s="452" t="s">
        <v>29</v>
      </c>
      <c r="H2585" s="452">
        <v>920.35426372570078</v>
      </c>
      <c r="I2585" s="452">
        <v>0</v>
      </c>
      <c r="J2585" s="452">
        <v>0</v>
      </c>
      <c r="K2585" s="452">
        <v>0</v>
      </c>
      <c r="L2585" s="452">
        <v>0</v>
      </c>
      <c r="M2585" s="452">
        <v>920.35426372570078</v>
      </c>
      <c r="N2585" s="452">
        <v>0</v>
      </c>
      <c r="O2585" s="452">
        <v>0</v>
      </c>
      <c r="P2585" s="452">
        <v>0</v>
      </c>
      <c r="Q2585" s="452">
        <v>0</v>
      </c>
      <c r="R2585" s="452">
        <v>0</v>
      </c>
      <c r="S2585" s="452">
        <v>0</v>
      </c>
      <c r="T2585" s="452">
        <v>0</v>
      </c>
      <c r="U2585" s="452">
        <v>0</v>
      </c>
      <c r="V2585" s="452">
        <v>0</v>
      </c>
      <c r="W2585" s="452">
        <v>0</v>
      </c>
      <c r="X2585" s="452">
        <v>0</v>
      </c>
    </row>
    <row r="2586" spans="1:24" outlineLevel="1">
      <c r="A2586" s="447"/>
      <c r="B2586" s="447"/>
      <c r="C2586" s="448"/>
      <c r="D2586" s="449"/>
      <c r="E2586" s="452" t="s">
        <v>6222</v>
      </c>
      <c r="F2586" s="452">
        <v>0</v>
      </c>
      <c r="G2586" s="452" t="s">
        <v>29</v>
      </c>
      <c r="H2586" s="452">
        <v>0</v>
      </c>
      <c r="I2586" s="452">
        <v>0</v>
      </c>
      <c r="J2586" s="452">
        <v>0</v>
      </c>
      <c r="K2586" s="452">
        <v>0</v>
      </c>
      <c r="L2586" s="452">
        <v>0</v>
      </c>
      <c r="M2586" s="452">
        <v>0</v>
      </c>
      <c r="N2586" s="452">
        <v>0</v>
      </c>
      <c r="O2586" s="452">
        <v>0</v>
      </c>
      <c r="P2586" s="452">
        <v>0</v>
      </c>
      <c r="Q2586" s="452">
        <v>0</v>
      </c>
      <c r="R2586" s="452">
        <v>0</v>
      </c>
      <c r="S2586" s="452">
        <v>0</v>
      </c>
      <c r="T2586" s="452">
        <v>0</v>
      </c>
      <c r="U2586" s="452">
        <v>0</v>
      </c>
      <c r="V2586" s="452">
        <v>0</v>
      </c>
      <c r="W2586" s="452">
        <v>0</v>
      </c>
      <c r="X2586" s="452">
        <v>0</v>
      </c>
    </row>
    <row r="2587" spans="1:24" outlineLevel="1">
      <c r="A2587" s="447"/>
      <c r="B2587" s="447"/>
      <c r="C2587" s="448"/>
      <c r="D2587" s="449"/>
      <c r="E2587" s="452" t="s">
        <v>6223</v>
      </c>
      <c r="F2587" s="452">
        <v>0</v>
      </c>
      <c r="G2587" s="452" t="s">
        <v>29</v>
      </c>
      <c r="H2587" s="452">
        <v>45.961345296877688</v>
      </c>
      <c r="I2587" s="452">
        <v>0</v>
      </c>
      <c r="J2587" s="452">
        <v>0</v>
      </c>
      <c r="K2587" s="452">
        <v>0</v>
      </c>
      <c r="L2587" s="452">
        <v>0</v>
      </c>
      <c r="M2587" s="452">
        <v>45.961345296877688</v>
      </c>
      <c r="N2587" s="452">
        <v>0</v>
      </c>
      <c r="O2587" s="452">
        <v>0</v>
      </c>
      <c r="P2587" s="452">
        <v>0</v>
      </c>
      <c r="Q2587" s="452">
        <v>0</v>
      </c>
      <c r="R2587" s="452">
        <v>0</v>
      </c>
      <c r="S2587" s="452">
        <v>0</v>
      </c>
      <c r="T2587" s="452">
        <v>0</v>
      </c>
      <c r="U2587" s="452">
        <v>0</v>
      </c>
      <c r="V2587" s="452">
        <v>0</v>
      </c>
      <c r="W2587" s="452">
        <v>0</v>
      </c>
      <c r="X2587" s="452">
        <v>0</v>
      </c>
    </row>
    <row r="2588" spans="1:24" outlineLevel="1">
      <c r="A2588" s="447"/>
      <c r="B2588" s="447"/>
      <c r="C2588" s="448"/>
      <c r="D2588" s="449"/>
      <c r="E2588" s="452" t="s">
        <v>6224</v>
      </c>
      <c r="F2588" s="452">
        <v>0</v>
      </c>
      <c r="G2588" s="452" t="s">
        <v>29</v>
      </c>
      <c r="H2588" s="452">
        <v>0</v>
      </c>
      <c r="I2588" s="452">
        <v>0</v>
      </c>
      <c r="J2588" s="452">
        <v>0</v>
      </c>
      <c r="K2588" s="452">
        <v>0</v>
      </c>
      <c r="L2588" s="452">
        <v>0</v>
      </c>
      <c r="M2588" s="452">
        <v>0</v>
      </c>
      <c r="N2588" s="452">
        <v>0</v>
      </c>
      <c r="O2588" s="452">
        <v>0</v>
      </c>
      <c r="P2588" s="452">
        <v>0</v>
      </c>
      <c r="Q2588" s="452">
        <v>0</v>
      </c>
      <c r="R2588" s="452">
        <v>0</v>
      </c>
      <c r="S2588" s="452">
        <v>0</v>
      </c>
      <c r="T2588" s="452">
        <v>0</v>
      </c>
      <c r="U2588" s="452">
        <v>0</v>
      </c>
      <c r="V2588" s="452">
        <v>0</v>
      </c>
      <c r="W2588" s="452">
        <v>0</v>
      </c>
      <c r="X2588" s="452">
        <v>0</v>
      </c>
    </row>
    <row r="2589" spans="1:24" outlineLevel="1">
      <c r="A2589" s="447"/>
      <c r="B2589" s="447"/>
      <c r="C2589" s="448"/>
      <c r="D2589" s="449"/>
      <c r="E2589" s="452" t="s">
        <v>6225</v>
      </c>
      <c r="F2589" s="452">
        <v>0</v>
      </c>
      <c r="G2589" s="452" t="s">
        <v>29</v>
      </c>
      <c r="H2589" s="452">
        <v>0</v>
      </c>
      <c r="I2589" s="452">
        <v>0</v>
      </c>
      <c r="J2589" s="452">
        <v>0</v>
      </c>
      <c r="K2589" s="452">
        <v>0</v>
      </c>
      <c r="L2589" s="452">
        <v>0</v>
      </c>
      <c r="M2589" s="452">
        <v>0</v>
      </c>
      <c r="N2589" s="452">
        <v>0</v>
      </c>
      <c r="O2589" s="452">
        <v>0</v>
      </c>
      <c r="P2589" s="452">
        <v>0</v>
      </c>
      <c r="Q2589" s="452">
        <v>0</v>
      </c>
      <c r="R2589" s="452">
        <v>0</v>
      </c>
      <c r="S2589" s="452">
        <v>0</v>
      </c>
      <c r="T2589" s="452">
        <v>0</v>
      </c>
      <c r="U2589" s="452">
        <v>0</v>
      </c>
      <c r="V2589" s="452">
        <v>0</v>
      </c>
      <c r="W2589" s="452">
        <v>0</v>
      </c>
      <c r="X2589" s="452">
        <v>0</v>
      </c>
    </row>
    <row r="2590" spans="1:24" outlineLevel="1">
      <c r="A2590" s="447"/>
      <c r="B2590" s="447"/>
      <c r="C2590" s="448"/>
      <c r="D2590" s="449"/>
      <c r="E2590" s="452" t="s">
        <v>6226</v>
      </c>
      <c r="F2590" s="452">
        <v>0</v>
      </c>
      <c r="G2590" s="452" t="s">
        <v>29</v>
      </c>
      <c r="H2590" s="452">
        <v>0</v>
      </c>
      <c r="I2590" s="452">
        <v>0</v>
      </c>
      <c r="J2590" s="452">
        <v>0</v>
      </c>
      <c r="K2590" s="452">
        <v>0</v>
      </c>
      <c r="L2590" s="452">
        <v>0</v>
      </c>
      <c r="M2590" s="452">
        <v>0</v>
      </c>
      <c r="N2590" s="452">
        <v>0</v>
      </c>
      <c r="O2590" s="452">
        <v>0</v>
      </c>
      <c r="P2590" s="452">
        <v>0</v>
      </c>
      <c r="Q2590" s="452">
        <v>0</v>
      </c>
      <c r="R2590" s="452">
        <v>0</v>
      </c>
      <c r="S2590" s="452">
        <v>0</v>
      </c>
      <c r="T2590" s="452">
        <v>0</v>
      </c>
      <c r="U2590" s="452">
        <v>0</v>
      </c>
      <c r="V2590" s="452">
        <v>0</v>
      </c>
      <c r="W2590" s="452">
        <v>0</v>
      </c>
      <c r="X2590" s="452">
        <v>0</v>
      </c>
    </row>
    <row r="2591" spans="1:24" outlineLevel="1">
      <c r="A2591" s="447"/>
      <c r="B2591" s="447"/>
      <c r="C2591" s="448"/>
      <c r="D2591" s="449"/>
      <c r="E2591" s="452" t="s">
        <v>6227</v>
      </c>
      <c r="F2591" s="452">
        <v>0</v>
      </c>
      <c r="G2591" s="452" t="s">
        <v>29</v>
      </c>
      <c r="H2591" s="452">
        <v>0</v>
      </c>
      <c r="I2591" s="452">
        <v>0</v>
      </c>
      <c r="J2591" s="452">
        <v>0</v>
      </c>
      <c r="K2591" s="452">
        <v>0</v>
      </c>
      <c r="L2591" s="452">
        <v>0</v>
      </c>
      <c r="M2591" s="452">
        <v>0</v>
      </c>
      <c r="N2591" s="452">
        <v>0</v>
      </c>
      <c r="O2591" s="452">
        <v>0</v>
      </c>
      <c r="P2591" s="452">
        <v>0</v>
      </c>
      <c r="Q2591" s="452">
        <v>0</v>
      </c>
      <c r="R2591" s="452">
        <v>0</v>
      </c>
      <c r="S2591" s="452">
        <v>0</v>
      </c>
      <c r="T2591" s="452">
        <v>0</v>
      </c>
      <c r="U2591" s="452">
        <v>0</v>
      </c>
      <c r="V2591" s="452">
        <v>0</v>
      </c>
      <c r="W2591" s="452">
        <v>0</v>
      </c>
      <c r="X2591" s="452">
        <v>0</v>
      </c>
    </row>
    <row r="2592" spans="1:24" outlineLevel="1">
      <c r="A2592" s="447"/>
      <c r="B2592" s="447"/>
      <c r="C2592" s="448"/>
      <c r="D2592" s="449"/>
      <c r="E2592" s="452" t="s">
        <v>6228</v>
      </c>
      <c r="F2592" s="452">
        <v>0</v>
      </c>
      <c r="G2592" s="452" t="s">
        <v>29</v>
      </c>
      <c r="H2592" s="452">
        <v>0</v>
      </c>
      <c r="I2592" s="452">
        <v>0</v>
      </c>
      <c r="J2592" s="452">
        <v>0</v>
      </c>
      <c r="K2592" s="452">
        <v>0</v>
      </c>
      <c r="L2592" s="452">
        <v>0</v>
      </c>
      <c r="M2592" s="452">
        <v>0</v>
      </c>
      <c r="N2592" s="452">
        <v>0</v>
      </c>
      <c r="O2592" s="452">
        <v>0</v>
      </c>
      <c r="P2592" s="452">
        <v>0</v>
      </c>
      <c r="Q2592" s="452">
        <v>0</v>
      </c>
      <c r="R2592" s="452">
        <v>0</v>
      </c>
      <c r="S2592" s="452">
        <v>0</v>
      </c>
      <c r="T2592" s="452">
        <v>0</v>
      </c>
      <c r="U2592" s="452">
        <v>0</v>
      </c>
      <c r="V2592" s="452">
        <v>0</v>
      </c>
      <c r="W2592" s="452">
        <v>0</v>
      </c>
      <c r="X2592" s="452">
        <v>0</v>
      </c>
    </row>
    <row r="2593" spans="1:24" outlineLevel="1">
      <c r="A2593" s="447"/>
      <c r="B2593" s="447"/>
      <c r="C2593" s="448"/>
      <c r="D2593" s="449"/>
      <c r="E2593" s="452" t="s">
        <v>6229</v>
      </c>
      <c r="F2593" s="452">
        <v>0</v>
      </c>
      <c r="G2593" s="452" t="s">
        <v>29</v>
      </c>
      <c r="H2593" s="452">
        <v>0</v>
      </c>
      <c r="I2593" s="452">
        <v>0</v>
      </c>
      <c r="J2593" s="452">
        <v>0</v>
      </c>
      <c r="K2593" s="452">
        <v>0</v>
      </c>
      <c r="L2593" s="452">
        <v>0</v>
      </c>
      <c r="M2593" s="452">
        <v>0</v>
      </c>
      <c r="N2593" s="452">
        <v>0</v>
      </c>
      <c r="O2593" s="452">
        <v>0</v>
      </c>
      <c r="P2593" s="452">
        <v>0</v>
      </c>
      <c r="Q2593" s="452">
        <v>0</v>
      </c>
      <c r="R2593" s="452">
        <v>0</v>
      </c>
      <c r="S2593" s="452">
        <v>0</v>
      </c>
      <c r="T2593" s="452">
        <v>0</v>
      </c>
      <c r="U2593" s="452">
        <v>0</v>
      </c>
      <c r="V2593" s="452">
        <v>0</v>
      </c>
      <c r="W2593" s="452">
        <v>0</v>
      </c>
      <c r="X2593" s="452">
        <v>0</v>
      </c>
    </row>
    <row r="2594" spans="1:24" outlineLevel="1">
      <c r="A2594" s="447"/>
      <c r="B2594" s="447"/>
      <c r="C2594" s="448"/>
      <c r="D2594" s="449"/>
      <c r="E2594" s="452" t="s">
        <v>6230</v>
      </c>
      <c r="F2594" s="452">
        <v>0</v>
      </c>
      <c r="G2594" s="452" t="s">
        <v>29</v>
      </c>
      <c r="H2594" s="452">
        <v>0</v>
      </c>
      <c r="I2594" s="452">
        <v>0</v>
      </c>
      <c r="J2594" s="452">
        <v>0</v>
      </c>
      <c r="K2594" s="452">
        <v>0</v>
      </c>
      <c r="L2594" s="452">
        <v>0</v>
      </c>
      <c r="M2594" s="452">
        <v>0</v>
      </c>
      <c r="N2594" s="452">
        <v>0</v>
      </c>
      <c r="O2594" s="452">
        <v>0</v>
      </c>
      <c r="P2594" s="452">
        <v>0</v>
      </c>
      <c r="Q2594" s="452">
        <v>0</v>
      </c>
      <c r="R2594" s="452">
        <v>0</v>
      </c>
      <c r="S2594" s="452">
        <v>0</v>
      </c>
      <c r="T2594" s="452">
        <v>0</v>
      </c>
      <c r="U2594" s="452">
        <v>0</v>
      </c>
      <c r="V2594" s="452">
        <v>0</v>
      </c>
      <c r="W2594" s="452">
        <v>0</v>
      </c>
      <c r="X2594" s="452">
        <v>0</v>
      </c>
    </row>
    <row r="2595" spans="1:24" outlineLevel="1">
      <c r="A2595" s="453"/>
      <c r="B2595" s="453"/>
      <c r="C2595" s="454"/>
      <c r="D2595" s="455"/>
      <c r="E2595" s="456" t="s">
        <v>6231</v>
      </c>
      <c r="F2595" s="456"/>
      <c r="G2595" s="456" t="s">
        <v>29</v>
      </c>
      <c r="H2595" s="457">
        <f t="shared" ref="H2595:H2600" si="210" xml:space="preserve"> SUM( J2595:X2595 )</f>
        <v>107.53246517014983</v>
      </c>
      <c r="I2595" s="456"/>
      <c r="J2595" s="457">
        <f t="shared" ref="J2595:X2600" si="211" xml:space="preserve">  CHOOSE( $F$2576, J2577, J2583, J2589 )</f>
        <v>0</v>
      </c>
      <c r="K2595" s="457">
        <f t="shared" si="211"/>
        <v>0</v>
      </c>
      <c r="L2595" s="457">
        <f t="shared" si="211"/>
        <v>0</v>
      </c>
      <c r="M2595" s="457">
        <f t="shared" si="211"/>
        <v>107.53246517014983</v>
      </c>
      <c r="N2595" s="457">
        <f t="shared" si="211"/>
        <v>0</v>
      </c>
      <c r="O2595" s="457">
        <f t="shared" si="211"/>
        <v>0</v>
      </c>
      <c r="P2595" s="457">
        <f t="shared" si="211"/>
        <v>0</v>
      </c>
      <c r="Q2595" s="457">
        <f t="shared" si="211"/>
        <v>0</v>
      </c>
      <c r="R2595" s="457">
        <f t="shared" si="211"/>
        <v>0</v>
      </c>
      <c r="S2595" s="457">
        <f t="shared" si="211"/>
        <v>0</v>
      </c>
      <c r="T2595" s="457">
        <f t="shared" si="211"/>
        <v>0</v>
      </c>
      <c r="U2595" s="457">
        <f t="shared" si="211"/>
        <v>0</v>
      </c>
      <c r="V2595" s="457">
        <f t="shared" si="211"/>
        <v>0</v>
      </c>
      <c r="W2595" s="457">
        <f t="shared" si="211"/>
        <v>0</v>
      </c>
      <c r="X2595" s="457">
        <f t="shared" si="211"/>
        <v>0</v>
      </c>
    </row>
    <row r="2596" spans="1:24" outlineLevel="1">
      <c r="A2596" s="453"/>
      <c r="B2596" s="453"/>
      <c r="C2596" s="454"/>
      <c r="D2596" s="455"/>
      <c r="E2596" s="456" t="s">
        <v>6232</v>
      </c>
      <c r="F2596" s="456"/>
      <c r="G2596" s="456" t="s">
        <v>29</v>
      </c>
      <c r="H2596" s="457">
        <f t="shared" si="210"/>
        <v>932.62091562432727</v>
      </c>
      <c r="I2596" s="456"/>
      <c r="J2596" s="457">
        <f t="shared" si="211"/>
        <v>0</v>
      </c>
      <c r="K2596" s="457">
        <f t="shared" si="211"/>
        <v>0</v>
      </c>
      <c r="L2596" s="457">
        <f t="shared" si="211"/>
        <v>0</v>
      </c>
      <c r="M2596" s="457">
        <f t="shared" si="211"/>
        <v>932.62091562432727</v>
      </c>
      <c r="N2596" s="457">
        <f t="shared" si="211"/>
        <v>0</v>
      </c>
      <c r="O2596" s="457">
        <f t="shared" si="211"/>
        <v>0</v>
      </c>
      <c r="P2596" s="457">
        <f t="shared" si="211"/>
        <v>0</v>
      </c>
      <c r="Q2596" s="457">
        <f t="shared" si="211"/>
        <v>0</v>
      </c>
      <c r="R2596" s="457">
        <f t="shared" si="211"/>
        <v>0</v>
      </c>
      <c r="S2596" s="457">
        <f t="shared" si="211"/>
        <v>0</v>
      </c>
      <c r="T2596" s="457">
        <f t="shared" si="211"/>
        <v>0</v>
      </c>
      <c r="U2596" s="457">
        <f t="shared" si="211"/>
        <v>0</v>
      </c>
      <c r="V2596" s="457">
        <f t="shared" si="211"/>
        <v>0</v>
      </c>
      <c r="W2596" s="457">
        <f t="shared" si="211"/>
        <v>0</v>
      </c>
      <c r="X2596" s="457">
        <f t="shared" si="211"/>
        <v>0</v>
      </c>
    </row>
    <row r="2597" spans="1:24" outlineLevel="1">
      <c r="A2597" s="453"/>
      <c r="B2597" s="453"/>
      <c r="C2597" s="454"/>
      <c r="D2597" s="455"/>
      <c r="E2597" s="456" t="s">
        <v>6233</v>
      </c>
      <c r="F2597" s="456"/>
      <c r="G2597" s="456" t="s">
        <v>29</v>
      </c>
      <c r="H2597" s="457">
        <f t="shared" si="210"/>
        <v>911.28774591052422</v>
      </c>
      <c r="I2597" s="456"/>
      <c r="J2597" s="457">
        <f t="shared" si="211"/>
        <v>0</v>
      </c>
      <c r="K2597" s="457">
        <f t="shared" si="211"/>
        <v>0</v>
      </c>
      <c r="L2597" s="457">
        <f t="shared" si="211"/>
        <v>0</v>
      </c>
      <c r="M2597" s="457">
        <f t="shared" si="211"/>
        <v>911.28774591052422</v>
      </c>
      <c r="N2597" s="457">
        <f t="shared" si="211"/>
        <v>0</v>
      </c>
      <c r="O2597" s="457">
        <f t="shared" si="211"/>
        <v>0</v>
      </c>
      <c r="P2597" s="457">
        <f t="shared" si="211"/>
        <v>0</v>
      </c>
      <c r="Q2597" s="457">
        <f t="shared" si="211"/>
        <v>0</v>
      </c>
      <c r="R2597" s="457">
        <f t="shared" si="211"/>
        <v>0</v>
      </c>
      <c r="S2597" s="457">
        <f t="shared" si="211"/>
        <v>0</v>
      </c>
      <c r="T2597" s="457">
        <f t="shared" si="211"/>
        <v>0</v>
      </c>
      <c r="U2597" s="457">
        <f t="shared" si="211"/>
        <v>0</v>
      </c>
      <c r="V2597" s="457">
        <f t="shared" si="211"/>
        <v>0</v>
      </c>
      <c r="W2597" s="457">
        <f t="shared" si="211"/>
        <v>0</v>
      </c>
      <c r="X2597" s="457">
        <f t="shared" si="211"/>
        <v>0</v>
      </c>
    </row>
    <row r="2598" spans="1:24" outlineLevel="1">
      <c r="A2598" s="453"/>
      <c r="B2598" s="453"/>
      <c r="C2598" s="454"/>
      <c r="D2598" s="455"/>
      <c r="E2598" s="456" t="s">
        <v>6234</v>
      </c>
      <c r="F2598" s="456"/>
      <c r="G2598" s="456" t="s">
        <v>29</v>
      </c>
      <c r="H2598" s="457">
        <f t="shared" si="210"/>
        <v>0</v>
      </c>
      <c r="I2598" s="456"/>
      <c r="J2598" s="457">
        <f t="shared" si="211"/>
        <v>0</v>
      </c>
      <c r="K2598" s="457">
        <f t="shared" si="211"/>
        <v>0</v>
      </c>
      <c r="L2598" s="457">
        <f t="shared" si="211"/>
        <v>0</v>
      </c>
      <c r="M2598" s="457">
        <f t="shared" si="211"/>
        <v>0</v>
      </c>
      <c r="N2598" s="457">
        <f t="shared" si="211"/>
        <v>0</v>
      </c>
      <c r="O2598" s="457">
        <f t="shared" si="211"/>
        <v>0</v>
      </c>
      <c r="P2598" s="457">
        <f t="shared" si="211"/>
        <v>0</v>
      </c>
      <c r="Q2598" s="457">
        <f t="shared" si="211"/>
        <v>0</v>
      </c>
      <c r="R2598" s="457">
        <f t="shared" si="211"/>
        <v>0</v>
      </c>
      <c r="S2598" s="457">
        <f t="shared" si="211"/>
        <v>0</v>
      </c>
      <c r="T2598" s="457">
        <f t="shared" si="211"/>
        <v>0</v>
      </c>
      <c r="U2598" s="457">
        <f t="shared" si="211"/>
        <v>0</v>
      </c>
      <c r="V2598" s="457">
        <f t="shared" si="211"/>
        <v>0</v>
      </c>
      <c r="W2598" s="457">
        <f t="shared" si="211"/>
        <v>0</v>
      </c>
      <c r="X2598" s="457">
        <f t="shared" si="211"/>
        <v>0</v>
      </c>
    </row>
    <row r="2599" spans="1:24" outlineLevel="1">
      <c r="A2599" s="453"/>
      <c r="B2599" s="453"/>
      <c r="C2599" s="454"/>
      <c r="D2599" s="455"/>
      <c r="E2599" s="456" t="s">
        <v>6235</v>
      </c>
      <c r="F2599" s="456"/>
      <c r="G2599" s="456" t="s">
        <v>29</v>
      </c>
      <c r="H2599" s="457">
        <f t="shared" si="210"/>
        <v>45.452342888296329</v>
      </c>
      <c r="I2599" s="456"/>
      <c r="J2599" s="457">
        <f t="shared" si="211"/>
        <v>0</v>
      </c>
      <c r="K2599" s="457">
        <f t="shared" si="211"/>
        <v>0</v>
      </c>
      <c r="L2599" s="457">
        <f t="shared" si="211"/>
        <v>0</v>
      </c>
      <c r="M2599" s="457">
        <f t="shared" si="211"/>
        <v>45.452342888296329</v>
      </c>
      <c r="N2599" s="457">
        <f t="shared" si="211"/>
        <v>0</v>
      </c>
      <c r="O2599" s="457">
        <f t="shared" si="211"/>
        <v>0</v>
      </c>
      <c r="P2599" s="457">
        <f t="shared" si="211"/>
        <v>0</v>
      </c>
      <c r="Q2599" s="457">
        <f t="shared" si="211"/>
        <v>0</v>
      </c>
      <c r="R2599" s="457">
        <f t="shared" si="211"/>
        <v>0</v>
      </c>
      <c r="S2599" s="457">
        <f t="shared" si="211"/>
        <v>0</v>
      </c>
      <c r="T2599" s="457">
        <f t="shared" si="211"/>
        <v>0</v>
      </c>
      <c r="U2599" s="457">
        <f t="shared" si="211"/>
        <v>0</v>
      </c>
      <c r="V2599" s="457">
        <f t="shared" si="211"/>
        <v>0</v>
      </c>
      <c r="W2599" s="457">
        <f t="shared" si="211"/>
        <v>0</v>
      </c>
      <c r="X2599" s="457">
        <f t="shared" si="211"/>
        <v>0</v>
      </c>
    </row>
    <row r="2600" spans="1:24" outlineLevel="1">
      <c r="A2600" s="453"/>
      <c r="B2600" s="453"/>
      <c r="C2600" s="454"/>
      <c r="D2600" s="455"/>
      <c r="E2600" s="456" t="s">
        <v>6236</v>
      </c>
      <c r="F2600" s="456"/>
      <c r="G2600" s="456" t="s">
        <v>29</v>
      </c>
      <c r="H2600" s="457">
        <f t="shared" si="210"/>
        <v>0</v>
      </c>
      <c r="I2600" s="456"/>
      <c r="J2600" s="457">
        <f t="shared" si="211"/>
        <v>0</v>
      </c>
      <c r="K2600" s="457">
        <f t="shared" si="211"/>
        <v>0</v>
      </c>
      <c r="L2600" s="457">
        <f t="shared" si="211"/>
        <v>0</v>
      </c>
      <c r="M2600" s="457">
        <f t="shared" si="211"/>
        <v>0</v>
      </c>
      <c r="N2600" s="457">
        <f t="shared" si="211"/>
        <v>0</v>
      </c>
      <c r="O2600" s="457">
        <f t="shared" si="211"/>
        <v>0</v>
      </c>
      <c r="P2600" s="457">
        <f t="shared" si="211"/>
        <v>0</v>
      </c>
      <c r="Q2600" s="457">
        <f t="shared" si="211"/>
        <v>0</v>
      </c>
      <c r="R2600" s="457">
        <f t="shared" si="211"/>
        <v>0</v>
      </c>
      <c r="S2600" s="457">
        <f t="shared" si="211"/>
        <v>0</v>
      </c>
      <c r="T2600" s="457">
        <f t="shared" si="211"/>
        <v>0</v>
      </c>
      <c r="U2600" s="457">
        <f t="shared" si="211"/>
        <v>0</v>
      </c>
      <c r="V2600" s="457">
        <f t="shared" si="211"/>
        <v>0</v>
      </c>
      <c r="W2600" s="457">
        <f t="shared" si="211"/>
        <v>0</v>
      </c>
      <c r="X2600" s="457">
        <f t="shared" si="211"/>
        <v>0</v>
      </c>
    </row>
    <row r="2601" spans="1:24" outlineLevel="1"/>
    <row r="2602" spans="1:24" outlineLevel="1"/>
    <row r="2603" spans="1:24" outlineLevel="1">
      <c r="B2603" s="69" t="s">
        <v>6237</v>
      </c>
    </row>
    <row r="2604" spans="1:24" outlineLevel="1">
      <c r="A2604" s="447"/>
      <c r="B2604" s="447"/>
      <c r="C2604" s="448"/>
      <c r="D2604" s="449"/>
      <c r="E2604" s="452" t="s">
        <v>6238</v>
      </c>
      <c r="F2604" s="452">
        <v>8.35616954903481</v>
      </c>
      <c r="G2604" s="452" t="s">
        <v>29</v>
      </c>
      <c r="M2604" s="458"/>
    </row>
    <row r="2605" spans="1:24" outlineLevel="1">
      <c r="A2605" s="447"/>
      <c r="B2605" s="447"/>
      <c r="C2605" s="448"/>
      <c r="D2605" s="449"/>
      <c r="E2605" s="452" t="s">
        <v>6239</v>
      </c>
      <c r="F2605" s="452">
        <v>123.27918815835065</v>
      </c>
      <c r="G2605" s="452" t="s">
        <v>29</v>
      </c>
      <c r="M2605" s="458"/>
    </row>
    <row r="2606" spans="1:24" outlineLevel="1">
      <c r="A2606" s="447"/>
      <c r="B2606" s="447"/>
      <c r="C2606" s="448"/>
      <c r="D2606" s="449"/>
      <c r="E2606" s="452" t="s">
        <v>6240</v>
      </c>
      <c r="F2606" s="452">
        <v>98.202227926543827</v>
      </c>
      <c r="G2606" s="452" t="s">
        <v>29</v>
      </c>
      <c r="M2606" s="458"/>
    </row>
    <row r="2607" spans="1:24" outlineLevel="1">
      <c r="A2607" s="447"/>
      <c r="B2607" s="447"/>
      <c r="C2607" s="448"/>
      <c r="D2607" s="449"/>
      <c r="E2607" s="452" t="s">
        <v>6241</v>
      </c>
      <c r="F2607" s="452">
        <v>26.872490828147132</v>
      </c>
      <c r="G2607" s="452" t="s">
        <v>29</v>
      </c>
      <c r="M2607" s="458"/>
    </row>
    <row r="2608" spans="1:24" outlineLevel="1">
      <c r="A2608" s="447"/>
      <c r="B2608" s="447"/>
      <c r="C2608" s="448"/>
      <c r="D2608" s="449"/>
      <c r="E2608" s="452" t="s">
        <v>6242</v>
      </c>
      <c r="F2608" s="452">
        <v>17.165923537923629</v>
      </c>
      <c r="G2608" s="452" t="s">
        <v>29</v>
      </c>
      <c r="M2608" s="458"/>
    </row>
    <row r="2609" spans="1:13" outlineLevel="1">
      <c r="A2609" s="447"/>
      <c r="B2609" s="447"/>
      <c r="C2609" s="448"/>
      <c r="D2609" s="449"/>
      <c r="E2609" s="452" t="s">
        <v>6243</v>
      </c>
      <c r="F2609" s="452">
        <v>0</v>
      </c>
      <c r="G2609" s="452" t="s">
        <v>29</v>
      </c>
      <c r="M2609" s="458"/>
    </row>
    <row r="2610" spans="1:13" outlineLevel="1">
      <c r="A2610" s="447"/>
      <c r="B2610" s="447"/>
      <c r="C2610" s="448"/>
      <c r="D2610" s="449"/>
      <c r="E2610" s="452" t="s">
        <v>6244</v>
      </c>
      <c r="F2610" s="452">
        <v>0</v>
      </c>
      <c r="G2610" s="452" t="s">
        <v>29</v>
      </c>
      <c r="M2610" s="458"/>
    </row>
    <row r="2611" spans="1:13" outlineLevel="1">
      <c r="A2611" s="447"/>
      <c r="B2611" s="447"/>
      <c r="C2611" s="448"/>
      <c r="D2611" s="449"/>
      <c r="E2611" s="452" t="s">
        <v>6245</v>
      </c>
      <c r="F2611" s="452">
        <v>0</v>
      </c>
      <c r="G2611" s="452" t="s">
        <v>29</v>
      </c>
      <c r="M2611" s="458"/>
    </row>
    <row r="2612" spans="1:13" outlineLevel="1">
      <c r="A2612" s="447"/>
      <c r="B2612" s="447"/>
      <c r="C2612" s="448"/>
      <c r="D2612" s="449"/>
      <c r="E2612" s="452" t="s">
        <v>6246</v>
      </c>
      <c r="F2612" s="452">
        <v>0</v>
      </c>
      <c r="G2612" s="452" t="s">
        <v>29</v>
      </c>
      <c r="M2612" s="458"/>
    </row>
    <row r="2613" spans="1:13" outlineLevel="1">
      <c r="A2613" s="447"/>
      <c r="B2613" s="447"/>
      <c r="C2613" s="448"/>
      <c r="D2613" s="449"/>
      <c r="E2613" s="452" t="s">
        <v>6247</v>
      </c>
      <c r="F2613" s="452">
        <v>0</v>
      </c>
      <c r="G2613" s="452" t="s">
        <v>29</v>
      </c>
      <c r="M2613" s="458"/>
    </row>
    <row r="2614" spans="1:13" outlineLevel="1">
      <c r="A2614" s="447"/>
      <c r="B2614" s="447"/>
      <c r="C2614" s="448"/>
      <c r="D2614" s="449"/>
      <c r="E2614" s="452" t="s">
        <v>6248</v>
      </c>
      <c r="F2614" s="452">
        <v>0</v>
      </c>
      <c r="G2614" s="452" t="s">
        <v>29</v>
      </c>
      <c r="M2614" s="458"/>
    </row>
    <row r="2615" spans="1:13" outlineLevel="1">
      <c r="A2615" s="447"/>
      <c r="B2615" s="447"/>
      <c r="C2615" s="448"/>
      <c r="D2615" s="449"/>
      <c r="E2615" s="452" t="s">
        <v>6249</v>
      </c>
      <c r="F2615" s="452">
        <v>0</v>
      </c>
      <c r="G2615" s="452" t="s">
        <v>29</v>
      </c>
      <c r="M2615" s="458"/>
    </row>
    <row r="2616" spans="1:13" outlineLevel="1">
      <c r="A2616" s="447"/>
      <c r="B2616" s="447"/>
      <c r="C2616" s="448"/>
      <c r="D2616" s="449"/>
      <c r="E2616" s="452" t="s">
        <v>6250</v>
      </c>
      <c r="F2616" s="452">
        <v>0</v>
      </c>
      <c r="G2616" s="452" t="s">
        <v>29</v>
      </c>
      <c r="M2616" s="458"/>
    </row>
    <row r="2617" spans="1:13" outlineLevel="1">
      <c r="A2617" s="447"/>
      <c r="B2617" s="447"/>
      <c r="C2617" s="448"/>
      <c r="D2617" s="449"/>
      <c r="E2617" s="452" t="s">
        <v>6251</v>
      </c>
      <c r="F2617" s="452">
        <v>0</v>
      </c>
      <c r="G2617" s="452" t="s">
        <v>29</v>
      </c>
      <c r="M2617" s="458"/>
    </row>
    <row r="2618" spans="1:13" outlineLevel="1">
      <c r="A2618" s="447"/>
      <c r="B2618" s="447"/>
      <c r="C2618" s="448"/>
      <c r="D2618" s="449"/>
      <c r="E2618" s="452" t="s">
        <v>6252</v>
      </c>
      <c r="F2618" s="452">
        <v>0</v>
      </c>
      <c r="G2618" s="452" t="s">
        <v>29</v>
      </c>
      <c r="M2618" s="458"/>
    </row>
    <row r="2619" spans="1:13" outlineLevel="1">
      <c r="A2619" s="447"/>
      <c r="B2619" s="447"/>
      <c r="C2619" s="448"/>
      <c r="D2619" s="449"/>
      <c r="E2619" s="452" t="s">
        <v>6253</v>
      </c>
      <c r="F2619" s="452">
        <v>0</v>
      </c>
      <c r="G2619" s="452" t="s">
        <v>29</v>
      </c>
      <c r="M2619" s="458"/>
    </row>
    <row r="2620" spans="1:13" outlineLevel="1">
      <c r="A2620" s="447"/>
      <c r="B2620" s="447"/>
      <c r="C2620" s="448"/>
      <c r="D2620" s="449"/>
      <c r="E2620" s="452" t="s">
        <v>6254</v>
      </c>
      <c r="F2620" s="452">
        <v>0</v>
      </c>
      <c r="G2620" s="452" t="s">
        <v>29</v>
      </c>
      <c r="M2620" s="458"/>
    </row>
    <row r="2621" spans="1:13" outlineLevel="1">
      <c r="A2621" s="447"/>
      <c r="B2621" s="447"/>
      <c r="C2621" s="448"/>
      <c r="D2621" s="449"/>
      <c r="E2621" s="452" t="s">
        <v>6255</v>
      </c>
      <c r="F2621" s="452">
        <v>0</v>
      </c>
      <c r="G2621" s="452" t="s">
        <v>29</v>
      </c>
      <c r="M2621" s="458"/>
    </row>
    <row r="2622" spans="1:13" outlineLevel="1">
      <c r="A2622" s="447"/>
      <c r="B2622" s="447"/>
      <c r="C2622" s="448"/>
      <c r="D2622" s="449"/>
      <c r="E2622" s="450" t="s">
        <v>6256</v>
      </c>
      <c r="F2622" s="450">
        <v>1</v>
      </c>
      <c r="G2622" s="450" t="s">
        <v>4001</v>
      </c>
      <c r="M2622" s="451"/>
    </row>
    <row r="2623" spans="1:13" outlineLevel="1">
      <c r="A2623" s="453"/>
      <c r="B2623" s="453"/>
      <c r="C2623" s="454"/>
      <c r="D2623" s="455"/>
      <c r="E2623" s="456" t="s">
        <v>6257</v>
      </c>
      <c r="F2623" s="457">
        <f t="shared" ref="F2623:F2628" si="212" xml:space="preserve">  CHOOSE( $F$2622, $F2604, $F2610, $F2616 )</f>
        <v>8.35616954903481</v>
      </c>
      <c r="G2623" s="456" t="s">
        <v>29</v>
      </c>
      <c r="M2623" s="458"/>
    </row>
    <row r="2624" spans="1:13" outlineLevel="1">
      <c r="A2624" s="453"/>
      <c r="B2624" s="453"/>
      <c r="C2624" s="454"/>
      <c r="D2624" s="455"/>
      <c r="E2624" s="456" t="s">
        <v>6258</v>
      </c>
      <c r="F2624" s="457">
        <f t="shared" si="212"/>
        <v>123.27918815835065</v>
      </c>
      <c r="G2624" s="456" t="s">
        <v>29</v>
      </c>
      <c r="M2624" s="458"/>
    </row>
    <row r="2625" spans="1:13" outlineLevel="1">
      <c r="A2625" s="453"/>
      <c r="B2625" s="453"/>
      <c r="C2625" s="454"/>
      <c r="D2625" s="455"/>
      <c r="E2625" s="456" t="s">
        <v>6259</v>
      </c>
      <c r="F2625" s="457">
        <f t="shared" si="212"/>
        <v>98.202227926543827</v>
      </c>
      <c r="G2625" s="456" t="s">
        <v>29</v>
      </c>
      <c r="M2625" s="458"/>
    </row>
    <row r="2626" spans="1:13" outlineLevel="1">
      <c r="A2626" s="453"/>
      <c r="B2626" s="453"/>
      <c r="C2626" s="454"/>
      <c r="D2626" s="455"/>
      <c r="E2626" s="456" t="s">
        <v>6260</v>
      </c>
      <c r="F2626" s="457">
        <f t="shared" si="212"/>
        <v>26.872490828147132</v>
      </c>
      <c r="G2626" s="456" t="s">
        <v>29</v>
      </c>
      <c r="M2626" s="458"/>
    </row>
    <row r="2627" spans="1:13" outlineLevel="1">
      <c r="A2627" s="453"/>
      <c r="B2627" s="453"/>
      <c r="C2627" s="454"/>
      <c r="D2627" s="455"/>
      <c r="E2627" s="456" t="s">
        <v>6261</v>
      </c>
      <c r="F2627" s="457">
        <f t="shared" si="212"/>
        <v>17.165923537923629</v>
      </c>
      <c r="G2627" s="456" t="s">
        <v>29</v>
      </c>
      <c r="M2627" s="458"/>
    </row>
    <row r="2628" spans="1:13" outlineLevel="1">
      <c r="A2628" s="453"/>
      <c r="B2628" s="453"/>
      <c r="C2628" s="454"/>
      <c r="D2628" s="455"/>
      <c r="E2628" s="456" t="s">
        <v>6262</v>
      </c>
      <c r="F2628" s="457">
        <f t="shared" si="212"/>
        <v>0</v>
      </c>
      <c r="G2628" s="456" t="s">
        <v>29</v>
      </c>
      <c r="M2628" s="458"/>
    </row>
    <row r="2629" spans="1:13" outlineLevel="1"/>
    <row r="2630" spans="1:13" outlineLevel="1"/>
    <row r="2631" spans="1:13" outlineLevel="1">
      <c r="B2631" s="69" t="s">
        <v>6263</v>
      </c>
    </row>
    <row r="2632" spans="1:13" outlineLevel="1">
      <c r="A2632" s="447"/>
      <c r="B2632" s="447"/>
      <c r="C2632" s="448"/>
      <c r="D2632" s="449"/>
      <c r="E2632" s="452" t="s">
        <v>6264</v>
      </c>
      <c r="F2632" s="452">
        <v>8.3800289766127829</v>
      </c>
      <c r="G2632" s="452" t="s">
        <v>29</v>
      </c>
      <c r="M2632" s="458"/>
    </row>
    <row r="2633" spans="1:13" outlineLevel="1">
      <c r="A2633" s="447"/>
      <c r="B2633" s="447"/>
      <c r="C2633" s="448"/>
      <c r="D2633" s="449"/>
      <c r="E2633" s="452" t="s">
        <v>6265</v>
      </c>
      <c r="F2633" s="452">
        <v>123.63118806027644</v>
      </c>
      <c r="G2633" s="452" t="s">
        <v>29</v>
      </c>
      <c r="M2633" s="458"/>
    </row>
    <row r="2634" spans="1:13" outlineLevel="1">
      <c r="A2634" s="447"/>
      <c r="B2634" s="447"/>
      <c r="C2634" s="448"/>
      <c r="D2634" s="449"/>
      <c r="E2634" s="452" t="s">
        <v>6266</v>
      </c>
      <c r="F2634" s="452">
        <v>98.482625413868575</v>
      </c>
      <c r="G2634" s="452" t="s">
        <v>29</v>
      </c>
      <c r="M2634" s="458"/>
    </row>
    <row r="2635" spans="1:13" outlineLevel="1">
      <c r="A2635" s="447"/>
      <c r="B2635" s="447"/>
      <c r="C2635" s="448"/>
      <c r="D2635" s="449"/>
      <c r="E2635" s="452" t="s">
        <v>6267</v>
      </c>
      <c r="F2635" s="452">
        <v>26.949220033435694</v>
      </c>
      <c r="G2635" s="452" t="s">
        <v>29</v>
      </c>
      <c r="M2635" s="458"/>
    </row>
    <row r="2636" spans="1:13" outlineLevel="1">
      <c r="A2636" s="447"/>
      <c r="B2636" s="447"/>
      <c r="C2636" s="448"/>
      <c r="D2636" s="449"/>
      <c r="E2636" s="452" t="s">
        <v>6268</v>
      </c>
      <c r="F2636" s="452">
        <v>17.214937515806525</v>
      </c>
      <c r="G2636" s="452" t="s">
        <v>29</v>
      </c>
      <c r="M2636" s="458"/>
    </row>
    <row r="2637" spans="1:13" outlineLevel="1">
      <c r="A2637" s="447"/>
      <c r="B2637" s="447"/>
      <c r="C2637" s="448"/>
      <c r="D2637" s="449"/>
      <c r="E2637" s="452" t="s">
        <v>6269</v>
      </c>
      <c r="F2637" s="452">
        <v>0</v>
      </c>
      <c r="G2637" s="452" t="s">
        <v>29</v>
      </c>
      <c r="M2637" s="458"/>
    </row>
    <row r="2638" spans="1:13" outlineLevel="1">
      <c r="A2638" s="447"/>
      <c r="B2638" s="447"/>
      <c r="C2638" s="448"/>
      <c r="D2638" s="449"/>
      <c r="E2638" s="452" t="s">
        <v>6270</v>
      </c>
      <c r="F2638" s="452">
        <v>0</v>
      </c>
      <c r="G2638" s="452" t="s">
        <v>29</v>
      </c>
      <c r="M2638" s="458"/>
    </row>
    <row r="2639" spans="1:13" outlineLevel="1">
      <c r="A2639" s="447"/>
      <c r="B2639" s="447"/>
      <c r="C2639" s="448"/>
      <c r="D2639" s="449"/>
      <c r="E2639" s="452" t="s">
        <v>6271</v>
      </c>
      <c r="F2639" s="452">
        <v>0</v>
      </c>
      <c r="G2639" s="452" t="s">
        <v>29</v>
      </c>
      <c r="M2639" s="458"/>
    </row>
    <row r="2640" spans="1:13" outlineLevel="1">
      <c r="A2640" s="447"/>
      <c r="B2640" s="447"/>
      <c r="C2640" s="448"/>
      <c r="D2640" s="449"/>
      <c r="E2640" s="452" t="s">
        <v>6272</v>
      </c>
      <c r="F2640" s="452">
        <v>0</v>
      </c>
      <c r="G2640" s="452" t="s">
        <v>29</v>
      </c>
      <c r="M2640" s="458"/>
    </row>
    <row r="2641" spans="1:13" outlineLevel="1">
      <c r="A2641" s="447"/>
      <c r="B2641" s="447"/>
      <c r="C2641" s="448"/>
      <c r="D2641" s="449"/>
      <c r="E2641" s="452" t="s">
        <v>6273</v>
      </c>
      <c r="F2641" s="452">
        <v>0</v>
      </c>
      <c r="G2641" s="452" t="s">
        <v>29</v>
      </c>
      <c r="M2641" s="458"/>
    </row>
    <row r="2642" spans="1:13" outlineLevel="1">
      <c r="A2642" s="447"/>
      <c r="B2642" s="447"/>
      <c r="C2642" s="448"/>
      <c r="D2642" s="449"/>
      <c r="E2642" s="452" t="s">
        <v>6274</v>
      </c>
      <c r="F2642" s="452">
        <v>0</v>
      </c>
      <c r="G2642" s="452" t="s">
        <v>29</v>
      </c>
      <c r="M2642" s="458"/>
    </row>
    <row r="2643" spans="1:13" outlineLevel="1">
      <c r="A2643" s="447"/>
      <c r="B2643" s="447"/>
      <c r="C2643" s="448"/>
      <c r="D2643" s="449"/>
      <c r="E2643" s="452" t="s">
        <v>6275</v>
      </c>
      <c r="F2643" s="452">
        <v>0</v>
      </c>
      <c r="G2643" s="452" t="s">
        <v>29</v>
      </c>
      <c r="M2643" s="458"/>
    </row>
    <row r="2644" spans="1:13" outlineLevel="1">
      <c r="A2644" s="447"/>
      <c r="B2644" s="447"/>
      <c r="C2644" s="448"/>
      <c r="D2644" s="449"/>
      <c r="E2644" s="452" t="s">
        <v>6276</v>
      </c>
      <c r="F2644" s="452">
        <v>0</v>
      </c>
      <c r="G2644" s="452" t="s">
        <v>29</v>
      </c>
      <c r="M2644" s="458"/>
    </row>
    <row r="2645" spans="1:13" outlineLevel="1">
      <c r="A2645" s="447"/>
      <c r="B2645" s="447"/>
      <c r="C2645" s="448"/>
      <c r="D2645" s="449"/>
      <c r="E2645" s="452" t="s">
        <v>6277</v>
      </c>
      <c r="F2645" s="452">
        <v>0</v>
      </c>
      <c r="G2645" s="452" t="s">
        <v>29</v>
      </c>
      <c r="M2645" s="458"/>
    </row>
    <row r="2646" spans="1:13" outlineLevel="1">
      <c r="A2646" s="447"/>
      <c r="B2646" s="447"/>
      <c r="C2646" s="448"/>
      <c r="D2646" s="449"/>
      <c r="E2646" s="452" t="s">
        <v>6278</v>
      </c>
      <c r="F2646" s="452">
        <v>0</v>
      </c>
      <c r="G2646" s="452" t="s">
        <v>29</v>
      </c>
      <c r="M2646" s="458"/>
    </row>
    <row r="2647" spans="1:13" outlineLevel="1">
      <c r="A2647" s="447"/>
      <c r="B2647" s="447"/>
      <c r="C2647" s="448"/>
      <c r="D2647" s="449"/>
      <c r="E2647" s="452" t="s">
        <v>6279</v>
      </c>
      <c r="F2647" s="452">
        <v>0</v>
      </c>
      <c r="G2647" s="452" t="s">
        <v>29</v>
      </c>
      <c r="M2647" s="458"/>
    </row>
    <row r="2648" spans="1:13" outlineLevel="1">
      <c r="A2648" s="447"/>
      <c r="B2648" s="447"/>
      <c r="C2648" s="448"/>
      <c r="D2648" s="449"/>
      <c r="E2648" s="452" t="s">
        <v>6280</v>
      </c>
      <c r="F2648" s="452">
        <v>0</v>
      </c>
      <c r="G2648" s="452" t="s">
        <v>29</v>
      </c>
      <c r="M2648" s="458"/>
    </row>
    <row r="2649" spans="1:13" outlineLevel="1">
      <c r="A2649" s="447"/>
      <c r="B2649" s="447"/>
      <c r="C2649" s="448"/>
      <c r="D2649" s="449"/>
      <c r="E2649" s="452" t="s">
        <v>6281</v>
      </c>
      <c r="F2649" s="452">
        <v>0</v>
      </c>
      <c r="G2649" s="452" t="s">
        <v>29</v>
      </c>
      <c r="M2649" s="458"/>
    </row>
    <row r="2650" spans="1:13" outlineLevel="1">
      <c r="A2650" s="447"/>
      <c r="B2650" s="447"/>
      <c r="C2650" s="448"/>
      <c r="D2650" s="449"/>
      <c r="E2650" s="450" t="s">
        <v>6282</v>
      </c>
      <c r="F2650" s="450">
        <v>1</v>
      </c>
      <c r="G2650" s="450" t="s">
        <v>4001</v>
      </c>
      <c r="M2650" s="451"/>
    </row>
    <row r="2651" spans="1:13" outlineLevel="1">
      <c r="A2651" s="453"/>
      <c r="B2651" s="453"/>
      <c r="C2651" s="454"/>
      <c r="D2651" s="455"/>
      <c r="E2651" s="456" t="s">
        <v>6283</v>
      </c>
      <c r="F2651" s="457">
        <f t="shared" ref="F2651:F2656" si="213" xml:space="preserve">  CHOOSE( $F$2650, $F2632, $F2638, $F2644 )</f>
        <v>8.3800289766127829</v>
      </c>
      <c r="G2651" s="456" t="s">
        <v>29</v>
      </c>
      <c r="M2651" s="458"/>
    </row>
    <row r="2652" spans="1:13" outlineLevel="1">
      <c r="A2652" s="453"/>
      <c r="B2652" s="453"/>
      <c r="C2652" s="454"/>
      <c r="D2652" s="455"/>
      <c r="E2652" s="456" t="s">
        <v>6284</v>
      </c>
      <c r="F2652" s="457">
        <f t="shared" si="213"/>
        <v>123.63118806027644</v>
      </c>
      <c r="G2652" s="456" t="s">
        <v>29</v>
      </c>
      <c r="M2652" s="458"/>
    </row>
    <row r="2653" spans="1:13" outlineLevel="1">
      <c r="A2653" s="453"/>
      <c r="B2653" s="453"/>
      <c r="C2653" s="454"/>
      <c r="D2653" s="455"/>
      <c r="E2653" s="456" t="s">
        <v>6285</v>
      </c>
      <c r="F2653" s="457">
        <f t="shared" si="213"/>
        <v>98.482625413868575</v>
      </c>
      <c r="G2653" s="456" t="s">
        <v>29</v>
      </c>
      <c r="M2653" s="458"/>
    </row>
    <row r="2654" spans="1:13" outlineLevel="1">
      <c r="A2654" s="453"/>
      <c r="B2654" s="453"/>
      <c r="C2654" s="454"/>
      <c r="D2654" s="455"/>
      <c r="E2654" s="456" t="s">
        <v>6286</v>
      </c>
      <c r="F2654" s="457">
        <f t="shared" si="213"/>
        <v>26.949220033435694</v>
      </c>
      <c r="G2654" s="456" t="s">
        <v>29</v>
      </c>
      <c r="M2654" s="458"/>
    </row>
    <row r="2655" spans="1:13" outlineLevel="1">
      <c r="A2655" s="453"/>
      <c r="B2655" s="453"/>
      <c r="C2655" s="454"/>
      <c r="D2655" s="455"/>
      <c r="E2655" s="456" t="s">
        <v>6287</v>
      </c>
      <c r="F2655" s="457">
        <f t="shared" si="213"/>
        <v>17.214937515806525</v>
      </c>
      <c r="G2655" s="456" t="s">
        <v>29</v>
      </c>
      <c r="M2655" s="458"/>
    </row>
    <row r="2656" spans="1:13" outlineLevel="1">
      <c r="A2656" s="453"/>
      <c r="B2656" s="453"/>
      <c r="C2656" s="454"/>
      <c r="D2656" s="455"/>
      <c r="E2656" s="456" t="s">
        <v>6288</v>
      </c>
      <c r="F2656" s="457">
        <f t="shared" si="213"/>
        <v>0</v>
      </c>
      <c r="G2656" s="456" t="s">
        <v>29</v>
      </c>
      <c r="M2656" s="458"/>
    </row>
    <row r="2657" spans="1:13" outlineLevel="1"/>
    <row r="2658" spans="1:13" outlineLevel="1"/>
    <row r="2659" spans="1:13" outlineLevel="1">
      <c r="B2659" s="69" t="s">
        <v>6289</v>
      </c>
    </row>
    <row r="2660" spans="1:13" outlineLevel="1">
      <c r="A2660" s="447"/>
      <c r="B2660" s="447"/>
      <c r="C2660" s="448"/>
      <c r="D2660" s="449"/>
      <c r="E2660" s="452" t="s">
        <v>6290</v>
      </c>
      <c r="F2660" s="452">
        <v>3.0619999999999998</v>
      </c>
      <c r="G2660" s="452" t="s">
        <v>29</v>
      </c>
      <c r="M2660" s="458"/>
    </row>
    <row r="2661" spans="1:13" outlineLevel="1">
      <c r="A2661" s="447"/>
      <c r="B2661" s="447"/>
      <c r="C2661" s="448"/>
      <c r="D2661" s="449"/>
      <c r="E2661" s="452" t="s">
        <v>6291</v>
      </c>
      <c r="F2661" s="452">
        <v>59.271999999999998</v>
      </c>
      <c r="G2661" s="452" t="s">
        <v>29</v>
      </c>
      <c r="M2661" s="458"/>
    </row>
    <row r="2662" spans="1:13" outlineLevel="1">
      <c r="A2662" s="447"/>
      <c r="B2662" s="447"/>
      <c r="C2662" s="448"/>
      <c r="D2662" s="449"/>
      <c r="E2662" s="452" t="s">
        <v>6292</v>
      </c>
      <c r="F2662" s="452">
        <v>46.844000000000001</v>
      </c>
      <c r="G2662" s="452" t="s">
        <v>29</v>
      </c>
      <c r="M2662" s="458"/>
    </row>
    <row r="2663" spans="1:13" outlineLevel="1">
      <c r="A2663" s="447"/>
      <c r="B2663" s="447"/>
      <c r="C2663" s="448"/>
      <c r="D2663" s="449"/>
      <c r="E2663" s="452" t="s">
        <v>6293</v>
      </c>
      <c r="F2663" s="452">
        <v>12.603999999999999</v>
      </c>
      <c r="G2663" s="452" t="s">
        <v>29</v>
      </c>
      <c r="M2663" s="458"/>
    </row>
    <row r="2664" spans="1:13" outlineLevel="1">
      <c r="A2664" s="447"/>
      <c r="B2664" s="447"/>
      <c r="C2664" s="448"/>
      <c r="D2664" s="449"/>
      <c r="E2664" s="452" t="s">
        <v>6294</v>
      </c>
      <c r="F2664" s="452">
        <v>8.3170000000000002</v>
      </c>
      <c r="G2664" s="452" t="s">
        <v>29</v>
      </c>
      <c r="M2664" s="458"/>
    </row>
    <row r="2665" spans="1:13" outlineLevel="1">
      <c r="A2665" s="447"/>
      <c r="B2665" s="447"/>
      <c r="C2665" s="448"/>
      <c r="D2665" s="449"/>
      <c r="E2665" s="452" t="s">
        <v>6295</v>
      </c>
      <c r="F2665" s="452">
        <v>0</v>
      </c>
      <c r="G2665" s="452" t="s">
        <v>29</v>
      </c>
      <c r="M2665" s="458"/>
    </row>
    <row r="2666" spans="1:13" outlineLevel="1">
      <c r="A2666" s="447"/>
      <c r="B2666" s="447"/>
      <c r="C2666" s="448"/>
      <c r="D2666" s="449"/>
      <c r="E2666" s="452" t="s">
        <v>6296</v>
      </c>
      <c r="F2666" s="452">
        <v>0</v>
      </c>
      <c r="G2666" s="452" t="s">
        <v>29</v>
      </c>
      <c r="M2666" s="458"/>
    </row>
    <row r="2667" spans="1:13" outlineLevel="1">
      <c r="A2667" s="447"/>
      <c r="B2667" s="447"/>
      <c r="C2667" s="448"/>
      <c r="D2667" s="449"/>
      <c r="E2667" s="452" t="s">
        <v>6297</v>
      </c>
      <c r="F2667" s="452">
        <v>0</v>
      </c>
      <c r="G2667" s="452" t="s">
        <v>29</v>
      </c>
      <c r="M2667" s="458"/>
    </row>
    <row r="2668" spans="1:13" outlineLevel="1">
      <c r="A2668" s="447"/>
      <c r="B2668" s="447"/>
      <c r="C2668" s="448"/>
      <c r="D2668" s="449"/>
      <c r="E2668" s="452" t="s">
        <v>6298</v>
      </c>
      <c r="F2668" s="452">
        <v>0</v>
      </c>
      <c r="G2668" s="452" t="s">
        <v>29</v>
      </c>
      <c r="M2668" s="458"/>
    </row>
    <row r="2669" spans="1:13" outlineLevel="1">
      <c r="A2669" s="447"/>
      <c r="B2669" s="447"/>
      <c r="C2669" s="448"/>
      <c r="D2669" s="449"/>
      <c r="E2669" s="452" t="s">
        <v>6299</v>
      </c>
      <c r="F2669" s="452">
        <v>0</v>
      </c>
      <c r="G2669" s="452" t="s">
        <v>29</v>
      </c>
      <c r="M2669" s="458"/>
    </row>
    <row r="2670" spans="1:13" outlineLevel="1">
      <c r="A2670" s="447"/>
      <c r="B2670" s="447"/>
      <c r="C2670" s="448"/>
      <c r="D2670" s="449"/>
      <c r="E2670" s="452" t="s">
        <v>6300</v>
      </c>
      <c r="F2670" s="452">
        <v>0</v>
      </c>
      <c r="G2670" s="452" t="s">
        <v>29</v>
      </c>
      <c r="M2670" s="458"/>
    </row>
    <row r="2671" spans="1:13" outlineLevel="1">
      <c r="A2671" s="447"/>
      <c r="B2671" s="447"/>
      <c r="C2671" s="448"/>
      <c r="D2671" s="449"/>
      <c r="E2671" s="452" t="s">
        <v>6301</v>
      </c>
      <c r="F2671" s="452">
        <v>0</v>
      </c>
      <c r="G2671" s="452" t="s">
        <v>29</v>
      </c>
      <c r="M2671" s="458"/>
    </row>
    <row r="2672" spans="1:13" outlineLevel="1">
      <c r="A2672" s="447"/>
      <c r="B2672" s="447"/>
      <c r="C2672" s="448"/>
      <c r="D2672" s="449"/>
      <c r="E2672" s="452" t="s">
        <v>6302</v>
      </c>
      <c r="F2672" s="452">
        <v>0</v>
      </c>
      <c r="G2672" s="452" t="s">
        <v>29</v>
      </c>
      <c r="M2672" s="458"/>
    </row>
    <row r="2673" spans="1:13" outlineLevel="1">
      <c r="A2673" s="447"/>
      <c r="B2673" s="447"/>
      <c r="C2673" s="448"/>
      <c r="D2673" s="449"/>
      <c r="E2673" s="452" t="s">
        <v>6303</v>
      </c>
      <c r="F2673" s="452">
        <v>0</v>
      </c>
      <c r="G2673" s="452" t="s">
        <v>29</v>
      </c>
      <c r="M2673" s="458"/>
    </row>
    <row r="2674" spans="1:13" outlineLevel="1">
      <c r="A2674" s="447"/>
      <c r="B2674" s="447"/>
      <c r="C2674" s="448"/>
      <c r="D2674" s="449"/>
      <c r="E2674" s="452" t="s">
        <v>6304</v>
      </c>
      <c r="F2674" s="452">
        <v>0</v>
      </c>
      <c r="G2674" s="452" t="s">
        <v>29</v>
      </c>
      <c r="M2674" s="458"/>
    </row>
    <row r="2675" spans="1:13" outlineLevel="1">
      <c r="A2675" s="447"/>
      <c r="B2675" s="447"/>
      <c r="C2675" s="448"/>
      <c r="D2675" s="449"/>
      <c r="E2675" s="452" t="s">
        <v>6305</v>
      </c>
      <c r="F2675" s="452">
        <v>0</v>
      </c>
      <c r="G2675" s="452" t="s">
        <v>29</v>
      </c>
      <c r="M2675" s="458"/>
    </row>
    <row r="2676" spans="1:13" outlineLevel="1">
      <c r="A2676" s="447"/>
      <c r="B2676" s="447"/>
      <c r="C2676" s="448"/>
      <c r="D2676" s="449"/>
      <c r="E2676" s="452" t="s">
        <v>6306</v>
      </c>
      <c r="F2676" s="452">
        <v>0</v>
      </c>
      <c r="G2676" s="452" t="s">
        <v>29</v>
      </c>
      <c r="M2676" s="458"/>
    </row>
    <row r="2677" spans="1:13" outlineLevel="1">
      <c r="A2677" s="447"/>
      <c r="B2677" s="447"/>
      <c r="C2677" s="448"/>
      <c r="D2677" s="449"/>
      <c r="E2677" s="452" t="s">
        <v>6307</v>
      </c>
      <c r="F2677" s="452">
        <v>0</v>
      </c>
      <c r="G2677" s="452" t="s">
        <v>29</v>
      </c>
      <c r="M2677" s="458"/>
    </row>
    <row r="2678" spans="1:13" outlineLevel="1">
      <c r="A2678" s="447"/>
      <c r="B2678" s="447"/>
      <c r="C2678" s="448"/>
      <c r="D2678" s="449"/>
      <c r="E2678" s="450" t="s">
        <v>6308</v>
      </c>
      <c r="F2678" s="450">
        <v>1</v>
      </c>
      <c r="G2678" s="450" t="s">
        <v>4001</v>
      </c>
      <c r="M2678" s="451"/>
    </row>
    <row r="2679" spans="1:13" outlineLevel="1">
      <c r="A2679" s="453"/>
      <c r="B2679" s="453"/>
      <c r="C2679" s="454"/>
      <c r="D2679" s="455"/>
      <c r="E2679" s="456" t="s">
        <v>6309</v>
      </c>
      <c r="F2679" s="457">
        <f t="shared" ref="F2679:F2684" si="214" xml:space="preserve">  CHOOSE( $F$2678, $F2660, $F2666, $F2672 )</f>
        <v>3.0619999999999998</v>
      </c>
      <c r="G2679" s="456" t="s">
        <v>29</v>
      </c>
      <c r="M2679" s="458"/>
    </row>
    <row r="2680" spans="1:13" outlineLevel="1">
      <c r="A2680" s="453"/>
      <c r="B2680" s="453"/>
      <c r="C2680" s="454"/>
      <c r="D2680" s="455"/>
      <c r="E2680" s="456" t="s">
        <v>6310</v>
      </c>
      <c r="F2680" s="457">
        <f t="shared" si="214"/>
        <v>59.271999999999998</v>
      </c>
      <c r="G2680" s="456" t="s">
        <v>29</v>
      </c>
      <c r="M2680" s="458"/>
    </row>
    <row r="2681" spans="1:13" outlineLevel="1">
      <c r="A2681" s="453"/>
      <c r="B2681" s="453"/>
      <c r="C2681" s="454"/>
      <c r="D2681" s="455"/>
      <c r="E2681" s="456" t="s">
        <v>6311</v>
      </c>
      <c r="F2681" s="457">
        <f t="shared" si="214"/>
        <v>46.844000000000001</v>
      </c>
      <c r="G2681" s="456" t="s">
        <v>29</v>
      </c>
      <c r="M2681" s="458"/>
    </row>
    <row r="2682" spans="1:13" outlineLevel="1">
      <c r="A2682" s="453"/>
      <c r="B2682" s="453"/>
      <c r="C2682" s="454"/>
      <c r="D2682" s="455"/>
      <c r="E2682" s="456" t="s">
        <v>6312</v>
      </c>
      <c r="F2682" s="457">
        <f t="shared" si="214"/>
        <v>12.603999999999999</v>
      </c>
      <c r="G2682" s="456" t="s">
        <v>29</v>
      </c>
      <c r="M2682" s="458"/>
    </row>
    <row r="2683" spans="1:13" outlineLevel="1">
      <c r="A2683" s="453"/>
      <c r="B2683" s="453"/>
      <c r="C2683" s="454"/>
      <c r="D2683" s="455"/>
      <c r="E2683" s="456" t="s">
        <v>6313</v>
      </c>
      <c r="F2683" s="457">
        <f t="shared" si="214"/>
        <v>8.3170000000000002</v>
      </c>
      <c r="G2683" s="456" t="s">
        <v>29</v>
      </c>
      <c r="M2683" s="458"/>
    </row>
    <row r="2684" spans="1:13" outlineLevel="1">
      <c r="A2684" s="453"/>
      <c r="B2684" s="453"/>
      <c r="C2684" s="454"/>
      <c r="D2684" s="455"/>
      <c r="E2684" s="456" t="s">
        <v>6314</v>
      </c>
      <c r="F2684" s="457">
        <f t="shared" si="214"/>
        <v>0</v>
      </c>
      <c r="G2684" s="456" t="s">
        <v>29</v>
      </c>
      <c r="M2684" s="458"/>
    </row>
    <row r="2685" spans="1:13" outlineLevel="1"/>
    <row r="2686" spans="1:13" outlineLevel="1"/>
    <row r="2687" spans="1:13" outlineLevel="1">
      <c r="B2687" s="69" t="s">
        <v>6315</v>
      </c>
    </row>
    <row r="2688" spans="1:13" outlineLevel="1">
      <c r="A2688" s="447"/>
      <c r="B2688" s="447"/>
      <c r="C2688" s="448"/>
      <c r="D2688" s="449"/>
      <c r="E2688" s="452" t="s">
        <v>6316</v>
      </c>
      <c r="F2688" s="452">
        <v>26.507763017575257</v>
      </c>
      <c r="G2688" s="452" t="s">
        <v>29</v>
      </c>
      <c r="M2688" s="458"/>
    </row>
    <row r="2689" spans="1:13" outlineLevel="1">
      <c r="A2689" s="447"/>
      <c r="B2689" s="447"/>
      <c r="C2689" s="448"/>
      <c r="D2689" s="449"/>
      <c r="E2689" s="452" t="s">
        <v>6317</v>
      </c>
      <c r="F2689" s="452">
        <v>391.07099078405929</v>
      </c>
      <c r="G2689" s="452" t="s">
        <v>29</v>
      </c>
      <c r="M2689" s="458"/>
    </row>
    <row r="2690" spans="1:13" outlineLevel="1">
      <c r="A2690" s="447"/>
      <c r="B2690" s="447"/>
      <c r="C2690" s="448"/>
      <c r="D2690" s="449"/>
      <c r="E2690" s="452" t="s">
        <v>6318</v>
      </c>
      <c r="F2690" s="452">
        <v>311.52089128869</v>
      </c>
      <c r="G2690" s="452" t="s">
        <v>29</v>
      </c>
      <c r="M2690" s="458"/>
    </row>
    <row r="2691" spans="1:13" outlineLevel="1">
      <c r="A2691" s="447"/>
      <c r="B2691" s="447"/>
      <c r="C2691" s="448"/>
      <c r="D2691" s="449"/>
      <c r="E2691" s="452" t="s">
        <v>6319</v>
      </c>
      <c r="F2691" s="452">
        <v>85.245950837219112</v>
      </c>
      <c r="G2691" s="452" t="s">
        <v>29</v>
      </c>
      <c r="M2691" s="458"/>
    </row>
    <row r="2692" spans="1:13" outlineLevel="1">
      <c r="A2692" s="447"/>
      <c r="B2692" s="447"/>
      <c r="C2692" s="448"/>
      <c r="D2692" s="449"/>
      <c r="E2692" s="452" t="s">
        <v>6320</v>
      </c>
      <c r="F2692" s="452">
        <v>54.45440407245632</v>
      </c>
      <c r="G2692" s="452" t="s">
        <v>29</v>
      </c>
      <c r="M2692" s="458"/>
    </row>
    <row r="2693" spans="1:13" outlineLevel="1">
      <c r="A2693" s="447"/>
      <c r="B2693" s="447"/>
      <c r="C2693" s="448"/>
      <c r="D2693" s="449"/>
      <c r="E2693" s="452" t="s">
        <v>6321</v>
      </c>
      <c r="F2693" s="452">
        <v>0</v>
      </c>
      <c r="G2693" s="452" t="s">
        <v>29</v>
      </c>
      <c r="M2693" s="458"/>
    </row>
    <row r="2694" spans="1:13" outlineLevel="1">
      <c r="A2694" s="447"/>
      <c r="B2694" s="447"/>
      <c r="C2694" s="448"/>
      <c r="D2694" s="449"/>
      <c r="E2694" s="452" t="s">
        <v>6322</v>
      </c>
      <c r="F2694" s="452">
        <v>0</v>
      </c>
      <c r="G2694" s="452" t="s">
        <v>29</v>
      </c>
      <c r="M2694" s="458"/>
    </row>
    <row r="2695" spans="1:13" outlineLevel="1">
      <c r="A2695" s="447"/>
      <c r="B2695" s="447"/>
      <c r="C2695" s="448"/>
      <c r="D2695" s="449"/>
      <c r="E2695" s="452" t="s">
        <v>6323</v>
      </c>
      <c r="F2695" s="452">
        <v>0</v>
      </c>
      <c r="G2695" s="452" t="s">
        <v>29</v>
      </c>
      <c r="M2695" s="458"/>
    </row>
    <row r="2696" spans="1:13" outlineLevel="1">
      <c r="A2696" s="447"/>
      <c r="B2696" s="447"/>
      <c r="C2696" s="448"/>
      <c r="D2696" s="449"/>
      <c r="E2696" s="452" t="s">
        <v>6324</v>
      </c>
      <c r="F2696" s="452">
        <v>0</v>
      </c>
      <c r="G2696" s="452" t="s">
        <v>29</v>
      </c>
      <c r="M2696" s="458"/>
    </row>
    <row r="2697" spans="1:13" outlineLevel="1">
      <c r="A2697" s="447"/>
      <c r="B2697" s="447"/>
      <c r="C2697" s="448"/>
      <c r="D2697" s="449"/>
      <c r="E2697" s="452" t="s">
        <v>6325</v>
      </c>
      <c r="F2697" s="452">
        <v>0</v>
      </c>
      <c r="G2697" s="452" t="s">
        <v>29</v>
      </c>
      <c r="M2697" s="458"/>
    </row>
    <row r="2698" spans="1:13" outlineLevel="1">
      <c r="A2698" s="447"/>
      <c r="B2698" s="447"/>
      <c r="C2698" s="448"/>
      <c r="D2698" s="449"/>
      <c r="E2698" s="452" t="s">
        <v>6326</v>
      </c>
      <c r="F2698" s="452">
        <v>0</v>
      </c>
      <c r="G2698" s="452" t="s">
        <v>29</v>
      </c>
      <c r="M2698" s="458"/>
    </row>
    <row r="2699" spans="1:13" outlineLevel="1">
      <c r="A2699" s="447"/>
      <c r="B2699" s="447"/>
      <c r="C2699" s="448"/>
      <c r="D2699" s="449"/>
      <c r="E2699" s="452" t="s">
        <v>6327</v>
      </c>
      <c r="F2699" s="452">
        <v>0</v>
      </c>
      <c r="G2699" s="452" t="s">
        <v>29</v>
      </c>
      <c r="M2699" s="458"/>
    </row>
    <row r="2700" spans="1:13" outlineLevel="1">
      <c r="A2700" s="447"/>
      <c r="B2700" s="447"/>
      <c r="C2700" s="448"/>
      <c r="D2700" s="449"/>
      <c r="E2700" s="452" t="s">
        <v>6328</v>
      </c>
      <c r="F2700" s="452">
        <v>0</v>
      </c>
      <c r="G2700" s="452" t="s">
        <v>29</v>
      </c>
      <c r="M2700" s="458"/>
    </row>
    <row r="2701" spans="1:13" outlineLevel="1">
      <c r="A2701" s="447"/>
      <c r="B2701" s="447"/>
      <c r="C2701" s="448"/>
      <c r="D2701" s="449"/>
      <c r="E2701" s="452" t="s">
        <v>6329</v>
      </c>
      <c r="F2701" s="452">
        <v>0</v>
      </c>
      <c r="G2701" s="452" t="s">
        <v>29</v>
      </c>
      <c r="M2701" s="458"/>
    </row>
    <row r="2702" spans="1:13" outlineLevel="1">
      <c r="A2702" s="447"/>
      <c r="B2702" s="447"/>
      <c r="C2702" s="448"/>
      <c r="D2702" s="449"/>
      <c r="E2702" s="452" t="s">
        <v>6330</v>
      </c>
      <c r="F2702" s="452">
        <v>0</v>
      </c>
      <c r="G2702" s="452" t="s">
        <v>29</v>
      </c>
      <c r="M2702" s="458"/>
    </row>
    <row r="2703" spans="1:13" outlineLevel="1">
      <c r="A2703" s="447"/>
      <c r="B2703" s="447"/>
      <c r="C2703" s="448"/>
      <c r="D2703" s="449"/>
      <c r="E2703" s="452" t="s">
        <v>6331</v>
      </c>
      <c r="F2703" s="452">
        <v>0</v>
      </c>
      <c r="G2703" s="452" t="s">
        <v>29</v>
      </c>
      <c r="M2703" s="458"/>
    </row>
    <row r="2704" spans="1:13" outlineLevel="1">
      <c r="A2704" s="447"/>
      <c r="B2704" s="447"/>
      <c r="C2704" s="448"/>
      <c r="D2704" s="449"/>
      <c r="E2704" s="452" t="s">
        <v>6332</v>
      </c>
      <c r="F2704" s="452">
        <v>0</v>
      </c>
      <c r="G2704" s="452" t="s">
        <v>29</v>
      </c>
      <c r="M2704" s="458"/>
    </row>
    <row r="2705" spans="1:13" outlineLevel="1">
      <c r="A2705" s="447"/>
      <c r="B2705" s="447"/>
      <c r="C2705" s="448"/>
      <c r="D2705" s="449"/>
      <c r="E2705" s="452" t="s">
        <v>6333</v>
      </c>
      <c r="F2705" s="452">
        <v>0</v>
      </c>
      <c r="G2705" s="452" t="s">
        <v>29</v>
      </c>
      <c r="M2705" s="458"/>
    </row>
    <row r="2706" spans="1:13" outlineLevel="1">
      <c r="A2706" s="447"/>
      <c r="B2706" s="447"/>
      <c r="C2706" s="448"/>
      <c r="D2706" s="449"/>
      <c r="E2706" s="450" t="s">
        <v>6334</v>
      </c>
      <c r="F2706" s="450">
        <v>1</v>
      </c>
      <c r="G2706" s="450" t="s">
        <v>4001</v>
      </c>
      <c r="M2706" s="451"/>
    </row>
    <row r="2707" spans="1:13" outlineLevel="1">
      <c r="A2707" s="453"/>
      <c r="B2707" s="453"/>
      <c r="C2707" s="454"/>
      <c r="D2707" s="455"/>
      <c r="E2707" s="456" t="s">
        <v>6335</v>
      </c>
      <c r="F2707" s="457">
        <f t="shared" ref="F2707:F2712" si="215" xml:space="preserve">  CHOOSE( $F$2706, $F2688, $F2694, $F2700 )</f>
        <v>26.507763017575257</v>
      </c>
      <c r="G2707" s="456" t="s">
        <v>29</v>
      </c>
      <c r="M2707" s="458"/>
    </row>
    <row r="2708" spans="1:13" outlineLevel="1">
      <c r="A2708" s="453"/>
      <c r="B2708" s="453"/>
      <c r="C2708" s="454"/>
      <c r="D2708" s="455"/>
      <c r="E2708" s="456" t="s">
        <v>6336</v>
      </c>
      <c r="F2708" s="457">
        <f t="shared" si="215"/>
        <v>391.07099078405929</v>
      </c>
      <c r="G2708" s="456" t="s">
        <v>29</v>
      </c>
      <c r="M2708" s="458"/>
    </row>
    <row r="2709" spans="1:13" outlineLevel="1">
      <c r="A2709" s="453"/>
      <c r="B2709" s="453"/>
      <c r="C2709" s="454"/>
      <c r="D2709" s="455"/>
      <c r="E2709" s="456" t="s">
        <v>6337</v>
      </c>
      <c r="F2709" s="457">
        <f t="shared" si="215"/>
        <v>311.52089128869</v>
      </c>
      <c r="G2709" s="456" t="s">
        <v>29</v>
      </c>
      <c r="M2709" s="458"/>
    </row>
    <row r="2710" spans="1:13" outlineLevel="1">
      <c r="A2710" s="453"/>
      <c r="B2710" s="453"/>
      <c r="C2710" s="454"/>
      <c r="D2710" s="455"/>
      <c r="E2710" s="456" t="s">
        <v>6338</v>
      </c>
      <c r="F2710" s="457">
        <f t="shared" si="215"/>
        <v>85.245950837219112</v>
      </c>
      <c r="G2710" s="456" t="s">
        <v>29</v>
      </c>
      <c r="M2710" s="458"/>
    </row>
    <row r="2711" spans="1:13" outlineLevel="1">
      <c r="A2711" s="453"/>
      <c r="B2711" s="453"/>
      <c r="C2711" s="454"/>
      <c r="D2711" s="455"/>
      <c r="E2711" s="456" t="s">
        <v>6339</v>
      </c>
      <c r="F2711" s="457">
        <f t="shared" si="215"/>
        <v>54.45440407245632</v>
      </c>
      <c r="G2711" s="456" t="s">
        <v>29</v>
      </c>
      <c r="M2711" s="458"/>
    </row>
    <row r="2712" spans="1:13" outlineLevel="1">
      <c r="A2712" s="453"/>
      <c r="B2712" s="453"/>
      <c r="C2712" s="454"/>
      <c r="D2712" s="455"/>
      <c r="E2712" s="456" t="s">
        <v>6340</v>
      </c>
      <c r="F2712" s="457">
        <f t="shared" si="215"/>
        <v>0</v>
      </c>
      <c r="G2712" s="456" t="s">
        <v>29</v>
      </c>
      <c r="M2712" s="458"/>
    </row>
    <row r="2713" spans="1:13" outlineLevel="1"/>
    <row r="2714" spans="1:13" outlineLevel="1"/>
    <row r="2715" spans="1:13" outlineLevel="1">
      <c r="B2715" s="69" t="s">
        <v>6341</v>
      </c>
    </row>
    <row r="2716" spans="1:13" outlineLevel="1">
      <c r="A2716" s="447"/>
      <c r="B2716" s="447"/>
      <c r="C2716" s="448"/>
      <c r="D2716" s="449"/>
      <c r="E2716" s="452" t="s">
        <v>6342</v>
      </c>
      <c r="F2716" s="452">
        <v>408.01926529248982</v>
      </c>
      <c r="G2716" s="452" t="s">
        <v>29</v>
      </c>
      <c r="M2716" s="458"/>
    </row>
    <row r="2717" spans="1:13" outlineLevel="1">
      <c r="A2717" s="447"/>
      <c r="B2717" s="447"/>
      <c r="C2717" s="448"/>
      <c r="D2717" s="449"/>
      <c r="E2717" s="452" t="s">
        <v>6343</v>
      </c>
      <c r="F2717" s="452">
        <v>13464.883380749812</v>
      </c>
      <c r="G2717" s="452" t="s">
        <v>29</v>
      </c>
      <c r="M2717" s="458"/>
    </row>
    <row r="2718" spans="1:13" outlineLevel="1">
      <c r="A2718" s="447"/>
      <c r="B2718" s="447"/>
      <c r="C2718" s="448"/>
      <c r="D2718" s="449"/>
      <c r="E2718" s="452" t="s">
        <v>6344</v>
      </c>
      <c r="F2718" s="452">
        <v>10577.440393646677</v>
      </c>
      <c r="G2718" s="452" t="s">
        <v>29</v>
      </c>
      <c r="M2718" s="458"/>
    </row>
    <row r="2719" spans="1:13" outlineLevel="1">
      <c r="A2719" s="447"/>
      <c r="B2719" s="447"/>
      <c r="C2719" s="448"/>
      <c r="D2719" s="449"/>
      <c r="E2719" s="452" t="s">
        <v>6345</v>
      </c>
      <c r="F2719" s="452">
        <v>1813.7091396080878</v>
      </c>
      <c r="G2719" s="452" t="s">
        <v>29</v>
      </c>
      <c r="M2719" s="458"/>
    </row>
    <row r="2720" spans="1:13" outlineLevel="1">
      <c r="A2720" s="447"/>
      <c r="B2720" s="447"/>
      <c r="C2720" s="448"/>
      <c r="D2720" s="449"/>
      <c r="E2720" s="452" t="s">
        <v>6346</v>
      </c>
      <c r="F2720" s="452">
        <v>718.01530282914484</v>
      </c>
      <c r="G2720" s="452" t="s">
        <v>29</v>
      </c>
      <c r="M2720" s="458"/>
    </row>
    <row r="2721" spans="1:13" outlineLevel="1">
      <c r="A2721" s="447"/>
      <c r="B2721" s="447"/>
      <c r="C2721" s="448"/>
      <c r="D2721" s="449"/>
      <c r="E2721" s="452" t="s">
        <v>6347</v>
      </c>
      <c r="F2721" s="452">
        <v>0</v>
      </c>
      <c r="G2721" s="452" t="s">
        <v>29</v>
      </c>
      <c r="M2721" s="458"/>
    </row>
    <row r="2722" spans="1:13" outlineLevel="1">
      <c r="A2722" s="447"/>
      <c r="B2722" s="447"/>
      <c r="C2722" s="448"/>
      <c r="D2722" s="449"/>
      <c r="E2722" s="452" t="s">
        <v>6348</v>
      </c>
      <c r="F2722" s="452">
        <v>387.42630804999152</v>
      </c>
      <c r="G2722" s="452" t="s">
        <v>29</v>
      </c>
      <c r="M2722" s="458"/>
    </row>
    <row r="2723" spans="1:13" outlineLevel="1">
      <c r="A2723" s="447"/>
      <c r="B2723" s="447"/>
      <c r="C2723" s="448"/>
      <c r="D2723" s="449"/>
      <c r="E2723" s="452" t="s">
        <v>6349</v>
      </c>
      <c r="F2723" s="452">
        <v>12922.472560133432</v>
      </c>
      <c r="G2723" s="452" t="s">
        <v>29</v>
      </c>
      <c r="M2723" s="458"/>
    </row>
    <row r="2724" spans="1:13" outlineLevel="1">
      <c r="A2724" s="447"/>
      <c r="B2724" s="447"/>
      <c r="C2724" s="448"/>
      <c r="D2724" s="449"/>
      <c r="E2724" s="452" t="s">
        <v>6350</v>
      </c>
      <c r="F2724" s="452">
        <v>10177.792905451463</v>
      </c>
      <c r="G2724" s="452" t="s">
        <v>29</v>
      </c>
      <c r="M2724" s="458"/>
    </row>
    <row r="2725" spans="1:13" outlineLevel="1">
      <c r="A2725" s="447"/>
      <c r="B2725" s="447"/>
      <c r="C2725" s="448"/>
      <c r="D2725" s="449"/>
      <c r="E2725" s="452" t="s">
        <v>6351</v>
      </c>
      <c r="F2725" s="452">
        <v>1702.1429145617274</v>
      </c>
      <c r="G2725" s="452" t="s">
        <v>29</v>
      </c>
      <c r="M2725" s="458"/>
    </row>
    <row r="2726" spans="1:13" outlineLevel="1">
      <c r="A2726" s="447"/>
      <c r="B2726" s="447"/>
      <c r="C2726" s="448"/>
      <c r="D2726" s="449"/>
      <c r="E2726" s="452" t="s">
        <v>6352</v>
      </c>
      <c r="F2726" s="452">
        <v>623.70446107087503</v>
      </c>
      <c r="G2726" s="452" t="s">
        <v>29</v>
      </c>
      <c r="M2726" s="458"/>
    </row>
    <row r="2727" spans="1:13" outlineLevel="1">
      <c r="A2727" s="447"/>
      <c r="B2727" s="447"/>
      <c r="C2727" s="448"/>
      <c r="D2727" s="449"/>
      <c r="E2727" s="452" t="s">
        <v>6353</v>
      </c>
      <c r="F2727" s="452">
        <v>0</v>
      </c>
      <c r="G2727" s="452" t="s">
        <v>29</v>
      </c>
      <c r="M2727" s="458"/>
    </row>
    <row r="2728" spans="1:13" outlineLevel="1">
      <c r="A2728" s="447"/>
      <c r="B2728" s="447"/>
      <c r="C2728" s="448"/>
      <c r="D2728" s="449"/>
      <c r="E2728" s="452" t="s">
        <v>6354</v>
      </c>
      <c r="F2728" s="452">
        <v>0</v>
      </c>
      <c r="G2728" s="452" t="s">
        <v>29</v>
      </c>
      <c r="M2728" s="458"/>
    </row>
    <row r="2729" spans="1:13" outlineLevel="1">
      <c r="A2729" s="447"/>
      <c r="B2729" s="447"/>
      <c r="C2729" s="448"/>
      <c r="D2729" s="449"/>
      <c r="E2729" s="452" t="s">
        <v>6355</v>
      </c>
      <c r="F2729" s="452">
        <v>0</v>
      </c>
      <c r="G2729" s="452" t="s">
        <v>29</v>
      </c>
      <c r="M2729" s="458"/>
    </row>
    <row r="2730" spans="1:13" outlineLevel="1">
      <c r="A2730" s="447"/>
      <c r="B2730" s="447"/>
      <c r="C2730" s="448"/>
      <c r="D2730" s="449"/>
      <c r="E2730" s="452" t="s">
        <v>6356</v>
      </c>
      <c r="F2730" s="452">
        <v>0</v>
      </c>
      <c r="G2730" s="452" t="s">
        <v>29</v>
      </c>
      <c r="M2730" s="458"/>
    </row>
    <row r="2731" spans="1:13" outlineLevel="1">
      <c r="A2731" s="447"/>
      <c r="B2731" s="447"/>
      <c r="C2731" s="448"/>
      <c r="D2731" s="449"/>
      <c r="E2731" s="452" t="s">
        <v>6357</v>
      </c>
      <c r="F2731" s="452">
        <v>0</v>
      </c>
      <c r="G2731" s="452" t="s">
        <v>29</v>
      </c>
      <c r="M2731" s="458"/>
    </row>
    <row r="2732" spans="1:13" outlineLevel="1">
      <c r="A2732" s="447"/>
      <c r="B2732" s="447"/>
      <c r="C2732" s="448"/>
      <c r="D2732" s="449"/>
      <c r="E2732" s="452" t="s">
        <v>6358</v>
      </c>
      <c r="F2732" s="452">
        <v>0</v>
      </c>
      <c r="G2732" s="452" t="s">
        <v>29</v>
      </c>
      <c r="M2732" s="458"/>
    </row>
    <row r="2733" spans="1:13" outlineLevel="1">
      <c r="A2733" s="447"/>
      <c r="B2733" s="447"/>
      <c r="C2733" s="448"/>
      <c r="D2733" s="449"/>
      <c r="E2733" s="452" t="s">
        <v>6359</v>
      </c>
      <c r="F2733" s="452">
        <v>0</v>
      </c>
      <c r="G2733" s="452" t="s">
        <v>29</v>
      </c>
      <c r="M2733" s="458"/>
    </row>
    <row r="2734" spans="1:13" outlineLevel="1">
      <c r="A2734" s="447"/>
      <c r="B2734" s="447"/>
      <c r="C2734" s="448"/>
      <c r="D2734" s="449"/>
      <c r="E2734" s="450" t="s">
        <v>6360</v>
      </c>
      <c r="F2734" s="450">
        <v>1</v>
      </c>
      <c r="G2734" s="450" t="s">
        <v>4001</v>
      </c>
      <c r="M2734" s="451"/>
    </row>
    <row r="2735" spans="1:13" outlineLevel="1">
      <c r="A2735" s="453"/>
      <c r="B2735" s="453"/>
      <c r="C2735" s="454"/>
      <c r="D2735" s="455"/>
      <c r="E2735" s="456" t="s">
        <v>6361</v>
      </c>
      <c r="F2735" s="457">
        <f t="shared" ref="F2735:F2740" si="216" xml:space="preserve">  CHOOSE( $F$2734, $F2716, $F2722, $F2728 )</f>
        <v>408.01926529248982</v>
      </c>
      <c r="G2735" s="456" t="s">
        <v>29</v>
      </c>
      <c r="M2735" s="458"/>
    </row>
    <row r="2736" spans="1:13" outlineLevel="1">
      <c r="A2736" s="453"/>
      <c r="B2736" s="453"/>
      <c r="C2736" s="454"/>
      <c r="D2736" s="455"/>
      <c r="E2736" s="456" t="s">
        <v>6362</v>
      </c>
      <c r="F2736" s="457">
        <f t="shared" si="216"/>
        <v>13464.883380749812</v>
      </c>
      <c r="G2736" s="456" t="s">
        <v>29</v>
      </c>
      <c r="M2736" s="458"/>
    </row>
    <row r="2737" spans="1:24" outlineLevel="1">
      <c r="A2737" s="453"/>
      <c r="B2737" s="453"/>
      <c r="C2737" s="454"/>
      <c r="D2737" s="455"/>
      <c r="E2737" s="456" t="s">
        <v>6363</v>
      </c>
      <c r="F2737" s="457">
        <f t="shared" si="216"/>
        <v>10577.440393646677</v>
      </c>
      <c r="G2737" s="456" t="s">
        <v>29</v>
      </c>
      <c r="M2737" s="458"/>
    </row>
    <row r="2738" spans="1:24" outlineLevel="1">
      <c r="A2738" s="453"/>
      <c r="B2738" s="453"/>
      <c r="C2738" s="454"/>
      <c r="D2738" s="455"/>
      <c r="E2738" s="456" t="s">
        <v>6364</v>
      </c>
      <c r="F2738" s="457">
        <f t="shared" si="216"/>
        <v>1813.7091396080878</v>
      </c>
      <c r="G2738" s="456" t="s">
        <v>29</v>
      </c>
      <c r="M2738" s="458"/>
    </row>
    <row r="2739" spans="1:24" outlineLevel="1">
      <c r="A2739" s="453"/>
      <c r="B2739" s="453"/>
      <c r="C2739" s="454"/>
      <c r="D2739" s="455"/>
      <c r="E2739" s="456" t="s">
        <v>6365</v>
      </c>
      <c r="F2739" s="457">
        <f t="shared" si="216"/>
        <v>718.01530282914484</v>
      </c>
      <c r="G2739" s="456" t="s">
        <v>29</v>
      </c>
      <c r="M2739" s="458"/>
    </row>
    <row r="2740" spans="1:24" outlineLevel="1">
      <c r="A2740" s="453"/>
      <c r="B2740" s="453"/>
      <c r="C2740" s="454"/>
      <c r="D2740" s="455"/>
      <c r="E2740" s="456" t="s">
        <v>6366</v>
      </c>
      <c r="F2740" s="457">
        <f t="shared" si="216"/>
        <v>0</v>
      </c>
      <c r="G2740" s="456" t="s">
        <v>29</v>
      </c>
      <c r="M2740" s="458"/>
    </row>
    <row r="2741" spans="1:24" outlineLevel="1"/>
    <row r="2744" spans="1:24" s="446" customFormat="1">
      <c r="A2744" s="443" t="s">
        <v>6367</v>
      </c>
      <c r="B2744" s="443"/>
      <c r="C2744" s="444"/>
      <c r="D2744" s="445"/>
    </row>
    <row r="2745" spans="1:24" outlineLevel="1"/>
    <row r="2746" spans="1:24" outlineLevel="1">
      <c r="A2746" s="69" t="s">
        <v>362</v>
      </c>
    </row>
    <row r="2747" spans="1:24" outlineLevel="2">
      <c r="B2747" s="69" t="s">
        <v>6368</v>
      </c>
    </row>
    <row r="2748" spans="1:24" outlineLevel="2">
      <c r="A2748" s="447"/>
      <c r="B2748" s="447"/>
      <c r="C2748" s="448"/>
      <c r="D2748" s="449"/>
      <c r="E2748" s="450" t="s">
        <v>6369</v>
      </c>
      <c r="F2748" s="450">
        <v>1</v>
      </c>
      <c r="G2748" s="450" t="s">
        <v>4001</v>
      </c>
      <c r="M2748" s="451"/>
    </row>
    <row r="2749" spans="1:24" outlineLevel="2">
      <c r="A2749" s="447"/>
      <c r="B2749" s="447"/>
      <c r="C2749" s="448"/>
      <c r="D2749" s="449"/>
      <c r="E2749" s="460" t="s">
        <v>6370</v>
      </c>
      <c r="F2749" s="460">
        <v>0</v>
      </c>
      <c r="G2749" s="460" t="s">
        <v>64</v>
      </c>
      <c r="H2749" s="460">
        <v>0</v>
      </c>
      <c r="I2749" s="460">
        <v>0</v>
      </c>
      <c r="J2749" s="460">
        <v>3.6737187810280236E-2</v>
      </c>
      <c r="K2749" s="460">
        <v>8.7741270075143429E-2</v>
      </c>
      <c r="L2749" s="460">
        <v>5.4371394086782932E-2</v>
      </c>
      <c r="M2749" s="460">
        <v>1.8495392425115442E-2</v>
      </c>
      <c r="N2749" s="460">
        <v>1.1831961948282732E-2</v>
      </c>
      <c r="O2749" s="460">
        <v>1.9539819883654941E-2</v>
      </c>
      <c r="P2749" s="460">
        <v>1.759392920418934E-2</v>
      </c>
      <c r="Q2749" s="460">
        <v>2.1660859207095262E-2</v>
      </c>
      <c r="R2749" s="460">
        <v>1.2448426046954397E-2</v>
      </c>
      <c r="S2749" s="460">
        <v>1.9854884976657768E-2</v>
      </c>
      <c r="T2749" s="460">
        <v>2.0075005515111322E-2</v>
      </c>
      <c r="U2749" s="460">
        <v>2.0058391003460189E-2</v>
      </c>
      <c r="V2749" s="460">
        <v>1.998197911697663E-2</v>
      </c>
      <c r="W2749" s="460">
        <v>2.0006235709831621E-2</v>
      </c>
      <c r="X2749" s="460">
        <v>0</v>
      </c>
    </row>
    <row r="2750" spans="1:24" outlineLevel="2">
      <c r="A2750" s="447"/>
      <c r="B2750" s="447"/>
      <c r="C2750" s="448"/>
      <c r="D2750" s="449"/>
      <c r="E2750" s="460" t="s">
        <v>6371</v>
      </c>
      <c r="F2750" s="460">
        <v>0</v>
      </c>
      <c r="G2750" s="460" t="s">
        <v>64</v>
      </c>
      <c r="H2750" s="460">
        <v>0</v>
      </c>
      <c r="I2750" s="460">
        <v>0</v>
      </c>
      <c r="J2750" s="460">
        <v>3.6737187810280236E-2</v>
      </c>
      <c r="K2750" s="460">
        <v>8.7741270075143429E-2</v>
      </c>
      <c r="L2750" s="460">
        <v>5.4371394086782932E-2</v>
      </c>
      <c r="M2750" s="460">
        <v>1.8495392425115442E-2</v>
      </c>
      <c r="N2750" s="460">
        <v>1.1831961948282732E-2</v>
      </c>
      <c r="O2750" s="460">
        <v>1.9539819883654941E-2</v>
      </c>
      <c r="P2750" s="460">
        <v>1.759392920418934E-2</v>
      </c>
      <c r="Q2750" s="460">
        <v>2.1660859207095262E-2</v>
      </c>
      <c r="R2750" s="460">
        <v>1.2448426046954397E-2</v>
      </c>
      <c r="S2750" s="460">
        <v>0.02</v>
      </c>
      <c r="T2750" s="460">
        <v>0.02</v>
      </c>
      <c r="U2750" s="460">
        <v>2.0000000000000198E-2</v>
      </c>
      <c r="V2750" s="460">
        <v>1.9999999999999799E-2</v>
      </c>
      <c r="W2750" s="460">
        <v>2.0000000000000198E-2</v>
      </c>
      <c r="X2750" s="460">
        <v>0</v>
      </c>
    </row>
    <row r="2751" spans="1:24" outlineLevel="2">
      <c r="A2751" s="447"/>
      <c r="B2751" s="447"/>
      <c r="C2751" s="448"/>
      <c r="D2751" s="449"/>
      <c r="E2751" s="460" t="s">
        <v>6372</v>
      </c>
      <c r="F2751" s="460">
        <v>0</v>
      </c>
      <c r="G2751" s="460" t="s">
        <v>64</v>
      </c>
      <c r="H2751" s="460">
        <v>0</v>
      </c>
      <c r="I2751" s="460">
        <v>0</v>
      </c>
      <c r="J2751" s="460">
        <v>0</v>
      </c>
      <c r="K2751" s="460">
        <v>0</v>
      </c>
      <c r="L2751" s="460">
        <v>0</v>
      </c>
      <c r="M2751" s="460">
        <v>0</v>
      </c>
      <c r="N2751" s="460">
        <v>0</v>
      </c>
      <c r="O2751" s="460">
        <v>0</v>
      </c>
      <c r="P2751" s="460">
        <v>0</v>
      </c>
      <c r="Q2751" s="460">
        <v>0</v>
      </c>
      <c r="R2751" s="460">
        <v>0</v>
      </c>
      <c r="S2751" s="460">
        <v>0</v>
      </c>
      <c r="T2751" s="460">
        <v>0</v>
      </c>
      <c r="U2751" s="460">
        <v>0</v>
      </c>
      <c r="V2751" s="460">
        <v>0</v>
      </c>
      <c r="W2751" s="460">
        <v>0</v>
      </c>
      <c r="X2751" s="460">
        <v>0</v>
      </c>
    </row>
    <row r="2752" spans="1:24" outlineLevel="2">
      <c r="A2752" s="453"/>
      <c r="B2752" s="453"/>
      <c r="C2752" s="454"/>
      <c r="D2752" s="455"/>
      <c r="E2752" s="456" t="s">
        <v>6368</v>
      </c>
      <c r="F2752" s="456"/>
      <c r="G2752" s="456" t="s">
        <v>64</v>
      </c>
      <c r="H2752" s="456"/>
      <c r="I2752" s="456"/>
      <c r="J2752" s="461">
        <f t="shared" ref="J2752:X2752" si="217" xml:space="preserve">  CHOOSE( $F2748, J2749, J2750, J2751 )</f>
        <v>3.6737187810280236E-2</v>
      </c>
      <c r="K2752" s="461">
        <f t="shared" si="217"/>
        <v>8.7741270075143429E-2</v>
      </c>
      <c r="L2752" s="461">
        <f t="shared" si="217"/>
        <v>5.4371394086782932E-2</v>
      </c>
      <c r="M2752" s="461">
        <f t="shared" si="217"/>
        <v>1.8495392425115442E-2</v>
      </c>
      <c r="N2752" s="461">
        <f t="shared" si="217"/>
        <v>1.1831961948282732E-2</v>
      </c>
      <c r="O2752" s="461">
        <f t="shared" si="217"/>
        <v>1.9539819883654941E-2</v>
      </c>
      <c r="P2752" s="461">
        <f t="shared" si="217"/>
        <v>1.759392920418934E-2</v>
      </c>
      <c r="Q2752" s="461">
        <f t="shared" si="217"/>
        <v>2.1660859207095262E-2</v>
      </c>
      <c r="R2752" s="461">
        <f t="shared" si="217"/>
        <v>1.2448426046954397E-2</v>
      </c>
      <c r="S2752" s="461">
        <f t="shared" si="217"/>
        <v>1.9854884976657768E-2</v>
      </c>
      <c r="T2752" s="461">
        <f t="shared" si="217"/>
        <v>2.0075005515111322E-2</v>
      </c>
      <c r="U2752" s="461">
        <f t="shared" si="217"/>
        <v>2.0058391003460189E-2</v>
      </c>
      <c r="V2752" s="461">
        <f t="shared" si="217"/>
        <v>1.998197911697663E-2</v>
      </c>
      <c r="W2752" s="461">
        <f t="shared" si="217"/>
        <v>2.0006235709831621E-2</v>
      </c>
      <c r="X2752" s="461">
        <f t="shared" si="217"/>
        <v>0</v>
      </c>
    </row>
    <row r="2753" spans="1:24" outlineLevel="2"/>
    <row r="2754" spans="1:24" outlineLevel="2"/>
    <row r="2755" spans="1:24" outlineLevel="2">
      <c r="B2755" s="69" t="s">
        <v>6373</v>
      </c>
    </row>
    <row r="2756" spans="1:24" outlineLevel="2">
      <c r="A2756" s="447"/>
      <c r="B2756" s="447"/>
      <c r="C2756" s="448"/>
      <c r="D2756" s="449"/>
      <c r="E2756" s="450" t="s">
        <v>6369</v>
      </c>
      <c r="F2756" s="450">
        <v>1</v>
      </c>
      <c r="G2756" s="450" t="s">
        <v>4001</v>
      </c>
      <c r="M2756" s="451"/>
    </row>
    <row r="2757" spans="1:24" outlineLevel="2">
      <c r="A2757" s="447"/>
      <c r="B2757" s="447"/>
      <c r="C2757" s="448"/>
      <c r="D2757" s="449"/>
      <c r="E2757" s="465" t="s">
        <v>6374</v>
      </c>
      <c r="F2757" s="465">
        <v>124.8</v>
      </c>
      <c r="G2757" s="465" t="s">
        <v>42</v>
      </c>
      <c r="M2757" s="470"/>
    </row>
    <row r="2758" spans="1:24" outlineLevel="2">
      <c r="A2758" s="447"/>
      <c r="B2758" s="447"/>
      <c r="C2758" s="448"/>
      <c r="D2758" s="449"/>
      <c r="E2758" s="465" t="s">
        <v>6375</v>
      </c>
      <c r="F2758" s="465">
        <v>124.8</v>
      </c>
      <c r="G2758" s="465" t="s">
        <v>42</v>
      </c>
      <c r="M2758" s="470"/>
    </row>
    <row r="2759" spans="1:24" outlineLevel="2">
      <c r="A2759" s="447"/>
      <c r="B2759" s="447"/>
      <c r="C2759" s="448"/>
      <c r="D2759" s="449"/>
      <c r="E2759" s="465" t="s">
        <v>6376</v>
      </c>
      <c r="F2759" s="465">
        <v>0</v>
      </c>
      <c r="G2759" s="465" t="s">
        <v>42</v>
      </c>
      <c r="M2759" s="470"/>
    </row>
    <row r="2760" spans="1:24" outlineLevel="2">
      <c r="A2760" s="453"/>
      <c r="B2760" s="453"/>
      <c r="C2760" s="454"/>
      <c r="D2760" s="455"/>
      <c r="E2760" s="456" t="s">
        <v>6373</v>
      </c>
      <c r="F2760" s="471">
        <f xml:space="preserve">  CHOOSE( $F2756, $F2757, $F2758, $F2759 )</f>
        <v>124.8</v>
      </c>
      <c r="G2760" s="456" t="s">
        <v>42</v>
      </c>
      <c r="M2760" s="470"/>
    </row>
    <row r="2761" spans="1:24" outlineLevel="2"/>
    <row r="2762" spans="1:24" outlineLevel="2"/>
    <row r="2763" spans="1:24" outlineLevel="2">
      <c r="B2763" s="69" t="s">
        <v>6377</v>
      </c>
    </row>
    <row r="2764" spans="1:24" outlineLevel="2">
      <c r="A2764" s="447"/>
      <c r="B2764" s="447"/>
      <c r="C2764" s="448"/>
      <c r="D2764" s="449"/>
      <c r="E2764" s="450" t="s">
        <v>6369</v>
      </c>
      <c r="F2764" s="450">
        <v>1</v>
      </c>
      <c r="G2764" s="450" t="s">
        <v>4001</v>
      </c>
      <c r="M2764" s="451"/>
    </row>
    <row r="2765" spans="1:24" outlineLevel="2">
      <c r="A2765" s="447"/>
      <c r="B2765" s="447"/>
      <c r="C2765" s="448"/>
      <c r="D2765" s="449"/>
      <c r="E2765" s="460" t="s">
        <v>6378</v>
      </c>
      <c r="F2765" s="460">
        <v>0</v>
      </c>
      <c r="G2765" s="460" t="s">
        <v>64</v>
      </c>
      <c r="H2765" s="460">
        <v>0</v>
      </c>
      <c r="I2765" s="460">
        <v>0</v>
      </c>
      <c r="J2765" s="460">
        <v>0.02</v>
      </c>
      <c r="K2765" s="460">
        <v>0.02</v>
      </c>
      <c r="L2765" s="460">
        <v>0.02</v>
      </c>
      <c r="M2765" s="460">
        <v>0.02</v>
      </c>
      <c r="N2765" s="460">
        <v>0.02</v>
      </c>
      <c r="O2765" s="460">
        <v>0.02</v>
      </c>
      <c r="P2765" s="460">
        <v>0.02</v>
      </c>
      <c r="Q2765" s="460">
        <v>0.02</v>
      </c>
      <c r="R2765" s="460">
        <v>0.02</v>
      </c>
      <c r="S2765" s="460">
        <v>0.02</v>
      </c>
      <c r="T2765" s="460">
        <v>0.02</v>
      </c>
      <c r="U2765" s="460">
        <v>0.02</v>
      </c>
      <c r="V2765" s="460">
        <v>0.02</v>
      </c>
      <c r="W2765" s="460">
        <v>0.02</v>
      </c>
      <c r="X2765" s="460">
        <v>0</v>
      </c>
    </row>
    <row r="2766" spans="1:24" outlineLevel="2">
      <c r="A2766" s="447"/>
      <c r="B2766" s="447"/>
      <c r="C2766" s="448"/>
      <c r="D2766" s="449"/>
      <c r="E2766" s="460" t="s">
        <v>6379</v>
      </c>
      <c r="F2766" s="460">
        <v>0</v>
      </c>
      <c r="G2766" s="460" t="s">
        <v>64</v>
      </c>
      <c r="H2766" s="460">
        <v>0</v>
      </c>
      <c r="I2766" s="460">
        <v>0</v>
      </c>
      <c r="J2766" s="460">
        <v>0.02</v>
      </c>
      <c r="K2766" s="460">
        <v>0.02</v>
      </c>
      <c r="L2766" s="460">
        <v>0.02</v>
      </c>
      <c r="M2766" s="460">
        <v>0.02</v>
      </c>
      <c r="N2766" s="460">
        <v>0.02</v>
      </c>
      <c r="O2766" s="460">
        <v>0.02</v>
      </c>
      <c r="P2766" s="460">
        <v>0.02</v>
      </c>
      <c r="Q2766" s="460">
        <v>0.02</v>
      </c>
      <c r="R2766" s="460">
        <v>0.02</v>
      </c>
      <c r="S2766" s="460">
        <v>0.02</v>
      </c>
      <c r="T2766" s="460">
        <v>0.02</v>
      </c>
      <c r="U2766" s="460">
        <v>0.02</v>
      </c>
      <c r="V2766" s="460">
        <v>0.02</v>
      </c>
      <c r="W2766" s="460">
        <v>0.02</v>
      </c>
      <c r="X2766" s="460">
        <v>0</v>
      </c>
    </row>
    <row r="2767" spans="1:24" outlineLevel="2">
      <c r="A2767" s="447"/>
      <c r="B2767" s="447"/>
      <c r="C2767" s="448"/>
      <c r="D2767" s="449"/>
      <c r="E2767" s="460" t="s">
        <v>6380</v>
      </c>
      <c r="F2767" s="460">
        <v>0</v>
      </c>
      <c r="G2767" s="460" t="s">
        <v>64</v>
      </c>
      <c r="H2767" s="460">
        <v>0</v>
      </c>
      <c r="I2767" s="460">
        <v>0</v>
      </c>
      <c r="J2767" s="460">
        <v>0</v>
      </c>
      <c r="K2767" s="460">
        <v>0</v>
      </c>
      <c r="L2767" s="460">
        <v>0</v>
      </c>
      <c r="M2767" s="460">
        <v>0</v>
      </c>
      <c r="N2767" s="460">
        <v>0</v>
      </c>
      <c r="O2767" s="460">
        <v>0</v>
      </c>
      <c r="P2767" s="460">
        <v>0</v>
      </c>
      <c r="Q2767" s="460">
        <v>0</v>
      </c>
      <c r="R2767" s="460">
        <v>0</v>
      </c>
      <c r="S2767" s="460">
        <v>0</v>
      </c>
      <c r="T2767" s="460">
        <v>0</v>
      </c>
      <c r="U2767" s="460">
        <v>0</v>
      </c>
      <c r="V2767" s="460">
        <v>0</v>
      </c>
      <c r="W2767" s="460">
        <v>0</v>
      </c>
      <c r="X2767" s="460">
        <v>0</v>
      </c>
    </row>
    <row r="2768" spans="1:24" outlineLevel="2">
      <c r="A2768" s="453"/>
      <c r="B2768" s="453"/>
      <c r="C2768" s="454"/>
      <c r="D2768" s="455"/>
      <c r="E2768" s="456" t="s">
        <v>6377</v>
      </c>
      <c r="F2768" s="456"/>
      <c r="G2768" s="456" t="s">
        <v>64</v>
      </c>
      <c r="H2768" s="456"/>
      <c r="I2768" s="456"/>
      <c r="J2768" s="461">
        <f t="shared" ref="J2768:X2768" si="218" xml:space="preserve">  CHOOSE( $F2764, J2765, J2766, J2767 )</f>
        <v>0.02</v>
      </c>
      <c r="K2768" s="461">
        <f t="shared" si="218"/>
        <v>0.02</v>
      </c>
      <c r="L2768" s="461">
        <f t="shared" si="218"/>
        <v>0.02</v>
      </c>
      <c r="M2768" s="461">
        <f t="shared" si="218"/>
        <v>0.02</v>
      </c>
      <c r="N2768" s="461">
        <f t="shared" si="218"/>
        <v>0.02</v>
      </c>
      <c r="O2768" s="461">
        <f t="shared" si="218"/>
        <v>0.02</v>
      </c>
      <c r="P2768" s="461">
        <f t="shared" si="218"/>
        <v>0.02</v>
      </c>
      <c r="Q2768" s="461">
        <f t="shared" si="218"/>
        <v>0.02</v>
      </c>
      <c r="R2768" s="461">
        <f t="shared" si="218"/>
        <v>0.02</v>
      </c>
      <c r="S2768" s="461">
        <f t="shared" si="218"/>
        <v>0.02</v>
      </c>
      <c r="T2768" s="461">
        <f t="shared" si="218"/>
        <v>0.02</v>
      </c>
      <c r="U2768" s="461">
        <f t="shared" si="218"/>
        <v>0.02</v>
      </c>
      <c r="V2768" s="461">
        <f t="shared" si="218"/>
        <v>0.02</v>
      </c>
      <c r="W2768" s="461">
        <f t="shared" si="218"/>
        <v>0.02</v>
      </c>
      <c r="X2768" s="461">
        <f t="shared" si="218"/>
        <v>0</v>
      </c>
    </row>
    <row r="2769" spans="1:24" outlineLevel="2"/>
    <row r="2770" spans="1:24" outlineLevel="2"/>
    <row r="2771" spans="1:24" outlineLevel="2">
      <c r="B2771" s="69" t="s">
        <v>6381</v>
      </c>
    </row>
    <row r="2772" spans="1:24" outlineLevel="2">
      <c r="A2772" s="447"/>
      <c r="B2772" s="447"/>
      <c r="C2772" s="448"/>
      <c r="D2772" s="449"/>
      <c r="E2772" s="450" t="s">
        <v>6369</v>
      </c>
      <c r="F2772" s="450">
        <v>1</v>
      </c>
      <c r="G2772" s="450" t="s">
        <v>4001</v>
      </c>
      <c r="M2772" s="451"/>
    </row>
    <row r="2773" spans="1:24" outlineLevel="2">
      <c r="A2773" s="447"/>
      <c r="B2773" s="447"/>
      <c r="C2773" s="448"/>
      <c r="D2773" s="449"/>
      <c r="E2773" s="465" t="s">
        <v>6382</v>
      </c>
      <c r="F2773" s="465">
        <v>0</v>
      </c>
      <c r="G2773" s="465" t="s">
        <v>42</v>
      </c>
      <c r="H2773" s="465">
        <v>0</v>
      </c>
      <c r="I2773" s="465">
        <v>0</v>
      </c>
      <c r="J2773" s="465">
        <v>110.4</v>
      </c>
      <c r="K2773" s="465">
        <v>119</v>
      </c>
      <c r="L2773" s="465">
        <v>128.30000000000001</v>
      </c>
      <c r="M2773" s="465">
        <v>130.78040132655698</v>
      </c>
      <c r="N2773" s="465">
        <v>133.18422813773361</v>
      </c>
      <c r="O2773" s="465">
        <v>134.86241501266915</v>
      </c>
      <c r="P2773" s="465">
        <v>137.71628032449806</v>
      </c>
      <c r="Q2773" s="465">
        <v>140.19671230570867</v>
      </c>
      <c r="R2773" s="465">
        <v>143.23640147333938</v>
      </c>
      <c r="S2773" s="465">
        <v>149.69999999999999</v>
      </c>
      <c r="T2773" s="465">
        <v>152.69999999999999</v>
      </c>
      <c r="U2773" s="465">
        <v>155.80000000000001</v>
      </c>
      <c r="V2773" s="465">
        <v>158.9</v>
      </c>
      <c r="W2773" s="465">
        <v>162.1</v>
      </c>
      <c r="X2773" s="465">
        <v>0</v>
      </c>
    </row>
    <row r="2774" spans="1:24" outlineLevel="2">
      <c r="A2774" s="447"/>
      <c r="B2774" s="447"/>
      <c r="C2774" s="448"/>
      <c r="D2774" s="449"/>
      <c r="E2774" s="465" t="s">
        <v>6383</v>
      </c>
      <c r="F2774" s="465">
        <v>0</v>
      </c>
      <c r="G2774" s="465" t="s">
        <v>42</v>
      </c>
      <c r="H2774" s="465">
        <v>0</v>
      </c>
      <c r="I2774" s="465">
        <v>0</v>
      </c>
      <c r="J2774" s="465">
        <v>110.4</v>
      </c>
      <c r="K2774" s="465">
        <v>119</v>
      </c>
      <c r="L2774" s="465">
        <v>128.30000000000001</v>
      </c>
      <c r="M2774" s="465">
        <v>130.78040132655698</v>
      </c>
      <c r="N2774" s="465">
        <v>133.18422813773361</v>
      </c>
      <c r="O2774" s="465">
        <v>134.86241501266915</v>
      </c>
      <c r="P2774" s="465">
        <v>137.71628032449806</v>
      </c>
      <c r="Q2774" s="465">
        <v>140.19671230570867</v>
      </c>
      <c r="R2774" s="465">
        <v>143.23640147333938</v>
      </c>
      <c r="S2774" s="465">
        <v>121.39862415442499</v>
      </c>
      <c r="T2774" s="465">
        <v>123.826596637514</v>
      </c>
      <c r="U2774" s="465">
        <v>126.30312857026399</v>
      </c>
      <c r="V2774" s="465">
        <v>128.82919114166901</v>
      </c>
      <c r="W2774" s="465">
        <v>131.405774964503</v>
      </c>
      <c r="X2774" s="465">
        <v>0</v>
      </c>
    </row>
    <row r="2775" spans="1:24" outlineLevel="2">
      <c r="A2775" s="447"/>
      <c r="B2775" s="447"/>
      <c r="C2775" s="448"/>
      <c r="D2775" s="449"/>
      <c r="E2775" s="465" t="s">
        <v>6384</v>
      </c>
      <c r="F2775" s="465">
        <v>0</v>
      </c>
      <c r="G2775" s="465" t="s">
        <v>42</v>
      </c>
      <c r="H2775" s="465">
        <v>0</v>
      </c>
      <c r="I2775" s="465">
        <v>0</v>
      </c>
      <c r="J2775" s="465">
        <v>0</v>
      </c>
      <c r="K2775" s="465">
        <v>0</v>
      </c>
      <c r="L2775" s="465">
        <v>0</v>
      </c>
      <c r="M2775" s="465">
        <v>0</v>
      </c>
      <c r="N2775" s="465">
        <v>0</v>
      </c>
      <c r="O2775" s="465">
        <v>0</v>
      </c>
      <c r="P2775" s="465">
        <v>0</v>
      </c>
      <c r="Q2775" s="465">
        <v>0</v>
      </c>
      <c r="R2775" s="465">
        <v>0</v>
      </c>
      <c r="S2775" s="465">
        <v>0</v>
      </c>
      <c r="T2775" s="465">
        <v>0</v>
      </c>
      <c r="U2775" s="465">
        <v>0</v>
      </c>
      <c r="V2775" s="465">
        <v>0</v>
      </c>
      <c r="W2775" s="465">
        <v>0</v>
      </c>
      <c r="X2775" s="465">
        <v>0</v>
      </c>
    </row>
    <row r="2776" spans="1:24" outlineLevel="2">
      <c r="A2776" s="453"/>
      <c r="B2776" s="453"/>
      <c r="C2776" s="454"/>
      <c r="D2776" s="455"/>
      <c r="E2776" s="456" t="s">
        <v>6381</v>
      </c>
      <c r="F2776" s="456"/>
      <c r="G2776" s="456" t="s">
        <v>42</v>
      </c>
      <c r="H2776" s="456"/>
      <c r="I2776" s="456"/>
      <c r="J2776" s="471">
        <f t="shared" ref="J2776:X2776" si="219" xml:space="preserve">  CHOOSE( $F2772, J2773, J2774, J2775 )</f>
        <v>110.4</v>
      </c>
      <c r="K2776" s="471">
        <f t="shared" si="219"/>
        <v>119</v>
      </c>
      <c r="L2776" s="471">
        <f t="shared" si="219"/>
        <v>128.30000000000001</v>
      </c>
      <c r="M2776" s="471">
        <f t="shared" si="219"/>
        <v>130.78040132655698</v>
      </c>
      <c r="N2776" s="471">
        <f t="shared" si="219"/>
        <v>133.18422813773361</v>
      </c>
      <c r="O2776" s="471">
        <f t="shared" si="219"/>
        <v>134.86241501266915</v>
      </c>
      <c r="P2776" s="471">
        <f t="shared" si="219"/>
        <v>137.71628032449806</v>
      </c>
      <c r="Q2776" s="471">
        <f t="shared" si="219"/>
        <v>140.19671230570867</v>
      </c>
      <c r="R2776" s="471">
        <f t="shared" si="219"/>
        <v>143.23640147333938</v>
      </c>
      <c r="S2776" s="471">
        <f t="shared" si="219"/>
        <v>149.69999999999999</v>
      </c>
      <c r="T2776" s="471">
        <f t="shared" si="219"/>
        <v>152.69999999999999</v>
      </c>
      <c r="U2776" s="471">
        <f t="shared" si="219"/>
        <v>155.80000000000001</v>
      </c>
      <c r="V2776" s="471">
        <f t="shared" si="219"/>
        <v>158.9</v>
      </c>
      <c r="W2776" s="471">
        <f t="shared" si="219"/>
        <v>162.1</v>
      </c>
      <c r="X2776" s="471">
        <f t="shared" si="219"/>
        <v>0</v>
      </c>
    </row>
    <row r="2777" spans="1:24" outlineLevel="2"/>
    <row r="2778" spans="1:24" outlineLevel="2"/>
    <row r="2779" spans="1:24" outlineLevel="2">
      <c r="B2779" s="69" t="s">
        <v>6385</v>
      </c>
    </row>
    <row r="2780" spans="1:24" outlineLevel="2">
      <c r="A2780" s="447"/>
      <c r="B2780" s="447"/>
      <c r="C2780" s="448"/>
      <c r="D2780" s="449"/>
      <c r="E2780" s="450" t="s">
        <v>6369</v>
      </c>
      <c r="F2780" s="450">
        <v>1</v>
      </c>
      <c r="G2780" s="450" t="s">
        <v>4001</v>
      </c>
      <c r="M2780" s="451"/>
    </row>
    <row r="2781" spans="1:24" outlineLevel="2">
      <c r="A2781" s="447"/>
      <c r="B2781" s="447"/>
      <c r="C2781" s="448"/>
      <c r="D2781" s="449"/>
      <c r="E2781" s="465" t="s">
        <v>6386</v>
      </c>
      <c r="F2781" s="465">
        <v>0</v>
      </c>
      <c r="G2781" s="465" t="s">
        <v>42</v>
      </c>
      <c r="H2781" s="465">
        <v>0</v>
      </c>
      <c r="I2781" s="465">
        <v>0</v>
      </c>
      <c r="J2781" s="465">
        <v>111</v>
      </c>
      <c r="K2781" s="465">
        <v>119.7</v>
      </c>
      <c r="L2781" s="465">
        <v>129.1</v>
      </c>
      <c r="M2781" s="465">
        <v>131.04157478721001</v>
      </c>
      <c r="N2781" s="465">
        <v>133.25927789457518</v>
      </c>
      <c r="O2781" s="465">
        <v>135.13291683134813</v>
      </c>
      <c r="P2781" s="465">
        <v>137.88544803808179</v>
      </c>
      <c r="Q2781" s="465">
        <v>140.47843631729884</v>
      </c>
      <c r="R2781" s="465">
        <v>143.42954627822635</v>
      </c>
      <c r="S2781" s="465">
        <v>150</v>
      </c>
      <c r="T2781" s="465">
        <v>153</v>
      </c>
      <c r="U2781" s="465">
        <v>156.1</v>
      </c>
      <c r="V2781" s="465">
        <v>159.19999999999999</v>
      </c>
      <c r="W2781" s="465">
        <v>162.4</v>
      </c>
      <c r="X2781" s="465">
        <v>0</v>
      </c>
    </row>
    <row r="2782" spans="1:24" outlineLevel="2">
      <c r="A2782" s="447"/>
      <c r="B2782" s="447"/>
      <c r="C2782" s="448"/>
      <c r="D2782" s="449"/>
      <c r="E2782" s="465" t="s">
        <v>6387</v>
      </c>
      <c r="F2782" s="465">
        <v>0</v>
      </c>
      <c r="G2782" s="465" t="s">
        <v>42</v>
      </c>
      <c r="H2782" s="465">
        <v>0</v>
      </c>
      <c r="I2782" s="465">
        <v>0</v>
      </c>
      <c r="J2782" s="465">
        <v>111</v>
      </c>
      <c r="K2782" s="465">
        <v>119.7</v>
      </c>
      <c r="L2782" s="465">
        <v>129.1</v>
      </c>
      <c r="M2782" s="465">
        <v>131.04157478721001</v>
      </c>
      <c r="N2782" s="465">
        <v>133.25927789457518</v>
      </c>
      <c r="O2782" s="465">
        <v>135.13291683134813</v>
      </c>
      <c r="P2782" s="465">
        <v>137.88544803808179</v>
      </c>
      <c r="Q2782" s="465">
        <v>140.47843631729884</v>
      </c>
      <c r="R2782" s="465">
        <v>143.42954627822635</v>
      </c>
      <c r="S2782" s="465">
        <v>121.609053959831</v>
      </c>
      <c r="T2782" s="465">
        <v>124.041235039028</v>
      </c>
      <c r="U2782" s="465">
        <v>126.522059739808</v>
      </c>
      <c r="V2782" s="465">
        <v>129.05250093460401</v>
      </c>
      <c r="W2782" s="465">
        <v>131.63355095329601</v>
      </c>
      <c r="X2782" s="465">
        <v>0</v>
      </c>
    </row>
    <row r="2783" spans="1:24" outlineLevel="2">
      <c r="A2783" s="447"/>
      <c r="B2783" s="447"/>
      <c r="C2783" s="448"/>
      <c r="D2783" s="449"/>
      <c r="E2783" s="465" t="s">
        <v>6388</v>
      </c>
      <c r="F2783" s="465">
        <v>0</v>
      </c>
      <c r="G2783" s="465" t="s">
        <v>42</v>
      </c>
      <c r="H2783" s="465">
        <v>0</v>
      </c>
      <c r="I2783" s="465">
        <v>0</v>
      </c>
      <c r="J2783" s="465">
        <v>0</v>
      </c>
      <c r="K2783" s="465">
        <v>0</v>
      </c>
      <c r="L2783" s="465">
        <v>0</v>
      </c>
      <c r="M2783" s="465">
        <v>0</v>
      </c>
      <c r="N2783" s="465">
        <v>0</v>
      </c>
      <c r="O2783" s="465">
        <v>0</v>
      </c>
      <c r="P2783" s="465">
        <v>0</v>
      </c>
      <c r="Q2783" s="465">
        <v>0</v>
      </c>
      <c r="R2783" s="465">
        <v>0</v>
      </c>
      <c r="S2783" s="465">
        <v>0</v>
      </c>
      <c r="T2783" s="465">
        <v>0</v>
      </c>
      <c r="U2783" s="465">
        <v>0</v>
      </c>
      <c r="V2783" s="465">
        <v>0</v>
      </c>
      <c r="W2783" s="465">
        <v>0</v>
      </c>
      <c r="X2783" s="465">
        <v>0</v>
      </c>
    </row>
    <row r="2784" spans="1:24" outlineLevel="2">
      <c r="A2784" s="453"/>
      <c r="B2784" s="453"/>
      <c r="C2784" s="454"/>
      <c r="D2784" s="455"/>
      <c r="E2784" s="456" t="s">
        <v>6385</v>
      </c>
      <c r="F2784" s="456"/>
      <c r="G2784" s="456" t="s">
        <v>42</v>
      </c>
      <c r="H2784" s="456"/>
      <c r="I2784" s="456"/>
      <c r="J2784" s="471">
        <f t="shared" ref="J2784:X2784" si="220" xml:space="preserve">  CHOOSE( $F2780, J2781, J2782, J2783 )</f>
        <v>111</v>
      </c>
      <c r="K2784" s="471">
        <f t="shared" si="220"/>
        <v>119.7</v>
      </c>
      <c r="L2784" s="471">
        <f t="shared" si="220"/>
        <v>129.1</v>
      </c>
      <c r="M2784" s="471">
        <f t="shared" si="220"/>
        <v>131.04157478721001</v>
      </c>
      <c r="N2784" s="471">
        <f t="shared" si="220"/>
        <v>133.25927789457518</v>
      </c>
      <c r="O2784" s="471">
        <f t="shared" si="220"/>
        <v>135.13291683134813</v>
      </c>
      <c r="P2784" s="471">
        <f t="shared" si="220"/>
        <v>137.88544803808179</v>
      </c>
      <c r="Q2784" s="471">
        <f t="shared" si="220"/>
        <v>140.47843631729884</v>
      </c>
      <c r="R2784" s="471">
        <f t="shared" si="220"/>
        <v>143.42954627822635</v>
      </c>
      <c r="S2784" s="471">
        <f t="shared" si="220"/>
        <v>150</v>
      </c>
      <c r="T2784" s="471">
        <f t="shared" si="220"/>
        <v>153</v>
      </c>
      <c r="U2784" s="471">
        <f t="shared" si="220"/>
        <v>156.1</v>
      </c>
      <c r="V2784" s="471">
        <f t="shared" si="220"/>
        <v>159.19999999999999</v>
      </c>
      <c r="W2784" s="471">
        <f t="shared" si="220"/>
        <v>162.4</v>
      </c>
      <c r="X2784" s="471">
        <f t="shared" si="220"/>
        <v>0</v>
      </c>
    </row>
    <row r="2785" spans="1:24" outlineLevel="2"/>
    <row r="2786" spans="1:24" outlineLevel="2"/>
    <row r="2787" spans="1:24" outlineLevel="2">
      <c r="B2787" s="69" t="s">
        <v>6389</v>
      </c>
    </row>
    <row r="2788" spans="1:24" outlineLevel="2">
      <c r="A2788" s="447"/>
      <c r="B2788" s="447"/>
      <c r="C2788" s="448"/>
      <c r="D2788" s="449"/>
      <c r="E2788" s="450" t="s">
        <v>6369</v>
      </c>
      <c r="F2788" s="450">
        <v>1</v>
      </c>
      <c r="G2788" s="450" t="s">
        <v>4001</v>
      </c>
      <c r="M2788" s="451"/>
    </row>
    <row r="2789" spans="1:24" outlineLevel="2">
      <c r="A2789" s="447"/>
      <c r="B2789" s="447"/>
      <c r="C2789" s="448"/>
      <c r="D2789" s="449"/>
      <c r="E2789" s="465" t="s">
        <v>6390</v>
      </c>
      <c r="F2789" s="465">
        <v>0</v>
      </c>
      <c r="G2789" s="465" t="s">
        <v>42</v>
      </c>
      <c r="H2789" s="465">
        <v>0</v>
      </c>
      <c r="I2789" s="465">
        <v>0</v>
      </c>
      <c r="J2789" s="465">
        <v>111.4</v>
      </c>
      <c r="K2789" s="465">
        <v>120.5</v>
      </c>
      <c r="L2789" s="465">
        <v>129.4</v>
      </c>
      <c r="M2789" s="465">
        <v>131.30326982124757</v>
      </c>
      <c r="N2789" s="465">
        <v>133.33436994220509</v>
      </c>
      <c r="O2789" s="465">
        <v>135.40396121211828</v>
      </c>
      <c r="P2789" s="465">
        <v>138.05482355364254</v>
      </c>
      <c r="Q2789" s="465">
        <v>140.76072645071457</v>
      </c>
      <c r="R2789" s="465">
        <v>143.62295152609619</v>
      </c>
      <c r="S2789" s="465">
        <v>150.19999999999999</v>
      </c>
      <c r="T2789" s="465">
        <v>153.19999999999999</v>
      </c>
      <c r="U2789" s="465">
        <v>156.30000000000001</v>
      </c>
      <c r="V2789" s="465">
        <v>159.4</v>
      </c>
      <c r="W2789" s="465">
        <v>162.6</v>
      </c>
      <c r="X2789" s="465">
        <v>0</v>
      </c>
    </row>
    <row r="2790" spans="1:24" outlineLevel="2">
      <c r="A2790" s="447"/>
      <c r="B2790" s="447"/>
      <c r="C2790" s="448"/>
      <c r="D2790" s="449"/>
      <c r="E2790" s="465" t="s">
        <v>6391</v>
      </c>
      <c r="F2790" s="465">
        <v>0</v>
      </c>
      <c r="G2790" s="465" t="s">
        <v>42</v>
      </c>
      <c r="H2790" s="465">
        <v>0</v>
      </c>
      <c r="I2790" s="465">
        <v>0</v>
      </c>
      <c r="J2790" s="465">
        <v>111.4</v>
      </c>
      <c r="K2790" s="465">
        <v>120.5</v>
      </c>
      <c r="L2790" s="465">
        <v>129.4</v>
      </c>
      <c r="M2790" s="465">
        <v>131.30326982124757</v>
      </c>
      <c r="N2790" s="465">
        <v>133.33436994220509</v>
      </c>
      <c r="O2790" s="465">
        <v>135.40396121211828</v>
      </c>
      <c r="P2790" s="465">
        <v>138.05482355364254</v>
      </c>
      <c r="Q2790" s="465">
        <v>140.76072645071457</v>
      </c>
      <c r="R2790" s="465">
        <v>143.62295152609619</v>
      </c>
      <c r="S2790" s="465">
        <v>121.819848519807</v>
      </c>
      <c r="T2790" s="465">
        <v>124.256245490203</v>
      </c>
      <c r="U2790" s="465">
        <v>126.741370400007</v>
      </c>
      <c r="V2790" s="465">
        <v>129.27619780800799</v>
      </c>
      <c r="W2790" s="465">
        <v>131.86172176416801</v>
      </c>
      <c r="X2790" s="465">
        <v>0</v>
      </c>
    </row>
    <row r="2791" spans="1:24" outlineLevel="2">
      <c r="A2791" s="447"/>
      <c r="B2791" s="447"/>
      <c r="C2791" s="448"/>
      <c r="D2791" s="449"/>
      <c r="E2791" s="465" t="s">
        <v>6392</v>
      </c>
      <c r="F2791" s="465">
        <v>0</v>
      </c>
      <c r="G2791" s="465" t="s">
        <v>42</v>
      </c>
      <c r="H2791" s="465">
        <v>0</v>
      </c>
      <c r="I2791" s="465">
        <v>0</v>
      </c>
      <c r="J2791" s="465">
        <v>0</v>
      </c>
      <c r="K2791" s="465">
        <v>0</v>
      </c>
      <c r="L2791" s="465">
        <v>0</v>
      </c>
      <c r="M2791" s="465">
        <v>0</v>
      </c>
      <c r="N2791" s="465">
        <v>0</v>
      </c>
      <c r="O2791" s="465">
        <v>0</v>
      </c>
      <c r="P2791" s="465">
        <v>0</v>
      </c>
      <c r="Q2791" s="465">
        <v>0</v>
      </c>
      <c r="R2791" s="465">
        <v>0</v>
      </c>
      <c r="S2791" s="465">
        <v>0</v>
      </c>
      <c r="T2791" s="465">
        <v>0</v>
      </c>
      <c r="U2791" s="465">
        <v>0</v>
      </c>
      <c r="V2791" s="465">
        <v>0</v>
      </c>
      <c r="W2791" s="465">
        <v>0</v>
      </c>
      <c r="X2791" s="465">
        <v>0</v>
      </c>
    </row>
    <row r="2792" spans="1:24" outlineLevel="2">
      <c r="A2792" s="453"/>
      <c r="B2792" s="453"/>
      <c r="C2792" s="454"/>
      <c r="D2792" s="455"/>
      <c r="E2792" s="456" t="s">
        <v>6389</v>
      </c>
      <c r="F2792" s="456"/>
      <c r="G2792" s="456" t="s">
        <v>42</v>
      </c>
      <c r="H2792" s="456"/>
      <c r="I2792" s="456"/>
      <c r="J2792" s="471">
        <f t="shared" ref="J2792:X2792" si="221" xml:space="preserve">  CHOOSE( $F2788, J2789, J2790, J2791 )</f>
        <v>111.4</v>
      </c>
      <c r="K2792" s="471">
        <f t="shared" si="221"/>
        <v>120.5</v>
      </c>
      <c r="L2792" s="471">
        <f t="shared" si="221"/>
        <v>129.4</v>
      </c>
      <c r="M2792" s="471">
        <f t="shared" si="221"/>
        <v>131.30326982124757</v>
      </c>
      <c r="N2792" s="471">
        <f t="shared" si="221"/>
        <v>133.33436994220509</v>
      </c>
      <c r="O2792" s="471">
        <f t="shared" si="221"/>
        <v>135.40396121211828</v>
      </c>
      <c r="P2792" s="471">
        <f t="shared" si="221"/>
        <v>138.05482355364254</v>
      </c>
      <c r="Q2792" s="471">
        <f t="shared" si="221"/>
        <v>140.76072645071457</v>
      </c>
      <c r="R2792" s="471">
        <f t="shared" si="221"/>
        <v>143.62295152609619</v>
      </c>
      <c r="S2792" s="471">
        <f t="shared" si="221"/>
        <v>150.19999999999999</v>
      </c>
      <c r="T2792" s="471">
        <f t="shared" si="221"/>
        <v>153.19999999999999</v>
      </c>
      <c r="U2792" s="471">
        <f t="shared" si="221"/>
        <v>156.30000000000001</v>
      </c>
      <c r="V2792" s="471">
        <f t="shared" si="221"/>
        <v>159.4</v>
      </c>
      <c r="W2792" s="471">
        <f t="shared" si="221"/>
        <v>162.6</v>
      </c>
      <c r="X2792" s="471">
        <f t="shared" si="221"/>
        <v>0</v>
      </c>
    </row>
    <row r="2793" spans="1:24" outlineLevel="2"/>
    <row r="2794" spans="1:24" outlineLevel="2"/>
    <row r="2795" spans="1:24" outlineLevel="2">
      <c r="B2795" s="69" t="s">
        <v>6393</v>
      </c>
    </row>
    <row r="2796" spans="1:24" outlineLevel="2">
      <c r="A2796" s="447"/>
      <c r="B2796" s="447"/>
      <c r="C2796" s="448"/>
      <c r="D2796" s="449"/>
      <c r="E2796" s="450" t="s">
        <v>6369</v>
      </c>
      <c r="F2796" s="450">
        <v>1</v>
      </c>
      <c r="G2796" s="450" t="s">
        <v>4001</v>
      </c>
      <c r="M2796" s="451"/>
    </row>
    <row r="2797" spans="1:24" outlineLevel="2">
      <c r="A2797" s="447"/>
      <c r="B2797" s="447"/>
      <c r="C2797" s="448"/>
      <c r="D2797" s="449"/>
      <c r="E2797" s="465" t="s">
        <v>6394</v>
      </c>
      <c r="F2797" s="465">
        <v>0</v>
      </c>
      <c r="G2797" s="465" t="s">
        <v>42</v>
      </c>
      <c r="H2797" s="465">
        <v>0</v>
      </c>
      <c r="I2797" s="465">
        <v>0</v>
      </c>
      <c r="J2797" s="465">
        <v>111.4</v>
      </c>
      <c r="K2797" s="465">
        <v>121.2</v>
      </c>
      <c r="L2797" s="465">
        <v>129</v>
      </c>
      <c r="M2797" s="465">
        <v>131.56548747027162</v>
      </c>
      <c r="N2797" s="465">
        <v>133.40950430445432</v>
      </c>
      <c r="O2797" s="465">
        <v>135.67554924322965</v>
      </c>
      <c r="P2797" s="465">
        <v>138.22440712643979</v>
      </c>
      <c r="Q2797" s="465">
        <v>141.04358384357246</v>
      </c>
      <c r="R2797" s="465">
        <v>143.81661756813901</v>
      </c>
      <c r="S2797" s="465">
        <v>150.5</v>
      </c>
      <c r="T2797" s="465">
        <v>153.5</v>
      </c>
      <c r="U2797" s="465">
        <v>156.6</v>
      </c>
      <c r="V2797" s="465">
        <v>159.69999999999999</v>
      </c>
      <c r="W2797" s="465">
        <v>162.9</v>
      </c>
      <c r="X2797" s="465">
        <v>0</v>
      </c>
    </row>
    <row r="2798" spans="1:24" outlineLevel="2">
      <c r="A2798" s="447"/>
      <c r="B2798" s="447"/>
      <c r="C2798" s="448"/>
      <c r="D2798" s="449"/>
      <c r="E2798" s="465" t="s">
        <v>6395</v>
      </c>
      <c r="F2798" s="465">
        <v>0</v>
      </c>
      <c r="G2798" s="465" t="s">
        <v>42</v>
      </c>
      <c r="H2798" s="465">
        <v>0</v>
      </c>
      <c r="I2798" s="465">
        <v>0</v>
      </c>
      <c r="J2798" s="465">
        <v>111.4</v>
      </c>
      <c r="K2798" s="465">
        <v>121.2</v>
      </c>
      <c r="L2798" s="465">
        <v>129</v>
      </c>
      <c r="M2798" s="465">
        <v>131.56548747027162</v>
      </c>
      <c r="N2798" s="465">
        <v>133.40950430445432</v>
      </c>
      <c r="O2798" s="465">
        <v>135.67554924322965</v>
      </c>
      <c r="P2798" s="465">
        <v>138.22440712643979</v>
      </c>
      <c r="Q2798" s="465">
        <v>141.04358384357246</v>
      </c>
      <c r="R2798" s="465">
        <v>143.81661756813901</v>
      </c>
      <c r="S2798" s="465">
        <v>122.03100846661199</v>
      </c>
      <c r="T2798" s="465">
        <v>124.471628635944</v>
      </c>
      <c r="U2798" s="465">
        <v>126.961061208663</v>
      </c>
      <c r="V2798" s="465">
        <v>129.500282432836</v>
      </c>
      <c r="W2798" s="465">
        <v>132.09028808149299</v>
      </c>
      <c r="X2798" s="465">
        <v>0</v>
      </c>
    </row>
    <row r="2799" spans="1:24" outlineLevel="2">
      <c r="A2799" s="447"/>
      <c r="B2799" s="447"/>
      <c r="C2799" s="448"/>
      <c r="D2799" s="449"/>
      <c r="E2799" s="465" t="s">
        <v>6396</v>
      </c>
      <c r="F2799" s="465">
        <v>0</v>
      </c>
      <c r="G2799" s="465" t="s">
        <v>42</v>
      </c>
      <c r="H2799" s="465">
        <v>0</v>
      </c>
      <c r="I2799" s="465">
        <v>0</v>
      </c>
      <c r="J2799" s="465">
        <v>0</v>
      </c>
      <c r="K2799" s="465">
        <v>0</v>
      </c>
      <c r="L2799" s="465">
        <v>0</v>
      </c>
      <c r="M2799" s="465">
        <v>0</v>
      </c>
      <c r="N2799" s="465">
        <v>0</v>
      </c>
      <c r="O2799" s="465">
        <v>0</v>
      </c>
      <c r="P2799" s="465">
        <v>0</v>
      </c>
      <c r="Q2799" s="465">
        <v>0</v>
      </c>
      <c r="R2799" s="465">
        <v>0</v>
      </c>
      <c r="S2799" s="465">
        <v>0</v>
      </c>
      <c r="T2799" s="465">
        <v>0</v>
      </c>
      <c r="U2799" s="465">
        <v>0</v>
      </c>
      <c r="V2799" s="465">
        <v>0</v>
      </c>
      <c r="W2799" s="465">
        <v>0</v>
      </c>
      <c r="X2799" s="465">
        <v>0</v>
      </c>
    </row>
    <row r="2800" spans="1:24" outlineLevel="2">
      <c r="A2800" s="453"/>
      <c r="B2800" s="453"/>
      <c r="C2800" s="454"/>
      <c r="D2800" s="455"/>
      <c r="E2800" s="456" t="s">
        <v>6393</v>
      </c>
      <c r="F2800" s="456"/>
      <c r="G2800" s="456" t="s">
        <v>42</v>
      </c>
      <c r="H2800" s="456"/>
      <c r="I2800" s="456"/>
      <c r="J2800" s="471">
        <f t="shared" ref="J2800:X2800" si="222" xml:space="preserve">  CHOOSE( $F2796, J2797, J2798, J2799 )</f>
        <v>111.4</v>
      </c>
      <c r="K2800" s="471">
        <f t="shared" si="222"/>
        <v>121.2</v>
      </c>
      <c r="L2800" s="471">
        <f t="shared" si="222"/>
        <v>129</v>
      </c>
      <c r="M2800" s="471">
        <f t="shared" si="222"/>
        <v>131.56548747027162</v>
      </c>
      <c r="N2800" s="471">
        <f t="shared" si="222"/>
        <v>133.40950430445432</v>
      </c>
      <c r="O2800" s="471">
        <f t="shared" si="222"/>
        <v>135.67554924322965</v>
      </c>
      <c r="P2800" s="471">
        <f t="shared" si="222"/>
        <v>138.22440712643979</v>
      </c>
      <c r="Q2800" s="471">
        <f t="shared" si="222"/>
        <v>141.04358384357246</v>
      </c>
      <c r="R2800" s="471">
        <f t="shared" si="222"/>
        <v>143.81661756813901</v>
      </c>
      <c r="S2800" s="471">
        <f t="shared" si="222"/>
        <v>150.5</v>
      </c>
      <c r="T2800" s="471">
        <f t="shared" si="222"/>
        <v>153.5</v>
      </c>
      <c r="U2800" s="471">
        <f t="shared" si="222"/>
        <v>156.6</v>
      </c>
      <c r="V2800" s="471">
        <f t="shared" si="222"/>
        <v>159.69999999999999</v>
      </c>
      <c r="W2800" s="471">
        <f t="shared" si="222"/>
        <v>162.9</v>
      </c>
      <c r="X2800" s="471">
        <f t="shared" si="222"/>
        <v>0</v>
      </c>
    </row>
    <row r="2801" spans="1:24" outlineLevel="2"/>
    <row r="2802" spans="1:24" outlineLevel="2"/>
    <row r="2803" spans="1:24" outlineLevel="2">
      <c r="B2803" s="69" t="s">
        <v>6397</v>
      </c>
    </row>
    <row r="2804" spans="1:24" outlineLevel="2">
      <c r="A2804" s="447"/>
      <c r="B2804" s="447"/>
      <c r="C2804" s="448"/>
      <c r="D2804" s="449"/>
      <c r="E2804" s="450" t="s">
        <v>6369</v>
      </c>
      <c r="F2804" s="450">
        <v>1</v>
      </c>
      <c r="G2804" s="450" t="s">
        <v>4001</v>
      </c>
      <c r="M2804" s="451"/>
    </row>
    <row r="2805" spans="1:24" outlineLevel="2">
      <c r="A2805" s="447"/>
      <c r="B2805" s="447"/>
      <c r="C2805" s="448"/>
      <c r="D2805" s="449"/>
      <c r="E2805" s="465" t="s">
        <v>6398</v>
      </c>
      <c r="F2805" s="465">
        <v>0</v>
      </c>
      <c r="G2805" s="465" t="s">
        <v>42</v>
      </c>
      <c r="H2805" s="465">
        <v>0</v>
      </c>
      <c r="I2805" s="465">
        <v>0</v>
      </c>
      <c r="J2805" s="465">
        <v>112.1</v>
      </c>
      <c r="K2805" s="465">
        <v>121.8</v>
      </c>
      <c r="L2805" s="465">
        <v>129.4</v>
      </c>
      <c r="M2805" s="465">
        <v>131.82822877796431</v>
      </c>
      <c r="N2805" s="465">
        <v>133.48468100516732</v>
      </c>
      <c r="O2805" s="465">
        <v>135.94768201511511</v>
      </c>
      <c r="P2805" s="465">
        <v>138.39419901204656</v>
      </c>
      <c r="Q2805" s="465">
        <v>141.32700963577523</v>
      </c>
      <c r="R2805" s="465">
        <v>144.0105447560185</v>
      </c>
      <c r="S2805" s="465">
        <v>150.69999999999999</v>
      </c>
      <c r="T2805" s="465">
        <v>153.80000000000001</v>
      </c>
      <c r="U2805" s="465">
        <v>156.80000000000001</v>
      </c>
      <c r="V2805" s="465">
        <v>160</v>
      </c>
      <c r="W2805" s="465">
        <v>163.19999999999999</v>
      </c>
      <c r="X2805" s="465">
        <v>0</v>
      </c>
    </row>
    <row r="2806" spans="1:24" outlineLevel="2">
      <c r="A2806" s="447"/>
      <c r="B2806" s="447"/>
      <c r="C2806" s="448"/>
      <c r="D2806" s="449"/>
      <c r="E2806" s="465" t="s">
        <v>6399</v>
      </c>
      <c r="F2806" s="465">
        <v>0</v>
      </c>
      <c r="G2806" s="465" t="s">
        <v>42</v>
      </c>
      <c r="H2806" s="465">
        <v>0</v>
      </c>
      <c r="I2806" s="465">
        <v>0</v>
      </c>
      <c r="J2806" s="465">
        <v>112.1</v>
      </c>
      <c r="K2806" s="465">
        <v>121.8</v>
      </c>
      <c r="L2806" s="465">
        <v>129.4</v>
      </c>
      <c r="M2806" s="465">
        <v>131.82822877796431</v>
      </c>
      <c r="N2806" s="465">
        <v>133.48468100516732</v>
      </c>
      <c r="O2806" s="465">
        <v>135.94768201511511</v>
      </c>
      <c r="P2806" s="465">
        <v>138.39419901204656</v>
      </c>
      <c r="Q2806" s="465">
        <v>141.32700963577523</v>
      </c>
      <c r="R2806" s="465">
        <v>144.0105447560185</v>
      </c>
      <c r="S2806" s="465">
        <v>122.242534433598</v>
      </c>
      <c r="T2806" s="465">
        <v>124.68738512227</v>
      </c>
      <c r="U2806" s="465">
        <v>127.18113282471499</v>
      </c>
      <c r="V2806" s="465">
        <v>129.72475548121</v>
      </c>
      <c r="W2806" s="465">
        <v>132.319250590834</v>
      </c>
      <c r="X2806" s="465">
        <v>0</v>
      </c>
    </row>
    <row r="2807" spans="1:24" outlineLevel="2">
      <c r="A2807" s="447"/>
      <c r="B2807" s="447"/>
      <c r="C2807" s="448"/>
      <c r="D2807" s="449"/>
      <c r="E2807" s="465" t="s">
        <v>6400</v>
      </c>
      <c r="F2807" s="465">
        <v>0</v>
      </c>
      <c r="G2807" s="465" t="s">
        <v>42</v>
      </c>
      <c r="H2807" s="465">
        <v>0</v>
      </c>
      <c r="I2807" s="465">
        <v>0</v>
      </c>
      <c r="J2807" s="465">
        <v>0</v>
      </c>
      <c r="K2807" s="465">
        <v>0</v>
      </c>
      <c r="L2807" s="465">
        <v>0</v>
      </c>
      <c r="M2807" s="465">
        <v>0</v>
      </c>
      <c r="N2807" s="465">
        <v>0</v>
      </c>
      <c r="O2807" s="465">
        <v>0</v>
      </c>
      <c r="P2807" s="465">
        <v>0</v>
      </c>
      <c r="Q2807" s="465">
        <v>0</v>
      </c>
      <c r="R2807" s="465">
        <v>0</v>
      </c>
      <c r="S2807" s="465">
        <v>0</v>
      </c>
      <c r="T2807" s="465">
        <v>0</v>
      </c>
      <c r="U2807" s="465">
        <v>0</v>
      </c>
      <c r="V2807" s="465">
        <v>0</v>
      </c>
      <c r="W2807" s="465">
        <v>0</v>
      </c>
      <c r="X2807" s="465">
        <v>0</v>
      </c>
    </row>
    <row r="2808" spans="1:24" outlineLevel="2">
      <c r="A2808" s="453"/>
      <c r="B2808" s="453"/>
      <c r="C2808" s="454"/>
      <c r="D2808" s="455"/>
      <c r="E2808" s="456" t="s">
        <v>6397</v>
      </c>
      <c r="F2808" s="456"/>
      <c r="G2808" s="456" t="s">
        <v>42</v>
      </c>
      <c r="H2808" s="456"/>
      <c r="I2808" s="456"/>
      <c r="J2808" s="471">
        <f t="shared" ref="J2808:X2808" si="223" xml:space="preserve">  CHOOSE( $F2804, J2805, J2806, J2807 )</f>
        <v>112.1</v>
      </c>
      <c r="K2808" s="471">
        <f t="shared" si="223"/>
        <v>121.8</v>
      </c>
      <c r="L2808" s="471">
        <f t="shared" si="223"/>
        <v>129.4</v>
      </c>
      <c r="M2808" s="471">
        <f t="shared" si="223"/>
        <v>131.82822877796431</v>
      </c>
      <c r="N2808" s="471">
        <f t="shared" si="223"/>
        <v>133.48468100516732</v>
      </c>
      <c r="O2808" s="471">
        <f t="shared" si="223"/>
        <v>135.94768201511511</v>
      </c>
      <c r="P2808" s="471">
        <f t="shared" si="223"/>
        <v>138.39419901204656</v>
      </c>
      <c r="Q2808" s="471">
        <f t="shared" si="223"/>
        <v>141.32700963577523</v>
      </c>
      <c r="R2808" s="471">
        <f t="shared" si="223"/>
        <v>144.0105447560185</v>
      </c>
      <c r="S2808" s="471">
        <f t="shared" si="223"/>
        <v>150.69999999999999</v>
      </c>
      <c r="T2808" s="471">
        <f t="shared" si="223"/>
        <v>153.80000000000001</v>
      </c>
      <c r="U2808" s="471">
        <f t="shared" si="223"/>
        <v>156.80000000000001</v>
      </c>
      <c r="V2808" s="471">
        <f t="shared" si="223"/>
        <v>160</v>
      </c>
      <c r="W2808" s="471">
        <f t="shared" si="223"/>
        <v>163.19999999999999</v>
      </c>
      <c r="X2808" s="471">
        <f t="shared" si="223"/>
        <v>0</v>
      </c>
    </row>
    <row r="2809" spans="1:24" outlineLevel="2"/>
    <row r="2810" spans="1:24" outlineLevel="2"/>
    <row r="2811" spans="1:24" outlineLevel="2">
      <c r="B2811" s="69" t="s">
        <v>6401</v>
      </c>
    </row>
    <row r="2812" spans="1:24" outlineLevel="2">
      <c r="A2812" s="447"/>
      <c r="B2812" s="447"/>
      <c r="C2812" s="448"/>
      <c r="D2812" s="449"/>
      <c r="E2812" s="450" t="s">
        <v>6369</v>
      </c>
      <c r="F2812" s="450">
        <v>1</v>
      </c>
      <c r="G2812" s="450" t="s">
        <v>4001</v>
      </c>
      <c r="M2812" s="451"/>
    </row>
    <row r="2813" spans="1:24" outlineLevel="2">
      <c r="A2813" s="447"/>
      <c r="B2813" s="447"/>
      <c r="C2813" s="448"/>
      <c r="D2813" s="449"/>
      <c r="E2813" s="465" t="s">
        <v>6402</v>
      </c>
      <c r="F2813" s="465">
        <v>0</v>
      </c>
      <c r="G2813" s="465" t="s">
        <v>42</v>
      </c>
      <c r="H2813" s="465">
        <v>0</v>
      </c>
      <c r="I2813" s="465">
        <v>0</v>
      </c>
      <c r="J2813" s="465">
        <v>112.4</v>
      </c>
      <c r="K2813" s="465">
        <v>122.3</v>
      </c>
      <c r="L2813" s="465">
        <v>130.1</v>
      </c>
      <c r="M2813" s="465">
        <v>132.09149479009199</v>
      </c>
      <c r="N2813" s="465">
        <v>133.55990006820196</v>
      </c>
      <c r="O2813" s="465">
        <v>136.22036062039462</v>
      </c>
      <c r="P2813" s="465">
        <v>138.56419946634981</v>
      </c>
      <c r="Q2813" s="465">
        <v>141.6110049695161</v>
      </c>
      <c r="R2813" s="465">
        <v>144.20473344187255</v>
      </c>
      <c r="S2813" s="465">
        <v>151</v>
      </c>
      <c r="T2813" s="465">
        <v>154</v>
      </c>
      <c r="U2813" s="465">
        <v>157.1</v>
      </c>
      <c r="V2813" s="465">
        <v>160.19999999999999</v>
      </c>
      <c r="W2813" s="465">
        <v>163.4</v>
      </c>
      <c r="X2813" s="465">
        <v>0</v>
      </c>
    </row>
    <row r="2814" spans="1:24" outlineLevel="2">
      <c r="A2814" s="447"/>
      <c r="B2814" s="447"/>
      <c r="C2814" s="448"/>
      <c r="D2814" s="449"/>
      <c r="E2814" s="465" t="s">
        <v>6403</v>
      </c>
      <c r="F2814" s="465">
        <v>0</v>
      </c>
      <c r="G2814" s="465" t="s">
        <v>42</v>
      </c>
      <c r="H2814" s="465">
        <v>0</v>
      </c>
      <c r="I2814" s="465">
        <v>0</v>
      </c>
      <c r="J2814" s="465">
        <v>112.4</v>
      </c>
      <c r="K2814" s="465">
        <v>122.3</v>
      </c>
      <c r="L2814" s="465">
        <v>130.1</v>
      </c>
      <c r="M2814" s="465">
        <v>132.09149479009199</v>
      </c>
      <c r="N2814" s="465">
        <v>133.55990006820196</v>
      </c>
      <c r="O2814" s="465">
        <v>136.22036062039462</v>
      </c>
      <c r="P2814" s="465">
        <v>138.56419946634981</v>
      </c>
      <c r="Q2814" s="465">
        <v>141.6110049695161</v>
      </c>
      <c r="R2814" s="465">
        <v>144.20473344187255</v>
      </c>
      <c r="S2814" s="465">
        <v>122.45442705521801</v>
      </c>
      <c r="T2814" s="465">
        <v>124.903515596323</v>
      </c>
      <c r="U2814" s="465">
        <v>127.401585908249</v>
      </c>
      <c r="V2814" s="465">
        <v>129.94961762641401</v>
      </c>
      <c r="W2814" s="465">
        <v>132.54860997894201</v>
      </c>
      <c r="X2814" s="465">
        <v>0</v>
      </c>
    </row>
    <row r="2815" spans="1:24" outlineLevel="2">
      <c r="A2815" s="447"/>
      <c r="B2815" s="447"/>
      <c r="C2815" s="448"/>
      <c r="D2815" s="449"/>
      <c r="E2815" s="465" t="s">
        <v>6404</v>
      </c>
      <c r="F2815" s="465">
        <v>0</v>
      </c>
      <c r="G2815" s="465" t="s">
        <v>42</v>
      </c>
      <c r="H2815" s="465">
        <v>0</v>
      </c>
      <c r="I2815" s="465">
        <v>0</v>
      </c>
      <c r="J2815" s="465">
        <v>0</v>
      </c>
      <c r="K2815" s="465">
        <v>0</v>
      </c>
      <c r="L2815" s="465">
        <v>0</v>
      </c>
      <c r="M2815" s="465">
        <v>0</v>
      </c>
      <c r="N2815" s="465">
        <v>0</v>
      </c>
      <c r="O2815" s="465">
        <v>0</v>
      </c>
      <c r="P2815" s="465">
        <v>0</v>
      </c>
      <c r="Q2815" s="465">
        <v>0</v>
      </c>
      <c r="R2815" s="465">
        <v>0</v>
      </c>
      <c r="S2815" s="465">
        <v>0</v>
      </c>
      <c r="T2815" s="465">
        <v>0</v>
      </c>
      <c r="U2815" s="465">
        <v>0</v>
      </c>
      <c r="V2815" s="465">
        <v>0</v>
      </c>
      <c r="W2815" s="465">
        <v>0</v>
      </c>
      <c r="X2815" s="465">
        <v>0</v>
      </c>
    </row>
    <row r="2816" spans="1:24" outlineLevel="2">
      <c r="A2816" s="453"/>
      <c r="B2816" s="453"/>
      <c r="C2816" s="454"/>
      <c r="D2816" s="455"/>
      <c r="E2816" s="456" t="s">
        <v>6401</v>
      </c>
      <c r="F2816" s="456"/>
      <c r="G2816" s="456" t="s">
        <v>42</v>
      </c>
      <c r="H2816" s="456"/>
      <c r="I2816" s="456"/>
      <c r="J2816" s="471">
        <f t="shared" ref="J2816:X2816" si="224" xml:space="preserve">  CHOOSE( $F2812, J2813, J2814, J2815 )</f>
        <v>112.4</v>
      </c>
      <c r="K2816" s="471">
        <f t="shared" si="224"/>
        <v>122.3</v>
      </c>
      <c r="L2816" s="471">
        <f t="shared" si="224"/>
        <v>130.1</v>
      </c>
      <c r="M2816" s="471">
        <f t="shared" si="224"/>
        <v>132.09149479009199</v>
      </c>
      <c r="N2816" s="471">
        <f t="shared" si="224"/>
        <v>133.55990006820196</v>
      </c>
      <c r="O2816" s="471">
        <f t="shared" si="224"/>
        <v>136.22036062039462</v>
      </c>
      <c r="P2816" s="471">
        <f t="shared" si="224"/>
        <v>138.56419946634981</v>
      </c>
      <c r="Q2816" s="471">
        <f t="shared" si="224"/>
        <v>141.6110049695161</v>
      </c>
      <c r="R2816" s="471">
        <f t="shared" si="224"/>
        <v>144.20473344187255</v>
      </c>
      <c r="S2816" s="471">
        <f t="shared" si="224"/>
        <v>151</v>
      </c>
      <c r="T2816" s="471">
        <f t="shared" si="224"/>
        <v>154</v>
      </c>
      <c r="U2816" s="471">
        <f t="shared" si="224"/>
        <v>157.1</v>
      </c>
      <c r="V2816" s="471">
        <f t="shared" si="224"/>
        <v>160.19999999999999</v>
      </c>
      <c r="W2816" s="471">
        <f t="shared" si="224"/>
        <v>163.4</v>
      </c>
      <c r="X2816" s="471">
        <f t="shared" si="224"/>
        <v>0</v>
      </c>
    </row>
    <row r="2817" spans="1:24" outlineLevel="2"/>
    <row r="2818" spans="1:24" outlineLevel="2"/>
    <row r="2819" spans="1:24" outlineLevel="2">
      <c r="B2819" s="69" t="s">
        <v>6405</v>
      </c>
    </row>
    <row r="2820" spans="1:24" outlineLevel="2">
      <c r="A2820" s="447"/>
      <c r="B2820" s="447"/>
      <c r="C2820" s="448"/>
      <c r="D2820" s="449"/>
      <c r="E2820" s="450" t="s">
        <v>6369</v>
      </c>
      <c r="F2820" s="450">
        <v>1</v>
      </c>
      <c r="G2820" s="450" t="s">
        <v>4001</v>
      </c>
      <c r="M2820" s="451"/>
    </row>
    <row r="2821" spans="1:24" outlineLevel="2">
      <c r="A2821" s="447"/>
      <c r="B2821" s="447"/>
      <c r="C2821" s="448"/>
      <c r="D2821" s="449"/>
      <c r="E2821" s="465" t="s">
        <v>6406</v>
      </c>
      <c r="F2821" s="465">
        <v>0</v>
      </c>
      <c r="G2821" s="465" t="s">
        <v>42</v>
      </c>
      <c r="H2821" s="465">
        <v>0</v>
      </c>
      <c r="I2821" s="465">
        <v>0</v>
      </c>
      <c r="J2821" s="465">
        <v>113.4</v>
      </c>
      <c r="K2821" s="465">
        <v>124.3</v>
      </c>
      <c r="L2821" s="465">
        <v>130.19999999999999</v>
      </c>
      <c r="M2821" s="465">
        <v>132.35528655450946</v>
      </c>
      <c r="N2821" s="465">
        <v>133.63516151742954</v>
      </c>
      <c r="O2821" s="465">
        <v>136.4935861538797</v>
      </c>
      <c r="P2821" s="465">
        <v>138.73440874555084</v>
      </c>
      <c r="Q2821" s="465">
        <v>141.89557098928364</v>
      </c>
      <c r="R2821" s="465">
        <v>144.39918397831383</v>
      </c>
      <c r="S2821" s="465">
        <v>151.19999999999999</v>
      </c>
      <c r="T2821" s="465">
        <v>154.30000000000001</v>
      </c>
      <c r="U2821" s="465">
        <v>157.30000000000001</v>
      </c>
      <c r="V2821" s="465">
        <v>160.5</v>
      </c>
      <c r="W2821" s="465">
        <v>163.69999999999999</v>
      </c>
      <c r="X2821" s="465">
        <v>0</v>
      </c>
    </row>
    <row r="2822" spans="1:24" outlineLevel="2">
      <c r="A2822" s="447"/>
      <c r="B2822" s="447"/>
      <c r="C2822" s="448"/>
      <c r="D2822" s="449"/>
      <c r="E2822" s="465" t="s">
        <v>6407</v>
      </c>
      <c r="F2822" s="465">
        <v>0</v>
      </c>
      <c r="G2822" s="465" t="s">
        <v>42</v>
      </c>
      <c r="H2822" s="465">
        <v>0</v>
      </c>
      <c r="I2822" s="465">
        <v>0</v>
      </c>
      <c r="J2822" s="465">
        <v>113.4</v>
      </c>
      <c r="K2822" s="465">
        <v>124.3</v>
      </c>
      <c r="L2822" s="465">
        <v>130.19999999999999</v>
      </c>
      <c r="M2822" s="465">
        <v>132.35528655450946</v>
      </c>
      <c r="N2822" s="465">
        <v>133.63516151742954</v>
      </c>
      <c r="O2822" s="465">
        <v>136.4935861538797</v>
      </c>
      <c r="P2822" s="465">
        <v>138.73440874555084</v>
      </c>
      <c r="Q2822" s="465">
        <v>141.89557098928364</v>
      </c>
      <c r="R2822" s="465">
        <v>144.39918397831383</v>
      </c>
      <c r="S2822" s="465">
        <v>122.66668696702401</v>
      </c>
      <c r="T2822" s="465">
        <v>125.120020706364</v>
      </c>
      <c r="U2822" s="465">
        <v>127.622421120491</v>
      </c>
      <c r="V2822" s="465">
        <v>130.17486954290101</v>
      </c>
      <c r="W2822" s="465">
        <v>132.778366933759</v>
      </c>
      <c r="X2822" s="465">
        <v>0</v>
      </c>
    </row>
    <row r="2823" spans="1:24" outlineLevel="2">
      <c r="A2823" s="447"/>
      <c r="B2823" s="447"/>
      <c r="C2823" s="448"/>
      <c r="D2823" s="449"/>
      <c r="E2823" s="465" t="s">
        <v>6408</v>
      </c>
      <c r="F2823" s="465">
        <v>0</v>
      </c>
      <c r="G2823" s="465" t="s">
        <v>42</v>
      </c>
      <c r="H2823" s="465">
        <v>0</v>
      </c>
      <c r="I2823" s="465">
        <v>0</v>
      </c>
      <c r="J2823" s="465">
        <v>0</v>
      </c>
      <c r="K2823" s="465">
        <v>0</v>
      </c>
      <c r="L2823" s="465">
        <v>0</v>
      </c>
      <c r="M2823" s="465">
        <v>0</v>
      </c>
      <c r="N2823" s="465">
        <v>0</v>
      </c>
      <c r="O2823" s="465">
        <v>0</v>
      </c>
      <c r="P2823" s="465">
        <v>0</v>
      </c>
      <c r="Q2823" s="465">
        <v>0</v>
      </c>
      <c r="R2823" s="465">
        <v>0</v>
      </c>
      <c r="S2823" s="465">
        <v>0</v>
      </c>
      <c r="T2823" s="465">
        <v>0</v>
      </c>
      <c r="U2823" s="465">
        <v>0</v>
      </c>
      <c r="V2823" s="465">
        <v>0</v>
      </c>
      <c r="W2823" s="465">
        <v>0</v>
      </c>
      <c r="X2823" s="465">
        <v>0</v>
      </c>
    </row>
    <row r="2824" spans="1:24" outlineLevel="2">
      <c r="A2824" s="453"/>
      <c r="B2824" s="453"/>
      <c r="C2824" s="454"/>
      <c r="D2824" s="455"/>
      <c r="E2824" s="456" t="s">
        <v>6405</v>
      </c>
      <c r="F2824" s="456"/>
      <c r="G2824" s="456" t="s">
        <v>42</v>
      </c>
      <c r="H2824" s="456"/>
      <c r="I2824" s="456"/>
      <c r="J2824" s="471">
        <f t="shared" ref="J2824:X2824" si="225" xml:space="preserve">  CHOOSE( $F2820, J2821, J2822, J2823 )</f>
        <v>113.4</v>
      </c>
      <c r="K2824" s="471">
        <f t="shared" si="225"/>
        <v>124.3</v>
      </c>
      <c r="L2824" s="471">
        <f t="shared" si="225"/>
        <v>130.19999999999999</v>
      </c>
      <c r="M2824" s="471">
        <f t="shared" si="225"/>
        <v>132.35528655450946</v>
      </c>
      <c r="N2824" s="471">
        <f t="shared" si="225"/>
        <v>133.63516151742954</v>
      </c>
      <c r="O2824" s="471">
        <f t="shared" si="225"/>
        <v>136.4935861538797</v>
      </c>
      <c r="P2824" s="471">
        <f t="shared" si="225"/>
        <v>138.73440874555084</v>
      </c>
      <c r="Q2824" s="471">
        <f t="shared" si="225"/>
        <v>141.89557098928364</v>
      </c>
      <c r="R2824" s="471">
        <f t="shared" si="225"/>
        <v>144.39918397831383</v>
      </c>
      <c r="S2824" s="471">
        <f t="shared" si="225"/>
        <v>151.19999999999999</v>
      </c>
      <c r="T2824" s="471">
        <f t="shared" si="225"/>
        <v>154.30000000000001</v>
      </c>
      <c r="U2824" s="471">
        <f t="shared" si="225"/>
        <v>157.30000000000001</v>
      </c>
      <c r="V2824" s="471">
        <f t="shared" si="225"/>
        <v>160.5</v>
      </c>
      <c r="W2824" s="471">
        <f t="shared" si="225"/>
        <v>163.69999999999999</v>
      </c>
      <c r="X2824" s="471">
        <f t="shared" si="225"/>
        <v>0</v>
      </c>
    </row>
    <row r="2825" spans="1:24" outlineLevel="2"/>
    <row r="2826" spans="1:24" outlineLevel="2"/>
    <row r="2827" spans="1:24" outlineLevel="2">
      <c r="B2827" s="69" t="s">
        <v>6409</v>
      </c>
    </row>
    <row r="2828" spans="1:24" outlineLevel="2">
      <c r="A2828" s="447"/>
      <c r="B2828" s="447"/>
      <c r="C2828" s="448"/>
      <c r="D2828" s="449"/>
      <c r="E2828" s="450" t="s">
        <v>6369</v>
      </c>
      <c r="F2828" s="450">
        <v>1</v>
      </c>
      <c r="G2828" s="450" t="s">
        <v>4001</v>
      </c>
      <c r="M2828" s="451"/>
    </row>
    <row r="2829" spans="1:24" outlineLevel="2">
      <c r="A2829" s="447"/>
      <c r="B2829" s="447"/>
      <c r="C2829" s="448"/>
      <c r="D2829" s="449"/>
      <c r="E2829" s="465" t="s">
        <v>6410</v>
      </c>
      <c r="F2829" s="465">
        <v>0</v>
      </c>
      <c r="G2829" s="465" t="s">
        <v>42</v>
      </c>
      <c r="H2829" s="465">
        <v>0</v>
      </c>
      <c r="I2829" s="465">
        <v>0</v>
      </c>
      <c r="J2829" s="465">
        <v>114.1</v>
      </c>
      <c r="K2829" s="465">
        <v>124.8</v>
      </c>
      <c r="L2829" s="465">
        <v>130</v>
      </c>
      <c r="M2829" s="465">
        <v>132.61960512116417</v>
      </c>
      <c r="N2829" s="465">
        <v>133.71046537673482</v>
      </c>
      <c r="O2829" s="465">
        <v>136.76735971257781</v>
      </c>
      <c r="P2829" s="465">
        <v>138.90482710616567</v>
      </c>
      <c r="Q2829" s="465">
        <v>142.18070884186616</v>
      </c>
      <c r="R2829" s="465">
        <v>144.59389671843053</v>
      </c>
      <c r="S2829" s="465">
        <v>151.5</v>
      </c>
      <c r="T2829" s="465">
        <v>154.5</v>
      </c>
      <c r="U2829" s="465">
        <v>157.6</v>
      </c>
      <c r="V2829" s="465">
        <v>160.80000000000001</v>
      </c>
      <c r="W2829" s="465">
        <v>164</v>
      </c>
      <c r="X2829" s="465">
        <v>0</v>
      </c>
    </row>
    <row r="2830" spans="1:24" outlineLevel="2">
      <c r="A2830" s="447"/>
      <c r="B2830" s="447"/>
      <c r="C2830" s="448"/>
      <c r="D2830" s="449"/>
      <c r="E2830" s="465" t="s">
        <v>6411</v>
      </c>
      <c r="F2830" s="465">
        <v>0</v>
      </c>
      <c r="G2830" s="465" t="s">
        <v>42</v>
      </c>
      <c r="H2830" s="465">
        <v>0</v>
      </c>
      <c r="I2830" s="465">
        <v>0</v>
      </c>
      <c r="J2830" s="465">
        <v>114.1</v>
      </c>
      <c r="K2830" s="465">
        <v>124.8</v>
      </c>
      <c r="L2830" s="465">
        <v>130</v>
      </c>
      <c r="M2830" s="465">
        <v>132.61960512116417</v>
      </c>
      <c r="N2830" s="465">
        <v>133.71046537673482</v>
      </c>
      <c r="O2830" s="465">
        <v>136.76735971257781</v>
      </c>
      <c r="P2830" s="465">
        <v>138.90482710616567</v>
      </c>
      <c r="Q2830" s="465">
        <v>142.18070884186616</v>
      </c>
      <c r="R2830" s="465">
        <v>144.59389671843053</v>
      </c>
      <c r="S2830" s="465">
        <v>122.87931480566699</v>
      </c>
      <c r="T2830" s="465">
        <v>125.33690110178</v>
      </c>
      <c r="U2830" s="465">
        <v>127.843639123816</v>
      </c>
      <c r="V2830" s="465">
        <v>130.400511906292</v>
      </c>
      <c r="W2830" s="465">
        <v>133.00852214441801</v>
      </c>
      <c r="X2830" s="465">
        <v>0</v>
      </c>
    </row>
    <row r="2831" spans="1:24" outlineLevel="2">
      <c r="A2831" s="447"/>
      <c r="B2831" s="447"/>
      <c r="C2831" s="448"/>
      <c r="D2831" s="449"/>
      <c r="E2831" s="465" t="s">
        <v>6412</v>
      </c>
      <c r="F2831" s="465">
        <v>0</v>
      </c>
      <c r="G2831" s="465" t="s">
        <v>42</v>
      </c>
      <c r="H2831" s="465">
        <v>0</v>
      </c>
      <c r="I2831" s="465">
        <v>0</v>
      </c>
      <c r="J2831" s="465">
        <v>0</v>
      </c>
      <c r="K2831" s="465">
        <v>0</v>
      </c>
      <c r="L2831" s="465">
        <v>0</v>
      </c>
      <c r="M2831" s="465">
        <v>0</v>
      </c>
      <c r="N2831" s="465">
        <v>0</v>
      </c>
      <c r="O2831" s="465">
        <v>0</v>
      </c>
      <c r="P2831" s="465">
        <v>0</v>
      </c>
      <c r="Q2831" s="465">
        <v>0</v>
      </c>
      <c r="R2831" s="465">
        <v>0</v>
      </c>
      <c r="S2831" s="465">
        <v>0</v>
      </c>
      <c r="T2831" s="465">
        <v>0</v>
      </c>
      <c r="U2831" s="465">
        <v>0</v>
      </c>
      <c r="V2831" s="465">
        <v>0</v>
      </c>
      <c r="W2831" s="465">
        <v>0</v>
      </c>
      <c r="X2831" s="465">
        <v>0</v>
      </c>
    </row>
    <row r="2832" spans="1:24" outlineLevel="2">
      <c r="A2832" s="453"/>
      <c r="B2832" s="453"/>
      <c r="C2832" s="454"/>
      <c r="D2832" s="455"/>
      <c r="E2832" s="456" t="s">
        <v>6409</v>
      </c>
      <c r="F2832" s="456"/>
      <c r="G2832" s="456" t="s">
        <v>42</v>
      </c>
      <c r="H2832" s="456"/>
      <c r="I2832" s="456"/>
      <c r="J2832" s="471">
        <f t="shared" ref="J2832:X2832" si="226" xml:space="preserve">  CHOOSE( $F2828, J2829, J2830, J2831 )</f>
        <v>114.1</v>
      </c>
      <c r="K2832" s="471">
        <f t="shared" si="226"/>
        <v>124.8</v>
      </c>
      <c r="L2832" s="471">
        <f t="shared" si="226"/>
        <v>130</v>
      </c>
      <c r="M2832" s="471">
        <f t="shared" si="226"/>
        <v>132.61960512116417</v>
      </c>
      <c r="N2832" s="471">
        <f t="shared" si="226"/>
        <v>133.71046537673482</v>
      </c>
      <c r="O2832" s="471">
        <f t="shared" si="226"/>
        <v>136.76735971257781</v>
      </c>
      <c r="P2832" s="471">
        <f t="shared" si="226"/>
        <v>138.90482710616567</v>
      </c>
      <c r="Q2832" s="471">
        <f t="shared" si="226"/>
        <v>142.18070884186616</v>
      </c>
      <c r="R2832" s="471">
        <f t="shared" si="226"/>
        <v>144.59389671843053</v>
      </c>
      <c r="S2832" s="471">
        <f t="shared" si="226"/>
        <v>151.5</v>
      </c>
      <c r="T2832" s="471">
        <f t="shared" si="226"/>
        <v>154.5</v>
      </c>
      <c r="U2832" s="471">
        <f t="shared" si="226"/>
        <v>157.6</v>
      </c>
      <c r="V2832" s="471">
        <f t="shared" si="226"/>
        <v>160.80000000000001</v>
      </c>
      <c r="W2832" s="471">
        <f t="shared" si="226"/>
        <v>164</v>
      </c>
      <c r="X2832" s="471">
        <f t="shared" si="226"/>
        <v>0</v>
      </c>
    </row>
    <row r="2833" spans="1:24" outlineLevel="2"/>
    <row r="2834" spans="1:24" outlineLevel="2"/>
    <row r="2835" spans="1:24" outlineLevel="2">
      <c r="B2835" s="69" t="s">
        <v>6413</v>
      </c>
    </row>
    <row r="2836" spans="1:24" outlineLevel="2">
      <c r="A2836" s="447"/>
      <c r="B2836" s="447"/>
      <c r="C2836" s="448"/>
      <c r="D2836" s="449"/>
      <c r="E2836" s="450" t="s">
        <v>6369</v>
      </c>
      <c r="F2836" s="450">
        <v>1</v>
      </c>
      <c r="G2836" s="450" t="s">
        <v>4001</v>
      </c>
      <c r="M2836" s="451"/>
    </row>
    <row r="2837" spans="1:24" outlineLevel="2">
      <c r="A2837" s="447"/>
      <c r="B2837" s="447"/>
      <c r="C2837" s="448"/>
      <c r="D2837" s="449"/>
      <c r="E2837" s="465" t="s">
        <v>6414</v>
      </c>
      <c r="F2837" s="465">
        <v>0</v>
      </c>
      <c r="G2837" s="465" t="s">
        <v>42</v>
      </c>
      <c r="H2837" s="465">
        <v>0</v>
      </c>
      <c r="I2837" s="465">
        <v>0</v>
      </c>
      <c r="J2837" s="465">
        <v>114.7</v>
      </c>
      <c r="K2837" s="465">
        <v>125.3</v>
      </c>
      <c r="L2837" s="465">
        <v>130.5</v>
      </c>
      <c r="M2837" s="465">
        <v>132.88445154210032</v>
      </c>
      <c r="N2837" s="465">
        <v>133.78581167001602</v>
      </c>
      <c r="O2837" s="465">
        <v>137.04168239569674</v>
      </c>
      <c r="P2837" s="465">
        <v>139.0754548050254</v>
      </c>
      <c r="Q2837" s="465">
        <v>142.46641967635651</v>
      </c>
      <c r="R2837" s="465">
        <v>144.78887201578695</v>
      </c>
      <c r="S2837" s="465">
        <v>151.69999999999999</v>
      </c>
      <c r="T2837" s="465">
        <v>154.80000000000001</v>
      </c>
      <c r="U2837" s="465">
        <v>157.9</v>
      </c>
      <c r="V2837" s="465">
        <v>161</v>
      </c>
      <c r="W2837" s="465">
        <v>164.2</v>
      </c>
      <c r="X2837" s="465">
        <v>0</v>
      </c>
    </row>
    <row r="2838" spans="1:24" outlineLevel="2">
      <c r="A2838" s="447"/>
      <c r="B2838" s="447"/>
      <c r="C2838" s="448"/>
      <c r="D2838" s="449"/>
      <c r="E2838" s="465" t="s">
        <v>6415</v>
      </c>
      <c r="F2838" s="465">
        <v>0</v>
      </c>
      <c r="G2838" s="465" t="s">
        <v>42</v>
      </c>
      <c r="H2838" s="465">
        <v>0</v>
      </c>
      <c r="I2838" s="465">
        <v>0</v>
      </c>
      <c r="J2838" s="465">
        <v>114.7</v>
      </c>
      <c r="K2838" s="465">
        <v>125.3</v>
      </c>
      <c r="L2838" s="465">
        <v>130.5</v>
      </c>
      <c r="M2838" s="465">
        <v>132.88445154210032</v>
      </c>
      <c r="N2838" s="465">
        <v>133.78581167001602</v>
      </c>
      <c r="O2838" s="465">
        <v>137.04168239569674</v>
      </c>
      <c r="P2838" s="465">
        <v>139.0754548050254</v>
      </c>
      <c r="Q2838" s="465">
        <v>142.46641967635651</v>
      </c>
      <c r="R2838" s="465">
        <v>144.78887201578695</v>
      </c>
      <c r="S2838" s="465">
        <v>123.092311208905</v>
      </c>
      <c r="T2838" s="465">
        <v>125.55415743308301</v>
      </c>
      <c r="U2838" s="465">
        <v>128.065240581745</v>
      </c>
      <c r="V2838" s="465">
        <v>130.62654539338001</v>
      </c>
      <c r="W2838" s="465">
        <v>133.239076301247</v>
      </c>
      <c r="X2838" s="465">
        <v>0</v>
      </c>
    </row>
    <row r="2839" spans="1:24" outlineLevel="2">
      <c r="A2839" s="447"/>
      <c r="B2839" s="447"/>
      <c r="C2839" s="448"/>
      <c r="D2839" s="449"/>
      <c r="E2839" s="465" t="s">
        <v>6416</v>
      </c>
      <c r="F2839" s="465">
        <v>0</v>
      </c>
      <c r="G2839" s="465" t="s">
        <v>42</v>
      </c>
      <c r="H2839" s="465">
        <v>0</v>
      </c>
      <c r="I2839" s="465">
        <v>0</v>
      </c>
      <c r="J2839" s="465">
        <v>0</v>
      </c>
      <c r="K2839" s="465">
        <v>0</v>
      </c>
      <c r="L2839" s="465">
        <v>0</v>
      </c>
      <c r="M2839" s="465">
        <v>0</v>
      </c>
      <c r="N2839" s="465">
        <v>0</v>
      </c>
      <c r="O2839" s="465">
        <v>0</v>
      </c>
      <c r="P2839" s="465">
        <v>0</v>
      </c>
      <c r="Q2839" s="465">
        <v>0</v>
      </c>
      <c r="R2839" s="465">
        <v>0</v>
      </c>
      <c r="S2839" s="465">
        <v>0</v>
      </c>
      <c r="T2839" s="465">
        <v>0</v>
      </c>
      <c r="U2839" s="465">
        <v>0</v>
      </c>
      <c r="V2839" s="465">
        <v>0</v>
      </c>
      <c r="W2839" s="465">
        <v>0</v>
      </c>
      <c r="X2839" s="465">
        <v>0</v>
      </c>
    </row>
    <row r="2840" spans="1:24" outlineLevel="2">
      <c r="A2840" s="453"/>
      <c r="B2840" s="453"/>
      <c r="C2840" s="454"/>
      <c r="D2840" s="455"/>
      <c r="E2840" s="456" t="s">
        <v>6413</v>
      </c>
      <c r="F2840" s="456"/>
      <c r="G2840" s="456" t="s">
        <v>42</v>
      </c>
      <c r="H2840" s="456"/>
      <c r="I2840" s="456"/>
      <c r="J2840" s="471">
        <f t="shared" ref="J2840:X2840" si="227" xml:space="preserve">  CHOOSE( $F2836, J2837, J2838, J2839 )</f>
        <v>114.7</v>
      </c>
      <c r="K2840" s="471">
        <f t="shared" si="227"/>
        <v>125.3</v>
      </c>
      <c r="L2840" s="471">
        <f t="shared" si="227"/>
        <v>130.5</v>
      </c>
      <c r="M2840" s="471">
        <f t="shared" si="227"/>
        <v>132.88445154210032</v>
      </c>
      <c r="N2840" s="471">
        <f t="shared" si="227"/>
        <v>133.78581167001602</v>
      </c>
      <c r="O2840" s="471">
        <f t="shared" si="227"/>
        <v>137.04168239569674</v>
      </c>
      <c r="P2840" s="471">
        <f t="shared" si="227"/>
        <v>139.0754548050254</v>
      </c>
      <c r="Q2840" s="471">
        <f t="shared" si="227"/>
        <v>142.46641967635651</v>
      </c>
      <c r="R2840" s="471">
        <f t="shared" si="227"/>
        <v>144.78887201578695</v>
      </c>
      <c r="S2840" s="471">
        <f t="shared" si="227"/>
        <v>151.69999999999999</v>
      </c>
      <c r="T2840" s="471">
        <f t="shared" si="227"/>
        <v>154.80000000000001</v>
      </c>
      <c r="U2840" s="471">
        <f t="shared" si="227"/>
        <v>157.9</v>
      </c>
      <c r="V2840" s="471">
        <f t="shared" si="227"/>
        <v>161</v>
      </c>
      <c r="W2840" s="471">
        <f t="shared" si="227"/>
        <v>164.2</v>
      </c>
      <c r="X2840" s="471">
        <f t="shared" si="227"/>
        <v>0</v>
      </c>
    </row>
    <row r="2841" spans="1:24" outlineLevel="2"/>
    <row r="2842" spans="1:24" outlineLevel="2"/>
    <row r="2843" spans="1:24" outlineLevel="2">
      <c r="B2843" s="69" t="s">
        <v>6417</v>
      </c>
    </row>
    <row r="2844" spans="1:24" outlineLevel="2">
      <c r="A2844" s="447"/>
      <c r="B2844" s="447"/>
      <c r="C2844" s="448"/>
      <c r="D2844" s="449"/>
      <c r="E2844" s="450" t="s">
        <v>6369</v>
      </c>
      <c r="F2844" s="450">
        <v>1</v>
      </c>
      <c r="G2844" s="450" t="s">
        <v>4001</v>
      </c>
      <c r="M2844" s="451"/>
    </row>
    <row r="2845" spans="1:24" outlineLevel="2">
      <c r="A2845" s="447"/>
      <c r="B2845" s="447"/>
      <c r="C2845" s="448"/>
      <c r="D2845" s="449"/>
      <c r="E2845" s="465" t="s">
        <v>6418</v>
      </c>
      <c r="F2845" s="465">
        <v>0</v>
      </c>
      <c r="G2845" s="465" t="s">
        <v>42</v>
      </c>
      <c r="H2845" s="465">
        <v>0</v>
      </c>
      <c r="I2845" s="465">
        <v>0</v>
      </c>
      <c r="J2845" s="465">
        <v>114.6</v>
      </c>
      <c r="K2845" s="465">
        <v>124.8</v>
      </c>
      <c r="L2845" s="465">
        <v>130</v>
      </c>
      <c r="M2845" s="465">
        <v>132.95933237383022</v>
      </c>
      <c r="N2845" s="465">
        <v>134.05415407932836</v>
      </c>
      <c r="O2845" s="465">
        <v>137.21002144770949</v>
      </c>
      <c r="P2845" s="465">
        <v>139.35492565991936</v>
      </c>
      <c r="Q2845" s="465">
        <v>142.65852621176438</v>
      </c>
      <c r="R2845" s="465">
        <v>143.31429506793734</v>
      </c>
      <c r="S2845" s="465">
        <v>152</v>
      </c>
      <c r="T2845" s="465">
        <v>155</v>
      </c>
      <c r="U2845" s="465">
        <v>158.1</v>
      </c>
      <c r="V2845" s="465">
        <v>161.30000000000001</v>
      </c>
      <c r="W2845" s="465">
        <v>164.5</v>
      </c>
      <c r="X2845" s="465">
        <v>0</v>
      </c>
    </row>
    <row r="2846" spans="1:24" outlineLevel="2">
      <c r="A2846" s="447"/>
      <c r="B2846" s="447"/>
      <c r="C2846" s="448"/>
      <c r="D2846" s="449"/>
      <c r="E2846" s="465" t="s">
        <v>6419</v>
      </c>
      <c r="F2846" s="465">
        <v>0</v>
      </c>
      <c r="G2846" s="465" t="s">
        <v>42</v>
      </c>
      <c r="H2846" s="465">
        <v>0</v>
      </c>
      <c r="I2846" s="465">
        <v>0</v>
      </c>
      <c r="J2846" s="465">
        <v>114.6</v>
      </c>
      <c r="K2846" s="465">
        <v>124.8</v>
      </c>
      <c r="L2846" s="465">
        <v>130</v>
      </c>
      <c r="M2846" s="465">
        <v>132.95933237383022</v>
      </c>
      <c r="N2846" s="465">
        <v>134.05415407932836</v>
      </c>
      <c r="O2846" s="465">
        <v>137.21002144770949</v>
      </c>
      <c r="P2846" s="465">
        <v>139.35492565991936</v>
      </c>
      <c r="Q2846" s="465">
        <v>142.65852621176438</v>
      </c>
      <c r="R2846" s="465">
        <v>143.31429506793734</v>
      </c>
      <c r="S2846" s="465">
        <v>123.30567681559999</v>
      </c>
      <c r="T2846" s="465">
        <v>125.771790351912</v>
      </c>
      <c r="U2846" s="465">
        <v>128.28722615895001</v>
      </c>
      <c r="V2846" s="465">
        <v>130.85297068212901</v>
      </c>
      <c r="W2846" s="465">
        <v>133.47003009577199</v>
      </c>
      <c r="X2846" s="465">
        <v>0</v>
      </c>
    </row>
    <row r="2847" spans="1:24" outlineLevel="2">
      <c r="A2847" s="447"/>
      <c r="B2847" s="447"/>
      <c r="C2847" s="448"/>
      <c r="D2847" s="449"/>
      <c r="E2847" s="465" t="s">
        <v>6420</v>
      </c>
      <c r="F2847" s="465">
        <v>0</v>
      </c>
      <c r="G2847" s="465" t="s">
        <v>42</v>
      </c>
      <c r="H2847" s="465">
        <v>0</v>
      </c>
      <c r="I2847" s="465">
        <v>0</v>
      </c>
      <c r="J2847" s="465">
        <v>0</v>
      </c>
      <c r="K2847" s="465">
        <v>0</v>
      </c>
      <c r="L2847" s="465">
        <v>0</v>
      </c>
      <c r="M2847" s="465">
        <v>0</v>
      </c>
      <c r="N2847" s="465">
        <v>0</v>
      </c>
      <c r="O2847" s="465">
        <v>0</v>
      </c>
      <c r="P2847" s="465">
        <v>0</v>
      </c>
      <c r="Q2847" s="465">
        <v>0</v>
      </c>
      <c r="R2847" s="465">
        <v>0</v>
      </c>
      <c r="S2847" s="465">
        <v>0</v>
      </c>
      <c r="T2847" s="465">
        <v>0</v>
      </c>
      <c r="U2847" s="465">
        <v>0</v>
      </c>
      <c r="V2847" s="465">
        <v>0</v>
      </c>
      <c r="W2847" s="465">
        <v>0</v>
      </c>
      <c r="X2847" s="465">
        <v>0</v>
      </c>
    </row>
    <row r="2848" spans="1:24" outlineLevel="2">
      <c r="A2848" s="453"/>
      <c r="B2848" s="453"/>
      <c r="C2848" s="454"/>
      <c r="D2848" s="455"/>
      <c r="E2848" s="456" t="s">
        <v>6417</v>
      </c>
      <c r="F2848" s="456"/>
      <c r="G2848" s="456" t="s">
        <v>42</v>
      </c>
      <c r="H2848" s="456"/>
      <c r="I2848" s="456"/>
      <c r="J2848" s="471">
        <f t="shared" ref="J2848:X2848" si="228" xml:space="preserve">  CHOOSE( $F2844, J2845, J2846, J2847 )</f>
        <v>114.6</v>
      </c>
      <c r="K2848" s="471">
        <f t="shared" si="228"/>
        <v>124.8</v>
      </c>
      <c r="L2848" s="471">
        <f t="shared" si="228"/>
        <v>130</v>
      </c>
      <c r="M2848" s="471">
        <f t="shared" si="228"/>
        <v>132.95933237383022</v>
      </c>
      <c r="N2848" s="471">
        <f t="shared" si="228"/>
        <v>134.05415407932836</v>
      </c>
      <c r="O2848" s="471">
        <f t="shared" si="228"/>
        <v>137.21002144770949</v>
      </c>
      <c r="P2848" s="471">
        <f t="shared" si="228"/>
        <v>139.35492565991936</v>
      </c>
      <c r="Q2848" s="471">
        <f t="shared" si="228"/>
        <v>142.65852621176438</v>
      </c>
      <c r="R2848" s="471">
        <f t="shared" si="228"/>
        <v>143.31429506793734</v>
      </c>
      <c r="S2848" s="471">
        <f t="shared" si="228"/>
        <v>152</v>
      </c>
      <c r="T2848" s="471">
        <f t="shared" si="228"/>
        <v>155</v>
      </c>
      <c r="U2848" s="471">
        <f t="shared" si="228"/>
        <v>158.1</v>
      </c>
      <c r="V2848" s="471">
        <f t="shared" si="228"/>
        <v>161.30000000000001</v>
      </c>
      <c r="W2848" s="471">
        <f t="shared" si="228"/>
        <v>164.5</v>
      </c>
      <c r="X2848" s="471">
        <f t="shared" si="228"/>
        <v>0</v>
      </c>
    </row>
    <row r="2849" spans="1:24" outlineLevel="2"/>
    <row r="2850" spans="1:24" outlineLevel="2"/>
    <row r="2851" spans="1:24" outlineLevel="2">
      <c r="B2851" s="69" t="s">
        <v>6421</v>
      </c>
    </row>
    <row r="2852" spans="1:24" outlineLevel="2">
      <c r="A2852" s="447"/>
      <c r="B2852" s="447"/>
      <c r="C2852" s="448"/>
      <c r="D2852" s="449"/>
      <c r="E2852" s="450" t="s">
        <v>6369</v>
      </c>
      <c r="F2852" s="450">
        <v>1</v>
      </c>
      <c r="G2852" s="450" t="s">
        <v>4001</v>
      </c>
      <c r="M2852" s="451"/>
    </row>
    <row r="2853" spans="1:24" outlineLevel="2">
      <c r="A2853" s="447"/>
      <c r="B2853" s="447"/>
      <c r="C2853" s="448"/>
      <c r="D2853" s="449"/>
      <c r="E2853" s="465" t="s">
        <v>6422</v>
      </c>
      <c r="F2853" s="465">
        <v>0</v>
      </c>
      <c r="G2853" s="465" t="s">
        <v>42</v>
      </c>
      <c r="H2853" s="465">
        <v>0</v>
      </c>
      <c r="I2853" s="465">
        <v>0</v>
      </c>
      <c r="J2853" s="465">
        <v>115.4</v>
      </c>
      <c r="K2853" s="465">
        <v>126</v>
      </c>
      <c r="L2853" s="465">
        <v>130.25961496937231</v>
      </c>
      <c r="M2853" s="465">
        <v>133.03425540115859</v>
      </c>
      <c r="N2853" s="465">
        <v>134.32303471947205</v>
      </c>
      <c r="O2853" s="465">
        <v>137.37856728378924</v>
      </c>
      <c r="P2853" s="465">
        <v>139.63495810894111</v>
      </c>
      <c r="Q2853" s="465">
        <v>142.85089179011749</v>
      </c>
      <c r="R2853" s="465">
        <v>141.85473569115419</v>
      </c>
      <c r="S2853" s="465">
        <v>152.19999999999999</v>
      </c>
      <c r="T2853" s="465">
        <v>155.30000000000001</v>
      </c>
      <c r="U2853" s="465">
        <v>158.4</v>
      </c>
      <c r="V2853" s="465">
        <v>161.6</v>
      </c>
      <c r="W2853" s="465">
        <v>164.8</v>
      </c>
      <c r="X2853" s="465">
        <v>0</v>
      </c>
    </row>
    <row r="2854" spans="1:24" outlineLevel="2">
      <c r="A2854" s="447"/>
      <c r="B2854" s="447"/>
      <c r="C2854" s="448"/>
      <c r="D2854" s="449"/>
      <c r="E2854" s="465" t="s">
        <v>6423</v>
      </c>
      <c r="F2854" s="465">
        <v>0</v>
      </c>
      <c r="G2854" s="465" t="s">
        <v>42</v>
      </c>
      <c r="H2854" s="465">
        <v>0</v>
      </c>
      <c r="I2854" s="465">
        <v>0</v>
      </c>
      <c r="J2854" s="465">
        <v>115.4</v>
      </c>
      <c r="K2854" s="465">
        <v>126</v>
      </c>
      <c r="L2854" s="465">
        <v>130.25961496937231</v>
      </c>
      <c r="M2854" s="465">
        <v>133.03425540115859</v>
      </c>
      <c r="N2854" s="465">
        <v>134.32303471947205</v>
      </c>
      <c r="O2854" s="465">
        <v>137.37856728378924</v>
      </c>
      <c r="P2854" s="465">
        <v>139.63495810894111</v>
      </c>
      <c r="Q2854" s="465">
        <v>142.85089179011749</v>
      </c>
      <c r="R2854" s="465">
        <v>141.85473569115419</v>
      </c>
      <c r="S2854" s="465">
        <v>123.519412265721</v>
      </c>
      <c r="T2854" s="465">
        <v>125.989800511035</v>
      </c>
      <c r="U2854" s="465">
        <v>128.50959652125599</v>
      </c>
      <c r="V2854" s="465">
        <v>131.079788451681</v>
      </c>
      <c r="W2854" s="465">
        <v>133.701384220715</v>
      </c>
      <c r="X2854" s="465">
        <v>0</v>
      </c>
    </row>
    <row r="2855" spans="1:24" outlineLevel="2">
      <c r="A2855" s="447"/>
      <c r="B2855" s="447"/>
      <c r="C2855" s="448"/>
      <c r="D2855" s="449"/>
      <c r="E2855" s="465" t="s">
        <v>6424</v>
      </c>
      <c r="F2855" s="465">
        <v>0</v>
      </c>
      <c r="G2855" s="465" t="s">
        <v>42</v>
      </c>
      <c r="H2855" s="465">
        <v>0</v>
      </c>
      <c r="I2855" s="465">
        <v>0</v>
      </c>
      <c r="J2855" s="465">
        <v>0</v>
      </c>
      <c r="K2855" s="465">
        <v>0</v>
      </c>
      <c r="L2855" s="465">
        <v>0</v>
      </c>
      <c r="M2855" s="465">
        <v>0</v>
      </c>
      <c r="N2855" s="465">
        <v>0</v>
      </c>
      <c r="O2855" s="465">
        <v>0</v>
      </c>
      <c r="P2855" s="465">
        <v>0</v>
      </c>
      <c r="Q2855" s="465">
        <v>0</v>
      </c>
      <c r="R2855" s="465">
        <v>0</v>
      </c>
      <c r="S2855" s="465">
        <v>0</v>
      </c>
      <c r="T2855" s="465">
        <v>0</v>
      </c>
      <c r="U2855" s="465">
        <v>0</v>
      </c>
      <c r="V2855" s="465">
        <v>0</v>
      </c>
      <c r="W2855" s="465">
        <v>0</v>
      </c>
      <c r="X2855" s="465">
        <v>0</v>
      </c>
    </row>
    <row r="2856" spans="1:24" outlineLevel="2">
      <c r="A2856" s="453"/>
      <c r="B2856" s="453"/>
      <c r="C2856" s="454"/>
      <c r="D2856" s="455"/>
      <c r="E2856" s="456" t="s">
        <v>6421</v>
      </c>
      <c r="F2856" s="456"/>
      <c r="G2856" s="456" t="s">
        <v>42</v>
      </c>
      <c r="H2856" s="456"/>
      <c r="I2856" s="456"/>
      <c r="J2856" s="471">
        <f t="shared" ref="J2856:X2856" si="229" xml:space="preserve">  CHOOSE( $F2852, J2853, J2854, J2855 )</f>
        <v>115.4</v>
      </c>
      <c r="K2856" s="471">
        <f t="shared" si="229"/>
        <v>126</v>
      </c>
      <c r="L2856" s="471">
        <f t="shared" si="229"/>
        <v>130.25961496937231</v>
      </c>
      <c r="M2856" s="471">
        <f t="shared" si="229"/>
        <v>133.03425540115859</v>
      </c>
      <c r="N2856" s="471">
        <f t="shared" si="229"/>
        <v>134.32303471947205</v>
      </c>
      <c r="O2856" s="471">
        <f t="shared" si="229"/>
        <v>137.37856728378924</v>
      </c>
      <c r="P2856" s="471">
        <f t="shared" si="229"/>
        <v>139.63495810894111</v>
      </c>
      <c r="Q2856" s="471">
        <f t="shared" si="229"/>
        <v>142.85089179011749</v>
      </c>
      <c r="R2856" s="471">
        <f t="shared" si="229"/>
        <v>141.85473569115419</v>
      </c>
      <c r="S2856" s="471">
        <f t="shared" si="229"/>
        <v>152.19999999999999</v>
      </c>
      <c r="T2856" s="471">
        <f t="shared" si="229"/>
        <v>155.30000000000001</v>
      </c>
      <c r="U2856" s="471">
        <f t="shared" si="229"/>
        <v>158.4</v>
      </c>
      <c r="V2856" s="471">
        <f t="shared" si="229"/>
        <v>161.6</v>
      </c>
      <c r="W2856" s="471">
        <f t="shared" si="229"/>
        <v>164.8</v>
      </c>
      <c r="X2856" s="471">
        <f t="shared" si="229"/>
        <v>0</v>
      </c>
    </row>
    <row r="2857" spans="1:24" outlineLevel="2"/>
    <row r="2858" spans="1:24" outlineLevel="2"/>
    <row r="2859" spans="1:24" outlineLevel="2">
      <c r="B2859" s="69" t="s">
        <v>6425</v>
      </c>
    </row>
    <row r="2860" spans="1:24" outlineLevel="2">
      <c r="A2860" s="447"/>
      <c r="B2860" s="447"/>
      <c r="C2860" s="448"/>
      <c r="D2860" s="449"/>
      <c r="E2860" s="450" t="s">
        <v>6369</v>
      </c>
      <c r="F2860" s="450">
        <v>1</v>
      </c>
      <c r="G2860" s="450" t="s">
        <v>4001</v>
      </c>
      <c r="M2860" s="451"/>
    </row>
    <row r="2861" spans="1:24" outlineLevel="2">
      <c r="A2861" s="447"/>
      <c r="B2861" s="447"/>
      <c r="C2861" s="448"/>
      <c r="D2861" s="449"/>
      <c r="E2861" s="465" t="s">
        <v>6426</v>
      </c>
      <c r="F2861" s="465">
        <v>0</v>
      </c>
      <c r="G2861" s="465" t="s">
        <v>42</v>
      </c>
      <c r="H2861" s="465">
        <v>0</v>
      </c>
      <c r="I2861" s="465">
        <v>0</v>
      </c>
      <c r="J2861" s="465">
        <v>116.5</v>
      </c>
      <c r="K2861" s="465">
        <v>126.8</v>
      </c>
      <c r="L2861" s="465">
        <v>130.51974839976248</v>
      </c>
      <c r="M2861" s="465">
        <v>133.1092206478628</v>
      </c>
      <c r="N2861" s="465">
        <v>134.59245467000966</v>
      </c>
      <c r="O2861" s="465">
        <v>137.54732015794505</v>
      </c>
      <c r="P2861" s="465">
        <v>139.91555328060886</v>
      </c>
      <c r="Q2861" s="465">
        <v>143.04351676071806</v>
      </c>
      <c r="R2861" s="465">
        <v>140.4100409416111</v>
      </c>
      <c r="S2861" s="465">
        <v>152.5</v>
      </c>
      <c r="T2861" s="465">
        <v>155.5</v>
      </c>
      <c r="U2861" s="465">
        <v>158.69999999999999</v>
      </c>
      <c r="V2861" s="465">
        <v>161.80000000000001</v>
      </c>
      <c r="W2861" s="465">
        <v>165.1</v>
      </c>
      <c r="X2861" s="465">
        <v>0</v>
      </c>
    </row>
    <row r="2862" spans="1:24" outlineLevel="2">
      <c r="A2862" s="447"/>
      <c r="B2862" s="447"/>
      <c r="C2862" s="448"/>
      <c r="D2862" s="449"/>
      <c r="E2862" s="465" t="s">
        <v>6427</v>
      </c>
      <c r="F2862" s="465">
        <v>0</v>
      </c>
      <c r="G2862" s="465" t="s">
        <v>42</v>
      </c>
      <c r="H2862" s="465">
        <v>0</v>
      </c>
      <c r="I2862" s="465">
        <v>0</v>
      </c>
      <c r="J2862" s="465">
        <v>116.5</v>
      </c>
      <c r="K2862" s="465">
        <v>126.8</v>
      </c>
      <c r="L2862" s="465">
        <v>130.51974839976248</v>
      </c>
      <c r="M2862" s="465">
        <v>133.1092206478628</v>
      </c>
      <c r="N2862" s="465">
        <v>134.59245467000966</v>
      </c>
      <c r="O2862" s="465">
        <v>137.54732015794505</v>
      </c>
      <c r="P2862" s="465">
        <v>139.91555328060886</v>
      </c>
      <c r="Q2862" s="465">
        <v>143.04351676071806</v>
      </c>
      <c r="R2862" s="465">
        <v>140.4100409416111</v>
      </c>
      <c r="S2862" s="465">
        <v>123.73351820034701</v>
      </c>
      <c r="T2862" s="465">
        <v>126.208188564354</v>
      </c>
      <c r="U2862" s="465">
        <v>128.732352335641</v>
      </c>
      <c r="V2862" s="465">
        <v>131.30699938235401</v>
      </c>
      <c r="W2862" s="465">
        <v>133.93313937000099</v>
      </c>
      <c r="X2862" s="465">
        <v>0</v>
      </c>
    </row>
    <row r="2863" spans="1:24" outlineLevel="2">
      <c r="A2863" s="447"/>
      <c r="B2863" s="447"/>
      <c r="C2863" s="448"/>
      <c r="D2863" s="449"/>
      <c r="E2863" s="465" t="s">
        <v>6428</v>
      </c>
      <c r="F2863" s="465">
        <v>0</v>
      </c>
      <c r="G2863" s="465" t="s">
        <v>42</v>
      </c>
      <c r="H2863" s="465">
        <v>0</v>
      </c>
      <c r="I2863" s="465">
        <v>0</v>
      </c>
      <c r="J2863" s="465">
        <v>0</v>
      </c>
      <c r="K2863" s="465">
        <v>0</v>
      </c>
      <c r="L2863" s="465">
        <v>0</v>
      </c>
      <c r="M2863" s="465">
        <v>0</v>
      </c>
      <c r="N2863" s="465">
        <v>0</v>
      </c>
      <c r="O2863" s="465">
        <v>0</v>
      </c>
      <c r="P2863" s="465">
        <v>0</v>
      </c>
      <c r="Q2863" s="465">
        <v>0</v>
      </c>
      <c r="R2863" s="465">
        <v>0</v>
      </c>
      <c r="S2863" s="465">
        <v>0</v>
      </c>
      <c r="T2863" s="465">
        <v>0</v>
      </c>
      <c r="U2863" s="465">
        <v>0</v>
      </c>
      <c r="V2863" s="465">
        <v>0</v>
      </c>
      <c r="W2863" s="465">
        <v>0</v>
      </c>
      <c r="X2863" s="465">
        <v>0</v>
      </c>
    </row>
    <row r="2864" spans="1:24" outlineLevel="2">
      <c r="A2864" s="453"/>
      <c r="B2864" s="453"/>
      <c r="C2864" s="454"/>
      <c r="D2864" s="455"/>
      <c r="E2864" s="456" t="s">
        <v>6425</v>
      </c>
      <c r="F2864" s="456"/>
      <c r="G2864" s="456" t="s">
        <v>42</v>
      </c>
      <c r="H2864" s="456"/>
      <c r="I2864" s="456"/>
      <c r="J2864" s="471">
        <f t="shared" ref="J2864:X2864" si="230" xml:space="preserve">  CHOOSE( $F2860, J2861, J2862, J2863 )</f>
        <v>116.5</v>
      </c>
      <c r="K2864" s="471">
        <f t="shared" si="230"/>
        <v>126.8</v>
      </c>
      <c r="L2864" s="471">
        <f t="shared" si="230"/>
        <v>130.51974839976248</v>
      </c>
      <c r="M2864" s="471">
        <f t="shared" si="230"/>
        <v>133.1092206478628</v>
      </c>
      <c r="N2864" s="471">
        <f t="shared" si="230"/>
        <v>134.59245467000966</v>
      </c>
      <c r="O2864" s="471">
        <f t="shared" si="230"/>
        <v>137.54732015794505</v>
      </c>
      <c r="P2864" s="471">
        <f t="shared" si="230"/>
        <v>139.91555328060886</v>
      </c>
      <c r="Q2864" s="471">
        <f t="shared" si="230"/>
        <v>143.04351676071806</v>
      </c>
      <c r="R2864" s="471">
        <f t="shared" si="230"/>
        <v>140.4100409416111</v>
      </c>
      <c r="S2864" s="471">
        <f t="shared" si="230"/>
        <v>152.5</v>
      </c>
      <c r="T2864" s="471">
        <f t="shared" si="230"/>
        <v>155.5</v>
      </c>
      <c r="U2864" s="471">
        <f t="shared" si="230"/>
        <v>158.69999999999999</v>
      </c>
      <c r="V2864" s="471">
        <f t="shared" si="230"/>
        <v>161.80000000000001</v>
      </c>
      <c r="W2864" s="471">
        <f t="shared" si="230"/>
        <v>165.1</v>
      </c>
      <c r="X2864" s="471">
        <f t="shared" si="230"/>
        <v>0</v>
      </c>
    </row>
    <row r="2865" spans="1:13" outlineLevel="2"/>
    <row r="2866" spans="1:13" outlineLevel="1"/>
    <row r="2867" spans="1:13" outlineLevel="1"/>
    <row r="2868" spans="1:13" outlineLevel="1">
      <c r="A2868" s="69" t="s">
        <v>6429</v>
      </c>
    </row>
    <row r="2869" spans="1:13" outlineLevel="2">
      <c r="B2869" s="69" t="s">
        <v>6430</v>
      </c>
    </row>
    <row r="2870" spans="1:13" outlineLevel="2">
      <c r="A2870" s="447"/>
      <c r="B2870" s="447"/>
      <c r="C2870" s="448"/>
      <c r="D2870" s="449"/>
      <c r="E2870" s="450" t="s">
        <v>6369</v>
      </c>
      <c r="F2870" s="450">
        <v>1</v>
      </c>
      <c r="G2870" s="450" t="s">
        <v>4001</v>
      </c>
      <c r="M2870" s="451"/>
    </row>
    <row r="2871" spans="1:13" outlineLevel="2">
      <c r="A2871" s="447"/>
      <c r="B2871" s="447"/>
      <c r="C2871" s="448"/>
      <c r="D2871" s="449"/>
      <c r="E2871" s="465" t="s">
        <v>6431</v>
      </c>
      <c r="F2871" s="465">
        <v>119</v>
      </c>
      <c r="G2871" s="465" t="s">
        <v>42</v>
      </c>
      <c r="M2871" s="470"/>
    </row>
    <row r="2872" spans="1:13" outlineLevel="2">
      <c r="A2872" s="447"/>
      <c r="B2872" s="447"/>
      <c r="C2872" s="448"/>
      <c r="D2872" s="449"/>
      <c r="E2872" s="465" t="s">
        <v>6432</v>
      </c>
      <c r="F2872" s="465">
        <v>119</v>
      </c>
      <c r="G2872" s="465" t="s">
        <v>42</v>
      </c>
      <c r="M2872" s="470"/>
    </row>
    <row r="2873" spans="1:13" outlineLevel="2">
      <c r="A2873" s="447"/>
      <c r="B2873" s="447"/>
      <c r="C2873" s="448"/>
      <c r="D2873" s="449"/>
      <c r="E2873" s="465" t="s">
        <v>6433</v>
      </c>
      <c r="F2873" s="465">
        <v>0</v>
      </c>
      <c r="G2873" s="465" t="s">
        <v>42</v>
      </c>
      <c r="M2873" s="470"/>
    </row>
    <row r="2874" spans="1:13" outlineLevel="2">
      <c r="A2874" s="453"/>
      <c r="B2874" s="453"/>
      <c r="C2874" s="454"/>
      <c r="D2874" s="455"/>
      <c r="E2874" s="456" t="s">
        <v>6430</v>
      </c>
      <c r="F2874" s="471">
        <f xml:space="preserve">  CHOOSE( $F2870, $F2871, $F2872, $F2873 )</f>
        <v>119</v>
      </c>
      <c r="G2874" s="456" t="s">
        <v>42</v>
      </c>
      <c r="M2874" s="470"/>
    </row>
    <row r="2875" spans="1:13" outlineLevel="2"/>
    <row r="2876" spans="1:13" outlineLevel="2"/>
    <row r="2877" spans="1:13" outlineLevel="2">
      <c r="B2877" s="69" t="s">
        <v>6434</v>
      </c>
    </row>
    <row r="2878" spans="1:13" outlineLevel="2">
      <c r="A2878" s="447"/>
      <c r="B2878" s="447"/>
      <c r="C2878" s="448"/>
      <c r="D2878" s="449"/>
      <c r="E2878" s="450" t="s">
        <v>6369</v>
      </c>
      <c r="F2878" s="450">
        <v>1</v>
      </c>
      <c r="G2878" s="450" t="s">
        <v>4001</v>
      </c>
      <c r="M2878" s="451"/>
    </row>
    <row r="2879" spans="1:13" outlineLevel="2">
      <c r="A2879" s="447"/>
      <c r="B2879" s="447"/>
      <c r="C2879" s="448"/>
      <c r="D2879" s="449"/>
      <c r="E2879" s="465" t="s">
        <v>6435</v>
      </c>
      <c r="F2879" s="465">
        <v>119.7</v>
      </c>
      <c r="G2879" s="465" t="s">
        <v>42</v>
      </c>
      <c r="M2879" s="470"/>
    </row>
    <row r="2880" spans="1:13" outlineLevel="2">
      <c r="A2880" s="447"/>
      <c r="B2880" s="447"/>
      <c r="C2880" s="448"/>
      <c r="D2880" s="449"/>
      <c r="E2880" s="465" t="s">
        <v>6436</v>
      </c>
      <c r="F2880" s="465">
        <v>119.7</v>
      </c>
      <c r="G2880" s="465" t="s">
        <v>42</v>
      </c>
      <c r="M2880" s="470"/>
    </row>
    <row r="2881" spans="1:13" outlineLevel="2">
      <c r="A2881" s="447"/>
      <c r="B2881" s="447"/>
      <c r="C2881" s="448"/>
      <c r="D2881" s="449"/>
      <c r="E2881" s="465" t="s">
        <v>6437</v>
      </c>
      <c r="F2881" s="465">
        <v>0</v>
      </c>
      <c r="G2881" s="465" t="s">
        <v>42</v>
      </c>
      <c r="M2881" s="470"/>
    </row>
    <row r="2882" spans="1:13" outlineLevel="2">
      <c r="A2882" s="453"/>
      <c r="B2882" s="453"/>
      <c r="C2882" s="454"/>
      <c r="D2882" s="455"/>
      <c r="E2882" s="456" t="s">
        <v>6434</v>
      </c>
      <c r="F2882" s="471">
        <f xml:space="preserve">  CHOOSE( $F2878, $F2879, $F2880, $F2881 )</f>
        <v>119.7</v>
      </c>
      <c r="G2882" s="456" t="s">
        <v>42</v>
      </c>
      <c r="M2882" s="470"/>
    </row>
    <row r="2883" spans="1:13" outlineLevel="2"/>
    <row r="2884" spans="1:13" outlineLevel="2"/>
    <row r="2885" spans="1:13" outlineLevel="2">
      <c r="B2885" s="69" t="s">
        <v>6438</v>
      </c>
    </row>
    <row r="2886" spans="1:13" outlineLevel="2">
      <c r="A2886" s="447"/>
      <c r="B2886" s="447"/>
      <c r="C2886" s="448"/>
      <c r="D2886" s="449"/>
      <c r="E2886" s="450" t="s">
        <v>6369</v>
      </c>
      <c r="F2886" s="450">
        <v>1</v>
      </c>
      <c r="G2886" s="450" t="s">
        <v>4001</v>
      </c>
      <c r="M2886" s="451"/>
    </row>
    <row r="2887" spans="1:13" outlineLevel="2">
      <c r="A2887" s="447"/>
      <c r="B2887" s="447"/>
      <c r="C2887" s="448"/>
      <c r="D2887" s="449"/>
      <c r="E2887" s="465" t="s">
        <v>6439</v>
      </c>
      <c r="F2887" s="465">
        <v>120.5</v>
      </c>
      <c r="G2887" s="465" t="s">
        <v>42</v>
      </c>
      <c r="M2887" s="470"/>
    </row>
    <row r="2888" spans="1:13" outlineLevel="2">
      <c r="A2888" s="447"/>
      <c r="B2888" s="447"/>
      <c r="C2888" s="448"/>
      <c r="D2888" s="449"/>
      <c r="E2888" s="465" t="s">
        <v>6440</v>
      </c>
      <c r="F2888" s="465">
        <v>120.5</v>
      </c>
      <c r="G2888" s="465" t="s">
        <v>42</v>
      </c>
      <c r="M2888" s="470"/>
    </row>
    <row r="2889" spans="1:13" outlineLevel="2">
      <c r="A2889" s="447"/>
      <c r="B2889" s="447"/>
      <c r="C2889" s="448"/>
      <c r="D2889" s="449"/>
      <c r="E2889" s="465" t="s">
        <v>6441</v>
      </c>
      <c r="F2889" s="465">
        <v>0</v>
      </c>
      <c r="G2889" s="465" t="s">
        <v>42</v>
      </c>
      <c r="M2889" s="470"/>
    </row>
    <row r="2890" spans="1:13" outlineLevel="2">
      <c r="A2890" s="453"/>
      <c r="B2890" s="453"/>
      <c r="C2890" s="454"/>
      <c r="D2890" s="455"/>
      <c r="E2890" s="456" t="s">
        <v>6438</v>
      </c>
      <c r="F2890" s="471">
        <f xml:space="preserve">  CHOOSE( $F2886, $F2887, $F2888, $F2889 )</f>
        <v>120.5</v>
      </c>
      <c r="G2890" s="456" t="s">
        <v>42</v>
      </c>
      <c r="M2890" s="470"/>
    </row>
    <row r="2891" spans="1:13" outlineLevel="2"/>
    <row r="2892" spans="1:13" outlineLevel="2"/>
    <row r="2893" spans="1:13" outlineLevel="2">
      <c r="B2893" s="69" t="s">
        <v>6442</v>
      </c>
    </row>
    <row r="2894" spans="1:13" outlineLevel="2">
      <c r="A2894" s="447"/>
      <c r="B2894" s="447"/>
      <c r="C2894" s="448"/>
      <c r="D2894" s="449"/>
      <c r="E2894" s="450" t="s">
        <v>6369</v>
      </c>
      <c r="F2894" s="450">
        <v>1</v>
      </c>
      <c r="G2894" s="450" t="s">
        <v>4001</v>
      </c>
      <c r="M2894" s="451"/>
    </row>
    <row r="2895" spans="1:13" outlineLevel="2">
      <c r="A2895" s="447"/>
      <c r="B2895" s="447"/>
      <c r="C2895" s="448"/>
      <c r="D2895" s="449"/>
      <c r="E2895" s="465" t="s">
        <v>6443</v>
      </c>
      <c r="F2895" s="465">
        <v>121.2</v>
      </c>
      <c r="G2895" s="465" t="s">
        <v>42</v>
      </c>
      <c r="M2895" s="470"/>
    </row>
    <row r="2896" spans="1:13" outlineLevel="2">
      <c r="A2896" s="447"/>
      <c r="B2896" s="447"/>
      <c r="C2896" s="448"/>
      <c r="D2896" s="449"/>
      <c r="E2896" s="465" t="s">
        <v>6444</v>
      </c>
      <c r="F2896" s="465">
        <v>121.2</v>
      </c>
      <c r="G2896" s="465" t="s">
        <v>42</v>
      </c>
      <c r="M2896" s="470"/>
    </row>
    <row r="2897" spans="1:13" outlineLevel="2">
      <c r="A2897" s="447"/>
      <c r="B2897" s="447"/>
      <c r="C2897" s="448"/>
      <c r="D2897" s="449"/>
      <c r="E2897" s="465" t="s">
        <v>6445</v>
      </c>
      <c r="F2897" s="465">
        <v>0</v>
      </c>
      <c r="G2897" s="465" t="s">
        <v>42</v>
      </c>
      <c r="M2897" s="470"/>
    </row>
    <row r="2898" spans="1:13" outlineLevel="2">
      <c r="A2898" s="453"/>
      <c r="B2898" s="453"/>
      <c r="C2898" s="454"/>
      <c r="D2898" s="455"/>
      <c r="E2898" s="456" t="s">
        <v>6442</v>
      </c>
      <c r="F2898" s="471">
        <f xml:space="preserve">  CHOOSE( $F2894, $F2895, $F2896, $F2897 )</f>
        <v>121.2</v>
      </c>
      <c r="G2898" s="456" t="s">
        <v>42</v>
      </c>
      <c r="M2898" s="470"/>
    </row>
    <row r="2899" spans="1:13" outlineLevel="2"/>
    <row r="2900" spans="1:13" outlineLevel="2"/>
    <row r="2901" spans="1:13" outlineLevel="2">
      <c r="B2901" s="69" t="s">
        <v>6446</v>
      </c>
    </row>
    <row r="2902" spans="1:13" outlineLevel="2">
      <c r="A2902" s="447"/>
      <c r="B2902" s="447"/>
      <c r="C2902" s="448"/>
      <c r="D2902" s="449"/>
      <c r="E2902" s="450" t="s">
        <v>6369</v>
      </c>
      <c r="F2902" s="450">
        <v>1</v>
      </c>
      <c r="G2902" s="450" t="s">
        <v>4001</v>
      </c>
      <c r="M2902" s="451"/>
    </row>
    <row r="2903" spans="1:13" outlineLevel="2">
      <c r="A2903" s="447"/>
      <c r="B2903" s="447"/>
      <c r="C2903" s="448"/>
      <c r="D2903" s="449"/>
      <c r="E2903" s="465" t="s">
        <v>6447</v>
      </c>
      <c r="F2903" s="465">
        <v>121.8</v>
      </c>
      <c r="G2903" s="465" t="s">
        <v>42</v>
      </c>
      <c r="M2903" s="470"/>
    </row>
    <row r="2904" spans="1:13" outlineLevel="2">
      <c r="A2904" s="447"/>
      <c r="B2904" s="447"/>
      <c r="C2904" s="448"/>
      <c r="D2904" s="449"/>
      <c r="E2904" s="465" t="s">
        <v>6448</v>
      </c>
      <c r="F2904" s="465">
        <v>121.8</v>
      </c>
      <c r="G2904" s="465" t="s">
        <v>42</v>
      </c>
      <c r="M2904" s="470"/>
    </row>
    <row r="2905" spans="1:13" outlineLevel="2">
      <c r="A2905" s="447"/>
      <c r="B2905" s="447"/>
      <c r="C2905" s="448"/>
      <c r="D2905" s="449"/>
      <c r="E2905" s="465" t="s">
        <v>6449</v>
      </c>
      <c r="F2905" s="465">
        <v>0</v>
      </c>
      <c r="G2905" s="465" t="s">
        <v>42</v>
      </c>
      <c r="M2905" s="470"/>
    </row>
    <row r="2906" spans="1:13" outlineLevel="2">
      <c r="A2906" s="453"/>
      <c r="B2906" s="453"/>
      <c r="C2906" s="454"/>
      <c r="D2906" s="455"/>
      <c r="E2906" s="456" t="s">
        <v>6446</v>
      </c>
      <c r="F2906" s="471">
        <f xml:space="preserve">  CHOOSE( $F2902, $F2903, $F2904, $F2905 )</f>
        <v>121.8</v>
      </c>
      <c r="G2906" s="456" t="s">
        <v>42</v>
      </c>
      <c r="M2906" s="470"/>
    </row>
    <row r="2907" spans="1:13" outlineLevel="2"/>
    <row r="2908" spans="1:13" outlineLevel="2"/>
    <row r="2909" spans="1:13" outlineLevel="2">
      <c r="B2909" s="69" t="s">
        <v>6450</v>
      </c>
    </row>
    <row r="2910" spans="1:13" outlineLevel="2">
      <c r="A2910" s="447"/>
      <c r="B2910" s="447"/>
      <c r="C2910" s="448"/>
      <c r="D2910" s="449"/>
      <c r="E2910" s="450" t="s">
        <v>6369</v>
      </c>
      <c r="F2910" s="450">
        <v>1</v>
      </c>
      <c r="G2910" s="450" t="s">
        <v>4001</v>
      </c>
      <c r="M2910" s="451"/>
    </row>
    <row r="2911" spans="1:13" outlineLevel="2">
      <c r="A2911" s="447"/>
      <c r="B2911" s="447"/>
      <c r="C2911" s="448"/>
      <c r="D2911" s="449"/>
      <c r="E2911" s="465" t="s">
        <v>6451</v>
      </c>
      <c r="F2911" s="465">
        <v>122.3</v>
      </c>
      <c r="G2911" s="465" t="s">
        <v>42</v>
      </c>
      <c r="M2911" s="470"/>
    </row>
    <row r="2912" spans="1:13" outlineLevel="2">
      <c r="A2912" s="447"/>
      <c r="B2912" s="447"/>
      <c r="C2912" s="448"/>
      <c r="D2912" s="449"/>
      <c r="E2912" s="465" t="s">
        <v>6452</v>
      </c>
      <c r="F2912" s="465">
        <v>122.3</v>
      </c>
      <c r="G2912" s="465" t="s">
        <v>42</v>
      </c>
      <c r="M2912" s="470"/>
    </row>
    <row r="2913" spans="1:13" outlineLevel="2">
      <c r="A2913" s="447"/>
      <c r="B2913" s="447"/>
      <c r="C2913" s="448"/>
      <c r="D2913" s="449"/>
      <c r="E2913" s="465" t="s">
        <v>6453</v>
      </c>
      <c r="F2913" s="465">
        <v>0</v>
      </c>
      <c r="G2913" s="465" t="s">
        <v>42</v>
      </c>
      <c r="M2913" s="470"/>
    </row>
    <row r="2914" spans="1:13" outlineLevel="2">
      <c r="A2914" s="453"/>
      <c r="B2914" s="453"/>
      <c r="C2914" s="454"/>
      <c r="D2914" s="455"/>
      <c r="E2914" s="456" t="s">
        <v>6450</v>
      </c>
      <c r="F2914" s="471">
        <f xml:space="preserve">  CHOOSE( $F2910, $F2911, $F2912, $F2913 )</f>
        <v>122.3</v>
      </c>
      <c r="G2914" s="456" t="s">
        <v>42</v>
      </c>
      <c r="M2914" s="470"/>
    </row>
    <row r="2915" spans="1:13" outlineLevel="2"/>
    <row r="2916" spans="1:13" outlineLevel="2"/>
    <row r="2917" spans="1:13" outlineLevel="2">
      <c r="B2917" s="69" t="s">
        <v>6454</v>
      </c>
    </row>
    <row r="2918" spans="1:13" outlineLevel="2">
      <c r="A2918" s="447"/>
      <c r="B2918" s="447"/>
      <c r="C2918" s="448"/>
      <c r="D2918" s="449"/>
      <c r="E2918" s="450" t="s">
        <v>6369</v>
      </c>
      <c r="F2918" s="450">
        <v>1</v>
      </c>
      <c r="G2918" s="450" t="s">
        <v>4001</v>
      </c>
      <c r="M2918" s="451"/>
    </row>
    <row r="2919" spans="1:13" outlineLevel="2">
      <c r="A2919" s="447"/>
      <c r="B2919" s="447"/>
      <c r="C2919" s="448"/>
      <c r="D2919" s="449"/>
      <c r="E2919" s="465" t="s">
        <v>6455</v>
      </c>
      <c r="F2919" s="465">
        <v>124.3</v>
      </c>
      <c r="G2919" s="465" t="s">
        <v>42</v>
      </c>
      <c r="M2919" s="470"/>
    </row>
    <row r="2920" spans="1:13" outlineLevel="2">
      <c r="A2920" s="447"/>
      <c r="B2920" s="447"/>
      <c r="C2920" s="448"/>
      <c r="D2920" s="449"/>
      <c r="E2920" s="465" t="s">
        <v>6456</v>
      </c>
      <c r="F2920" s="465">
        <v>124.3</v>
      </c>
      <c r="G2920" s="465" t="s">
        <v>42</v>
      </c>
      <c r="M2920" s="470"/>
    </row>
    <row r="2921" spans="1:13" outlineLevel="2">
      <c r="A2921" s="447"/>
      <c r="B2921" s="447"/>
      <c r="C2921" s="448"/>
      <c r="D2921" s="449"/>
      <c r="E2921" s="465" t="s">
        <v>6457</v>
      </c>
      <c r="F2921" s="465">
        <v>0</v>
      </c>
      <c r="G2921" s="465" t="s">
        <v>42</v>
      </c>
      <c r="M2921" s="470"/>
    </row>
    <row r="2922" spans="1:13" outlineLevel="2">
      <c r="A2922" s="453"/>
      <c r="B2922" s="453"/>
      <c r="C2922" s="454"/>
      <c r="D2922" s="455"/>
      <c r="E2922" s="456" t="s">
        <v>6454</v>
      </c>
      <c r="F2922" s="471">
        <f xml:space="preserve">  CHOOSE( $F2918, $F2919, $F2920, $F2921 )</f>
        <v>124.3</v>
      </c>
      <c r="G2922" s="456" t="s">
        <v>42</v>
      </c>
      <c r="M2922" s="470"/>
    </row>
    <row r="2923" spans="1:13" outlineLevel="2"/>
    <row r="2924" spans="1:13" outlineLevel="2"/>
    <row r="2925" spans="1:13" outlineLevel="2">
      <c r="B2925" s="69" t="s">
        <v>6458</v>
      </c>
    </row>
    <row r="2926" spans="1:13" outlineLevel="2">
      <c r="A2926" s="447"/>
      <c r="B2926" s="447"/>
      <c r="C2926" s="448"/>
      <c r="D2926" s="449"/>
      <c r="E2926" s="450" t="s">
        <v>6369</v>
      </c>
      <c r="F2926" s="450">
        <v>1</v>
      </c>
      <c r="G2926" s="450" t="s">
        <v>4001</v>
      </c>
      <c r="M2926" s="451"/>
    </row>
    <row r="2927" spans="1:13" outlineLevel="2">
      <c r="A2927" s="447"/>
      <c r="B2927" s="447"/>
      <c r="C2927" s="448"/>
      <c r="D2927" s="449"/>
      <c r="E2927" s="465" t="s">
        <v>6459</v>
      </c>
      <c r="F2927" s="465">
        <v>124.8</v>
      </c>
      <c r="G2927" s="465" t="s">
        <v>42</v>
      </c>
      <c r="M2927" s="470"/>
    </row>
    <row r="2928" spans="1:13" outlineLevel="2">
      <c r="A2928" s="447"/>
      <c r="B2928" s="447"/>
      <c r="C2928" s="448"/>
      <c r="D2928" s="449"/>
      <c r="E2928" s="465" t="s">
        <v>6460</v>
      </c>
      <c r="F2928" s="465">
        <v>124.8</v>
      </c>
      <c r="G2928" s="465" t="s">
        <v>42</v>
      </c>
      <c r="M2928" s="470"/>
    </row>
    <row r="2929" spans="1:13" outlineLevel="2">
      <c r="A2929" s="447"/>
      <c r="B2929" s="447"/>
      <c r="C2929" s="448"/>
      <c r="D2929" s="449"/>
      <c r="E2929" s="465" t="s">
        <v>6461</v>
      </c>
      <c r="F2929" s="465">
        <v>0</v>
      </c>
      <c r="G2929" s="465" t="s">
        <v>42</v>
      </c>
      <c r="M2929" s="470"/>
    </row>
    <row r="2930" spans="1:13" outlineLevel="2">
      <c r="A2930" s="453"/>
      <c r="B2930" s="453"/>
      <c r="C2930" s="454"/>
      <c r="D2930" s="455"/>
      <c r="E2930" s="456" t="s">
        <v>6458</v>
      </c>
      <c r="F2930" s="471">
        <f xml:space="preserve">  CHOOSE( $F2926, $F2927, $F2928, $F2929 )</f>
        <v>124.8</v>
      </c>
      <c r="G2930" s="456" t="s">
        <v>42</v>
      </c>
      <c r="M2930" s="470"/>
    </row>
    <row r="2931" spans="1:13" outlineLevel="2"/>
    <row r="2932" spans="1:13" outlineLevel="2"/>
    <row r="2933" spans="1:13" outlineLevel="2">
      <c r="B2933" s="69" t="s">
        <v>6462</v>
      </c>
    </row>
    <row r="2934" spans="1:13" outlineLevel="2">
      <c r="A2934" s="447"/>
      <c r="B2934" s="447"/>
      <c r="C2934" s="448"/>
      <c r="D2934" s="449"/>
      <c r="E2934" s="450" t="s">
        <v>6369</v>
      </c>
      <c r="F2934" s="450">
        <v>1</v>
      </c>
      <c r="G2934" s="450" t="s">
        <v>4001</v>
      </c>
      <c r="M2934" s="451"/>
    </row>
    <row r="2935" spans="1:13" outlineLevel="2">
      <c r="A2935" s="447"/>
      <c r="B2935" s="447"/>
      <c r="C2935" s="448"/>
      <c r="D2935" s="449"/>
      <c r="E2935" s="465" t="s">
        <v>6463</v>
      </c>
      <c r="F2935" s="465">
        <v>125.3</v>
      </c>
      <c r="G2935" s="465" t="s">
        <v>42</v>
      </c>
      <c r="M2935" s="470"/>
    </row>
    <row r="2936" spans="1:13" outlineLevel="2">
      <c r="A2936" s="447"/>
      <c r="B2936" s="447"/>
      <c r="C2936" s="448"/>
      <c r="D2936" s="449"/>
      <c r="E2936" s="465" t="s">
        <v>6464</v>
      </c>
      <c r="F2936" s="465">
        <v>125.3</v>
      </c>
      <c r="G2936" s="465" t="s">
        <v>42</v>
      </c>
      <c r="M2936" s="470"/>
    </row>
    <row r="2937" spans="1:13" outlineLevel="2">
      <c r="A2937" s="447"/>
      <c r="B2937" s="447"/>
      <c r="C2937" s="448"/>
      <c r="D2937" s="449"/>
      <c r="E2937" s="465" t="s">
        <v>6465</v>
      </c>
      <c r="F2937" s="465">
        <v>0</v>
      </c>
      <c r="G2937" s="465" t="s">
        <v>42</v>
      </c>
      <c r="M2937" s="470"/>
    </row>
    <row r="2938" spans="1:13" outlineLevel="2">
      <c r="A2938" s="453"/>
      <c r="B2938" s="453"/>
      <c r="C2938" s="454"/>
      <c r="D2938" s="455"/>
      <c r="E2938" s="456" t="s">
        <v>6462</v>
      </c>
      <c r="F2938" s="471">
        <f xml:space="preserve">  CHOOSE( $F2934, $F2935, $F2936, $F2937 )</f>
        <v>125.3</v>
      </c>
      <c r="G2938" s="456" t="s">
        <v>42</v>
      </c>
      <c r="M2938" s="470"/>
    </row>
    <row r="2939" spans="1:13" outlineLevel="2"/>
    <row r="2940" spans="1:13" outlineLevel="2"/>
    <row r="2941" spans="1:13" outlineLevel="2">
      <c r="B2941" s="69" t="s">
        <v>6466</v>
      </c>
    </row>
    <row r="2942" spans="1:13" outlineLevel="2">
      <c r="A2942" s="447"/>
      <c r="B2942" s="447"/>
      <c r="C2942" s="448"/>
      <c r="D2942" s="449"/>
      <c r="E2942" s="450" t="s">
        <v>6369</v>
      </c>
      <c r="F2942" s="450">
        <v>1</v>
      </c>
      <c r="G2942" s="450" t="s">
        <v>4001</v>
      </c>
      <c r="M2942" s="451"/>
    </row>
    <row r="2943" spans="1:13" outlineLevel="2">
      <c r="A2943" s="447"/>
      <c r="B2943" s="447"/>
      <c r="C2943" s="448"/>
      <c r="D2943" s="449"/>
      <c r="E2943" s="465" t="s">
        <v>6467</v>
      </c>
      <c r="F2943" s="465">
        <v>124.8</v>
      </c>
      <c r="G2943" s="465" t="s">
        <v>42</v>
      </c>
      <c r="M2943" s="470"/>
    </row>
    <row r="2944" spans="1:13" outlineLevel="2">
      <c r="A2944" s="447"/>
      <c r="B2944" s="447"/>
      <c r="C2944" s="448"/>
      <c r="D2944" s="449"/>
      <c r="E2944" s="465" t="s">
        <v>6468</v>
      </c>
      <c r="F2944" s="465">
        <v>124.8</v>
      </c>
      <c r="G2944" s="465" t="s">
        <v>42</v>
      </c>
      <c r="M2944" s="470"/>
    </row>
    <row r="2945" spans="1:13" outlineLevel="2">
      <c r="A2945" s="447"/>
      <c r="B2945" s="447"/>
      <c r="C2945" s="448"/>
      <c r="D2945" s="449"/>
      <c r="E2945" s="465" t="s">
        <v>6469</v>
      </c>
      <c r="F2945" s="465">
        <v>0</v>
      </c>
      <c r="G2945" s="465" t="s">
        <v>42</v>
      </c>
      <c r="M2945" s="470"/>
    </row>
    <row r="2946" spans="1:13" outlineLevel="2">
      <c r="A2946" s="453"/>
      <c r="B2946" s="453"/>
      <c r="C2946" s="454"/>
      <c r="D2946" s="455"/>
      <c r="E2946" s="456" t="s">
        <v>6466</v>
      </c>
      <c r="F2946" s="471">
        <f xml:space="preserve">  CHOOSE( $F2942, $F2943, $F2944, $F2945 )</f>
        <v>124.8</v>
      </c>
      <c r="G2946" s="456" t="s">
        <v>42</v>
      </c>
      <c r="M2946" s="470"/>
    </row>
    <row r="2947" spans="1:13" outlineLevel="2"/>
    <row r="2948" spans="1:13" outlineLevel="2"/>
    <row r="2949" spans="1:13" outlineLevel="2">
      <c r="B2949" s="69" t="s">
        <v>6470</v>
      </c>
    </row>
    <row r="2950" spans="1:13" outlineLevel="2">
      <c r="A2950" s="447"/>
      <c r="B2950" s="447"/>
      <c r="C2950" s="448"/>
      <c r="D2950" s="449"/>
      <c r="E2950" s="450" t="s">
        <v>6369</v>
      </c>
      <c r="F2950" s="450">
        <v>1</v>
      </c>
      <c r="G2950" s="450" t="s">
        <v>4001</v>
      </c>
      <c r="M2950" s="451"/>
    </row>
    <row r="2951" spans="1:13" outlineLevel="2">
      <c r="A2951" s="447"/>
      <c r="B2951" s="447"/>
      <c r="C2951" s="448"/>
      <c r="D2951" s="449"/>
      <c r="E2951" s="465" t="s">
        <v>6471</v>
      </c>
      <c r="F2951" s="465">
        <v>126</v>
      </c>
      <c r="G2951" s="465" t="s">
        <v>42</v>
      </c>
      <c r="M2951" s="470"/>
    </row>
    <row r="2952" spans="1:13" outlineLevel="2">
      <c r="A2952" s="447"/>
      <c r="B2952" s="447"/>
      <c r="C2952" s="448"/>
      <c r="D2952" s="449"/>
      <c r="E2952" s="465" t="s">
        <v>6472</v>
      </c>
      <c r="F2952" s="465">
        <v>126</v>
      </c>
      <c r="G2952" s="465" t="s">
        <v>42</v>
      </c>
      <c r="M2952" s="470"/>
    </row>
    <row r="2953" spans="1:13" outlineLevel="2">
      <c r="A2953" s="447"/>
      <c r="B2953" s="447"/>
      <c r="C2953" s="448"/>
      <c r="D2953" s="449"/>
      <c r="E2953" s="465" t="s">
        <v>6473</v>
      </c>
      <c r="F2953" s="465">
        <v>0</v>
      </c>
      <c r="G2953" s="465" t="s">
        <v>42</v>
      </c>
      <c r="M2953" s="470"/>
    </row>
    <row r="2954" spans="1:13" outlineLevel="2">
      <c r="A2954" s="453"/>
      <c r="B2954" s="453"/>
      <c r="C2954" s="454"/>
      <c r="D2954" s="455"/>
      <c r="E2954" s="456" t="s">
        <v>6470</v>
      </c>
      <c r="F2954" s="471">
        <f xml:space="preserve">  CHOOSE( $F2950, $F2951, $F2952, $F2953 )</f>
        <v>126</v>
      </c>
      <c r="G2954" s="456" t="s">
        <v>42</v>
      </c>
      <c r="M2954" s="470"/>
    </row>
    <row r="2955" spans="1:13" outlineLevel="2"/>
    <row r="2956" spans="1:13" outlineLevel="2"/>
    <row r="2957" spans="1:13" outlineLevel="2">
      <c r="B2957" s="69" t="s">
        <v>6474</v>
      </c>
    </row>
    <row r="2958" spans="1:13" outlineLevel="2">
      <c r="A2958" s="447"/>
      <c r="B2958" s="447"/>
      <c r="C2958" s="448"/>
      <c r="D2958" s="449"/>
      <c r="E2958" s="450" t="s">
        <v>6369</v>
      </c>
      <c r="F2958" s="450">
        <v>1</v>
      </c>
      <c r="G2958" s="450" t="s">
        <v>4001</v>
      </c>
      <c r="M2958" s="451"/>
    </row>
    <row r="2959" spans="1:13" outlineLevel="2">
      <c r="A2959" s="447"/>
      <c r="B2959" s="447"/>
      <c r="C2959" s="448"/>
      <c r="D2959" s="449"/>
      <c r="E2959" s="465" t="s">
        <v>6475</v>
      </c>
      <c r="F2959" s="465">
        <v>126.8</v>
      </c>
      <c r="G2959" s="465" t="s">
        <v>42</v>
      </c>
      <c r="M2959" s="470"/>
    </row>
    <row r="2960" spans="1:13" outlineLevel="2">
      <c r="A2960" s="447"/>
      <c r="B2960" s="447"/>
      <c r="C2960" s="448"/>
      <c r="D2960" s="449"/>
      <c r="E2960" s="465" t="s">
        <v>6476</v>
      </c>
      <c r="F2960" s="465">
        <v>126.8</v>
      </c>
      <c r="G2960" s="465" t="s">
        <v>42</v>
      </c>
      <c r="M2960" s="470"/>
    </row>
    <row r="2961" spans="1:24" outlineLevel="2">
      <c r="A2961" s="447"/>
      <c r="B2961" s="447"/>
      <c r="C2961" s="448"/>
      <c r="D2961" s="449"/>
      <c r="E2961" s="465" t="s">
        <v>6477</v>
      </c>
      <c r="F2961" s="465">
        <v>0</v>
      </c>
      <c r="G2961" s="465" t="s">
        <v>42</v>
      </c>
      <c r="M2961" s="470"/>
    </row>
    <row r="2962" spans="1:24" outlineLevel="2">
      <c r="A2962" s="453"/>
      <c r="B2962" s="453"/>
      <c r="C2962" s="454"/>
      <c r="D2962" s="455"/>
      <c r="E2962" s="456" t="s">
        <v>6474</v>
      </c>
      <c r="F2962" s="471">
        <f xml:space="preserve">  CHOOSE( $F2958, $F2959, $F2960, $F2961 )</f>
        <v>126.8</v>
      </c>
      <c r="G2962" s="456" t="s">
        <v>42</v>
      </c>
      <c r="M2962" s="470"/>
    </row>
    <row r="2963" spans="1:24" outlineLevel="2"/>
    <row r="2966" spans="1:24" s="446" customFormat="1">
      <c r="A2966" s="443" t="s">
        <v>1671</v>
      </c>
      <c r="B2966" s="443"/>
      <c r="C2966" s="444"/>
      <c r="D2966" s="445"/>
    </row>
    <row r="2967" spans="1:24" outlineLevel="1">
      <c r="B2967" s="69" t="s">
        <v>6478</v>
      </c>
    </row>
    <row r="2968" spans="1:24" outlineLevel="1">
      <c r="A2968" s="447"/>
      <c r="B2968" s="447"/>
      <c r="C2968" s="448"/>
      <c r="D2968" s="449"/>
      <c r="E2968" s="450" t="s">
        <v>6479</v>
      </c>
      <c r="F2968" s="450">
        <v>1</v>
      </c>
      <c r="G2968" s="450" t="s">
        <v>4001</v>
      </c>
      <c r="M2968" s="451"/>
    </row>
    <row r="2969" spans="1:24" outlineLevel="1">
      <c r="A2969" s="447"/>
      <c r="B2969" s="447"/>
      <c r="C2969" s="448"/>
      <c r="D2969" s="449"/>
      <c r="E2969" s="460" t="s">
        <v>6480</v>
      </c>
      <c r="F2969" s="460">
        <v>0</v>
      </c>
      <c r="G2969" s="460" t="s">
        <v>64</v>
      </c>
      <c r="H2969" s="460">
        <v>0</v>
      </c>
      <c r="I2969" s="460">
        <v>0</v>
      </c>
      <c r="J2969" s="460">
        <v>0</v>
      </c>
      <c r="K2969" s="460">
        <v>0</v>
      </c>
      <c r="L2969" s="460">
        <v>0</v>
      </c>
      <c r="M2969" s="460">
        <v>0</v>
      </c>
      <c r="N2969" s="460">
        <v>5.3252000000000077E-2</v>
      </c>
      <c r="O2969" s="460">
        <v>5.3252000000000077E-2</v>
      </c>
      <c r="P2969" s="460">
        <v>5.3252000000000077E-2</v>
      </c>
      <c r="Q2969" s="460">
        <v>5.3252000000000077E-2</v>
      </c>
      <c r="R2969" s="460">
        <v>5.3252000000000077E-2</v>
      </c>
      <c r="S2969" s="460">
        <v>5.1400000000000008E-2</v>
      </c>
      <c r="T2969" s="460">
        <v>5.1400000000000008E-2</v>
      </c>
      <c r="U2969" s="460">
        <v>5.1400000000000008E-2</v>
      </c>
      <c r="V2969" s="460">
        <v>5.1400000000000008E-2</v>
      </c>
      <c r="W2969" s="460">
        <v>5.1400000000000008E-2</v>
      </c>
      <c r="X2969" s="460">
        <v>0</v>
      </c>
    </row>
    <row r="2970" spans="1:24" outlineLevel="1">
      <c r="A2970" s="447"/>
      <c r="B2970" s="447"/>
      <c r="C2970" s="448"/>
      <c r="D2970" s="449"/>
      <c r="E2970" s="460" t="s">
        <v>6481</v>
      </c>
      <c r="F2970" s="460">
        <v>0</v>
      </c>
      <c r="G2970" s="460" t="s">
        <v>64</v>
      </c>
      <c r="H2970" s="460">
        <v>0</v>
      </c>
      <c r="I2970" s="460">
        <v>0</v>
      </c>
      <c r="J2970" s="460">
        <v>0</v>
      </c>
      <c r="K2970" s="460">
        <v>0</v>
      </c>
      <c r="L2970" s="460">
        <v>0</v>
      </c>
      <c r="M2970" s="460">
        <v>0</v>
      </c>
      <c r="N2970" s="460">
        <v>4.900028486171859E-2</v>
      </c>
      <c r="O2970" s="460">
        <v>4.900028486171859E-2</v>
      </c>
      <c r="P2970" s="460">
        <v>4.900028486171859E-2</v>
      </c>
      <c r="Q2970" s="460">
        <v>4.900028486171859E-2</v>
      </c>
      <c r="R2970" s="460">
        <v>4.900028486171859E-2</v>
      </c>
      <c r="S2970" s="460">
        <v>4.6479999999999994E-2</v>
      </c>
      <c r="T2970" s="460">
        <v>4.6479999999999994E-2</v>
      </c>
      <c r="U2970" s="460">
        <v>4.6479999999999994E-2</v>
      </c>
      <c r="V2970" s="460">
        <v>4.6479999999999994E-2</v>
      </c>
      <c r="W2970" s="460">
        <v>4.6479999999999994E-2</v>
      </c>
      <c r="X2970" s="460">
        <v>0</v>
      </c>
    </row>
    <row r="2971" spans="1:24" outlineLevel="1">
      <c r="A2971" s="447"/>
      <c r="B2971" s="447"/>
      <c r="C2971" s="448"/>
      <c r="D2971" s="449"/>
      <c r="E2971" s="460" t="s">
        <v>6482</v>
      </c>
      <c r="F2971" s="460">
        <v>0</v>
      </c>
      <c r="G2971" s="460" t="s">
        <v>64</v>
      </c>
      <c r="H2971" s="460">
        <v>0</v>
      </c>
      <c r="I2971" s="460">
        <v>0</v>
      </c>
      <c r="J2971" s="460">
        <v>0</v>
      </c>
      <c r="K2971" s="460">
        <v>0</v>
      </c>
      <c r="L2971" s="460">
        <v>0</v>
      </c>
      <c r="M2971" s="460">
        <v>0</v>
      </c>
      <c r="N2971" s="460">
        <v>0</v>
      </c>
      <c r="O2971" s="460">
        <v>0</v>
      </c>
      <c r="P2971" s="460">
        <v>0</v>
      </c>
      <c r="Q2971" s="460">
        <v>0</v>
      </c>
      <c r="R2971" s="460">
        <v>0</v>
      </c>
      <c r="S2971" s="460">
        <v>0</v>
      </c>
      <c r="T2971" s="460">
        <v>0</v>
      </c>
      <c r="U2971" s="460">
        <v>0</v>
      </c>
      <c r="V2971" s="460">
        <v>0</v>
      </c>
      <c r="W2971" s="460">
        <v>0</v>
      </c>
      <c r="X2971" s="460">
        <v>0</v>
      </c>
    </row>
    <row r="2972" spans="1:24" outlineLevel="1">
      <c r="A2972" s="453"/>
      <c r="B2972" s="453"/>
      <c r="C2972" s="454"/>
      <c r="D2972" s="455"/>
      <c r="E2972" s="456" t="s">
        <v>6478</v>
      </c>
      <c r="F2972" s="456"/>
      <c r="G2972" s="456" t="s">
        <v>64</v>
      </c>
      <c r="H2972" s="456"/>
      <c r="I2972" s="456"/>
      <c r="J2972" s="461">
        <f t="shared" ref="J2972:X2972" si="231" xml:space="preserve">  CHOOSE( $F2968, J2969, J2970, J2971 )</f>
        <v>0</v>
      </c>
      <c r="K2972" s="461">
        <f t="shared" si="231"/>
        <v>0</v>
      </c>
      <c r="L2972" s="461">
        <f t="shared" si="231"/>
        <v>0</v>
      </c>
      <c r="M2972" s="461">
        <f t="shared" si="231"/>
        <v>0</v>
      </c>
      <c r="N2972" s="461">
        <f t="shared" si="231"/>
        <v>5.3252000000000077E-2</v>
      </c>
      <c r="O2972" s="461">
        <f t="shared" si="231"/>
        <v>5.3252000000000077E-2</v>
      </c>
      <c r="P2972" s="461">
        <f t="shared" si="231"/>
        <v>5.3252000000000077E-2</v>
      </c>
      <c r="Q2972" s="461">
        <f t="shared" si="231"/>
        <v>5.3252000000000077E-2</v>
      </c>
      <c r="R2972" s="461">
        <f t="shared" si="231"/>
        <v>5.3252000000000077E-2</v>
      </c>
      <c r="S2972" s="461">
        <f t="shared" si="231"/>
        <v>5.1400000000000008E-2</v>
      </c>
      <c r="T2972" s="461">
        <f t="shared" si="231"/>
        <v>5.1400000000000008E-2</v>
      </c>
      <c r="U2972" s="461">
        <f t="shared" si="231"/>
        <v>5.1400000000000008E-2</v>
      </c>
      <c r="V2972" s="461">
        <f t="shared" si="231"/>
        <v>5.1400000000000008E-2</v>
      </c>
      <c r="W2972" s="461">
        <f t="shared" si="231"/>
        <v>5.1400000000000008E-2</v>
      </c>
      <c r="X2972" s="461">
        <f t="shared" si="231"/>
        <v>0</v>
      </c>
    </row>
    <row r="2973" spans="1:24" outlineLevel="1"/>
    <row r="2974" spans="1:24" outlineLevel="1"/>
    <row r="2975" spans="1:24" outlineLevel="1">
      <c r="B2975" s="69" t="s">
        <v>6483</v>
      </c>
    </row>
    <row r="2976" spans="1:24" outlineLevel="1">
      <c r="A2976" s="447"/>
      <c r="B2976" s="447"/>
      <c r="C2976" s="448"/>
      <c r="D2976" s="449"/>
      <c r="E2976" s="450" t="s">
        <v>6484</v>
      </c>
      <c r="F2976" s="450">
        <v>1</v>
      </c>
      <c r="G2976" s="450" t="s">
        <v>4001</v>
      </c>
      <c r="M2976" s="451"/>
    </row>
    <row r="2977" spans="1:13" outlineLevel="1">
      <c r="A2977" s="447"/>
      <c r="B2977" s="447"/>
      <c r="C2977" s="448"/>
      <c r="D2977" s="449"/>
      <c r="E2977" s="450" t="s">
        <v>6485</v>
      </c>
      <c r="F2977" s="450">
        <v>1</v>
      </c>
      <c r="G2977" s="450" t="s">
        <v>4001</v>
      </c>
      <c r="M2977" s="451"/>
    </row>
    <row r="2978" spans="1:13" outlineLevel="1">
      <c r="A2978" s="447"/>
      <c r="B2978" s="447"/>
      <c r="C2978" s="448"/>
      <c r="D2978" s="449"/>
      <c r="E2978" s="450" t="s">
        <v>6486</v>
      </c>
      <c r="F2978" s="450">
        <v>1</v>
      </c>
      <c r="G2978" s="450" t="s">
        <v>4001</v>
      </c>
      <c r="M2978" s="451"/>
    </row>
    <row r="2979" spans="1:13" outlineLevel="1">
      <c r="A2979" s="447"/>
      <c r="B2979" s="447"/>
      <c r="C2979" s="448"/>
      <c r="D2979" s="449"/>
      <c r="E2979" s="450" t="s">
        <v>6487</v>
      </c>
      <c r="F2979" s="450">
        <v>1</v>
      </c>
      <c r="G2979" s="450" t="s">
        <v>4001</v>
      </c>
      <c r="M2979" s="451"/>
    </row>
    <row r="2980" spans="1:13" outlineLevel="1">
      <c r="A2980" s="447"/>
      <c r="B2980" s="447"/>
      <c r="C2980" s="448"/>
      <c r="D2980" s="449"/>
      <c r="E2980" s="450" t="s">
        <v>6488</v>
      </c>
      <c r="F2980" s="450">
        <v>1</v>
      </c>
      <c r="G2980" s="450" t="s">
        <v>4001</v>
      </c>
      <c r="M2980" s="451"/>
    </row>
    <row r="2981" spans="1:13" outlineLevel="1">
      <c r="A2981" s="447"/>
      <c r="B2981" s="447"/>
      <c r="C2981" s="448"/>
      <c r="D2981" s="449"/>
      <c r="E2981" s="450" t="s">
        <v>6489</v>
      </c>
      <c r="F2981" s="450">
        <v>1</v>
      </c>
      <c r="G2981" s="450" t="s">
        <v>4001</v>
      </c>
      <c r="M2981" s="451"/>
    </row>
    <row r="2982" spans="1:13" outlineLevel="1">
      <c r="A2982" s="447"/>
      <c r="B2982" s="447"/>
      <c r="C2982" s="448"/>
      <c r="D2982" s="449"/>
      <c r="E2982" s="460" t="s">
        <v>6490</v>
      </c>
      <c r="F2982" s="460">
        <v>0.55000000000000004</v>
      </c>
      <c r="G2982" s="460" t="s">
        <v>64</v>
      </c>
      <c r="M2982" s="462"/>
    </row>
    <row r="2983" spans="1:13" outlineLevel="1">
      <c r="A2983" s="447"/>
      <c r="B2983" s="447"/>
      <c r="C2983" s="448"/>
      <c r="D2983" s="449"/>
      <c r="E2983" s="460" t="s">
        <v>6491</v>
      </c>
      <c r="F2983" s="460">
        <v>0.55000000000000004</v>
      </c>
      <c r="G2983" s="460" t="s">
        <v>64</v>
      </c>
      <c r="M2983" s="462"/>
    </row>
    <row r="2984" spans="1:13" outlineLevel="1">
      <c r="A2984" s="447"/>
      <c r="B2984" s="447"/>
      <c r="C2984" s="448"/>
      <c r="D2984" s="449"/>
      <c r="E2984" s="460" t="s">
        <v>6492</v>
      </c>
      <c r="F2984" s="460">
        <v>0.55000000000000004</v>
      </c>
      <c r="G2984" s="460" t="s">
        <v>64</v>
      </c>
      <c r="M2984" s="462"/>
    </row>
    <row r="2985" spans="1:13" outlineLevel="1">
      <c r="A2985" s="447"/>
      <c r="B2985" s="447"/>
      <c r="C2985" s="448"/>
      <c r="D2985" s="449"/>
      <c r="E2985" s="460" t="s">
        <v>6493</v>
      </c>
      <c r="F2985" s="460">
        <v>0.55000000000000004</v>
      </c>
      <c r="G2985" s="460" t="s">
        <v>64</v>
      </c>
      <c r="M2985" s="462"/>
    </row>
    <row r="2986" spans="1:13" outlineLevel="1">
      <c r="A2986" s="447"/>
      <c r="B2986" s="447"/>
      <c r="C2986" s="448"/>
      <c r="D2986" s="449"/>
      <c r="E2986" s="460" t="s">
        <v>6494</v>
      </c>
      <c r="F2986" s="460">
        <v>0.55000000000000004</v>
      </c>
      <c r="G2986" s="460" t="s">
        <v>64</v>
      </c>
      <c r="M2986" s="462"/>
    </row>
    <row r="2987" spans="1:13" outlineLevel="1">
      <c r="A2987" s="447"/>
      <c r="B2987" s="447"/>
      <c r="C2987" s="448"/>
      <c r="D2987" s="449"/>
      <c r="E2987" s="460" t="s">
        <v>6495</v>
      </c>
      <c r="F2987" s="460">
        <v>0</v>
      </c>
      <c r="G2987" s="460" t="s">
        <v>64</v>
      </c>
      <c r="M2987" s="462"/>
    </row>
    <row r="2988" spans="1:13" outlineLevel="1">
      <c r="A2988" s="447"/>
      <c r="B2988" s="447"/>
      <c r="C2988" s="448"/>
      <c r="D2988" s="449"/>
      <c r="E2988" s="460" t="s">
        <v>6496</v>
      </c>
      <c r="F2988" s="460">
        <v>0.55000000000000004</v>
      </c>
      <c r="G2988" s="460" t="s">
        <v>64</v>
      </c>
      <c r="M2988" s="462"/>
    </row>
    <row r="2989" spans="1:13" outlineLevel="1">
      <c r="A2989" s="447"/>
      <c r="B2989" s="447"/>
      <c r="C2989" s="448"/>
      <c r="D2989" s="449"/>
      <c r="E2989" s="460" t="s">
        <v>6497</v>
      </c>
      <c r="F2989" s="460">
        <v>0.55000000000000004</v>
      </c>
      <c r="G2989" s="460" t="s">
        <v>64</v>
      </c>
      <c r="M2989" s="462"/>
    </row>
    <row r="2990" spans="1:13" outlineLevel="1">
      <c r="A2990" s="447"/>
      <c r="B2990" s="447"/>
      <c r="C2990" s="448"/>
      <c r="D2990" s="449"/>
      <c r="E2990" s="460" t="s">
        <v>6498</v>
      </c>
      <c r="F2990" s="460">
        <v>0.55000000000000004</v>
      </c>
      <c r="G2990" s="460" t="s">
        <v>64</v>
      </c>
      <c r="M2990" s="462"/>
    </row>
    <row r="2991" spans="1:13" outlineLevel="1">
      <c r="A2991" s="447"/>
      <c r="B2991" s="447"/>
      <c r="C2991" s="448"/>
      <c r="D2991" s="449"/>
      <c r="E2991" s="460" t="s">
        <v>6499</v>
      </c>
      <c r="F2991" s="460">
        <v>0.55000000000000004</v>
      </c>
      <c r="G2991" s="460" t="s">
        <v>64</v>
      </c>
      <c r="M2991" s="462"/>
    </row>
    <row r="2992" spans="1:13" outlineLevel="1">
      <c r="A2992" s="447"/>
      <c r="B2992" s="447"/>
      <c r="C2992" s="448"/>
      <c r="D2992" s="449"/>
      <c r="E2992" s="460" t="s">
        <v>6500</v>
      </c>
      <c r="F2992" s="460">
        <v>0.55000000000000004</v>
      </c>
      <c r="G2992" s="460" t="s">
        <v>64</v>
      </c>
      <c r="M2992" s="462"/>
    </row>
    <row r="2993" spans="1:13" outlineLevel="1">
      <c r="A2993" s="447"/>
      <c r="B2993" s="447"/>
      <c r="C2993" s="448"/>
      <c r="D2993" s="449"/>
      <c r="E2993" s="460" t="s">
        <v>6501</v>
      </c>
      <c r="F2993" s="460">
        <v>0.55000000000000004</v>
      </c>
      <c r="G2993" s="460" t="s">
        <v>64</v>
      </c>
      <c r="M2993" s="462"/>
    </row>
    <row r="2994" spans="1:13" outlineLevel="1">
      <c r="A2994" s="447"/>
      <c r="B2994" s="447"/>
      <c r="C2994" s="448"/>
      <c r="D2994" s="449"/>
      <c r="E2994" s="460" t="s">
        <v>6502</v>
      </c>
      <c r="F2994" s="460">
        <v>0</v>
      </c>
      <c r="G2994" s="460" t="s">
        <v>64</v>
      </c>
      <c r="M2994" s="462"/>
    </row>
    <row r="2995" spans="1:13" outlineLevel="1">
      <c r="A2995" s="447"/>
      <c r="B2995" s="447"/>
      <c r="C2995" s="448"/>
      <c r="D2995" s="449"/>
      <c r="E2995" s="460" t="s">
        <v>6503</v>
      </c>
      <c r="F2995" s="460">
        <v>0</v>
      </c>
      <c r="G2995" s="460" t="s">
        <v>64</v>
      </c>
      <c r="M2995" s="462"/>
    </row>
    <row r="2996" spans="1:13" outlineLevel="1">
      <c r="A2996" s="447"/>
      <c r="B2996" s="447"/>
      <c r="C2996" s="448"/>
      <c r="D2996" s="449"/>
      <c r="E2996" s="460" t="s">
        <v>6504</v>
      </c>
      <c r="F2996" s="460">
        <v>0</v>
      </c>
      <c r="G2996" s="460" t="s">
        <v>64</v>
      </c>
      <c r="M2996" s="462"/>
    </row>
    <row r="2997" spans="1:13" outlineLevel="1">
      <c r="A2997" s="447"/>
      <c r="B2997" s="447"/>
      <c r="C2997" s="448"/>
      <c r="D2997" s="449"/>
      <c r="E2997" s="460" t="s">
        <v>6505</v>
      </c>
      <c r="F2997" s="460">
        <v>0</v>
      </c>
      <c r="G2997" s="460" t="s">
        <v>64</v>
      </c>
      <c r="M2997" s="462"/>
    </row>
    <row r="2998" spans="1:13" outlineLevel="1">
      <c r="A2998" s="447"/>
      <c r="B2998" s="447"/>
      <c r="C2998" s="448"/>
      <c r="D2998" s="449"/>
      <c r="E2998" s="460" t="s">
        <v>6506</v>
      </c>
      <c r="F2998" s="460">
        <v>0</v>
      </c>
      <c r="G2998" s="460" t="s">
        <v>64</v>
      </c>
      <c r="M2998" s="462"/>
    </row>
    <row r="2999" spans="1:13" outlineLevel="1">
      <c r="A2999" s="447"/>
      <c r="B2999" s="447"/>
      <c r="C2999" s="448"/>
      <c r="D2999" s="449"/>
      <c r="E2999" s="460" t="s">
        <v>6507</v>
      </c>
      <c r="F2999" s="460">
        <v>0</v>
      </c>
      <c r="G2999" s="460" t="s">
        <v>64</v>
      </c>
      <c r="M2999" s="462"/>
    </row>
    <row r="3000" spans="1:13" outlineLevel="1">
      <c r="A3000" s="453"/>
      <c r="B3000" s="453"/>
      <c r="C3000" s="454"/>
      <c r="D3000" s="455"/>
      <c r="E3000" s="456" t="s">
        <v>6508</v>
      </c>
      <c r="F3000" s="461">
        <f t="shared" ref="F3000:F3005" si="232" xml:space="preserve">  CHOOSE( $F2976, $F2982, $F2988, $F2994 )</f>
        <v>0.55000000000000004</v>
      </c>
      <c r="G3000" s="456" t="s">
        <v>64</v>
      </c>
      <c r="M3000" s="462"/>
    </row>
    <row r="3001" spans="1:13" outlineLevel="1">
      <c r="A3001" s="453"/>
      <c r="B3001" s="453"/>
      <c r="C3001" s="454"/>
      <c r="D3001" s="455"/>
      <c r="E3001" s="456" t="s">
        <v>6509</v>
      </c>
      <c r="F3001" s="461">
        <f t="shared" si="232"/>
        <v>0.55000000000000004</v>
      </c>
      <c r="G3001" s="456" t="s">
        <v>64</v>
      </c>
      <c r="M3001" s="462"/>
    </row>
    <row r="3002" spans="1:13" outlineLevel="1">
      <c r="A3002" s="453"/>
      <c r="B3002" s="453"/>
      <c r="C3002" s="454"/>
      <c r="D3002" s="455"/>
      <c r="E3002" s="456" t="s">
        <v>6510</v>
      </c>
      <c r="F3002" s="461">
        <f t="shared" si="232"/>
        <v>0.55000000000000004</v>
      </c>
      <c r="G3002" s="456" t="s">
        <v>64</v>
      </c>
      <c r="M3002" s="462"/>
    </row>
    <row r="3003" spans="1:13" outlineLevel="1">
      <c r="A3003" s="453"/>
      <c r="B3003" s="453"/>
      <c r="C3003" s="454"/>
      <c r="D3003" s="455"/>
      <c r="E3003" s="456" t="s">
        <v>6511</v>
      </c>
      <c r="F3003" s="461">
        <f t="shared" si="232"/>
        <v>0.55000000000000004</v>
      </c>
      <c r="G3003" s="456" t="s">
        <v>64</v>
      </c>
      <c r="M3003" s="462"/>
    </row>
    <row r="3004" spans="1:13" outlineLevel="1">
      <c r="A3004" s="453"/>
      <c r="B3004" s="453"/>
      <c r="C3004" s="454"/>
      <c r="D3004" s="455"/>
      <c r="E3004" s="456" t="s">
        <v>6512</v>
      </c>
      <c r="F3004" s="461">
        <f t="shared" si="232"/>
        <v>0.55000000000000004</v>
      </c>
      <c r="G3004" s="456" t="s">
        <v>64</v>
      </c>
      <c r="M3004" s="462"/>
    </row>
    <row r="3005" spans="1:13" outlineLevel="1">
      <c r="A3005" s="453"/>
      <c r="B3005" s="453"/>
      <c r="C3005" s="454"/>
      <c r="D3005" s="455"/>
      <c r="E3005" s="456" t="s">
        <v>6513</v>
      </c>
      <c r="F3005" s="461">
        <f t="shared" si="232"/>
        <v>0</v>
      </c>
      <c r="G3005" s="456" t="s">
        <v>64</v>
      </c>
      <c r="M3005" s="462"/>
    </row>
    <row r="3006" spans="1:13" outlineLevel="1"/>
    <row r="3007" spans="1:13" outlineLevel="1"/>
    <row r="3008" spans="1:13" outlineLevel="1"/>
    <row r="3009" spans="1:13" outlineLevel="1">
      <c r="A3009" s="69" t="s">
        <v>1205</v>
      </c>
    </row>
    <row r="3010" spans="1:13" outlineLevel="2">
      <c r="B3010" s="69" t="s">
        <v>6514</v>
      </c>
    </row>
    <row r="3011" spans="1:13" outlineLevel="2">
      <c r="A3011" s="447"/>
      <c r="B3011" s="447"/>
      <c r="C3011" s="448"/>
      <c r="D3011" s="449"/>
      <c r="E3011" s="450" t="s">
        <v>6515</v>
      </c>
      <c r="F3011" s="450">
        <v>1</v>
      </c>
      <c r="G3011" s="450" t="s">
        <v>4001</v>
      </c>
      <c r="M3011" s="451"/>
    </row>
    <row r="3012" spans="1:13" outlineLevel="2">
      <c r="A3012" s="447"/>
      <c r="B3012" s="447"/>
      <c r="C3012" s="448"/>
      <c r="D3012" s="449"/>
      <c r="E3012" s="460" t="s">
        <v>6516</v>
      </c>
      <c r="F3012" s="460">
        <v>0.9</v>
      </c>
      <c r="G3012" s="460" t="s">
        <v>64</v>
      </c>
      <c r="M3012" s="462"/>
    </row>
    <row r="3013" spans="1:13" outlineLevel="2">
      <c r="A3013" s="447"/>
      <c r="B3013" s="447"/>
      <c r="C3013" s="448"/>
      <c r="D3013" s="449"/>
      <c r="E3013" s="460" t="s">
        <v>6517</v>
      </c>
      <c r="F3013" s="460">
        <v>0.9</v>
      </c>
      <c r="G3013" s="460" t="s">
        <v>64</v>
      </c>
      <c r="M3013" s="462"/>
    </row>
    <row r="3014" spans="1:13" outlineLevel="2">
      <c r="A3014" s="447"/>
      <c r="B3014" s="447"/>
      <c r="C3014" s="448"/>
      <c r="D3014" s="449"/>
      <c r="E3014" s="460" t="s">
        <v>6518</v>
      </c>
      <c r="F3014" s="460">
        <v>0</v>
      </c>
      <c r="G3014" s="460" t="s">
        <v>64</v>
      </c>
      <c r="M3014" s="462"/>
    </row>
    <row r="3015" spans="1:13" outlineLevel="2">
      <c r="A3015" s="453"/>
      <c r="B3015" s="453"/>
      <c r="C3015" s="454"/>
      <c r="D3015" s="455"/>
      <c r="E3015" s="456" t="s">
        <v>6514</v>
      </c>
      <c r="F3015" s="461">
        <f xml:space="preserve">  CHOOSE( $F3011, $F3012, $F3013, $F3014 )</f>
        <v>0.9</v>
      </c>
      <c r="G3015" s="456" t="s">
        <v>64</v>
      </c>
      <c r="M3015" s="462"/>
    </row>
    <row r="3016" spans="1:13" outlineLevel="2"/>
    <row r="3017" spans="1:13" outlineLevel="2"/>
    <row r="3018" spans="1:13" outlineLevel="2">
      <c r="B3018" s="69" t="s">
        <v>6519</v>
      </c>
    </row>
    <row r="3019" spans="1:13" outlineLevel="2">
      <c r="A3019" s="447"/>
      <c r="B3019" s="447"/>
      <c r="C3019" s="448"/>
      <c r="D3019" s="449"/>
      <c r="E3019" s="450" t="s">
        <v>6520</v>
      </c>
      <c r="F3019" s="450">
        <v>1</v>
      </c>
      <c r="G3019" s="450" t="s">
        <v>4001</v>
      </c>
      <c r="M3019" s="451"/>
    </row>
    <row r="3020" spans="1:13" outlineLevel="2">
      <c r="A3020" s="447"/>
      <c r="B3020" s="447"/>
      <c r="C3020" s="448"/>
      <c r="D3020" s="449"/>
      <c r="E3020" s="460" t="s">
        <v>6521</v>
      </c>
      <c r="F3020" s="460">
        <v>0.33</v>
      </c>
      <c r="G3020" s="460" t="s">
        <v>64</v>
      </c>
      <c r="M3020" s="462"/>
    </row>
    <row r="3021" spans="1:13" outlineLevel="2">
      <c r="A3021" s="447"/>
      <c r="B3021" s="447"/>
      <c r="C3021" s="448"/>
      <c r="D3021" s="449"/>
      <c r="E3021" s="460" t="s">
        <v>6522</v>
      </c>
      <c r="F3021" s="460">
        <v>0.33</v>
      </c>
      <c r="G3021" s="460" t="s">
        <v>64</v>
      </c>
      <c r="M3021" s="462"/>
    </row>
    <row r="3022" spans="1:13" outlineLevel="2">
      <c r="A3022" s="447"/>
      <c r="B3022" s="447"/>
      <c r="C3022" s="448"/>
      <c r="D3022" s="449"/>
      <c r="E3022" s="460" t="s">
        <v>6523</v>
      </c>
      <c r="F3022" s="460">
        <v>0</v>
      </c>
      <c r="G3022" s="460" t="s">
        <v>64</v>
      </c>
      <c r="M3022" s="462"/>
    </row>
    <row r="3023" spans="1:13" outlineLevel="2">
      <c r="A3023" s="453"/>
      <c r="B3023" s="453"/>
      <c r="C3023" s="454"/>
      <c r="D3023" s="455"/>
      <c r="E3023" s="456" t="s">
        <v>6519</v>
      </c>
      <c r="F3023" s="461">
        <f xml:space="preserve">  CHOOSE( $F3019, $F3020, $F3021, $F3022 )</f>
        <v>0.33</v>
      </c>
      <c r="G3023" s="456" t="s">
        <v>64</v>
      </c>
      <c r="M3023" s="462"/>
    </row>
    <row r="3024" spans="1:13" outlineLevel="2"/>
    <row r="3025" spans="1:24" outlineLevel="2"/>
    <row r="3026" spans="1:24" outlineLevel="2">
      <c r="B3026" s="69" t="s">
        <v>6524</v>
      </c>
    </row>
    <row r="3027" spans="1:24" outlineLevel="2">
      <c r="A3027" s="447"/>
      <c r="B3027" s="447"/>
      <c r="C3027" s="448"/>
      <c r="D3027" s="449"/>
      <c r="E3027" s="450" t="s">
        <v>6525</v>
      </c>
      <c r="F3027" s="450">
        <v>1</v>
      </c>
      <c r="G3027" s="450" t="s">
        <v>4001</v>
      </c>
      <c r="M3027" s="451"/>
    </row>
    <row r="3028" spans="1:24" outlineLevel="2">
      <c r="A3028" s="447"/>
      <c r="B3028" s="447"/>
      <c r="C3028" s="448"/>
      <c r="D3028" s="449"/>
      <c r="E3028" s="460" t="s">
        <v>6526</v>
      </c>
      <c r="F3028" s="460">
        <v>0</v>
      </c>
      <c r="G3028" s="460" t="s">
        <v>64</v>
      </c>
      <c r="H3028" s="460">
        <v>0</v>
      </c>
      <c r="I3028" s="460">
        <v>0</v>
      </c>
      <c r="J3028" s="460">
        <v>0</v>
      </c>
      <c r="K3028" s="460">
        <v>8.9999999999999993E-3</v>
      </c>
      <c r="L3028" s="460">
        <v>8.9999999999999993E-3</v>
      </c>
      <c r="M3028" s="460">
        <v>8.9999999999999993E-3</v>
      </c>
      <c r="N3028" s="460">
        <v>8.9999999999999993E-3</v>
      </c>
      <c r="O3028" s="460">
        <v>8.9999999999999993E-3</v>
      </c>
      <c r="P3028" s="460">
        <v>8.9999999999999993E-3</v>
      </c>
      <c r="Q3028" s="460">
        <v>8.9999999999999993E-3</v>
      </c>
      <c r="R3028" s="460">
        <v>8.9999999999999993E-3</v>
      </c>
      <c r="S3028" s="460">
        <v>8.9999999999999993E-3</v>
      </c>
      <c r="T3028" s="460">
        <v>8.9999999999999993E-3</v>
      </c>
      <c r="U3028" s="460">
        <v>8.9999999999999993E-3</v>
      </c>
      <c r="V3028" s="460">
        <v>8.9999999999999993E-3</v>
      </c>
      <c r="W3028" s="460">
        <v>8.9999999999999993E-3</v>
      </c>
      <c r="X3028" s="460">
        <v>0</v>
      </c>
    </row>
    <row r="3029" spans="1:24" outlineLevel="2">
      <c r="A3029" s="447"/>
      <c r="B3029" s="447"/>
      <c r="C3029" s="448"/>
      <c r="D3029" s="449"/>
      <c r="E3029" s="460" t="s">
        <v>6527</v>
      </c>
      <c r="F3029" s="460">
        <v>0</v>
      </c>
      <c r="G3029" s="460" t="s">
        <v>64</v>
      </c>
      <c r="H3029" s="460">
        <v>0</v>
      </c>
      <c r="I3029" s="460">
        <v>0</v>
      </c>
      <c r="J3029" s="460">
        <v>8.9999999999999993E-3</v>
      </c>
      <c r="K3029" s="460">
        <v>8.9999999999999993E-3</v>
      </c>
      <c r="L3029" s="460">
        <v>8.9999999999999993E-3</v>
      </c>
      <c r="M3029" s="460">
        <v>8.9999999999999993E-3</v>
      </c>
      <c r="N3029" s="460">
        <v>8.9999999999999993E-3</v>
      </c>
      <c r="O3029" s="460">
        <v>8.9999999999999993E-3</v>
      </c>
      <c r="P3029" s="460">
        <v>8.9999999999999993E-3</v>
      </c>
      <c r="Q3029" s="460">
        <v>8.9999999999999993E-3</v>
      </c>
      <c r="R3029" s="460">
        <v>8.9999999999999993E-3</v>
      </c>
      <c r="S3029" s="460">
        <v>0</v>
      </c>
      <c r="T3029" s="460">
        <v>0</v>
      </c>
      <c r="U3029" s="460">
        <v>0</v>
      </c>
      <c r="V3029" s="460">
        <v>0</v>
      </c>
      <c r="W3029" s="460">
        <v>0</v>
      </c>
      <c r="X3029" s="460">
        <v>0</v>
      </c>
    </row>
    <row r="3030" spans="1:24" outlineLevel="2">
      <c r="A3030" s="447"/>
      <c r="B3030" s="447"/>
      <c r="C3030" s="448"/>
      <c r="D3030" s="449"/>
      <c r="E3030" s="460" t="s">
        <v>6528</v>
      </c>
      <c r="F3030" s="460">
        <v>0</v>
      </c>
      <c r="G3030" s="460" t="s">
        <v>64</v>
      </c>
      <c r="H3030" s="460">
        <v>0</v>
      </c>
      <c r="I3030" s="460">
        <v>0</v>
      </c>
      <c r="J3030" s="460">
        <v>0</v>
      </c>
      <c r="K3030" s="460">
        <v>0</v>
      </c>
      <c r="L3030" s="460">
        <v>0</v>
      </c>
      <c r="M3030" s="460">
        <v>0</v>
      </c>
      <c r="N3030" s="460">
        <v>0</v>
      </c>
      <c r="O3030" s="460">
        <v>0</v>
      </c>
      <c r="P3030" s="460">
        <v>0</v>
      </c>
      <c r="Q3030" s="460">
        <v>0</v>
      </c>
      <c r="R3030" s="460">
        <v>0</v>
      </c>
      <c r="S3030" s="460">
        <v>0</v>
      </c>
      <c r="T3030" s="460">
        <v>0</v>
      </c>
      <c r="U3030" s="460">
        <v>0</v>
      </c>
      <c r="V3030" s="460">
        <v>0</v>
      </c>
      <c r="W3030" s="460">
        <v>0</v>
      </c>
      <c r="X3030" s="460">
        <v>0</v>
      </c>
    </row>
    <row r="3031" spans="1:24" outlineLevel="2">
      <c r="A3031" s="453"/>
      <c r="B3031" s="453"/>
      <c r="C3031" s="454"/>
      <c r="D3031" s="455"/>
      <c r="E3031" s="456" t="s">
        <v>6524</v>
      </c>
      <c r="F3031" s="456"/>
      <c r="G3031" s="456" t="s">
        <v>64</v>
      </c>
      <c r="H3031" s="456"/>
      <c r="I3031" s="456"/>
      <c r="J3031" s="461">
        <f t="shared" ref="J3031:X3031" si="233" xml:space="preserve">  CHOOSE( $F3027, J3028, J3029, J3030 )</f>
        <v>0</v>
      </c>
      <c r="K3031" s="461">
        <f t="shared" si="233"/>
        <v>8.9999999999999993E-3</v>
      </c>
      <c r="L3031" s="461">
        <f t="shared" si="233"/>
        <v>8.9999999999999993E-3</v>
      </c>
      <c r="M3031" s="461">
        <f t="shared" si="233"/>
        <v>8.9999999999999993E-3</v>
      </c>
      <c r="N3031" s="461">
        <f t="shared" si="233"/>
        <v>8.9999999999999993E-3</v>
      </c>
      <c r="O3031" s="461">
        <f t="shared" si="233"/>
        <v>8.9999999999999993E-3</v>
      </c>
      <c r="P3031" s="461">
        <f t="shared" si="233"/>
        <v>8.9999999999999993E-3</v>
      </c>
      <c r="Q3031" s="461">
        <f t="shared" si="233"/>
        <v>8.9999999999999993E-3</v>
      </c>
      <c r="R3031" s="461">
        <f t="shared" si="233"/>
        <v>8.9999999999999993E-3</v>
      </c>
      <c r="S3031" s="461">
        <f t="shared" si="233"/>
        <v>8.9999999999999993E-3</v>
      </c>
      <c r="T3031" s="461">
        <f t="shared" si="233"/>
        <v>8.9999999999999993E-3</v>
      </c>
      <c r="U3031" s="461">
        <f t="shared" si="233"/>
        <v>8.9999999999999993E-3</v>
      </c>
      <c r="V3031" s="461">
        <f t="shared" si="233"/>
        <v>8.9999999999999993E-3</v>
      </c>
      <c r="W3031" s="461">
        <f t="shared" si="233"/>
        <v>8.9999999999999993E-3</v>
      </c>
      <c r="X3031" s="461">
        <f t="shared" si="233"/>
        <v>0</v>
      </c>
    </row>
    <row r="3032" spans="1:24" outlineLevel="2"/>
    <row r="3033" spans="1:24" outlineLevel="2"/>
    <row r="3034" spans="1:24" outlineLevel="2">
      <c r="B3034" s="69" t="s">
        <v>6529</v>
      </c>
    </row>
    <row r="3035" spans="1:24" outlineLevel="2">
      <c r="A3035" s="447"/>
      <c r="B3035" s="447"/>
      <c r="C3035" s="448"/>
      <c r="D3035" s="449"/>
      <c r="E3035" s="450" t="s">
        <v>6530</v>
      </c>
      <c r="F3035" s="450">
        <v>1</v>
      </c>
      <c r="G3035" s="450" t="s">
        <v>4001</v>
      </c>
      <c r="M3035" s="451"/>
    </row>
    <row r="3036" spans="1:24" outlineLevel="2">
      <c r="A3036" s="447"/>
      <c r="B3036" s="447"/>
      <c r="C3036" s="448"/>
      <c r="D3036" s="449"/>
      <c r="E3036" s="460" t="s">
        <v>6531</v>
      </c>
      <c r="F3036" s="460">
        <v>0</v>
      </c>
      <c r="G3036" s="460" t="s">
        <v>64</v>
      </c>
      <c r="H3036" s="460">
        <v>0</v>
      </c>
      <c r="I3036" s="460">
        <v>0</v>
      </c>
      <c r="J3036" s="460">
        <v>0</v>
      </c>
      <c r="K3036" s="460">
        <v>0</v>
      </c>
      <c r="L3036" s="460">
        <v>0</v>
      </c>
      <c r="M3036" s="460">
        <v>0</v>
      </c>
      <c r="N3036" s="460">
        <v>2.3568513119533785E-2</v>
      </c>
      <c r="O3036" s="460">
        <v>2.3568513119533785E-2</v>
      </c>
      <c r="P3036" s="460">
        <v>2.3568513119533785E-2</v>
      </c>
      <c r="Q3036" s="460">
        <v>2.3568513119533785E-2</v>
      </c>
      <c r="R3036" s="460">
        <v>2.3568513119533785E-2</v>
      </c>
      <c r="S3036" s="460">
        <v>2.0799999999999999E-2</v>
      </c>
      <c r="T3036" s="460">
        <v>2.0799999999999999E-2</v>
      </c>
      <c r="U3036" s="460">
        <v>2.0799999999999999E-2</v>
      </c>
      <c r="V3036" s="460">
        <v>2.0799999999999999E-2</v>
      </c>
      <c r="W3036" s="460">
        <v>2.0799999999999999E-2</v>
      </c>
      <c r="X3036" s="460">
        <v>0</v>
      </c>
    </row>
    <row r="3037" spans="1:24" outlineLevel="2">
      <c r="A3037" s="447"/>
      <c r="B3037" s="447"/>
      <c r="C3037" s="448"/>
      <c r="D3037" s="449"/>
      <c r="E3037" s="460" t="s">
        <v>6532</v>
      </c>
      <c r="F3037" s="460">
        <v>0</v>
      </c>
      <c r="G3037" s="460" t="s">
        <v>64</v>
      </c>
      <c r="H3037" s="460">
        <v>0</v>
      </c>
      <c r="I3037" s="460">
        <v>0</v>
      </c>
      <c r="J3037" s="460">
        <v>0</v>
      </c>
      <c r="K3037" s="460">
        <v>0</v>
      </c>
      <c r="L3037" s="460">
        <v>0</v>
      </c>
      <c r="M3037" s="460">
        <v>0</v>
      </c>
      <c r="N3037" s="460">
        <v>2.3568513119533785E-2</v>
      </c>
      <c r="O3037" s="460">
        <v>2.3568513119533785E-2</v>
      </c>
      <c r="P3037" s="460">
        <v>2.3568513119533785E-2</v>
      </c>
      <c r="Q3037" s="460">
        <v>2.3568513119533785E-2</v>
      </c>
      <c r="R3037" s="460">
        <v>2.3568513119533785E-2</v>
      </c>
      <c r="S3037" s="460">
        <v>2.0799999999999999E-2</v>
      </c>
      <c r="T3037" s="460">
        <v>2.0799999999999999E-2</v>
      </c>
      <c r="U3037" s="460">
        <v>2.0799999999999999E-2</v>
      </c>
      <c r="V3037" s="460">
        <v>2.0799999999999999E-2</v>
      </c>
      <c r="W3037" s="460">
        <v>2.0799999999999999E-2</v>
      </c>
      <c r="X3037" s="460">
        <v>0</v>
      </c>
    </row>
    <row r="3038" spans="1:24" outlineLevel="2">
      <c r="A3038" s="447"/>
      <c r="B3038" s="447"/>
      <c r="C3038" s="448"/>
      <c r="D3038" s="449"/>
      <c r="E3038" s="460" t="s">
        <v>6533</v>
      </c>
      <c r="F3038" s="460">
        <v>0</v>
      </c>
      <c r="G3038" s="460" t="s">
        <v>64</v>
      </c>
      <c r="H3038" s="460">
        <v>0</v>
      </c>
      <c r="I3038" s="460">
        <v>0</v>
      </c>
      <c r="J3038" s="460">
        <v>0</v>
      </c>
      <c r="K3038" s="460">
        <v>0</v>
      </c>
      <c r="L3038" s="460">
        <v>0</v>
      </c>
      <c r="M3038" s="460">
        <v>0</v>
      </c>
      <c r="N3038" s="460">
        <v>2.3568513119533785E-2</v>
      </c>
      <c r="O3038" s="460">
        <v>2.3568513119533785E-2</v>
      </c>
      <c r="P3038" s="460">
        <v>2.3568513119533785E-2</v>
      </c>
      <c r="Q3038" s="460">
        <v>2.3568513119533785E-2</v>
      </c>
      <c r="R3038" s="460">
        <v>2.3568513119533785E-2</v>
      </c>
      <c r="S3038" s="460">
        <v>2.0799999999999999E-2</v>
      </c>
      <c r="T3038" s="460">
        <v>2.0799999999999999E-2</v>
      </c>
      <c r="U3038" s="460">
        <v>2.0799999999999999E-2</v>
      </c>
      <c r="V3038" s="460">
        <v>2.0799999999999999E-2</v>
      </c>
      <c r="W3038" s="460">
        <v>2.0799999999999999E-2</v>
      </c>
      <c r="X3038" s="460">
        <v>0</v>
      </c>
    </row>
    <row r="3039" spans="1:24" outlineLevel="2">
      <c r="A3039" s="447"/>
      <c r="B3039" s="447"/>
      <c r="C3039" s="448"/>
      <c r="D3039" s="449"/>
      <c r="E3039" s="460" t="s">
        <v>6534</v>
      </c>
      <c r="F3039" s="460">
        <v>0</v>
      </c>
      <c r="G3039" s="460" t="s">
        <v>64</v>
      </c>
      <c r="H3039" s="460">
        <v>0</v>
      </c>
      <c r="I3039" s="460">
        <v>0</v>
      </c>
      <c r="J3039" s="460">
        <v>0</v>
      </c>
      <c r="K3039" s="460">
        <v>0</v>
      </c>
      <c r="L3039" s="460">
        <v>0</v>
      </c>
      <c r="M3039" s="460">
        <v>0</v>
      </c>
      <c r="N3039" s="460">
        <v>2.3568513119533785E-2</v>
      </c>
      <c r="O3039" s="460">
        <v>2.3568513119533785E-2</v>
      </c>
      <c r="P3039" s="460">
        <v>2.3568513119533785E-2</v>
      </c>
      <c r="Q3039" s="460">
        <v>2.3568513119533785E-2</v>
      </c>
      <c r="R3039" s="460">
        <v>2.3568513119533785E-2</v>
      </c>
      <c r="S3039" s="460">
        <v>2.0799999999999999E-2</v>
      </c>
      <c r="T3039" s="460">
        <v>2.0799999999999999E-2</v>
      </c>
      <c r="U3039" s="460">
        <v>2.0799999999999999E-2</v>
      </c>
      <c r="V3039" s="460">
        <v>2.0799999999999999E-2</v>
      </c>
      <c r="W3039" s="460">
        <v>2.0799999999999999E-2</v>
      </c>
      <c r="X3039" s="460">
        <v>0</v>
      </c>
    </row>
    <row r="3040" spans="1:24" outlineLevel="2">
      <c r="A3040" s="447"/>
      <c r="B3040" s="447"/>
      <c r="C3040" s="448"/>
      <c r="D3040" s="449"/>
      <c r="E3040" s="460" t="s">
        <v>6535</v>
      </c>
      <c r="F3040" s="460">
        <v>0</v>
      </c>
      <c r="G3040" s="460" t="s">
        <v>64</v>
      </c>
      <c r="H3040" s="460">
        <v>0</v>
      </c>
      <c r="I3040" s="460">
        <v>0</v>
      </c>
      <c r="J3040" s="460">
        <v>0</v>
      </c>
      <c r="K3040" s="460">
        <v>0</v>
      </c>
      <c r="L3040" s="460">
        <v>0</v>
      </c>
      <c r="M3040" s="460">
        <v>0</v>
      </c>
      <c r="N3040" s="460">
        <v>2.3568513119533785E-2</v>
      </c>
      <c r="O3040" s="460">
        <v>2.3568513119533785E-2</v>
      </c>
      <c r="P3040" s="460">
        <v>2.3568513119533785E-2</v>
      </c>
      <c r="Q3040" s="460">
        <v>2.3568513119533785E-2</v>
      </c>
      <c r="R3040" s="460">
        <v>2.3568513119533785E-2</v>
      </c>
      <c r="S3040" s="460">
        <v>2.0799999999999999E-2</v>
      </c>
      <c r="T3040" s="460">
        <v>2.0799999999999999E-2</v>
      </c>
      <c r="U3040" s="460">
        <v>2.0799999999999999E-2</v>
      </c>
      <c r="V3040" s="460">
        <v>2.0799999999999999E-2</v>
      </c>
      <c r="W3040" s="460">
        <v>2.0799999999999999E-2</v>
      </c>
      <c r="X3040" s="460">
        <v>0</v>
      </c>
    </row>
    <row r="3041" spans="1:24" outlineLevel="2">
      <c r="A3041" s="447"/>
      <c r="B3041" s="447"/>
      <c r="C3041" s="448"/>
      <c r="D3041" s="449"/>
      <c r="E3041" s="460" t="s">
        <v>6536</v>
      </c>
      <c r="F3041" s="460">
        <v>0</v>
      </c>
      <c r="G3041" s="460" t="s">
        <v>64</v>
      </c>
      <c r="H3041" s="460">
        <v>0</v>
      </c>
      <c r="I3041" s="460">
        <v>0</v>
      </c>
      <c r="J3041" s="460">
        <v>0</v>
      </c>
      <c r="K3041" s="460">
        <v>0</v>
      </c>
      <c r="L3041" s="460">
        <v>0</v>
      </c>
      <c r="M3041" s="460">
        <v>0</v>
      </c>
      <c r="N3041" s="460">
        <v>2.3568513119533785E-2</v>
      </c>
      <c r="O3041" s="460">
        <v>2.3568513119533785E-2</v>
      </c>
      <c r="P3041" s="460">
        <v>2.3568513119533785E-2</v>
      </c>
      <c r="Q3041" s="460">
        <v>2.3568513119533785E-2</v>
      </c>
      <c r="R3041" s="460">
        <v>2.3568513119533785E-2</v>
      </c>
      <c r="S3041" s="460">
        <v>2.0799999999999999E-2</v>
      </c>
      <c r="T3041" s="460">
        <v>2.0799999999999999E-2</v>
      </c>
      <c r="U3041" s="460">
        <v>2.0799999999999999E-2</v>
      </c>
      <c r="V3041" s="460">
        <v>2.0799999999999999E-2</v>
      </c>
      <c r="W3041" s="460">
        <v>2.0799999999999999E-2</v>
      </c>
      <c r="X3041" s="460">
        <v>0</v>
      </c>
    </row>
    <row r="3042" spans="1:24" outlineLevel="2">
      <c r="A3042" s="447"/>
      <c r="B3042" s="447"/>
      <c r="C3042" s="448"/>
      <c r="D3042" s="449"/>
      <c r="E3042" s="460" t="s">
        <v>6537</v>
      </c>
      <c r="F3042" s="460">
        <v>0</v>
      </c>
      <c r="G3042" s="460" t="s">
        <v>64</v>
      </c>
      <c r="H3042" s="460">
        <v>0</v>
      </c>
      <c r="I3042" s="460">
        <v>0</v>
      </c>
      <c r="J3042" s="460">
        <v>0</v>
      </c>
      <c r="K3042" s="460">
        <v>0</v>
      </c>
      <c r="L3042" s="460">
        <v>0</v>
      </c>
      <c r="M3042" s="460">
        <v>0</v>
      </c>
      <c r="N3042" s="460">
        <v>1.9436622800504066E-2</v>
      </c>
      <c r="O3042" s="460">
        <v>1.9436622800504066E-2</v>
      </c>
      <c r="P3042" s="460">
        <v>1.9436622800504066E-2</v>
      </c>
      <c r="Q3042" s="460">
        <v>1.9436622800504066E-2</v>
      </c>
      <c r="R3042" s="460">
        <v>1.9436622800504066E-2</v>
      </c>
      <c r="S3042" s="460">
        <v>0</v>
      </c>
      <c r="T3042" s="460">
        <v>0</v>
      </c>
      <c r="U3042" s="460">
        <v>0</v>
      </c>
      <c r="V3042" s="460">
        <v>0</v>
      </c>
      <c r="W3042" s="460">
        <v>0</v>
      </c>
      <c r="X3042" s="460">
        <v>0</v>
      </c>
    </row>
    <row r="3043" spans="1:24" outlineLevel="2">
      <c r="A3043" s="447"/>
      <c r="B3043" s="447"/>
      <c r="C3043" s="448"/>
      <c r="D3043" s="449"/>
      <c r="E3043" s="460" t="s">
        <v>6538</v>
      </c>
      <c r="F3043" s="460">
        <v>0</v>
      </c>
      <c r="G3043" s="460" t="s">
        <v>64</v>
      </c>
      <c r="H3043" s="460">
        <v>0</v>
      </c>
      <c r="I3043" s="460">
        <v>0</v>
      </c>
      <c r="J3043" s="460">
        <v>0</v>
      </c>
      <c r="K3043" s="460">
        <v>0</v>
      </c>
      <c r="L3043" s="460">
        <v>0</v>
      </c>
      <c r="M3043" s="460">
        <v>0</v>
      </c>
      <c r="N3043" s="460">
        <v>1.9436622800504066E-2</v>
      </c>
      <c r="O3043" s="460">
        <v>1.9436622800504066E-2</v>
      </c>
      <c r="P3043" s="460">
        <v>1.9436622800504066E-2</v>
      </c>
      <c r="Q3043" s="460">
        <v>1.9436622800504066E-2</v>
      </c>
      <c r="R3043" s="460">
        <v>1.9436622800504066E-2</v>
      </c>
      <c r="S3043" s="460">
        <v>0</v>
      </c>
      <c r="T3043" s="460">
        <v>0</v>
      </c>
      <c r="U3043" s="460">
        <v>0</v>
      </c>
      <c r="V3043" s="460">
        <v>0</v>
      </c>
      <c r="W3043" s="460">
        <v>0</v>
      </c>
      <c r="X3043" s="460">
        <v>0</v>
      </c>
    </row>
    <row r="3044" spans="1:24" outlineLevel="2">
      <c r="A3044" s="447"/>
      <c r="B3044" s="447"/>
      <c r="C3044" s="448"/>
      <c r="D3044" s="449"/>
      <c r="E3044" s="460" t="s">
        <v>6539</v>
      </c>
      <c r="F3044" s="460">
        <v>0</v>
      </c>
      <c r="G3044" s="460" t="s">
        <v>64</v>
      </c>
      <c r="H3044" s="460">
        <v>0</v>
      </c>
      <c r="I3044" s="460">
        <v>0</v>
      </c>
      <c r="J3044" s="460">
        <v>0</v>
      </c>
      <c r="K3044" s="460">
        <v>0</v>
      </c>
      <c r="L3044" s="460">
        <v>0</v>
      </c>
      <c r="M3044" s="460">
        <v>0</v>
      </c>
      <c r="N3044" s="460">
        <v>1.9436622800504066E-2</v>
      </c>
      <c r="O3044" s="460">
        <v>1.9436622800504066E-2</v>
      </c>
      <c r="P3044" s="460">
        <v>1.9436622800504066E-2</v>
      </c>
      <c r="Q3044" s="460">
        <v>1.9436622800504066E-2</v>
      </c>
      <c r="R3044" s="460">
        <v>1.9436622800504066E-2</v>
      </c>
      <c r="S3044" s="460">
        <v>0</v>
      </c>
      <c r="T3044" s="460">
        <v>0</v>
      </c>
      <c r="U3044" s="460">
        <v>0</v>
      </c>
      <c r="V3044" s="460">
        <v>0</v>
      </c>
      <c r="W3044" s="460">
        <v>0</v>
      </c>
      <c r="X3044" s="460">
        <v>0</v>
      </c>
    </row>
    <row r="3045" spans="1:24" outlineLevel="2">
      <c r="A3045" s="447"/>
      <c r="B3045" s="447"/>
      <c r="C3045" s="448"/>
      <c r="D3045" s="449"/>
      <c r="E3045" s="460" t="s">
        <v>6540</v>
      </c>
      <c r="F3045" s="460">
        <v>0</v>
      </c>
      <c r="G3045" s="460" t="s">
        <v>64</v>
      </c>
      <c r="H3045" s="460">
        <v>0</v>
      </c>
      <c r="I3045" s="460">
        <v>0</v>
      </c>
      <c r="J3045" s="460">
        <v>0</v>
      </c>
      <c r="K3045" s="460">
        <v>0</v>
      </c>
      <c r="L3045" s="460">
        <v>0</v>
      </c>
      <c r="M3045" s="460">
        <v>0</v>
      </c>
      <c r="N3045" s="460">
        <v>1.9436622800504066E-2</v>
      </c>
      <c r="O3045" s="460">
        <v>1.9436622800504066E-2</v>
      </c>
      <c r="P3045" s="460">
        <v>1.9436622800504066E-2</v>
      </c>
      <c r="Q3045" s="460">
        <v>1.9436622800504066E-2</v>
      </c>
      <c r="R3045" s="460">
        <v>1.9436622800504066E-2</v>
      </c>
      <c r="S3045" s="460">
        <v>0</v>
      </c>
      <c r="T3045" s="460">
        <v>0</v>
      </c>
      <c r="U3045" s="460">
        <v>0</v>
      </c>
      <c r="V3045" s="460">
        <v>0</v>
      </c>
      <c r="W3045" s="460">
        <v>0</v>
      </c>
      <c r="X3045" s="460">
        <v>0</v>
      </c>
    </row>
    <row r="3046" spans="1:24" outlineLevel="2">
      <c r="A3046" s="447"/>
      <c r="B3046" s="447"/>
      <c r="C3046" s="448"/>
      <c r="D3046" s="449"/>
      <c r="E3046" s="460" t="s">
        <v>6541</v>
      </c>
      <c r="F3046" s="460">
        <v>0</v>
      </c>
      <c r="G3046" s="460" t="s">
        <v>64</v>
      </c>
      <c r="H3046" s="460">
        <v>0</v>
      </c>
      <c r="I3046" s="460">
        <v>0</v>
      </c>
      <c r="J3046" s="460">
        <v>0</v>
      </c>
      <c r="K3046" s="460">
        <v>0</v>
      </c>
      <c r="L3046" s="460">
        <v>0</v>
      </c>
      <c r="M3046" s="460">
        <v>0</v>
      </c>
      <c r="N3046" s="460">
        <v>1.9436622800504066E-2</v>
      </c>
      <c r="O3046" s="460">
        <v>1.9436622800504066E-2</v>
      </c>
      <c r="P3046" s="460">
        <v>1.9436622800504066E-2</v>
      </c>
      <c r="Q3046" s="460">
        <v>1.9436622800504066E-2</v>
      </c>
      <c r="R3046" s="460">
        <v>1.9436622800504066E-2</v>
      </c>
      <c r="S3046" s="460">
        <v>0</v>
      </c>
      <c r="T3046" s="460">
        <v>0</v>
      </c>
      <c r="U3046" s="460">
        <v>0</v>
      </c>
      <c r="V3046" s="460">
        <v>0</v>
      </c>
      <c r="W3046" s="460">
        <v>0</v>
      </c>
      <c r="X3046" s="460">
        <v>0</v>
      </c>
    </row>
    <row r="3047" spans="1:24" outlineLevel="2">
      <c r="A3047" s="447"/>
      <c r="B3047" s="447"/>
      <c r="C3047" s="448"/>
      <c r="D3047" s="449"/>
      <c r="E3047" s="460" t="s">
        <v>6542</v>
      </c>
      <c r="F3047" s="460">
        <v>0</v>
      </c>
      <c r="G3047" s="460" t="s">
        <v>64</v>
      </c>
      <c r="H3047" s="460">
        <v>0</v>
      </c>
      <c r="I3047" s="460">
        <v>0</v>
      </c>
      <c r="J3047" s="460">
        <v>0</v>
      </c>
      <c r="K3047" s="460">
        <v>0</v>
      </c>
      <c r="L3047" s="460">
        <v>0</v>
      </c>
      <c r="M3047" s="460">
        <v>0</v>
      </c>
      <c r="N3047" s="460">
        <v>1.9436622800504066E-2</v>
      </c>
      <c r="O3047" s="460">
        <v>1.9436622800504066E-2</v>
      </c>
      <c r="P3047" s="460">
        <v>1.9436622800504066E-2</v>
      </c>
      <c r="Q3047" s="460">
        <v>1.9436622800504066E-2</v>
      </c>
      <c r="R3047" s="460">
        <v>1.9436622800504066E-2</v>
      </c>
      <c r="S3047" s="460">
        <v>0</v>
      </c>
      <c r="T3047" s="460">
        <v>0</v>
      </c>
      <c r="U3047" s="460">
        <v>0</v>
      </c>
      <c r="V3047" s="460">
        <v>0</v>
      </c>
      <c r="W3047" s="460">
        <v>0</v>
      </c>
      <c r="X3047" s="460">
        <v>0</v>
      </c>
    </row>
    <row r="3048" spans="1:24" outlineLevel="2">
      <c r="A3048" s="447"/>
      <c r="B3048" s="447"/>
      <c r="C3048" s="448"/>
      <c r="D3048" s="449"/>
      <c r="E3048" s="460" t="s">
        <v>6543</v>
      </c>
      <c r="F3048" s="460">
        <v>0</v>
      </c>
      <c r="G3048" s="460" t="s">
        <v>64</v>
      </c>
      <c r="H3048" s="460">
        <v>0</v>
      </c>
      <c r="I3048" s="460">
        <v>0</v>
      </c>
      <c r="J3048" s="460">
        <v>0</v>
      </c>
      <c r="K3048" s="460">
        <v>0</v>
      </c>
      <c r="L3048" s="460">
        <v>0</v>
      </c>
      <c r="M3048" s="460">
        <v>0</v>
      </c>
      <c r="N3048" s="460">
        <v>0</v>
      </c>
      <c r="O3048" s="460">
        <v>0</v>
      </c>
      <c r="P3048" s="460">
        <v>0</v>
      </c>
      <c r="Q3048" s="460">
        <v>0</v>
      </c>
      <c r="R3048" s="460">
        <v>0</v>
      </c>
      <c r="S3048" s="460">
        <v>0</v>
      </c>
      <c r="T3048" s="460">
        <v>0</v>
      </c>
      <c r="U3048" s="460">
        <v>0</v>
      </c>
      <c r="V3048" s="460">
        <v>0</v>
      </c>
      <c r="W3048" s="460">
        <v>0</v>
      </c>
      <c r="X3048" s="460">
        <v>0</v>
      </c>
    </row>
    <row r="3049" spans="1:24" outlineLevel="2">
      <c r="A3049" s="447"/>
      <c r="B3049" s="447"/>
      <c r="C3049" s="448"/>
      <c r="D3049" s="449"/>
      <c r="E3049" s="460" t="s">
        <v>6544</v>
      </c>
      <c r="F3049" s="460">
        <v>0</v>
      </c>
      <c r="G3049" s="460" t="s">
        <v>64</v>
      </c>
      <c r="H3049" s="460">
        <v>0</v>
      </c>
      <c r="I3049" s="460">
        <v>0</v>
      </c>
      <c r="J3049" s="460">
        <v>0</v>
      </c>
      <c r="K3049" s="460">
        <v>0</v>
      </c>
      <c r="L3049" s="460">
        <v>0</v>
      </c>
      <c r="M3049" s="460">
        <v>0</v>
      </c>
      <c r="N3049" s="460">
        <v>0</v>
      </c>
      <c r="O3049" s="460">
        <v>0</v>
      </c>
      <c r="P3049" s="460">
        <v>0</v>
      </c>
      <c r="Q3049" s="460">
        <v>0</v>
      </c>
      <c r="R3049" s="460">
        <v>0</v>
      </c>
      <c r="S3049" s="460">
        <v>0</v>
      </c>
      <c r="T3049" s="460">
        <v>0</v>
      </c>
      <c r="U3049" s="460">
        <v>0</v>
      </c>
      <c r="V3049" s="460">
        <v>0</v>
      </c>
      <c r="W3049" s="460">
        <v>0</v>
      </c>
      <c r="X3049" s="460">
        <v>0</v>
      </c>
    </row>
    <row r="3050" spans="1:24" outlineLevel="2">
      <c r="A3050" s="447"/>
      <c r="B3050" s="447"/>
      <c r="C3050" s="448"/>
      <c r="D3050" s="449"/>
      <c r="E3050" s="460" t="s">
        <v>6545</v>
      </c>
      <c r="F3050" s="460">
        <v>0</v>
      </c>
      <c r="G3050" s="460" t="s">
        <v>64</v>
      </c>
      <c r="H3050" s="460">
        <v>0</v>
      </c>
      <c r="I3050" s="460">
        <v>0</v>
      </c>
      <c r="J3050" s="460">
        <v>0</v>
      </c>
      <c r="K3050" s="460">
        <v>0</v>
      </c>
      <c r="L3050" s="460">
        <v>0</v>
      </c>
      <c r="M3050" s="460">
        <v>0</v>
      </c>
      <c r="N3050" s="460">
        <v>0</v>
      </c>
      <c r="O3050" s="460">
        <v>0</v>
      </c>
      <c r="P3050" s="460">
        <v>0</v>
      </c>
      <c r="Q3050" s="460">
        <v>0</v>
      </c>
      <c r="R3050" s="460">
        <v>0</v>
      </c>
      <c r="S3050" s="460">
        <v>0</v>
      </c>
      <c r="T3050" s="460">
        <v>0</v>
      </c>
      <c r="U3050" s="460">
        <v>0</v>
      </c>
      <c r="V3050" s="460">
        <v>0</v>
      </c>
      <c r="W3050" s="460">
        <v>0</v>
      </c>
      <c r="X3050" s="460">
        <v>0</v>
      </c>
    </row>
    <row r="3051" spans="1:24" outlineLevel="2">
      <c r="A3051" s="447"/>
      <c r="B3051" s="447"/>
      <c r="C3051" s="448"/>
      <c r="D3051" s="449"/>
      <c r="E3051" s="460" t="s">
        <v>6546</v>
      </c>
      <c r="F3051" s="460">
        <v>0</v>
      </c>
      <c r="G3051" s="460" t="s">
        <v>64</v>
      </c>
      <c r="H3051" s="460">
        <v>0</v>
      </c>
      <c r="I3051" s="460">
        <v>0</v>
      </c>
      <c r="J3051" s="460">
        <v>0</v>
      </c>
      <c r="K3051" s="460">
        <v>0</v>
      </c>
      <c r="L3051" s="460">
        <v>0</v>
      </c>
      <c r="M3051" s="460">
        <v>0</v>
      </c>
      <c r="N3051" s="460">
        <v>0</v>
      </c>
      <c r="O3051" s="460">
        <v>0</v>
      </c>
      <c r="P3051" s="460">
        <v>0</v>
      </c>
      <c r="Q3051" s="460">
        <v>0</v>
      </c>
      <c r="R3051" s="460">
        <v>0</v>
      </c>
      <c r="S3051" s="460">
        <v>0</v>
      </c>
      <c r="T3051" s="460">
        <v>0</v>
      </c>
      <c r="U3051" s="460">
        <v>0</v>
      </c>
      <c r="V3051" s="460">
        <v>0</v>
      </c>
      <c r="W3051" s="460">
        <v>0</v>
      </c>
      <c r="X3051" s="460">
        <v>0</v>
      </c>
    </row>
    <row r="3052" spans="1:24" outlineLevel="2">
      <c r="A3052" s="447"/>
      <c r="B3052" s="447"/>
      <c r="C3052" s="448"/>
      <c r="D3052" s="449"/>
      <c r="E3052" s="460" t="s">
        <v>6547</v>
      </c>
      <c r="F3052" s="460">
        <v>0</v>
      </c>
      <c r="G3052" s="460" t="s">
        <v>64</v>
      </c>
      <c r="H3052" s="460">
        <v>0</v>
      </c>
      <c r="I3052" s="460">
        <v>0</v>
      </c>
      <c r="J3052" s="460">
        <v>0</v>
      </c>
      <c r="K3052" s="460">
        <v>0</v>
      </c>
      <c r="L3052" s="460">
        <v>0</v>
      </c>
      <c r="M3052" s="460">
        <v>0</v>
      </c>
      <c r="N3052" s="460">
        <v>0</v>
      </c>
      <c r="O3052" s="460">
        <v>0</v>
      </c>
      <c r="P3052" s="460">
        <v>0</v>
      </c>
      <c r="Q3052" s="460">
        <v>0</v>
      </c>
      <c r="R3052" s="460">
        <v>0</v>
      </c>
      <c r="S3052" s="460">
        <v>0</v>
      </c>
      <c r="T3052" s="460">
        <v>0</v>
      </c>
      <c r="U3052" s="460">
        <v>0</v>
      </c>
      <c r="V3052" s="460">
        <v>0</v>
      </c>
      <c r="W3052" s="460">
        <v>0</v>
      </c>
      <c r="X3052" s="460">
        <v>0</v>
      </c>
    </row>
    <row r="3053" spans="1:24" outlineLevel="2">
      <c r="A3053" s="447"/>
      <c r="B3053" s="447"/>
      <c r="C3053" s="448"/>
      <c r="D3053" s="449"/>
      <c r="E3053" s="460" t="s">
        <v>6548</v>
      </c>
      <c r="F3053" s="460">
        <v>0</v>
      </c>
      <c r="G3053" s="460" t="s">
        <v>64</v>
      </c>
      <c r="H3053" s="460">
        <v>0</v>
      </c>
      <c r="I3053" s="460">
        <v>0</v>
      </c>
      <c r="J3053" s="460">
        <v>0</v>
      </c>
      <c r="K3053" s="460">
        <v>0</v>
      </c>
      <c r="L3053" s="460">
        <v>0</v>
      </c>
      <c r="M3053" s="460">
        <v>0</v>
      </c>
      <c r="N3053" s="460">
        <v>0</v>
      </c>
      <c r="O3053" s="460">
        <v>0</v>
      </c>
      <c r="P3053" s="460">
        <v>0</v>
      </c>
      <c r="Q3053" s="460">
        <v>0</v>
      </c>
      <c r="R3053" s="460">
        <v>0</v>
      </c>
      <c r="S3053" s="460">
        <v>0</v>
      </c>
      <c r="T3053" s="460">
        <v>0</v>
      </c>
      <c r="U3053" s="460">
        <v>0</v>
      </c>
      <c r="V3053" s="460">
        <v>0</v>
      </c>
      <c r="W3053" s="460">
        <v>0</v>
      </c>
      <c r="X3053" s="460">
        <v>0</v>
      </c>
    </row>
    <row r="3054" spans="1:24" outlineLevel="2">
      <c r="A3054" s="453"/>
      <c r="B3054" s="453"/>
      <c r="C3054" s="454"/>
      <c r="D3054" s="455"/>
      <c r="E3054" s="456" t="s">
        <v>6549</v>
      </c>
      <c r="F3054" s="456"/>
      <c r="G3054" s="456" t="s">
        <v>64</v>
      </c>
      <c r="H3054" s="456"/>
      <c r="I3054" s="456"/>
      <c r="J3054" s="461">
        <f t="shared" ref="J3054:X3059" si="234" xml:space="preserve">  CHOOSE( $F$3035, J3036, J3042, J3048 )</f>
        <v>0</v>
      </c>
      <c r="K3054" s="461">
        <f t="shared" si="234"/>
        <v>0</v>
      </c>
      <c r="L3054" s="461">
        <f t="shared" si="234"/>
        <v>0</v>
      </c>
      <c r="M3054" s="461">
        <f t="shared" si="234"/>
        <v>0</v>
      </c>
      <c r="N3054" s="461">
        <f t="shared" si="234"/>
        <v>2.3568513119533785E-2</v>
      </c>
      <c r="O3054" s="461">
        <f t="shared" si="234"/>
        <v>2.3568513119533785E-2</v>
      </c>
      <c r="P3054" s="461">
        <f t="shared" si="234"/>
        <v>2.3568513119533785E-2</v>
      </c>
      <c r="Q3054" s="461">
        <f t="shared" si="234"/>
        <v>2.3568513119533785E-2</v>
      </c>
      <c r="R3054" s="461">
        <f t="shared" si="234"/>
        <v>2.3568513119533785E-2</v>
      </c>
      <c r="S3054" s="461">
        <f t="shared" si="234"/>
        <v>2.0799999999999999E-2</v>
      </c>
      <c r="T3054" s="461">
        <f t="shared" si="234"/>
        <v>2.0799999999999999E-2</v>
      </c>
      <c r="U3054" s="461">
        <f t="shared" si="234"/>
        <v>2.0799999999999999E-2</v>
      </c>
      <c r="V3054" s="461">
        <f t="shared" si="234"/>
        <v>2.0799999999999999E-2</v>
      </c>
      <c r="W3054" s="461">
        <f t="shared" si="234"/>
        <v>2.0799999999999999E-2</v>
      </c>
      <c r="X3054" s="461">
        <f t="shared" si="234"/>
        <v>0</v>
      </c>
    </row>
    <row r="3055" spans="1:24" outlineLevel="2">
      <c r="A3055" s="453"/>
      <c r="B3055" s="453"/>
      <c r="C3055" s="454"/>
      <c r="D3055" s="455"/>
      <c r="E3055" s="456" t="s">
        <v>6550</v>
      </c>
      <c r="F3055" s="456"/>
      <c r="G3055" s="456" t="s">
        <v>64</v>
      </c>
      <c r="H3055" s="456"/>
      <c r="I3055" s="456"/>
      <c r="J3055" s="461">
        <f t="shared" si="234"/>
        <v>0</v>
      </c>
      <c r="K3055" s="461">
        <f t="shared" si="234"/>
        <v>0</v>
      </c>
      <c r="L3055" s="461">
        <f t="shared" si="234"/>
        <v>0</v>
      </c>
      <c r="M3055" s="461">
        <f t="shared" si="234"/>
        <v>0</v>
      </c>
      <c r="N3055" s="461">
        <f t="shared" si="234"/>
        <v>2.3568513119533785E-2</v>
      </c>
      <c r="O3055" s="461">
        <f t="shared" si="234"/>
        <v>2.3568513119533785E-2</v>
      </c>
      <c r="P3055" s="461">
        <f t="shared" si="234"/>
        <v>2.3568513119533785E-2</v>
      </c>
      <c r="Q3055" s="461">
        <f t="shared" si="234"/>
        <v>2.3568513119533785E-2</v>
      </c>
      <c r="R3055" s="461">
        <f t="shared" si="234"/>
        <v>2.3568513119533785E-2</v>
      </c>
      <c r="S3055" s="461">
        <f t="shared" si="234"/>
        <v>2.0799999999999999E-2</v>
      </c>
      <c r="T3055" s="461">
        <f t="shared" si="234"/>
        <v>2.0799999999999999E-2</v>
      </c>
      <c r="U3055" s="461">
        <f t="shared" si="234"/>
        <v>2.0799999999999999E-2</v>
      </c>
      <c r="V3055" s="461">
        <f t="shared" si="234"/>
        <v>2.0799999999999999E-2</v>
      </c>
      <c r="W3055" s="461">
        <f t="shared" si="234"/>
        <v>2.0799999999999999E-2</v>
      </c>
      <c r="X3055" s="461">
        <f t="shared" si="234"/>
        <v>0</v>
      </c>
    </row>
    <row r="3056" spans="1:24" outlineLevel="2">
      <c r="A3056" s="453"/>
      <c r="B3056" s="453"/>
      <c r="C3056" s="454"/>
      <c r="D3056" s="455"/>
      <c r="E3056" s="456" t="s">
        <v>6551</v>
      </c>
      <c r="F3056" s="456"/>
      <c r="G3056" s="456" t="s">
        <v>64</v>
      </c>
      <c r="H3056" s="456"/>
      <c r="I3056" s="456"/>
      <c r="J3056" s="461">
        <f t="shared" si="234"/>
        <v>0</v>
      </c>
      <c r="K3056" s="461">
        <f t="shared" si="234"/>
        <v>0</v>
      </c>
      <c r="L3056" s="461">
        <f t="shared" si="234"/>
        <v>0</v>
      </c>
      <c r="M3056" s="461">
        <f t="shared" si="234"/>
        <v>0</v>
      </c>
      <c r="N3056" s="461">
        <f t="shared" si="234"/>
        <v>2.3568513119533785E-2</v>
      </c>
      <c r="O3056" s="461">
        <f t="shared" si="234"/>
        <v>2.3568513119533785E-2</v>
      </c>
      <c r="P3056" s="461">
        <f t="shared" si="234"/>
        <v>2.3568513119533785E-2</v>
      </c>
      <c r="Q3056" s="461">
        <f t="shared" si="234"/>
        <v>2.3568513119533785E-2</v>
      </c>
      <c r="R3056" s="461">
        <f t="shared" si="234"/>
        <v>2.3568513119533785E-2</v>
      </c>
      <c r="S3056" s="461">
        <f t="shared" si="234"/>
        <v>2.0799999999999999E-2</v>
      </c>
      <c r="T3056" s="461">
        <f t="shared" si="234"/>
        <v>2.0799999999999999E-2</v>
      </c>
      <c r="U3056" s="461">
        <f t="shared" si="234"/>
        <v>2.0799999999999999E-2</v>
      </c>
      <c r="V3056" s="461">
        <f t="shared" si="234"/>
        <v>2.0799999999999999E-2</v>
      </c>
      <c r="W3056" s="461">
        <f t="shared" si="234"/>
        <v>2.0799999999999999E-2</v>
      </c>
      <c r="X3056" s="461">
        <f t="shared" si="234"/>
        <v>0</v>
      </c>
    </row>
    <row r="3057" spans="1:24" outlineLevel="2">
      <c r="A3057" s="453"/>
      <c r="B3057" s="453"/>
      <c r="C3057" s="454"/>
      <c r="D3057" s="455"/>
      <c r="E3057" s="456" t="s">
        <v>6552</v>
      </c>
      <c r="F3057" s="456"/>
      <c r="G3057" s="456" t="s">
        <v>64</v>
      </c>
      <c r="H3057" s="456"/>
      <c r="I3057" s="456"/>
      <c r="J3057" s="461">
        <f t="shared" si="234"/>
        <v>0</v>
      </c>
      <c r="K3057" s="461">
        <f t="shared" si="234"/>
        <v>0</v>
      </c>
      <c r="L3057" s="461">
        <f t="shared" si="234"/>
        <v>0</v>
      </c>
      <c r="M3057" s="461">
        <f t="shared" si="234"/>
        <v>0</v>
      </c>
      <c r="N3057" s="461">
        <f t="shared" si="234"/>
        <v>2.3568513119533785E-2</v>
      </c>
      <c r="O3057" s="461">
        <f t="shared" si="234"/>
        <v>2.3568513119533785E-2</v>
      </c>
      <c r="P3057" s="461">
        <f t="shared" si="234"/>
        <v>2.3568513119533785E-2</v>
      </c>
      <c r="Q3057" s="461">
        <f t="shared" si="234"/>
        <v>2.3568513119533785E-2</v>
      </c>
      <c r="R3057" s="461">
        <f t="shared" si="234"/>
        <v>2.3568513119533785E-2</v>
      </c>
      <c r="S3057" s="461">
        <f t="shared" si="234"/>
        <v>2.0799999999999999E-2</v>
      </c>
      <c r="T3057" s="461">
        <f t="shared" si="234"/>
        <v>2.0799999999999999E-2</v>
      </c>
      <c r="U3057" s="461">
        <f t="shared" si="234"/>
        <v>2.0799999999999999E-2</v>
      </c>
      <c r="V3057" s="461">
        <f t="shared" si="234"/>
        <v>2.0799999999999999E-2</v>
      </c>
      <c r="W3057" s="461">
        <f t="shared" si="234"/>
        <v>2.0799999999999999E-2</v>
      </c>
      <c r="X3057" s="461">
        <f t="shared" si="234"/>
        <v>0</v>
      </c>
    </row>
    <row r="3058" spans="1:24" outlineLevel="2">
      <c r="A3058" s="453"/>
      <c r="B3058" s="453"/>
      <c r="C3058" s="454"/>
      <c r="D3058" s="455"/>
      <c r="E3058" s="456" t="s">
        <v>6553</v>
      </c>
      <c r="F3058" s="456"/>
      <c r="G3058" s="456" t="s">
        <v>64</v>
      </c>
      <c r="H3058" s="456"/>
      <c r="I3058" s="456"/>
      <c r="J3058" s="461">
        <f t="shared" si="234"/>
        <v>0</v>
      </c>
      <c r="K3058" s="461">
        <f t="shared" si="234"/>
        <v>0</v>
      </c>
      <c r="L3058" s="461">
        <f t="shared" si="234"/>
        <v>0</v>
      </c>
      <c r="M3058" s="461">
        <f t="shared" si="234"/>
        <v>0</v>
      </c>
      <c r="N3058" s="461">
        <f t="shared" si="234"/>
        <v>2.3568513119533785E-2</v>
      </c>
      <c r="O3058" s="461">
        <f t="shared" si="234"/>
        <v>2.3568513119533785E-2</v>
      </c>
      <c r="P3058" s="461">
        <f t="shared" si="234"/>
        <v>2.3568513119533785E-2</v>
      </c>
      <c r="Q3058" s="461">
        <f t="shared" si="234"/>
        <v>2.3568513119533785E-2</v>
      </c>
      <c r="R3058" s="461">
        <f t="shared" si="234"/>
        <v>2.3568513119533785E-2</v>
      </c>
      <c r="S3058" s="461">
        <f t="shared" si="234"/>
        <v>2.0799999999999999E-2</v>
      </c>
      <c r="T3058" s="461">
        <f t="shared" si="234"/>
        <v>2.0799999999999999E-2</v>
      </c>
      <c r="U3058" s="461">
        <f t="shared" si="234"/>
        <v>2.0799999999999999E-2</v>
      </c>
      <c r="V3058" s="461">
        <f t="shared" si="234"/>
        <v>2.0799999999999999E-2</v>
      </c>
      <c r="W3058" s="461">
        <f t="shared" si="234"/>
        <v>2.0799999999999999E-2</v>
      </c>
      <c r="X3058" s="461">
        <f t="shared" si="234"/>
        <v>0</v>
      </c>
    </row>
    <row r="3059" spans="1:24" outlineLevel="2">
      <c r="A3059" s="453"/>
      <c r="B3059" s="453"/>
      <c r="C3059" s="454"/>
      <c r="D3059" s="455"/>
      <c r="E3059" s="456" t="s">
        <v>6554</v>
      </c>
      <c r="F3059" s="456"/>
      <c r="G3059" s="456" t="s">
        <v>64</v>
      </c>
      <c r="H3059" s="456"/>
      <c r="I3059" s="456"/>
      <c r="J3059" s="461">
        <f t="shared" si="234"/>
        <v>0</v>
      </c>
      <c r="K3059" s="461">
        <f t="shared" si="234"/>
        <v>0</v>
      </c>
      <c r="L3059" s="461">
        <f t="shared" si="234"/>
        <v>0</v>
      </c>
      <c r="M3059" s="461">
        <f t="shared" si="234"/>
        <v>0</v>
      </c>
      <c r="N3059" s="461">
        <f t="shared" si="234"/>
        <v>2.3568513119533785E-2</v>
      </c>
      <c r="O3059" s="461">
        <f t="shared" si="234"/>
        <v>2.3568513119533785E-2</v>
      </c>
      <c r="P3059" s="461">
        <f t="shared" si="234"/>
        <v>2.3568513119533785E-2</v>
      </c>
      <c r="Q3059" s="461">
        <f t="shared" si="234"/>
        <v>2.3568513119533785E-2</v>
      </c>
      <c r="R3059" s="461">
        <f t="shared" si="234"/>
        <v>2.3568513119533785E-2</v>
      </c>
      <c r="S3059" s="461">
        <f t="shared" si="234"/>
        <v>2.0799999999999999E-2</v>
      </c>
      <c r="T3059" s="461">
        <f t="shared" si="234"/>
        <v>2.0799999999999999E-2</v>
      </c>
      <c r="U3059" s="461">
        <f t="shared" si="234"/>
        <v>2.0799999999999999E-2</v>
      </c>
      <c r="V3059" s="461">
        <f t="shared" si="234"/>
        <v>2.0799999999999999E-2</v>
      </c>
      <c r="W3059" s="461">
        <f t="shared" si="234"/>
        <v>2.0799999999999999E-2</v>
      </c>
      <c r="X3059" s="461">
        <f t="shared" si="234"/>
        <v>0</v>
      </c>
    </row>
    <row r="3060" spans="1:24" outlineLevel="2"/>
    <row r="3061" spans="1:24" outlineLevel="2"/>
    <row r="3062" spans="1:24" outlineLevel="2">
      <c r="B3062" s="69" t="s">
        <v>6555</v>
      </c>
    </row>
    <row r="3063" spans="1:24" outlineLevel="2">
      <c r="A3063" s="447"/>
      <c r="B3063" s="447"/>
      <c r="C3063" s="448"/>
      <c r="D3063" s="449"/>
      <c r="E3063" s="450" t="s">
        <v>6530</v>
      </c>
      <c r="F3063" s="450">
        <v>1</v>
      </c>
      <c r="G3063" s="450" t="s">
        <v>4001</v>
      </c>
      <c r="M3063" s="451"/>
    </row>
    <row r="3064" spans="1:24" outlineLevel="2">
      <c r="A3064" s="447"/>
      <c r="B3064" s="447"/>
      <c r="C3064" s="448"/>
      <c r="D3064" s="449"/>
      <c r="E3064" s="460" t="s">
        <v>6556</v>
      </c>
      <c r="F3064" s="460">
        <v>0</v>
      </c>
      <c r="G3064" s="460" t="s">
        <v>64</v>
      </c>
      <c r="H3064" s="460">
        <v>0</v>
      </c>
      <c r="I3064" s="460">
        <v>0</v>
      </c>
      <c r="J3064" s="460">
        <v>0</v>
      </c>
      <c r="K3064" s="460">
        <v>0</v>
      </c>
      <c r="L3064" s="460">
        <v>0</v>
      </c>
      <c r="M3064" s="460">
        <v>0</v>
      </c>
      <c r="N3064" s="460">
        <v>3.2599999999999962E-2</v>
      </c>
      <c r="O3064" s="460">
        <v>3.2599999999999962E-2</v>
      </c>
      <c r="P3064" s="460">
        <v>3.2599999999999962E-2</v>
      </c>
      <c r="Q3064" s="460">
        <v>3.2599999999999962E-2</v>
      </c>
      <c r="R3064" s="460">
        <v>3.2599999999999962E-2</v>
      </c>
      <c r="S3064" s="460">
        <v>3.0800000000000001E-2</v>
      </c>
      <c r="T3064" s="460">
        <v>3.0800000000000001E-2</v>
      </c>
      <c r="U3064" s="460">
        <v>3.0800000000000001E-2</v>
      </c>
      <c r="V3064" s="460">
        <v>3.0800000000000001E-2</v>
      </c>
      <c r="W3064" s="460">
        <v>3.0800000000000001E-2</v>
      </c>
      <c r="X3064" s="460">
        <v>0</v>
      </c>
    </row>
    <row r="3065" spans="1:24" outlineLevel="2">
      <c r="A3065" s="447"/>
      <c r="B3065" s="447"/>
      <c r="C3065" s="448"/>
      <c r="D3065" s="449"/>
      <c r="E3065" s="460" t="s">
        <v>6557</v>
      </c>
      <c r="F3065" s="460">
        <v>0</v>
      </c>
      <c r="G3065" s="460" t="s">
        <v>64</v>
      </c>
      <c r="H3065" s="460">
        <v>0</v>
      </c>
      <c r="I3065" s="460">
        <v>0</v>
      </c>
      <c r="J3065" s="460">
        <v>0</v>
      </c>
      <c r="K3065" s="460">
        <v>0</v>
      </c>
      <c r="L3065" s="460">
        <v>0</v>
      </c>
      <c r="M3065" s="460">
        <v>0</v>
      </c>
      <c r="N3065" s="460">
        <v>3.2599999999999962E-2</v>
      </c>
      <c r="O3065" s="460">
        <v>3.2599999999999962E-2</v>
      </c>
      <c r="P3065" s="460">
        <v>3.2599999999999962E-2</v>
      </c>
      <c r="Q3065" s="460">
        <v>3.2599999999999962E-2</v>
      </c>
      <c r="R3065" s="460">
        <v>3.2599999999999962E-2</v>
      </c>
      <c r="S3065" s="460">
        <v>3.0800000000000001E-2</v>
      </c>
      <c r="T3065" s="460">
        <v>3.0800000000000001E-2</v>
      </c>
      <c r="U3065" s="460">
        <v>3.0800000000000001E-2</v>
      </c>
      <c r="V3065" s="460">
        <v>3.0800000000000001E-2</v>
      </c>
      <c r="W3065" s="460">
        <v>3.0800000000000001E-2</v>
      </c>
      <c r="X3065" s="460">
        <v>0</v>
      </c>
    </row>
    <row r="3066" spans="1:24" outlineLevel="2">
      <c r="A3066" s="447"/>
      <c r="B3066" s="447"/>
      <c r="C3066" s="448"/>
      <c r="D3066" s="449"/>
      <c r="E3066" s="460" t="s">
        <v>6558</v>
      </c>
      <c r="F3066" s="460">
        <v>0</v>
      </c>
      <c r="G3066" s="460" t="s">
        <v>64</v>
      </c>
      <c r="H3066" s="460">
        <v>0</v>
      </c>
      <c r="I3066" s="460">
        <v>0</v>
      </c>
      <c r="J3066" s="460">
        <v>0</v>
      </c>
      <c r="K3066" s="460">
        <v>0</v>
      </c>
      <c r="L3066" s="460">
        <v>0</v>
      </c>
      <c r="M3066" s="460">
        <v>0</v>
      </c>
      <c r="N3066" s="460">
        <v>3.2599999999999962E-2</v>
      </c>
      <c r="O3066" s="460">
        <v>3.2599999999999962E-2</v>
      </c>
      <c r="P3066" s="460">
        <v>3.2599999999999962E-2</v>
      </c>
      <c r="Q3066" s="460">
        <v>3.2599999999999962E-2</v>
      </c>
      <c r="R3066" s="460">
        <v>3.2599999999999962E-2</v>
      </c>
      <c r="S3066" s="460">
        <v>3.0800000000000001E-2</v>
      </c>
      <c r="T3066" s="460">
        <v>3.0800000000000001E-2</v>
      </c>
      <c r="U3066" s="460">
        <v>3.0800000000000001E-2</v>
      </c>
      <c r="V3066" s="460">
        <v>3.0800000000000001E-2</v>
      </c>
      <c r="W3066" s="460">
        <v>3.0800000000000001E-2</v>
      </c>
      <c r="X3066" s="460">
        <v>0</v>
      </c>
    </row>
    <row r="3067" spans="1:24" outlineLevel="2">
      <c r="A3067" s="447"/>
      <c r="B3067" s="447"/>
      <c r="C3067" s="448"/>
      <c r="D3067" s="449"/>
      <c r="E3067" s="460" t="s">
        <v>6559</v>
      </c>
      <c r="F3067" s="460">
        <v>0</v>
      </c>
      <c r="G3067" s="460" t="s">
        <v>64</v>
      </c>
      <c r="H3067" s="460">
        <v>0</v>
      </c>
      <c r="I3067" s="460">
        <v>0</v>
      </c>
      <c r="J3067" s="460">
        <v>0</v>
      </c>
      <c r="K3067" s="460">
        <v>0</v>
      </c>
      <c r="L3067" s="460">
        <v>0</v>
      </c>
      <c r="M3067" s="460">
        <v>0</v>
      </c>
      <c r="N3067" s="460">
        <v>3.2599999999999962E-2</v>
      </c>
      <c r="O3067" s="460">
        <v>3.2599999999999962E-2</v>
      </c>
      <c r="P3067" s="460">
        <v>3.2599999999999962E-2</v>
      </c>
      <c r="Q3067" s="460">
        <v>3.2599999999999962E-2</v>
      </c>
      <c r="R3067" s="460">
        <v>3.2599999999999962E-2</v>
      </c>
      <c r="S3067" s="460">
        <v>3.0800000000000001E-2</v>
      </c>
      <c r="T3067" s="460">
        <v>3.0800000000000001E-2</v>
      </c>
      <c r="U3067" s="460">
        <v>3.0800000000000001E-2</v>
      </c>
      <c r="V3067" s="460">
        <v>3.0800000000000001E-2</v>
      </c>
      <c r="W3067" s="460">
        <v>3.0800000000000001E-2</v>
      </c>
      <c r="X3067" s="460">
        <v>0</v>
      </c>
    </row>
    <row r="3068" spans="1:24" outlineLevel="2">
      <c r="A3068" s="447"/>
      <c r="B3068" s="447"/>
      <c r="C3068" s="448"/>
      <c r="D3068" s="449"/>
      <c r="E3068" s="460" t="s">
        <v>6560</v>
      </c>
      <c r="F3068" s="460">
        <v>0</v>
      </c>
      <c r="G3068" s="460" t="s">
        <v>64</v>
      </c>
      <c r="H3068" s="460">
        <v>0</v>
      </c>
      <c r="I3068" s="460">
        <v>0</v>
      </c>
      <c r="J3068" s="460">
        <v>0</v>
      </c>
      <c r="K3068" s="460">
        <v>0</v>
      </c>
      <c r="L3068" s="460">
        <v>0</v>
      </c>
      <c r="M3068" s="460">
        <v>0</v>
      </c>
      <c r="N3068" s="460">
        <v>3.2599999999999962E-2</v>
      </c>
      <c r="O3068" s="460">
        <v>3.2599999999999962E-2</v>
      </c>
      <c r="P3068" s="460">
        <v>3.2599999999999962E-2</v>
      </c>
      <c r="Q3068" s="460">
        <v>3.2599999999999962E-2</v>
      </c>
      <c r="R3068" s="460">
        <v>3.2599999999999962E-2</v>
      </c>
      <c r="S3068" s="460">
        <v>3.0800000000000001E-2</v>
      </c>
      <c r="T3068" s="460">
        <v>3.0800000000000001E-2</v>
      </c>
      <c r="U3068" s="460">
        <v>3.0800000000000001E-2</v>
      </c>
      <c r="V3068" s="460">
        <v>3.0800000000000001E-2</v>
      </c>
      <c r="W3068" s="460">
        <v>3.0800000000000001E-2</v>
      </c>
      <c r="X3068" s="460">
        <v>0</v>
      </c>
    </row>
    <row r="3069" spans="1:24" outlineLevel="2">
      <c r="A3069" s="447"/>
      <c r="B3069" s="447"/>
      <c r="C3069" s="448"/>
      <c r="D3069" s="449"/>
      <c r="E3069" s="460" t="s">
        <v>6561</v>
      </c>
      <c r="F3069" s="460">
        <v>0</v>
      </c>
      <c r="G3069" s="460" t="s">
        <v>64</v>
      </c>
      <c r="H3069" s="460">
        <v>0</v>
      </c>
      <c r="I3069" s="460">
        <v>0</v>
      </c>
      <c r="J3069" s="460">
        <v>0</v>
      </c>
      <c r="K3069" s="460">
        <v>0</v>
      </c>
      <c r="L3069" s="460">
        <v>0</v>
      </c>
      <c r="M3069" s="460">
        <v>0</v>
      </c>
      <c r="N3069" s="460">
        <v>3.2599999999999962E-2</v>
      </c>
      <c r="O3069" s="460">
        <v>3.2599999999999962E-2</v>
      </c>
      <c r="P3069" s="460">
        <v>3.2599999999999962E-2</v>
      </c>
      <c r="Q3069" s="460">
        <v>3.2599999999999962E-2</v>
      </c>
      <c r="R3069" s="460">
        <v>3.2599999999999962E-2</v>
      </c>
      <c r="S3069" s="460">
        <v>3.0800000000000001E-2</v>
      </c>
      <c r="T3069" s="460">
        <v>3.0800000000000001E-2</v>
      </c>
      <c r="U3069" s="460">
        <v>3.0800000000000001E-2</v>
      </c>
      <c r="V3069" s="460">
        <v>3.0800000000000001E-2</v>
      </c>
      <c r="W3069" s="460">
        <v>3.0800000000000001E-2</v>
      </c>
      <c r="X3069" s="460">
        <v>0</v>
      </c>
    </row>
    <row r="3070" spans="1:24" outlineLevel="2">
      <c r="A3070" s="447"/>
      <c r="B3070" s="447"/>
      <c r="C3070" s="448"/>
      <c r="D3070" s="449"/>
      <c r="E3070" s="460" t="s">
        <v>6562</v>
      </c>
      <c r="F3070" s="460">
        <v>0</v>
      </c>
      <c r="G3070" s="460" t="s">
        <v>64</v>
      </c>
      <c r="H3070" s="460">
        <v>0</v>
      </c>
      <c r="I3070" s="460">
        <v>0</v>
      </c>
      <c r="J3070" s="460">
        <v>0</v>
      </c>
      <c r="K3070" s="460">
        <v>0</v>
      </c>
      <c r="L3070" s="460">
        <v>0</v>
      </c>
      <c r="M3070" s="460">
        <v>0</v>
      </c>
      <c r="N3070" s="460">
        <v>2.8431651825214344E-2</v>
      </c>
      <c r="O3070" s="460">
        <v>2.8431651825214344E-2</v>
      </c>
      <c r="P3070" s="460">
        <v>2.8431651825214344E-2</v>
      </c>
      <c r="Q3070" s="460">
        <v>2.8431651825214344E-2</v>
      </c>
      <c r="R3070" s="460">
        <v>2.8431651825214344E-2</v>
      </c>
      <c r="S3070" s="460">
        <v>0</v>
      </c>
      <c r="T3070" s="460">
        <v>0</v>
      </c>
      <c r="U3070" s="460">
        <v>0</v>
      </c>
      <c r="V3070" s="460">
        <v>0</v>
      </c>
      <c r="W3070" s="460">
        <v>0</v>
      </c>
      <c r="X3070" s="460">
        <v>0</v>
      </c>
    </row>
    <row r="3071" spans="1:24" outlineLevel="2">
      <c r="A3071" s="447"/>
      <c r="B3071" s="447"/>
      <c r="C3071" s="448"/>
      <c r="D3071" s="449"/>
      <c r="E3071" s="460" t="s">
        <v>6563</v>
      </c>
      <c r="F3071" s="460">
        <v>0</v>
      </c>
      <c r="G3071" s="460" t="s">
        <v>64</v>
      </c>
      <c r="H3071" s="460">
        <v>0</v>
      </c>
      <c r="I3071" s="460">
        <v>0</v>
      </c>
      <c r="J3071" s="460">
        <v>0</v>
      </c>
      <c r="K3071" s="460">
        <v>0</v>
      </c>
      <c r="L3071" s="460">
        <v>0</v>
      </c>
      <c r="M3071" s="460">
        <v>0</v>
      </c>
      <c r="N3071" s="460">
        <v>2.8431651825214344E-2</v>
      </c>
      <c r="O3071" s="460">
        <v>2.8431651825214344E-2</v>
      </c>
      <c r="P3071" s="460">
        <v>2.8431651825214344E-2</v>
      </c>
      <c r="Q3071" s="460">
        <v>2.8431651825214344E-2</v>
      </c>
      <c r="R3071" s="460">
        <v>2.8431651825214344E-2</v>
      </c>
      <c r="S3071" s="460">
        <v>0</v>
      </c>
      <c r="T3071" s="460">
        <v>0</v>
      </c>
      <c r="U3071" s="460">
        <v>0</v>
      </c>
      <c r="V3071" s="460">
        <v>0</v>
      </c>
      <c r="W3071" s="460">
        <v>0</v>
      </c>
      <c r="X3071" s="460">
        <v>0</v>
      </c>
    </row>
    <row r="3072" spans="1:24" outlineLevel="2">
      <c r="A3072" s="447"/>
      <c r="B3072" s="447"/>
      <c r="C3072" s="448"/>
      <c r="D3072" s="449"/>
      <c r="E3072" s="460" t="s">
        <v>6564</v>
      </c>
      <c r="F3072" s="460">
        <v>0</v>
      </c>
      <c r="G3072" s="460" t="s">
        <v>64</v>
      </c>
      <c r="H3072" s="460">
        <v>0</v>
      </c>
      <c r="I3072" s="460">
        <v>0</v>
      </c>
      <c r="J3072" s="460">
        <v>0</v>
      </c>
      <c r="K3072" s="460">
        <v>0</v>
      </c>
      <c r="L3072" s="460">
        <v>0</v>
      </c>
      <c r="M3072" s="460">
        <v>0</v>
      </c>
      <c r="N3072" s="460">
        <v>2.8431651825214344E-2</v>
      </c>
      <c r="O3072" s="460">
        <v>2.8431651825214344E-2</v>
      </c>
      <c r="P3072" s="460">
        <v>2.8431651825214344E-2</v>
      </c>
      <c r="Q3072" s="460">
        <v>2.8431651825214344E-2</v>
      </c>
      <c r="R3072" s="460">
        <v>2.8431651825214344E-2</v>
      </c>
      <c r="S3072" s="460">
        <v>0</v>
      </c>
      <c r="T3072" s="460">
        <v>0</v>
      </c>
      <c r="U3072" s="460">
        <v>0</v>
      </c>
      <c r="V3072" s="460">
        <v>0</v>
      </c>
      <c r="W3072" s="460">
        <v>0</v>
      </c>
      <c r="X3072" s="460">
        <v>0</v>
      </c>
    </row>
    <row r="3073" spans="1:24" outlineLevel="2">
      <c r="A3073" s="447"/>
      <c r="B3073" s="447"/>
      <c r="C3073" s="448"/>
      <c r="D3073" s="449"/>
      <c r="E3073" s="460" t="s">
        <v>6565</v>
      </c>
      <c r="F3073" s="460">
        <v>0</v>
      </c>
      <c r="G3073" s="460" t="s">
        <v>64</v>
      </c>
      <c r="H3073" s="460">
        <v>0</v>
      </c>
      <c r="I3073" s="460">
        <v>0</v>
      </c>
      <c r="J3073" s="460">
        <v>0</v>
      </c>
      <c r="K3073" s="460">
        <v>0</v>
      </c>
      <c r="L3073" s="460">
        <v>0</v>
      </c>
      <c r="M3073" s="460">
        <v>0</v>
      </c>
      <c r="N3073" s="460">
        <v>2.8431651825214344E-2</v>
      </c>
      <c r="O3073" s="460">
        <v>2.8431651825214344E-2</v>
      </c>
      <c r="P3073" s="460">
        <v>2.8431651825214344E-2</v>
      </c>
      <c r="Q3073" s="460">
        <v>2.8431651825214344E-2</v>
      </c>
      <c r="R3073" s="460">
        <v>2.8431651825214344E-2</v>
      </c>
      <c r="S3073" s="460">
        <v>0</v>
      </c>
      <c r="T3073" s="460">
        <v>0</v>
      </c>
      <c r="U3073" s="460">
        <v>0</v>
      </c>
      <c r="V3073" s="460">
        <v>0</v>
      </c>
      <c r="W3073" s="460">
        <v>0</v>
      </c>
      <c r="X3073" s="460">
        <v>0</v>
      </c>
    </row>
    <row r="3074" spans="1:24" outlineLevel="2">
      <c r="A3074" s="447"/>
      <c r="B3074" s="447"/>
      <c r="C3074" s="448"/>
      <c r="D3074" s="449"/>
      <c r="E3074" s="460" t="s">
        <v>6566</v>
      </c>
      <c r="F3074" s="460">
        <v>0</v>
      </c>
      <c r="G3074" s="460" t="s">
        <v>64</v>
      </c>
      <c r="H3074" s="460">
        <v>0</v>
      </c>
      <c r="I3074" s="460">
        <v>0</v>
      </c>
      <c r="J3074" s="460">
        <v>0</v>
      </c>
      <c r="K3074" s="460">
        <v>0</v>
      </c>
      <c r="L3074" s="460">
        <v>0</v>
      </c>
      <c r="M3074" s="460">
        <v>0</v>
      </c>
      <c r="N3074" s="460">
        <v>2.8431651825214344E-2</v>
      </c>
      <c r="O3074" s="460">
        <v>2.8431651825214344E-2</v>
      </c>
      <c r="P3074" s="460">
        <v>2.8431651825214344E-2</v>
      </c>
      <c r="Q3074" s="460">
        <v>2.8431651825214344E-2</v>
      </c>
      <c r="R3074" s="460">
        <v>2.8431651825214344E-2</v>
      </c>
      <c r="S3074" s="460">
        <v>0</v>
      </c>
      <c r="T3074" s="460">
        <v>0</v>
      </c>
      <c r="U3074" s="460">
        <v>0</v>
      </c>
      <c r="V3074" s="460">
        <v>0</v>
      </c>
      <c r="W3074" s="460">
        <v>0</v>
      </c>
      <c r="X3074" s="460">
        <v>0</v>
      </c>
    </row>
    <row r="3075" spans="1:24" outlineLevel="2">
      <c r="A3075" s="447"/>
      <c r="B3075" s="447"/>
      <c r="C3075" s="448"/>
      <c r="D3075" s="449"/>
      <c r="E3075" s="460" t="s">
        <v>6567</v>
      </c>
      <c r="F3075" s="460">
        <v>0</v>
      </c>
      <c r="G3075" s="460" t="s">
        <v>64</v>
      </c>
      <c r="H3075" s="460">
        <v>0</v>
      </c>
      <c r="I3075" s="460">
        <v>0</v>
      </c>
      <c r="J3075" s="460">
        <v>0</v>
      </c>
      <c r="K3075" s="460">
        <v>0</v>
      </c>
      <c r="L3075" s="460">
        <v>0</v>
      </c>
      <c r="M3075" s="460">
        <v>0</v>
      </c>
      <c r="N3075" s="460">
        <v>2.8431651825214344E-2</v>
      </c>
      <c r="O3075" s="460">
        <v>2.8431651825214344E-2</v>
      </c>
      <c r="P3075" s="460">
        <v>2.8431651825214344E-2</v>
      </c>
      <c r="Q3075" s="460">
        <v>2.8431651825214344E-2</v>
      </c>
      <c r="R3075" s="460">
        <v>2.8431651825214344E-2</v>
      </c>
      <c r="S3075" s="460">
        <v>0</v>
      </c>
      <c r="T3075" s="460">
        <v>0</v>
      </c>
      <c r="U3075" s="460">
        <v>0</v>
      </c>
      <c r="V3075" s="460">
        <v>0</v>
      </c>
      <c r="W3075" s="460">
        <v>0</v>
      </c>
      <c r="X3075" s="460">
        <v>0</v>
      </c>
    </row>
    <row r="3076" spans="1:24" outlineLevel="2">
      <c r="A3076" s="447"/>
      <c r="B3076" s="447"/>
      <c r="C3076" s="448"/>
      <c r="D3076" s="449"/>
      <c r="E3076" s="460" t="s">
        <v>6568</v>
      </c>
      <c r="F3076" s="460">
        <v>0</v>
      </c>
      <c r="G3076" s="460" t="s">
        <v>64</v>
      </c>
      <c r="H3076" s="460">
        <v>0</v>
      </c>
      <c r="I3076" s="460">
        <v>0</v>
      </c>
      <c r="J3076" s="460">
        <v>0</v>
      </c>
      <c r="K3076" s="460">
        <v>0</v>
      </c>
      <c r="L3076" s="460">
        <v>0</v>
      </c>
      <c r="M3076" s="460">
        <v>0</v>
      </c>
      <c r="N3076" s="460">
        <v>0</v>
      </c>
      <c r="O3076" s="460">
        <v>0</v>
      </c>
      <c r="P3076" s="460">
        <v>0</v>
      </c>
      <c r="Q3076" s="460">
        <v>0</v>
      </c>
      <c r="R3076" s="460">
        <v>0</v>
      </c>
      <c r="S3076" s="460">
        <v>0</v>
      </c>
      <c r="T3076" s="460">
        <v>0</v>
      </c>
      <c r="U3076" s="460">
        <v>0</v>
      </c>
      <c r="V3076" s="460">
        <v>0</v>
      </c>
      <c r="W3076" s="460">
        <v>0</v>
      </c>
      <c r="X3076" s="460">
        <v>0</v>
      </c>
    </row>
    <row r="3077" spans="1:24" outlineLevel="2">
      <c r="A3077" s="447"/>
      <c r="B3077" s="447"/>
      <c r="C3077" s="448"/>
      <c r="D3077" s="449"/>
      <c r="E3077" s="460" t="s">
        <v>6569</v>
      </c>
      <c r="F3077" s="460">
        <v>0</v>
      </c>
      <c r="G3077" s="460" t="s">
        <v>64</v>
      </c>
      <c r="H3077" s="460">
        <v>0</v>
      </c>
      <c r="I3077" s="460">
        <v>0</v>
      </c>
      <c r="J3077" s="460">
        <v>0</v>
      </c>
      <c r="K3077" s="460">
        <v>0</v>
      </c>
      <c r="L3077" s="460">
        <v>0</v>
      </c>
      <c r="M3077" s="460">
        <v>0</v>
      </c>
      <c r="N3077" s="460">
        <v>0</v>
      </c>
      <c r="O3077" s="460">
        <v>0</v>
      </c>
      <c r="P3077" s="460">
        <v>0</v>
      </c>
      <c r="Q3077" s="460">
        <v>0</v>
      </c>
      <c r="R3077" s="460">
        <v>0</v>
      </c>
      <c r="S3077" s="460">
        <v>0</v>
      </c>
      <c r="T3077" s="460">
        <v>0</v>
      </c>
      <c r="U3077" s="460">
        <v>0</v>
      </c>
      <c r="V3077" s="460">
        <v>0</v>
      </c>
      <c r="W3077" s="460">
        <v>0</v>
      </c>
      <c r="X3077" s="460">
        <v>0</v>
      </c>
    </row>
    <row r="3078" spans="1:24" outlineLevel="2">
      <c r="A3078" s="447"/>
      <c r="B3078" s="447"/>
      <c r="C3078" s="448"/>
      <c r="D3078" s="449"/>
      <c r="E3078" s="460" t="s">
        <v>6570</v>
      </c>
      <c r="F3078" s="460">
        <v>0</v>
      </c>
      <c r="G3078" s="460" t="s">
        <v>64</v>
      </c>
      <c r="H3078" s="460">
        <v>0</v>
      </c>
      <c r="I3078" s="460">
        <v>0</v>
      </c>
      <c r="J3078" s="460">
        <v>0</v>
      </c>
      <c r="K3078" s="460">
        <v>0</v>
      </c>
      <c r="L3078" s="460">
        <v>0</v>
      </c>
      <c r="M3078" s="460">
        <v>0</v>
      </c>
      <c r="N3078" s="460">
        <v>0</v>
      </c>
      <c r="O3078" s="460">
        <v>0</v>
      </c>
      <c r="P3078" s="460">
        <v>0</v>
      </c>
      <c r="Q3078" s="460">
        <v>0</v>
      </c>
      <c r="R3078" s="460">
        <v>0</v>
      </c>
      <c r="S3078" s="460">
        <v>0</v>
      </c>
      <c r="T3078" s="460">
        <v>0</v>
      </c>
      <c r="U3078" s="460">
        <v>0</v>
      </c>
      <c r="V3078" s="460">
        <v>0</v>
      </c>
      <c r="W3078" s="460">
        <v>0</v>
      </c>
      <c r="X3078" s="460">
        <v>0</v>
      </c>
    </row>
    <row r="3079" spans="1:24" outlineLevel="2">
      <c r="A3079" s="447"/>
      <c r="B3079" s="447"/>
      <c r="C3079" s="448"/>
      <c r="D3079" s="449"/>
      <c r="E3079" s="460" t="s">
        <v>6571</v>
      </c>
      <c r="F3079" s="460">
        <v>0</v>
      </c>
      <c r="G3079" s="460" t="s">
        <v>64</v>
      </c>
      <c r="H3079" s="460">
        <v>0</v>
      </c>
      <c r="I3079" s="460">
        <v>0</v>
      </c>
      <c r="J3079" s="460">
        <v>0</v>
      </c>
      <c r="K3079" s="460">
        <v>0</v>
      </c>
      <c r="L3079" s="460">
        <v>0</v>
      </c>
      <c r="M3079" s="460">
        <v>0</v>
      </c>
      <c r="N3079" s="460">
        <v>0</v>
      </c>
      <c r="O3079" s="460">
        <v>0</v>
      </c>
      <c r="P3079" s="460">
        <v>0</v>
      </c>
      <c r="Q3079" s="460">
        <v>0</v>
      </c>
      <c r="R3079" s="460">
        <v>0</v>
      </c>
      <c r="S3079" s="460">
        <v>0</v>
      </c>
      <c r="T3079" s="460">
        <v>0</v>
      </c>
      <c r="U3079" s="460">
        <v>0</v>
      </c>
      <c r="V3079" s="460">
        <v>0</v>
      </c>
      <c r="W3079" s="460">
        <v>0</v>
      </c>
      <c r="X3079" s="460">
        <v>0</v>
      </c>
    </row>
    <row r="3080" spans="1:24" outlineLevel="2">
      <c r="A3080" s="447"/>
      <c r="B3080" s="447"/>
      <c r="C3080" s="448"/>
      <c r="D3080" s="449"/>
      <c r="E3080" s="460" t="s">
        <v>6572</v>
      </c>
      <c r="F3080" s="460">
        <v>0</v>
      </c>
      <c r="G3080" s="460" t="s">
        <v>64</v>
      </c>
      <c r="H3080" s="460">
        <v>0</v>
      </c>
      <c r="I3080" s="460">
        <v>0</v>
      </c>
      <c r="J3080" s="460">
        <v>0</v>
      </c>
      <c r="K3080" s="460">
        <v>0</v>
      </c>
      <c r="L3080" s="460">
        <v>0</v>
      </c>
      <c r="M3080" s="460">
        <v>0</v>
      </c>
      <c r="N3080" s="460">
        <v>0</v>
      </c>
      <c r="O3080" s="460">
        <v>0</v>
      </c>
      <c r="P3080" s="460">
        <v>0</v>
      </c>
      <c r="Q3080" s="460">
        <v>0</v>
      </c>
      <c r="R3080" s="460">
        <v>0</v>
      </c>
      <c r="S3080" s="460">
        <v>0</v>
      </c>
      <c r="T3080" s="460">
        <v>0</v>
      </c>
      <c r="U3080" s="460">
        <v>0</v>
      </c>
      <c r="V3080" s="460">
        <v>0</v>
      </c>
      <c r="W3080" s="460">
        <v>0</v>
      </c>
      <c r="X3080" s="460">
        <v>0</v>
      </c>
    </row>
    <row r="3081" spans="1:24" outlineLevel="2">
      <c r="A3081" s="447"/>
      <c r="B3081" s="447"/>
      <c r="C3081" s="448"/>
      <c r="D3081" s="449"/>
      <c r="E3081" s="460" t="s">
        <v>6573</v>
      </c>
      <c r="F3081" s="460">
        <v>0</v>
      </c>
      <c r="G3081" s="460" t="s">
        <v>64</v>
      </c>
      <c r="H3081" s="460">
        <v>0</v>
      </c>
      <c r="I3081" s="460">
        <v>0</v>
      </c>
      <c r="J3081" s="460">
        <v>0</v>
      </c>
      <c r="K3081" s="460">
        <v>0</v>
      </c>
      <c r="L3081" s="460">
        <v>0</v>
      </c>
      <c r="M3081" s="460">
        <v>0</v>
      </c>
      <c r="N3081" s="460">
        <v>0</v>
      </c>
      <c r="O3081" s="460">
        <v>0</v>
      </c>
      <c r="P3081" s="460">
        <v>0</v>
      </c>
      <c r="Q3081" s="460">
        <v>0</v>
      </c>
      <c r="R3081" s="460">
        <v>0</v>
      </c>
      <c r="S3081" s="460">
        <v>0</v>
      </c>
      <c r="T3081" s="460">
        <v>0</v>
      </c>
      <c r="U3081" s="460">
        <v>0</v>
      </c>
      <c r="V3081" s="460">
        <v>0</v>
      </c>
      <c r="W3081" s="460">
        <v>0</v>
      </c>
      <c r="X3081" s="460">
        <v>0</v>
      </c>
    </row>
    <row r="3082" spans="1:24" outlineLevel="2">
      <c r="A3082" s="453"/>
      <c r="B3082" s="453"/>
      <c r="C3082" s="454"/>
      <c r="D3082" s="455"/>
      <c r="E3082" s="456" t="s">
        <v>6574</v>
      </c>
      <c r="F3082" s="456"/>
      <c r="G3082" s="456" t="s">
        <v>64</v>
      </c>
      <c r="H3082" s="456"/>
      <c r="I3082" s="456"/>
      <c r="J3082" s="461">
        <f t="shared" ref="J3082:X3087" si="235" xml:space="preserve">  CHOOSE( $F$3063, J3064, J3070, J3076 )</f>
        <v>0</v>
      </c>
      <c r="K3082" s="461">
        <f t="shared" si="235"/>
        <v>0</v>
      </c>
      <c r="L3082" s="461">
        <f t="shared" si="235"/>
        <v>0</v>
      </c>
      <c r="M3082" s="461">
        <f t="shared" si="235"/>
        <v>0</v>
      </c>
      <c r="N3082" s="461">
        <f t="shared" si="235"/>
        <v>3.2599999999999962E-2</v>
      </c>
      <c r="O3082" s="461">
        <f t="shared" si="235"/>
        <v>3.2599999999999962E-2</v>
      </c>
      <c r="P3082" s="461">
        <f t="shared" si="235"/>
        <v>3.2599999999999962E-2</v>
      </c>
      <c r="Q3082" s="461">
        <f t="shared" si="235"/>
        <v>3.2599999999999962E-2</v>
      </c>
      <c r="R3082" s="461">
        <f t="shared" si="235"/>
        <v>3.2599999999999962E-2</v>
      </c>
      <c r="S3082" s="461">
        <f t="shared" si="235"/>
        <v>3.0800000000000001E-2</v>
      </c>
      <c r="T3082" s="461">
        <f t="shared" si="235"/>
        <v>3.0800000000000001E-2</v>
      </c>
      <c r="U3082" s="461">
        <f t="shared" si="235"/>
        <v>3.0800000000000001E-2</v>
      </c>
      <c r="V3082" s="461">
        <f t="shared" si="235"/>
        <v>3.0800000000000001E-2</v>
      </c>
      <c r="W3082" s="461">
        <f t="shared" si="235"/>
        <v>3.0800000000000001E-2</v>
      </c>
      <c r="X3082" s="461">
        <f t="shared" si="235"/>
        <v>0</v>
      </c>
    </row>
    <row r="3083" spans="1:24" outlineLevel="2">
      <c r="A3083" s="453"/>
      <c r="B3083" s="453"/>
      <c r="C3083" s="454"/>
      <c r="D3083" s="455"/>
      <c r="E3083" s="456" t="s">
        <v>6575</v>
      </c>
      <c r="F3083" s="456"/>
      <c r="G3083" s="456" t="s">
        <v>64</v>
      </c>
      <c r="H3083" s="456"/>
      <c r="I3083" s="456"/>
      <c r="J3083" s="461">
        <f t="shared" si="235"/>
        <v>0</v>
      </c>
      <c r="K3083" s="461">
        <f t="shared" si="235"/>
        <v>0</v>
      </c>
      <c r="L3083" s="461">
        <f t="shared" si="235"/>
        <v>0</v>
      </c>
      <c r="M3083" s="461">
        <f t="shared" si="235"/>
        <v>0</v>
      </c>
      <c r="N3083" s="461">
        <f t="shared" si="235"/>
        <v>3.2599999999999962E-2</v>
      </c>
      <c r="O3083" s="461">
        <f t="shared" si="235"/>
        <v>3.2599999999999962E-2</v>
      </c>
      <c r="P3083" s="461">
        <f t="shared" si="235"/>
        <v>3.2599999999999962E-2</v>
      </c>
      <c r="Q3083" s="461">
        <f t="shared" si="235"/>
        <v>3.2599999999999962E-2</v>
      </c>
      <c r="R3083" s="461">
        <f t="shared" si="235"/>
        <v>3.2599999999999962E-2</v>
      </c>
      <c r="S3083" s="461">
        <f t="shared" si="235"/>
        <v>3.0800000000000001E-2</v>
      </c>
      <c r="T3083" s="461">
        <f t="shared" si="235"/>
        <v>3.0800000000000001E-2</v>
      </c>
      <c r="U3083" s="461">
        <f t="shared" si="235"/>
        <v>3.0800000000000001E-2</v>
      </c>
      <c r="V3083" s="461">
        <f t="shared" si="235"/>
        <v>3.0800000000000001E-2</v>
      </c>
      <c r="W3083" s="461">
        <f t="shared" si="235"/>
        <v>3.0800000000000001E-2</v>
      </c>
      <c r="X3083" s="461">
        <f t="shared" si="235"/>
        <v>0</v>
      </c>
    </row>
    <row r="3084" spans="1:24" outlineLevel="2">
      <c r="A3084" s="453"/>
      <c r="B3084" s="453"/>
      <c r="C3084" s="454"/>
      <c r="D3084" s="455"/>
      <c r="E3084" s="456" t="s">
        <v>6576</v>
      </c>
      <c r="F3084" s="456"/>
      <c r="G3084" s="456" t="s">
        <v>64</v>
      </c>
      <c r="H3084" s="456"/>
      <c r="I3084" s="456"/>
      <c r="J3084" s="461">
        <f t="shared" si="235"/>
        <v>0</v>
      </c>
      <c r="K3084" s="461">
        <f t="shared" si="235"/>
        <v>0</v>
      </c>
      <c r="L3084" s="461">
        <f t="shared" si="235"/>
        <v>0</v>
      </c>
      <c r="M3084" s="461">
        <f t="shared" si="235"/>
        <v>0</v>
      </c>
      <c r="N3084" s="461">
        <f t="shared" si="235"/>
        <v>3.2599999999999962E-2</v>
      </c>
      <c r="O3084" s="461">
        <f t="shared" si="235"/>
        <v>3.2599999999999962E-2</v>
      </c>
      <c r="P3084" s="461">
        <f t="shared" si="235"/>
        <v>3.2599999999999962E-2</v>
      </c>
      <c r="Q3084" s="461">
        <f t="shared" si="235"/>
        <v>3.2599999999999962E-2</v>
      </c>
      <c r="R3084" s="461">
        <f t="shared" si="235"/>
        <v>3.2599999999999962E-2</v>
      </c>
      <c r="S3084" s="461">
        <f t="shared" si="235"/>
        <v>3.0800000000000001E-2</v>
      </c>
      <c r="T3084" s="461">
        <f t="shared" si="235"/>
        <v>3.0800000000000001E-2</v>
      </c>
      <c r="U3084" s="461">
        <f t="shared" si="235"/>
        <v>3.0800000000000001E-2</v>
      </c>
      <c r="V3084" s="461">
        <f t="shared" si="235"/>
        <v>3.0800000000000001E-2</v>
      </c>
      <c r="W3084" s="461">
        <f t="shared" si="235"/>
        <v>3.0800000000000001E-2</v>
      </c>
      <c r="X3084" s="461">
        <f t="shared" si="235"/>
        <v>0</v>
      </c>
    </row>
    <row r="3085" spans="1:24" outlineLevel="2">
      <c r="A3085" s="453"/>
      <c r="B3085" s="453"/>
      <c r="C3085" s="454"/>
      <c r="D3085" s="455"/>
      <c r="E3085" s="456" t="s">
        <v>6577</v>
      </c>
      <c r="F3085" s="456"/>
      <c r="G3085" s="456" t="s">
        <v>64</v>
      </c>
      <c r="H3085" s="456"/>
      <c r="I3085" s="456"/>
      <c r="J3085" s="461">
        <f t="shared" si="235"/>
        <v>0</v>
      </c>
      <c r="K3085" s="461">
        <f t="shared" si="235"/>
        <v>0</v>
      </c>
      <c r="L3085" s="461">
        <f t="shared" si="235"/>
        <v>0</v>
      </c>
      <c r="M3085" s="461">
        <f t="shared" si="235"/>
        <v>0</v>
      </c>
      <c r="N3085" s="461">
        <f t="shared" si="235"/>
        <v>3.2599999999999962E-2</v>
      </c>
      <c r="O3085" s="461">
        <f t="shared" si="235"/>
        <v>3.2599999999999962E-2</v>
      </c>
      <c r="P3085" s="461">
        <f t="shared" si="235"/>
        <v>3.2599999999999962E-2</v>
      </c>
      <c r="Q3085" s="461">
        <f t="shared" si="235"/>
        <v>3.2599999999999962E-2</v>
      </c>
      <c r="R3085" s="461">
        <f t="shared" si="235"/>
        <v>3.2599999999999962E-2</v>
      </c>
      <c r="S3085" s="461">
        <f t="shared" si="235"/>
        <v>3.0800000000000001E-2</v>
      </c>
      <c r="T3085" s="461">
        <f t="shared" si="235"/>
        <v>3.0800000000000001E-2</v>
      </c>
      <c r="U3085" s="461">
        <f t="shared" si="235"/>
        <v>3.0800000000000001E-2</v>
      </c>
      <c r="V3085" s="461">
        <f t="shared" si="235"/>
        <v>3.0800000000000001E-2</v>
      </c>
      <c r="W3085" s="461">
        <f t="shared" si="235"/>
        <v>3.0800000000000001E-2</v>
      </c>
      <c r="X3085" s="461">
        <f t="shared" si="235"/>
        <v>0</v>
      </c>
    </row>
    <row r="3086" spans="1:24" outlineLevel="2">
      <c r="A3086" s="453"/>
      <c r="B3086" s="453"/>
      <c r="C3086" s="454"/>
      <c r="D3086" s="455"/>
      <c r="E3086" s="456" t="s">
        <v>6578</v>
      </c>
      <c r="F3086" s="456"/>
      <c r="G3086" s="456" t="s">
        <v>64</v>
      </c>
      <c r="H3086" s="456"/>
      <c r="I3086" s="456"/>
      <c r="J3086" s="461">
        <f t="shared" si="235"/>
        <v>0</v>
      </c>
      <c r="K3086" s="461">
        <f t="shared" si="235"/>
        <v>0</v>
      </c>
      <c r="L3086" s="461">
        <f t="shared" si="235"/>
        <v>0</v>
      </c>
      <c r="M3086" s="461">
        <f t="shared" si="235"/>
        <v>0</v>
      </c>
      <c r="N3086" s="461">
        <f t="shared" si="235"/>
        <v>3.2599999999999962E-2</v>
      </c>
      <c r="O3086" s="461">
        <f t="shared" si="235"/>
        <v>3.2599999999999962E-2</v>
      </c>
      <c r="P3086" s="461">
        <f t="shared" si="235"/>
        <v>3.2599999999999962E-2</v>
      </c>
      <c r="Q3086" s="461">
        <f t="shared" si="235"/>
        <v>3.2599999999999962E-2</v>
      </c>
      <c r="R3086" s="461">
        <f t="shared" si="235"/>
        <v>3.2599999999999962E-2</v>
      </c>
      <c r="S3086" s="461">
        <f t="shared" si="235"/>
        <v>3.0800000000000001E-2</v>
      </c>
      <c r="T3086" s="461">
        <f t="shared" si="235"/>
        <v>3.0800000000000001E-2</v>
      </c>
      <c r="U3086" s="461">
        <f t="shared" si="235"/>
        <v>3.0800000000000001E-2</v>
      </c>
      <c r="V3086" s="461">
        <f t="shared" si="235"/>
        <v>3.0800000000000001E-2</v>
      </c>
      <c r="W3086" s="461">
        <f t="shared" si="235"/>
        <v>3.0800000000000001E-2</v>
      </c>
      <c r="X3086" s="461">
        <f t="shared" si="235"/>
        <v>0</v>
      </c>
    </row>
    <row r="3087" spans="1:24" outlineLevel="2">
      <c r="A3087" s="453"/>
      <c r="B3087" s="453"/>
      <c r="C3087" s="454"/>
      <c r="D3087" s="455"/>
      <c r="E3087" s="456" t="s">
        <v>6579</v>
      </c>
      <c r="F3087" s="456"/>
      <c r="G3087" s="456" t="s">
        <v>64</v>
      </c>
      <c r="H3087" s="456"/>
      <c r="I3087" s="456"/>
      <c r="J3087" s="461">
        <f t="shared" si="235"/>
        <v>0</v>
      </c>
      <c r="K3087" s="461">
        <f t="shared" si="235"/>
        <v>0</v>
      </c>
      <c r="L3087" s="461">
        <f t="shared" si="235"/>
        <v>0</v>
      </c>
      <c r="M3087" s="461">
        <f t="shared" si="235"/>
        <v>0</v>
      </c>
      <c r="N3087" s="461">
        <f t="shared" si="235"/>
        <v>3.2599999999999962E-2</v>
      </c>
      <c r="O3087" s="461">
        <f t="shared" si="235"/>
        <v>3.2599999999999962E-2</v>
      </c>
      <c r="P3087" s="461">
        <f t="shared" si="235"/>
        <v>3.2599999999999962E-2</v>
      </c>
      <c r="Q3087" s="461">
        <f t="shared" si="235"/>
        <v>3.2599999999999962E-2</v>
      </c>
      <c r="R3087" s="461">
        <f t="shared" si="235"/>
        <v>3.2599999999999962E-2</v>
      </c>
      <c r="S3087" s="461">
        <f t="shared" si="235"/>
        <v>3.0800000000000001E-2</v>
      </c>
      <c r="T3087" s="461">
        <f t="shared" si="235"/>
        <v>3.0800000000000001E-2</v>
      </c>
      <c r="U3087" s="461">
        <f t="shared" si="235"/>
        <v>3.0800000000000001E-2</v>
      </c>
      <c r="V3087" s="461">
        <f t="shared" si="235"/>
        <v>3.0800000000000001E-2</v>
      </c>
      <c r="W3087" s="461">
        <f t="shared" si="235"/>
        <v>3.0800000000000001E-2</v>
      </c>
      <c r="X3087" s="461">
        <f t="shared" si="235"/>
        <v>0</v>
      </c>
    </row>
    <row r="3088" spans="1:24" outlineLevel="2"/>
    <row r="3089" spans="1:13" outlineLevel="2"/>
    <row r="3090" spans="1:13" outlineLevel="2">
      <c r="B3090" s="69" t="s">
        <v>6580</v>
      </c>
    </row>
    <row r="3091" spans="1:13" outlineLevel="2">
      <c r="A3091" s="447"/>
      <c r="B3091" s="447"/>
      <c r="C3091" s="448"/>
      <c r="D3091" s="449"/>
      <c r="E3091" s="452" t="s">
        <v>6581</v>
      </c>
      <c r="F3091" s="452">
        <v>283.90300000000002</v>
      </c>
      <c r="G3091" s="452" t="s">
        <v>29</v>
      </c>
      <c r="M3091" s="458"/>
    </row>
    <row r="3092" spans="1:13" outlineLevel="2">
      <c r="A3092" s="447"/>
      <c r="B3092" s="447"/>
      <c r="C3092" s="448"/>
      <c r="D3092" s="449"/>
      <c r="E3092" s="452" t="s">
        <v>6582</v>
      </c>
      <c r="F3092" s="452">
        <v>4701.2979999999998</v>
      </c>
      <c r="G3092" s="452" t="s">
        <v>29</v>
      </c>
      <c r="M3092" s="458"/>
    </row>
    <row r="3093" spans="1:13" outlineLevel="2">
      <c r="A3093" s="447"/>
      <c r="B3093" s="447"/>
      <c r="C3093" s="448"/>
      <c r="D3093" s="449"/>
      <c r="E3093" s="452" t="s">
        <v>6583</v>
      </c>
      <c r="F3093" s="452">
        <v>4151.3590000000004</v>
      </c>
      <c r="G3093" s="452" t="s">
        <v>29</v>
      </c>
      <c r="M3093" s="458"/>
    </row>
    <row r="3094" spans="1:13" outlineLevel="2">
      <c r="A3094" s="447"/>
      <c r="B3094" s="447"/>
      <c r="C3094" s="448"/>
      <c r="D3094" s="449"/>
      <c r="E3094" s="452" t="s">
        <v>6584</v>
      </c>
      <c r="F3094" s="452">
        <v>1021.212</v>
      </c>
      <c r="G3094" s="452" t="s">
        <v>29</v>
      </c>
      <c r="M3094" s="458"/>
    </row>
    <row r="3095" spans="1:13" outlineLevel="2">
      <c r="A3095" s="447"/>
      <c r="B3095" s="447"/>
      <c r="C3095" s="448"/>
      <c r="D3095" s="449"/>
      <c r="E3095" s="452" t="s">
        <v>6585</v>
      </c>
      <c r="F3095" s="452">
        <v>662.70500000000004</v>
      </c>
      <c r="G3095" s="452" t="s">
        <v>29</v>
      </c>
      <c r="M3095" s="458"/>
    </row>
    <row r="3096" spans="1:13" outlineLevel="2">
      <c r="A3096" s="447"/>
      <c r="B3096" s="447"/>
      <c r="C3096" s="448"/>
      <c r="D3096" s="449"/>
      <c r="E3096" s="452" t="s">
        <v>6586</v>
      </c>
      <c r="F3096" s="452">
        <v>0</v>
      </c>
      <c r="G3096" s="452" t="s">
        <v>29</v>
      </c>
      <c r="M3096" s="458"/>
    </row>
    <row r="3097" spans="1:13" outlineLevel="2">
      <c r="A3097" s="447"/>
      <c r="B3097" s="447"/>
      <c r="C3097" s="448"/>
      <c r="D3097" s="449"/>
      <c r="E3097" s="452" t="s">
        <v>6587</v>
      </c>
      <c r="F3097" s="452">
        <v>0</v>
      </c>
      <c r="G3097" s="452" t="s">
        <v>29</v>
      </c>
      <c r="M3097" s="458"/>
    </row>
    <row r="3098" spans="1:13" outlineLevel="2">
      <c r="A3098" s="447"/>
      <c r="B3098" s="447"/>
      <c r="C3098" s="448"/>
      <c r="D3098" s="449"/>
      <c r="E3098" s="452" t="s">
        <v>6588</v>
      </c>
      <c r="F3098" s="452">
        <v>0</v>
      </c>
      <c r="G3098" s="452" t="s">
        <v>29</v>
      </c>
      <c r="M3098" s="458"/>
    </row>
    <row r="3099" spans="1:13" outlineLevel="2">
      <c r="A3099" s="447"/>
      <c r="B3099" s="447"/>
      <c r="C3099" s="448"/>
      <c r="D3099" s="449"/>
      <c r="E3099" s="452" t="s">
        <v>6589</v>
      </c>
      <c r="F3099" s="452">
        <v>0</v>
      </c>
      <c r="G3099" s="452" t="s">
        <v>29</v>
      </c>
      <c r="M3099" s="458"/>
    </row>
    <row r="3100" spans="1:13" outlineLevel="2">
      <c r="A3100" s="447"/>
      <c r="B3100" s="447"/>
      <c r="C3100" s="448"/>
      <c r="D3100" s="449"/>
      <c r="E3100" s="452" t="s">
        <v>6590</v>
      </c>
      <c r="F3100" s="452">
        <v>0</v>
      </c>
      <c r="G3100" s="452" t="s">
        <v>29</v>
      </c>
      <c r="M3100" s="458"/>
    </row>
    <row r="3101" spans="1:13" outlineLevel="2">
      <c r="A3101" s="447"/>
      <c r="B3101" s="447"/>
      <c r="C3101" s="448"/>
      <c r="D3101" s="449"/>
      <c r="E3101" s="452" t="s">
        <v>6591</v>
      </c>
      <c r="F3101" s="452">
        <v>0</v>
      </c>
      <c r="G3101" s="452" t="s">
        <v>29</v>
      </c>
      <c r="M3101" s="458"/>
    </row>
    <row r="3102" spans="1:13" outlineLevel="2">
      <c r="A3102" s="447"/>
      <c r="B3102" s="447"/>
      <c r="C3102" s="448"/>
      <c r="D3102" s="449"/>
      <c r="E3102" s="452" t="s">
        <v>6592</v>
      </c>
      <c r="F3102" s="452">
        <v>0</v>
      </c>
      <c r="G3102" s="452" t="s">
        <v>29</v>
      </c>
      <c r="M3102" s="458"/>
    </row>
    <row r="3103" spans="1:13" outlineLevel="2">
      <c r="A3103" s="447"/>
      <c r="B3103" s="447"/>
      <c r="C3103" s="448"/>
      <c r="D3103" s="449"/>
      <c r="E3103" s="452" t="s">
        <v>6593</v>
      </c>
      <c r="F3103" s="452">
        <v>0</v>
      </c>
      <c r="G3103" s="452" t="s">
        <v>29</v>
      </c>
      <c r="M3103" s="458"/>
    </row>
    <row r="3104" spans="1:13" outlineLevel="2">
      <c r="A3104" s="447"/>
      <c r="B3104" s="447"/>
      <c r="C3104" s="448"/>
      <c r="D3104" s="449"/>
      <c r="E3104" s="452" t="s">
        <v>6594</v>
      </c>
      <c r="F3104" s="452">
        <v>0</v>
      </c>
      <c r="G3104" s="452" t="s">
        <v>29</v>
      </c>
      <c r="M3104" s="458"/>
    </row>
    <row r="3105" spans="1:13" outlineLevel="2">
      <c r="A3105" s="447"/>
      <c r="B3105" s="447"/>
      <c r="C3105" s="448"/>
      <c r="D3105" s="449"/>
      <c r="E3105" s="452" t="s">
        <v>6595</v>
      </c>
      <c r="F3105" s="452">
        <v>0</v>
      </c>
      <c r="G3105" s="452" t="s">
        <v>29</v>
      </c>
      <c r="M3105" s="458"/>
    </row>
    <row r="3106" spans="1:13" outlineLevel="2">
      <c r="A3106" s="447"/>
      <c r="B3106" s="447"/>
      <c r="C3106" s="448"/>
      <c r="D3106" s="449"/>
      <c r="E3106" s="452" t="s">
        <v>6596</v>
      </c>
      <c r="F3106" s="452">
        <v>0</v>
      </c>
      <c r="G3106" s="452" t="s">
        <v>29</v>
      </c>
      <c r="M3106" s="458"/>
    </row>
    <row r="3107" spans="1:13" outlineLevel="2">
      <c r="A3107" s="447"/>
      <c r="B3107" s="447"/>
      <c r="C3107" s="448"/>
      <c r="D3107" s="449"/>
      <c r="E3107" s="452" t="s">
        <v>6597</v>
      </c>
      <c r="F3107" s="452">
        <v>0</v>
      </c>
      <c r="G3107" s="452" t="s">
        <v>29</v>
      </c>
      <c r="M3107" s="458"/>
    </row>
    <row r="3108" spans="1:13" outlineLevel="2">
      <c r="A3108" s="447"/>
      <c r="B3108" s="447"/>
      <c r="C3108" s="448"/>
      <c r="D3108" s="449"/>
      <c r="E3108" s="452" t="s">
        <v>6598</v>
      </c>
      <c r="F3108" s="452">
        <v>0</v>
      </c>
      <c r="G3108" s="452" t="s">
        <v>29</v>
      </c>
      <c r="M3108" s="458"/>
    </row>
    <row r="3109" spans="1:13" outlineLevel="2">
      <c r="A3109" s="447"/>
      <c r="B3109" s="447"/>
      <c r="C3109" s="448"/>
      <c r="D3109" s="449"/>
      <c r="E3109" s="450" t="s">
        <v>6599</v>
      </c>
      <c r="F3109" s="450">
        <v>1</v>
      </c>
      <c r="G3109" s="450" t="s">
        <v>4001</v>
      </c>
      <c r="M3109" s="451"/>
    </row>
    <row r="3110" spans="1:13" outlineLevel="2">
      <c r="A3110" s="453"/>
      <c r="B3110" s="453"/>
      <c r="C3110" s="454"/>
      <c r="D3110" s="455"/>
      <c r="E3110" s="456" t="s">
        <v>6600</v>
      </c>
      <c r="F3110" s="457">
        <f t="shared" ref="F3110:F3115" si="236" xml:space="preserve">  CHOOSE( $F$3109, $F3091, $F3097, $F3103 )</f>
        <v>283.90300000000002</v>
      </c>
      <c r="G3110" s="456" t="s">
        <v>29</v>
      </c>
      <c r="M3110" s="458"/>
    </row>
    <row r="3111" spans="1:13" outlineLevel="2">
      <c r="A3111" s="453"/>
      <c r="B3111" s="453"/>
      <c r="C3111" s="454"/>
      <c r="D3111" s="455"/>
      <c r="E3111" s="456" t="s">
        <v>6601</v>
      </c>
      <c r="F3111" s="457">
        <f t="shared" si="236"/>
        <v>4701.2979999999998</v>
      </c>
      <c r="G3111" s="456" t="s">
        <v>29</v>
      </c>
      <c r="M3111" s="458"/>
    </row>
    <row r="3112" spans="1:13" outlineLevel="2">
      <c r="A3112" s="453"/>
      <c r="B3112" s="453"/>
      <c r="C3112" s="454"/>
      <c r="D3112" s="455"/>
      <c r="E3112" s="456" t="s">
        <v>6602</v>
      </c>
      <c r="F3112" s="457">
        <f t="shared" si="236"/>
        <v>4151.3590000000004</v>
      </c>
      <c r="G3112" s="456" t="s">
        <v>29</v>
      </c>
      <c r="M3112" s="458"/>
    </row>
    <row r="3113" spans="1:13" outlineLevel="2">
      <c r="A3113" s="453"/>
      <c r="B3113" s="453"/>
      <c r="C3113" s="454"/>
      <c r="D3113" s="455"/>
      <c r="E3113" s="456" t="s">
        <v>6603</v>
      </c>
      <c r="F3113" s="457">
        <f t="shared" si="236"/>
        <v>1021.212</v>
      </c>
      <c r="G3113" s="456" t="s">
        <v>29</v>
      </c>
      <c r="M3113" s="458"/>
    </row>
    <row r="3114" spans="1:13" outlineLevel="2">
      <c r="A3114" s="453"/>
      <c r="B3114" s="453"/>
      <c r="C3114" s="454"/>
      <c r="D3114" s="455"/>
      <c r="E3114" s="456" t="s">
        <v>6604</v>
      </c>
      <c r="F3114" s="457">
        <f t="shared" si="236"/>
        <v>662.70500000000004</v>
      </c>
      <c r="G3114" s="456" t="s">
        <v>29</v>
      </c>
      <c r="M3114" s="458"/>
    </row>
    <row r="3115" spans="1:13" outlineLevel="2">
      <c r="A3115" s="453"/>
      <c r="B3115" s="453"/>
      <c r="C3115" s="454"/>
      <c r="D3115" s="455"/>
      <c r="E3115" s="456" t="s">
        <v>6605</v>
      </c>
      <c r="F3115" s="457">
        <f t="shared" si="236"/>
        <v>0</v>
      </c>
      <c r="G3115" s="456" t="s">
        <v>29</v>
      </c>
      <c r="M3115" s="458"/>
    </row>
    <row r="3116" spans="1:13" outlineLevel="2"/>
    <row r="3117" spans="1:13" outlineLevel="1"/>
    <row r="3118" spans="1:13" outlineLevel="1"/>
    <row r="3119" spans="1:13" outlineLevel="1">
      <c r="A3119" s="69" t="s">
        <v>1215</v>
      </c>
    </row>
    <row r="3120" spans="1:13" outlineLevel="2">
      <c r="B3120" s="69" t="s">
        <v>6606</v>
      </c>
    </row>
    <row r="3121" spans="1:13" outlineLevel="2">
      <c r="A3121" s="447"/>
      <c r="B3121" s="447"/>
      <c r="C3121" s="448"/>
      <c r="D3121" s="449"/>
      <c r="E3121" s="452" t="s">
        <v>6607</v>
      </c>
      <c r="F3121" s="452">
        <v>32.588000000000001</v>
      </c>
      <c r="G3121" s="452" t="s">
        <v>29</v>
      </c>
      <c r="M3121" s="458"/>
    </row>
    <row r="3122" spans="1:13" outlineLevel="2">
      <c r="A3122" s="447"/>
      <c r="B3122" s="447"/>
      <c r="C3122" s="448"/>
      <c r="D3122" s="449"/>
      <c r="E3122" s="452" t="s">
        <v>6608</v>
      </c>
      <c r="F3122" s="452">
        <v>539.63800000000003</v>
      </c>
      <c r="G3122" s="452" t="s">
        <v>29</v>
      </c>
      <c r="M3122" s="458"/>
    </row>
    <row r="3123" spans="1:13" outlineLevel="2">
      <c r="A3123" s="447"/>
      <c r="B3123" s="447"/>
      <c r="C3123" s="448"/>
      <c r="D3123" s="449"/>
      <c r="E3123" s="452" t="s">
        <v>6609</v>
      </c>
      <c r="F3123" s="452">
        <v>476.51299999999998</v>
      </c>
      <c r="G3123" s="452" t="s">
        <v>29</v>
      </c>
      <c r="M3123" s="458"/>
    </row>
    <row r="3124" spans="1:13" outlineLevel="2">
      <c r="A3124" s="447"/>
      <c r="B3124" s="447"/>
      <c r="C3124" s="448"/>
      <c r="D3124" s="449"/>
      <c r="E3124" s="452" t="s">
        <v>6610</v>
      </c>
      <c r="F3124" s="452">
        <v>117.22</v>
      </c>
      <c r="G3124" s="452" t="s">
        <v>29</v>
      </c>
      <c r="M3124" s="458"/>
    </row>
    <row r="3125" spans="1:13" outlineLevel="2">
      <c r="A3125" s="447"/>
      <c r="B3125" s="447"/>
      <c r="C3125" s="448"/>
      <c r="D3125" s="449"/>
      <c r="E3125" s="452" t="s">
        <v>6611</v>
      </c>
      <c r="F3125" s="452">
        <v>76.069000000000003</v>
      </c>
      <c r="G3125" s="452" t="s">
        <v>29</v>
      </c>
      <c r="M3125" s="458"/>
    </row>
    <row r="3126" spans="1:13" outlineLevel="2">
      <c r="A3126" s="447"/>
      <c r="B3126" s="447"/>
      <c r="C3126" s="448"/>
      <c r="D3126" s="449"/>
      <c r="E3126" s="452" t="s">
        <v>6612</v>
      </c>
      <c r="F3126" s="452">
        <v>0</v>
      </c>
      <c r="G3126" s="452" t="s">
        <v>29</v>
      </c>
      <c r="M3126" s="458"/>
    </row>
    <row r="3127" spans="1:13" outlineLevel="2">
      <c r="A3127" s="447"/>
      <c r="B3127" s="447"/>
      <c r="C3127" s="448"/>
      <c r="D3127" s="449"/>
      <c r="E3127" s="452" t="s">
        <v>6613</v>
      </c>
      <c r="F3127" s="452">
        <v>0</v>
      </c>
      <c r="G3127" s="452" t="s">
        <v>29</v>
      </c>
      <c r="M3127" s="458"/>
    </row>
    <row r="3128" spans="1:13" outlineLevel="2">
      <c r="A3128" s="447"/>
      <c r="B3128" s="447"/>
      <c r="C3128" s="448"/>
      <c r="D3128" s="449"/>
      <c r="E3128" s="452" t="s">
        <v>6614</v>
      </c>
      <c r="F3128" s="452">
        <v>0</v>
      </c>
      <c r="G3128" s="452" t="s">
        <v>29</v>
      </c>
      <c r="M3128" s="458"/>
    </row>
    <row r="3129" spans="1:13" outlineLevel="2">
      <c r="A3129" s="447"/>
      <c r="B3129" s="447"/>
      <c r="C3129" s="448"/>
      <c r="D3129" s="449"/>
      <c r="E3129" s="452" t="s">
        <v>6615</v>
      </c>
      <c r="F3129" s="452">
        <v>0</v>
      </c>
      <c r="G3129" s="452" t="s">
        <v>29</v>
      </c>
      <c r="M3129" s="458"/>
    </row>
    <row r="3130" spans="1:13" outlineLevel="2">
      <c r="A3130" s="447"/>
      <c r="B3130" s="447"/>
      <c r="C3130" s="448"/>
      <c r="D3130" s="449"/>
      <c r="E3130" s="452" t="s">
        <v>6616</v>
      </c>
      <c r="F3130" s="452">
        <v>0</v>
      </c>
      <c r="G3130" s="452" t="s">
        <v>29</v>
      </c>
      <c r="M3130" s="458"/>
    </row>
    <row r="3131" spans="1:13" outlineLevel="2">
      <c r="A3131" s="447"/>
      <c r="B3131" s="447"/>
      <c r="C3131" s="448"/>
      <c r="D3131" s="449"/>
      <c r="E3131" s="452" t="s">
        <v>6617</v>
      </c>
      <c r="F3131" s="452">
        <v>0</v>
      </c>
      <c r="G3131" s="452" t="s">
        <v>29</v>
      </c>
      <c r="M3131" s="458"/>
    </row>
    <row r="3132" spans="1:13" outlineLevel="2">
      <c r="A3132" s="447"/>
      <c r="B3132" s="447"/>
      <c r="C3132" s="448"/>
      <c r="D3132" s="449"/>
      <c r="E3132" s="452" t="s">
        <v>6618</v>
      </c>
      <c r="F3132" s="452">
        <v>0</v>
      </c>
      <c r="G3132" s="452" t="s">
        <v>29</v>
      </c>
      <c r="M3132" s="458"/>
    </row>
    <row r="3133" spans="1:13" outlineLevel="2">
      <c r="A3133" s="447"/>
      <c r="B3133" s="447"/>
      <c r="C3133" s="448"/>
      <c r="D3133" s="449"/>
      <c r="E3133" s="452" t="s">
        <v>6619</v>
      </c>
      <c r="F3133" s="452">
        <v>0</v>
      </c>
      <c r="G3133" s="452" t="s">
        <v>29</v>
      </c>
      <c r="M3133" s="458"/>
    </row>
    <row r="3134" spans="1:13" outlineLevel="2">
      <c r="A3134" s="447"/>
      <c r="B3134" s="447"/>
      <c r="C3134" s="448"/>
      <c r="D3134" s="449"/>
      <c r="E3134" s="452" t="s">
        <v>6620</v>
      </c>
      <c r="F3134" s="452">
        <v>0</v>
      </c>
      <c r="G3134" s="452" t="s">
        <v>29</v>
      </c>
      <c r="M3134" s="458"/>
    </row>
    <row r="3135" spans="1:13" outlineLevel="2">
      <c r="A3135" s="447"/>
      <c r="B3135" s="447"/>
      <c r="C3135" s="448"/>
      <c r="D3135" s="449"/>
      <c r="E3135" s="452" t="s">
        <v>6621</v>
      </c>
      <c r="F3135" s="452">
        <v>0</v>
      </c>
      <c r="G3135" s="452" t="s">
        <v>29</v>
      </c>
      <c r="M3135" s="458"/>
    </row>
    <row r="3136" spans="1:13" outlineLevel="2">
      <c r="A3136" s="447"/>
      <c r="B3136" s="447"/>
      <c r="C3136" s="448"/>
      <c r="D3136" s="449"/>
      <c r="E3136" s="452" t="s">
        <v>6622</v>
      </c>
      <c r="F3136" s="452">
        <v>0</v>
      </c>
      <c r="G3136" s="452" t="s">
        <v>29</v>
      </c>
      <c r="M3136" s="458"/>
    </row>
    <row r="3137" spans="1:24" outlineLevel="2">
      <c r="A3137" s="447"/>
      <c r="B3137" s="447"/>
      <c r="C3137" s="448"/>
      <c r="D3137" s="449"/>
      <c r="E3137" s="452" t="s">
        <v>6623</v>
      </c>
      <c r="F3137" s="452">
        <v>0</v>
      </c>
      <c r="G3137" s="452" t="s">
        <v>29</v>
      </c>
      <c r="M3137" s="458"/>
    </row>
    <row r="3138" spans="1:24" outlineLevel="2">
      <c r="A3138" s="447"/>
      <c r="B3138" s="447"/>
      <c r="C3138" s="448"/>
      <c r="D3138" s="449"/>
      <c r="E3138" s="452" t="s">
        <v>6624</v>
      </c>
      <c r="F3138" s="452">
        <v>0</v>
      </c>
      <c r="G3138" s="452" t="s">
        <v>29</v>
      </c>
      <c r="M3138" s="458"/>
    </row>
    <row r="3139" spans="1:24" outlineLevel="2">
      <c r="A3139" s="447"/>
      <c r="B3139" s="447"/>
      <c r="C3139" s="448"/>
      <c r="D3139" s="449"/>
      <c r="E3139" s="450" t="s">
        <v>6599</v>
      </c>
      <c r="F3139" s="450">
        <v>1</v>
      </c>
      <c r="G3139" s="450" t="s">
        <v>4001</v>
      </c>
      <c r="M3139" s="451"/>
    </row>
    <row r="3140" spans="1:24" outlineLevel="2">
      <c r="E3140" s="70" t="s">
        <v>6625</v>
      </c>
      <c r="F3140" s="458">
        <f t="shared" ref="F3140:F3145" si="237" xml:space="preserve">  CHOOSE( $F$3139, $F3121, $F3127, $F3133 )</f>
        <v>32.588000000000001</v>
      </c>
      <c r="G3140" s="70" t="s">
        <v>29</v>
      </c>
      <c r="M3140" s="458"/>
    </row>
    <row r="3141" spans="1:24" outlineLevel="2">
      <c r="E3141" s="70" t="s">
        <v>6626</v>
      </c>
      <c r="F3141" s="458">
        <f t="shared" si="237"/>
        <v>539.63800000000003</v>
      </c>
      <c r="G3141" s="70" t="s">
        <v>29</v>
      </c>
      <c r="M3141" s="458"/>
    </row>
    <row r="3142" spans="1:24" outlineLevel="2">
      <c r="E3142" s="70" t="s">
        <v>6627</v>
      </c>
      <c r="F3142" s="458">
        <f t="shared" si="237"/>
        <v>476.51299999999998</v>
      </c>
      <c r="G3142" s="70" t="s">
        <v>29</v>
      </c>
      <c r="M3142" s="458"/>
    </row>
    <row r="3143" spans="1:24" outlineLevel="2">
      <c r="E3143" s="70" t="s">
        <v>6628</v>
      </c>
      <c r="F3143" s="458">
        <f t="shared" si="237"/>
        <v>117.22</v>
      </c>
      <c r="G3143" s="70" t="s">
        <v>29</v>
      </c>
      <c r="M3143" s="458"/>
    </row>
    <row r="3144" spans="1:24" outlineLevel="2">
      <c r="E3144" s="70" t="s">
        <v>6629</v>
      </c>
      <c r="F3144" s="458">
        <f t="shared" si="237"/>
        <v>76.069000000000003</v>
      </c>
      <c r="G3144" s="70" t="s">
        <v>29</v>
      </c>
      <c r="M3144" s="458"/>
    </row>
    <row r="3145" spans="1:24" outlineLevel="2">
      <c r="E3145" s="70" t="s">
        <v>6630</v>
      </c>
      <c r="F3145" s="458">
        <f t="shared" si="237"/>
        <v>0</v>
      </c>
      <c r="G3145" s="70" t="s">
        <v>29</v>
      </c>
      <c r="M3145" s="458"/>
    </row>
    <row r="3146" spans="1:24" outlineLevel="2"/>
    <row r="3147" spans="1:24" outlineLevel="1"/>
    <row r="3148" spans="1:24" outlineLevel="1"/>
    <row r="3149" spans="1:24" outlineLevel="1">
      <c r="A3149" s="69" t="s">
        <v>1200</v>
      </c>
    </row>
    <row r="3150" spans="1:24" outlineLevel="2">
      <c r="B3150" s="69" t="s">
        <v>6631</v>
      </c>
    </row>
    <row r="3151" spans="1:24" outlineLevel="2">
      <c r="A3151" s="447"/>
      <c r="B3151" s="447"/>
      <c r="C3151" s="448"/>
      <c r="D3151" s="449"/>
      <c r="E3151" s="450" t="s">
        <v>6632</v>
      </c>
      <c r="F3151" s="450">
        <v>1</v>
      </c>
      <c r="G3151" s="450" t="s">
        <v>4001</v>
      </c>
      <c r="M3151" s="451"/>
    </row>
    <row r="3152" spans="1:24" outlineLevel="2">
      <c r="A3152" s="447"/>
      <c r="B3152" s="447"/>
      <c r="C3152" s="448"/>
      <c r="D3152" s="449"/>
      <c r="E3152" s="460" t="s">
        <v>6633</v>
      </c>
      <c r="F3152" s="460">
        <v>0</v>
      </c>
      <c r="G3152" s="460" t="s">
        <v>64</v>
      </c>
      <c r="H3152" s="460">
        <v>0</v>
      </c>
      <c r="I3152" s="460">
        <v>0</v>
      </c>
      <c r="J3152" s="460">
        <v>0</v>
      </c>
      <c r="K3152" s="460">
        <v>0</v>
      </c>
      <c r="L3152" s="460">
        <v>0</v>
      </c>
      <c r="M3152" s="460">
        <v>0</v>
      </c>
      <c r="N3152" s="460">
        <v>5.3252000000000077E-2</v>
      </c>
      <c r="O3152" s="460">
        <v>5.3252000000000077E-2</v>
      </c>
      <c r="P3152" s="460">
        <v>5.3252000000000077E-2</v>
      </c>
      <c r="Q3152" s="460">
        <v>5.3252000000000077E-2</v>
      </c>
      <c r="R3152" s="460">
        <v>5.3252000000000077E-2</v>
      </c>
      <c r="S3152" s="460">
        <v>5.1400000000000008E-2</v>
      </c>
      <c r="T3152" s="460">
        <v>5.1400000000000008E-2</v>
      </c>
      <c r="U3152" s="460">
        <v>5.1400000000000008E-2</v>
      </c>
      <c r="V3152" s="460">
        <v>5.1400000000000008E-2</v>
      </c>
      <c r="W3152" s="460">
        <v>5.1400000000000008E-2</v>
      </c>
      <c r="X3152" s="460">
        <v>0</v>
      </c>
    </row>
    <row r="3153" spans="1:24" outlineLevel="2">
      <c r="A3153" s="447"/>
      <c r="B3153" s="447"/>
      <c r="C3153" s="448"/>
      <c r="D3153" s="449"/>
      <c r="E3153" s="460" t="s">
        <v>6634</v>
      </c>
      <c r="F3153" s="460">
        <v>0</v>
      </c>
      <c r="G3153" s="460" t="s">
        <v>64</v>
      </c>
      <c r="H3153" s="460">
        <v>0</v>
      </c>
      <c r="I3153" s="460">
        <v>0</v>
      </c>
      <c r="J3153" s="460">
        <v>0</v>
      </c>
      <c r="K3153" s="460">
        <v>0</v>
      </c>
      <c r="L3153" s="460">
        <v>0</v>
      </c>
      <c r="M3153" s="460">
        <v>0</v>
      </c>
      <c r="N3153" s="460">
        <v>5.3252000000000077E-2</v>
      </c>
      <c r="O3153" s="460">
        <v>5.3252000000000077E-2</v>
      </c>
      <c r="P3153" s="460">
        <v>5.3252000000000077E-2</v>
      </c>
      <c r="Q3153" s="460">
        <v>5.3252000000000077E-2</v>
      </c>
      <c r="R3153" s="460">
        <v>5.3252000000000077E-2</v>
      </c>
      <c r="S3153" s="460">
        <v>5.1400000000000008E-2</v>
      </c>
      <c r="T3153" s="460">
        <v>5.1400000000000008E-2</v>
      </c>
      <c r="U3153" s="460">
        <v>5.1400000000000008E-2</v>
      </c>
      <c r="V3153" s="460">
        <v>5.1400000000000008E-2</v>
      </c>
      <c r="W3153" s="460">
        <v>5.1400000000000008E-2</v>
      </c>
      <c r="X3153" s="460">
        <v>0</v>
      </c>
    </row>
    <row r="3154" spans="1:24" outlineLevel="2">
      <c r="A3154" s="447"/>
      <c r="B3154" s="447"/>
      <c r="C3154" s="448"/>
      <c r="D3154" s="449"/>
      <c r="E3154" s="460" t="s">
        <v>6635</v>
      </c>
      <c r="F3154" s="460">
        <v>0</v>
      </c>
      <c r="G3154" s="460" t="s">
        <v>64</v>
      </c>
      <c r="H3154" s="460">
        <v>0</v>
      </c>
      <c r="I3154" s="460">
        <v>0</v>
      </c>
      <c r="J3154" s="460">
        <v>0</v>
      </c>
      <c r="K3154" s="460">
        <v>0</v>
      </c>
      <c r="L3154" s="460">
        <v>0</v>
      </c>
      <c r="M3154" s="460">
        <v>0</v>
      </c>
      <c r="N3154" s="460">
        <v>5.3252000000000077E-2</v>
      </c>
      <c r="O3154" s="460">
        <v>5.3252000000000077E-2</v>
      </c>
      <c r="P3154" s="460">
        <v>5.3252000000000077E-2</v>
      </c>
      <c r="Q3154" s="460">
        <v>5.3252000000000077E-2</v>
      </c>
      <c r="R3154" s="460">
        <v>5.3252000000000077E-2</v>
      </c>
      <c r="S3154" s="460">
        <v>5.1400000000000008E-2</v>
      </c>
      <c r="T3154" s="460">
        <v>5.1400000000000008E-2</v>
      </c>
      <c r="U3154" s="460">
        <v>5.1400000000000008E-2</v>
      </c>
      <c r="V3154" s="460">
        <v>5.1400000000000008E-2</v>
      </c>
      <c r="W3154" s="460">
        <v>5.1400000000000008E-2</v>
      </c>
      <c r="X3154" s="460">
        <v>0</v>
      </c>
    </row>
    <row r="3155" spans="1:24" outlineLevel="2">
      <c r="A3155" s="447"/>
      <c r="B3155" s="447"/>
      <c r="C3155" s="448"/>
      <c r="D3155" s="449"/>
      <c r="E3155" s="460" t="s">
        <v>6636</v>
      </c>
      <c r="F3155" s="460">
        <v>0</v>
      </c>
      <c r="G3155" s="460" t="s">
        <v>64</v>
      </c>
      <c r="H3155" s="460">
        <v>0</v>
      </c>
      <c r="I3155" s="460">
        <v>0</v>
      </c>
      <c r="J3155" s="460">
        <v>0</v>
      </c>
      <c r="K3155" s="460">
        <v>0</v>
      </c>
      <c r="L3155" s="460">
        <v>0</v>
      </c>
      <c r="M3155" s="460">
        <v>0</v>
      </c>
      <c r="N3155" s="460">
        <v>5.3252000000000077E-2</v>
      </c>
      <c r="O3155" s="460">
        <v>5.3252000000000077E-2</v>
      </c>
      <c r="P3155" s="460">
        <v>5.3252000000000077E-2</v>
      </c>
      <c r="Q3155" s="460">
        <v>5.3252000000000077E-2</v>
      </c>
      <c r="R3155" s="460">
        <v>5.3252000000000077E-2</v>
      </c>
      <c r="S3155" s="460">
        <v>5.1400000000000008E-2</v>
      </c>
      <c r="T3155" s="460">
        <v>5.1400000000000008E-2</v>
      </c>
      <c r="U3155" s="460">
        <v>5.1400000000000008E-2</v>
      </c>
      <c r="V3155" s="460">
        <v>5.1400000000000008E-2</v>
      </c>
      <c r="W3155" s="460">
        <v>5.1400000000000008E-2</v>
      </c>
      <c r="X3155" s="460">
        <v>0</v>
      </c>
    </row>
    <row r="3156" spans="1:24" outlineLevel="2">
      <c r="A3156" s="447"/>
      <c r="B3156" s="447"/>
      <c r="C3156" s="448"/>
      <c r="D3156" s="449"/>
      <c r="E3156" s="460" t="s">
        <v>6637</v>
      </c>
      <c r="F3156" s="460">
        <v>0</v>
      </c>
      <c r="G3156" s="460" t="s">
        <v>64</v>
      </c>
      <c r="H3156" s="460">
        <v>0</v>
      </c>
      <c r="I3156" s="460">
        <v>0</v>
      </c>
      <c r="J3156" s="460">
        <v>0</v>
      </c>
      <c r="K3156" s="460">
        <v>0</v>
      </c>
      <c r="L3156" s="460">
        <v>0</v>
      </c>
      <c r="M3156" s="460">
        <v>0</v>
      </c>
      <c r="N3156" s="460">
        <v>5.3252000000000077E-2</v>
      </c>
      <c r="O3156" s="460">
        <v>5.3252000000000077E-2</v>
      </c>
      <c r="P3156" s="460">
        <v>5.3252000000000077E-2</v>
      </c>
      <c r="Q3156" s="460">
        <v>5.3252000000000077E-2</v>
      </c>
      <c r="R3156" s="460">
        <v>5.3252000000000077E-2</v>
      </c>
      <c r="S3156" s="460">
        <v>5.1400000000000008E-2</v>
      </c>
      <c r="T3156" s="460">
        <v>5.1400000000000008E-2</v>
      </c>
      <c r="U3156" s="460">
        <v>5.1400000000000008E-2</v>
      </c>
      <c r="V3156" s="460">
        <v>5.1400000000000008E-2</v>
      </c>
      <c r="W3156" s="460">
        <v>5.1400000000000008E-2</v>
      </c>
      <c r="X3156" s="460">
        <v>0</v>
      </c>
    </row>
    <row r="3157" spans="1:24" outlineLevel="2">
      <c r="A3157" s="447"/>
      <c r="B3157" s="447"/>
      <c r="C3157" s="448"/>
      <c r="D3157" s="449"/>
      <c r="E3157" s="460" t="s">
        <v>6638</v>
      </c>
      <c r="F3157" s="460">
        <v>0</v>
      </c>
      <c r="G3157" s="460" t="s">
        <v>64</v>
      </c>
      <c r="H3157" s="460">
        <v>0</v>
      </c>
      <c r="I3157" s="460">
        <v>0</v>
      </c>
      <c r="J3157" s="460">
        <v>0</v>
      </c>
      <c r="K3157" s="460">
        <v>0</v>
      </c>
      <c r="L3157" s="460">
        <v>0</v>
      </c>
      <c r="M3157" s="460">
        <v>0</v>
      </c>
      <c r="N3157" s="460">
        <v>5.3252000000000077E-2</v>
      </c>
      <c r="O3157" s="460">
        <v>5.3252000000000077E-2</v>
      </c>
      <c r="P3157" s="460">
        <v>5.3252000000000077E-2</v>
      </c>
      <c r="Q3157" s="460">
        <v>5.3252000000000077E-2</v>
      </c>
      <c r="R3157" s="460">
        <v>5.3252000000000077E-2</v>
      </c>
      <c r="S3157" s="460">
        <v>5.1400000000000008E-2</v>
      </c>
      <c r="T3157" s="460">
        <v>5.1400000000000008E-2</v>
      </c>
      <c r="U3157" s="460">
        <v>5.1400000000000008E-2</v>
      </c>
      <c r="V3157" s="460">
        <v>5.1400000000000008E-2</v>
      </c>
      <c r="W3157" s="460">
        <v>5.1400000000000008E-2</v>
      </c>
      <c r="X3157" s="460">
        <v>0</v>
      </c>
    </row>
    <row r="3158" spans="1:24" outlineLevel="2">
      <c r="A3158" s="447"/>
      <c r="B3158" s="447"/>
      <c r="C3158" s="448"/>
      <c r="D3158" s="449"/>
      <c r="E3158" s="460" t="s">
        <v>6639</v>
      </c>
      <c r="F3158" s="460">
        <v>0</v>
      </c>
      <c r="G3158" s="460" t="s">
        <v>64</v>
      </c>
      <c r="H3158" s="460">
        <v>0</v>
      </c>
      <c r="I3158" s="460">
        <v>0</v>
      </c>
      <c r="J3158" s="460">
        <v>0</v>
      </c>
      <c r="K3158" s="460">
        <v>0</v>
      </c>
      <c r="L3158" s="460">
        <v>0</v>
      </c>
      <c r="M3158" s="460">
        <v>0</v>
      </c>
      <c r="N3158" s="460">
        <v>4.900028486171859E-2</v>
      </c>
      <c r="O3158" s="460">
        <v>4.900028486171859E-2</v>
      </c>
      <c r="P3158" s="460">
        <v>4.900028486171859E-2</v>
      </c>
      <c r="Q3158" s="460">
        <v>4.900028486171859E-2</v>
      </c>
      <c r="R3158" s="460">
        <v>4.900028486171859E-2</v>
      </c>
      <c r="S3158" s="460">
        <v>4.6479999999999994E-2</v>
      </c>
      <c r="T3158" s="460">
        <v>4.6479999999999994E-2</v>
      </c>
      <c r="U3158" s="460">
        <v>4.6479999999999994E-2</v>
      </c>
      <c r="V3158" s="460">
        <v>4.6479999999999994E-2</v>
      </c>
      <c r="W3158" s="460">
        <v>4.6479999999999994E-2</v>
      </c>
      <c r="X3158" s="460">
        <v>0</v>
      </c>
    </row>
    <row r="3159" spans="1:24" outlineLevel="2">
      <c r="A3159" s="447"/>
      <c r="B3159" s="447"/>
      <c r="C3159" s="448"/>
      <c r="D3159" s="449"/>
      <c r="E3159" s="460" t="s">
        <v>6640</v>
      </c>
      <c r="F3159" s="460">
        <v>0</v>
      </c>
      <c r="G3159" s="460" t="s">
        <v>64</v>
      </c>
      <c r="H3159" s="460">
        <v>0</v>
      </c>
      <c r="I3159" s="460">
        <v>0</v>
      </c>
      <c r="J3159" s="460">
        <v>0</v>
      </c>
      <c r="K3159" s="460">
        <v>0</v>
      </c>
      <c r="L3159" s="460">
        <v>0</v>
      </c>
      <c r="M3159" s="460">
        <v>0</v>
      </c>
      <c r="N3159" s="460">
        <v>4.900028486171859E-2</v>
      </c>
      <c r="O3159" s="460">
        <v>4.900028486171859E-2</v>
      </c>
      <c r="P3159" s="460">
        <v>4.900028486171859E-2</v>
      </c>
      <c r="Q3159" s="460">
        <v>4.900028486171859E-2</v>
      </c>
      <c r="R3159" s="460">
        <v>4.900028486171859E-2</v>
      </c>
      <c r="S3159" s="460">
        <v>4.6479999999999994E-2</v>
      </c>
      <c r="T3159" s="460">
        <v>4.6479999999999994E-2</v>
      </c>
      <c r="U3159" s="460">
        <v>4.6479999999999994E-2</v>
      </c>
      <c r="V3159" s="460">
        <v>4.6479999999999994E-2</v>
      </c>
      <c r="W3159" s="460">
        <v>4.6479999999999994E-2</v>
      </c>
      <c r="X3159" s="460">
        <v>0</v>
      </c>
    </row>
    <row r="3160" spans="1:24" outlineLevel="2">
      <c r="A3160" s="447"/>
      <c r="B3160" s="447"/>
      <c r="C3160" s="448"/>
      <c r="D3160" s="449"/>
      <c r="E3160" s="460" t="s">
        <v>6641</v>
      </c>
      <c r="F3160" s="460">
        <v>0</v>
      </c>
      <c r="G3160" s="460" t="s">
        <v>64</v>
      </c>
      <c r="H3160" s="460">
        <v>0</v>
      </c>
      <c r="I3160" s="460">
        <v>0</v>
      </c>
      <c r="J3160" s="460">
        <v>0</v>
      </c>
      <c r="K3160" s="460">
        <v>0</v>
      </c>
      <c r="L3160" s="460">
        <v>0</v>
      </c>
      <c r="M3160" s="460">
        <v>0</v>
      </c>
      <c r="N3160" s="460">
        <v>4.900028486171859E-2</v>
      </c>
      <c r="O3160" s="460">
        <v>4.900028486171859E-2</v>
      </c>
      <c r="P3160" s="460">
        <v>4.900028486171859E-2</v>
      </c>
      <c r="Q3160" s="460">
        <v>4.900028486171859E-2</v>
      </c>
      <c r="R3160" s="460">
        <v>4.900028486171859E-2</v>
      </c>
      <c r="S3160" s="460">
        <v>4.6479999999999994E-2</v>
      </c>
      <c r="T3160" s="460">
        <v>4.6479999999999994E-2</v>
      </c>
      <c r="U3160" s="460">
        <v>4.6479999999999994E-2</v>
      </c>
      <c r="V3160" s="460">
        <v>4.6479999999999994E-2</v>
      </c>
      <c r="W3160" s="460">
        <v>4.6479999999999994E-2</v>
      </c>
      <c r="X3160" s="460">
        <v>0</v>
      </c>
    </row>
    <row r="3161" spans="1:24" outlineLevel="2">
      <c r="A3161" s="447"/>
      <c r="B3161" s="447"/>
      <c r="C3161" s="448"/>
      <c r="D3161" s="449"/>
      <c r="E3161" s="460" t="s">
        <v>6642</v>
      </c>
      <c r="F3161" s="460">
        <v>0</v>
      </c>
      <c r="G3161" s="460" t="s">
        <v>64</v>
      </c>
      <c r="H3161" s="460">
        <v>0</v>
      </c>
      <c r="I3161" s="460">
        <v>0</v>
      </c>
      <c r="J3161" s="460">
        <v>0</v>
      </c>
      <c r="K3161" s="460">
        <v>0</v>
      </c>
      <c r="L3161" s="460">
        <v>0</v>
      </c>
      <c r="M3161" s="460">
        <v>0</v>
      </c>
      <c r="N3161" s="460">
        <v>4.900028486171859E-2</v>
      </c>
      <c r="O3161" s="460">
        <v>4.900028486171859E-2</v>
      </c>
      <c r="P3161" s="460">
        <v>4.900028486171859E-2</v>
      </c>
      <c r="Q3161" s="460">
        <v>4.900028486171859E-2</v>
      </c>
      <c r="R3161" s="460">
        <v>4.900028486171859E-2</v>
      </c>
      <c r="S3161" s="460">
        <v>4.6479999999999994E-2</v>
      </c>
      <c r="T3161" s="460">
        <v>4.6479999999999994E-2</v>
      </c>
      <c r="U3161" s="460">
        <v>4.6479999999999994E-2</v>
      </c>
      <c r="V3161" s="460">
        <v>4.6479999999999994E-2</v>
      </c>
      <c r="W3161" s="460">
        <v>4.6479999999999994E-2</v>
      </c>
      <c r="X3161" s="460">
        <v>0</v>
      </c>
    </row>
    <row r="3162" spans="1:24" outlineLevel="2">
      <c r="A3162" s="447"/>
      <c r="B3162" s="447"/>
      <c r="C3162" s="448"/>
      <c r="D3162" s="449"/>
      <c r="E3162" s="460" t="s">
        <v>6643</v>
      </c>
      <c r="F3162" s="460">
        <v>0</v>
      </c>
      <c r="G3162" s="460" t="s">
        <v>64</v>
      </c>
      <c r="H3162" s="460">
        <v>0</v>
      </c>
      <c r="I3162" s="460">
        <v>0</v>
      </c>
      <c r="J3162" s="460">
        <v>0</v>
      </c>
      <c r="K3162" s="460">
        <v>0</v>
      </c>
      <c r="L3162" s="460">
        <v>0</v>
      </c>
      <c r="M3162" s="460">
        <v>0</v>
      </c>
      <c r="N3162" s="460">
        <v>4.900028486171859E-2</v>
      </c>
      <c r="O3162" s="460">
        <v>4.900028486171859E-2</v>
      </c>
      <c r="P3162" s="460">
        <v>4.900028486171859E-2</v>
      </c>
      <c r="Q3162" s="460">
        <v>4.900028486171859E-2</v>
      </c>
      <c r="R3162" s="460">
        <v>4.900028486171859E-2</v>
      </c>
      <c r="S3162" s="460">
        <v>0</v>
      </c>
      <c r="T3162" s="460">
        <v>0</v>
      </c>
      <c r="U3162" s="460">
        <v>0</v>
      </c>
      <c r="V3162" s="460">
        <v>0</v>
      </c>
      <c r="W3162" s="460">
        <v>0</v>
      </c>
      <c r="X3162" s="460">
        <v>0</v>
      </c>
    </row>
    <row r="3163" spans="1:24" outlineLevel="2">
      <c r="A3163" s="447"/>
      <c r="B3163" s="447"/>
      <c r="C3163" s="448"/>
      <c r="D3163" s="449"/>
      <c r="E3163" s="460" t="s">
        <v>6644</v>
      </c>
      <c r="F3163" s="460">
        <v>0</v>
      </c>
      <c r="G3163" s="460" t="s">
        <v>64</v>
      </c>
      <c r="H3163" s="460">
        <v>0</v>
      </c>
      <c r="I3163" s="460">
        <v>0</v>
      </c>
      <c r="J3163" s="460">
        <v>0</v>
      </c>
      <c r="K3163" s="460">
        <v>0</v>
      </c>
      <c r="L3163" s="460">
        <v>0</v>
      </c>
      <c r="M3163" s="460">
        <v>0</v>
      </c>
      <c r="N3163" s="460">
        <v>4.900028486171859E-2</v>
      </c>
      <c r="O3163" s="460">
        <v>4.900028486171859E-2</v>
      </c>
      <c r="P3163" s="460">
        <v>4.900028486171859E-2</v>
      </c>
      <c r="Q3163" s="460">
        <v>4.900028486171859E-2</v>
      </c>
      <c r="R3163" s="460">
        <v>4.900028486171859E-2</v>
      </c>
      <c r="S3163" s="460">
        <v>0</v>
      </c>
      <c r="T3163" s="460">
        <v>0</v>
      </c>
      <c r="U3163" s="460">
        <v>0</v>
      </c>
      <c r="V3163" s="460">
        <v>0</v>
      </c>
      <c r="W3163" s="460">
        <v>0</v>
      </c>
      <c r="X3163" s="460">
        <v>0</v>
      </c>
    </row>
    <row r="3164" spans="1:24" outlineLevel="2">
      <c r="A3164" s="447"/>
      <c r="B3164" s="447"/>
      <c r="C3164" s="448"/>
      <c r="D3164" s="449"/>
      <c r="E3164" s="460" t="s">
        <v>6645</v>
      </c>
      <c r="F3164" s="460">
        <v>0</v>
      </c>
      <c r="G3164" s="460" t="s">
        <v>64</v>
      </c>
      <c r="H3164" s="460">
        <v>0</v>
      </c>
      <c r="I3164" s="460">
        <v>0</v>
      </c>
      <c r="J3164" s="460">
        <v>0</v>
      </c>
      <c r="K3164" s="460">
        <v>0</v>
      </c>
      <c r="L3164" s="460">
        <v>0</v>
      </c>
      <c r="M3164" s="460">
        <v>0</v>
      </c>
      <c r="N3164" s="460">
        <v>0</v>
      </c>
      <c r="O3164" s="460">
        <v>0</v>
      </c>
      <c r="P3164" s="460">
        <v>0</v>
      </c>
      <c r="Q3164" s="460">
        <v>0</v>
      </c>
      <c r="R3164" s="460">
        <v>0</v>
      </c>
      <c r="S3164" s="460">
        <v>0</v>
      </c>
      <c r="T3164" s="460">
        <v>0</v>
      </c>
      <c r="U3164" s="460">
        <v>0</v>
      </c>
      <c r="V3164" s="460">
        <v>0</v>
      </c>
      <c r="W3164" s="460">
        <v>0</v>
      </c>
      <c r="X3164" s="460">
        <v>0</v>
      </c>
    </row>
    <row r="3165" spans="1:24" outlineLevel="2">
      <c r="A3165" s="447"/>
      <c r="B3165" s="447"/>
      <c r="C3165" s="448"/>
      <c r="D3165" s="449"/>
      <c r="E3165" s="460" t="s">
        <v>6646</v>
      </c>
      <c r="F3165" s="460">
        <v>0</v>
      </c>
      <c r="G3165" s="460" t="s">
        <v>64</v>
      </c>
      <c r="H3165" s="460">
        <v>0</v>
      </c>
      <c r="I3165" s="460">
        <v>0</v>
      </c>
      <c r="J3165" s="460">
        <v>0</v>
      </c>
      <c r="K3165" s="460">
        <v>0</v>
      </c>
      <c r="L3165" s="460">
        <v>0</v>
      </c>
      <c r="M3165" s="460">
        <v>0</v>
      </c>
      <c r="N3165" s="460">
        <v>0</v>
      </c>
      <c r="O3165" s="460">
        <v>0</v>
      </c>
      <c r="P3165" s="460">
        <v>0</v>
      </c>
      <c r="Q3165" s="460">
        <v>0</v>
      </c>
      <c r="R3165" s="460">
        <v>0</v>
      </c>
      <c r="S3165" s="460">
        <v>0</v>
      </c>
      <c r="T3165" s="460">
        <v>0</v>
      </c>
      <c r="U3165" s="460">
        <v>0</v>
      </c>
      <c r="V3165" s="460">
        <v>0</v>
      </c>
      <c r="W3165" s="460">
        <v>0</v>
      </c>
      <c r="X3165" s="460">
        <v>0</v>
      </c>
    </row>
    <row r="3166" spans="1:24" outlineLevel="2">
      <c r="A3166" s="447"/>
      <c r="B3166" s="447"/>
      <c r="C3166" s="448"/>
      <c r="D3166" s="449"/>
      <c r="E3166" s="460" t="s">
        <v>6647</v>
      </c>
      <c r="F3166" s="460">
        <v>0</v>
      </c>
      <c r="G3166" s="460" t="s">
        <v>64</v>
      </c>
      <c r="H3166" s="460">
        <v>0</v>
      </c>
      <c r="I3166" s="460">
        <v>0</v>
      </c>
      <c r="J3166" s="460">
        <v>0</v>
      </c>
      <c r="K3166" s="460">
        <v>0</v>
      </c>
      <c r="L3166" s="460">
        <v>0</v>
      </c>
      <c r="M3166" s="460">
        <v>0</v>
      </c>
      <c r="N3166" s="460">
        <v>0</v>
      </c>
      <c r="O3166" s="460">
        <v>0</v>
      </c>
      <c r="P3166" s="460">
        <v>0</v>
      </c>
      <c r="Q3166" s="460">
        <v>0</v>
      </c>
      <c r="R3166" s="460">
        <v>0</v>
      </c>
      <c r="S3166" s="460">
        <v>0</v>
      </c>
      <c r="T3166" s="460">
        <v>0</v>
      </c>
      <c r="U3166" s="460">
        <v>0</v>
      </c>
      <c r="V3166" s="460">
        <v>0</v>
      </c>
      <c r="W3166" s="460">
        <v>0</v>
      </c>
      <c r="X3166" s="460">
        <v>0</v>
      </c>
    </row>
    <row r="3167" spans="1:24" outlineLevel="2">
      <c r="A3167" s="447"/>
      <c r="B3167" s="447"/>
      <c r="C3167" s="448"/>
      <c r="D3167" s="449"/>
      <c r="E3167" s="460" t="s">
        <v>6648</v>
      </c>
      <c r="F3167" s="460">
        <v>0</v>
      </c>
      <c r="G3167" s="460" t="s">
        <v>64</v>
      </c>
      <c r="H3167" s="460">
        <v>0</v>
      </c>
      <c r="I3167" s="460">
        <v>0</v>
      </c>
      <c r="J3167" s="460">
        <v>0</v>
      </c>
      <c r="K3167" s="460">
        <v>0</v>
      </c>
      <c r="L3167" s="460">
        <v>0</v>
      </c>
      <c r="M3167" s="460">
        <v>0</v>
      </c>
      <c r="N3167" s="460">
        <v>0</v>
      </c>
      <c r="O3167" s="460">
        <v>0</v>
      </c>
      <c r="P3167" s="460">
        <v>0</v>
      </c>
      <c r="Q3167" s="460">
        <v>0</v>
      </c>
      <c r="R3167" s="460">
        <v>0</v>
      </c>
      <c r="S3167" s="460">
        <v>0</v>
      </c>
      <c r="T3167" s="460">
        <v>0</v>
      </c>
      <c r="U3167" s="460">
        <v>0</v>
      </c>
      <c r="V3167" s="460">
        <v>0</v>
      </c>
      <c r="W3167" s="460">
        <v>0</v>
      </c>
      <c r="X3167" s="460">
        <v>0</v>
      </c>
    </row>
    <row r="3168" spans="1:24" outlineLevel="2">
      <c r="A3168" s="447"/>
      <c r="B3168" s="447"/>
      <c r="C3168" s="448"/>
      <c r="D3168" s="449"/>
      <c r="E3168" s="460" t="s">
        <v>6649</v>
      </c>
      <c r="F3168" s="460">
        <v>0</v>
      </c>
      <c r="G3168" s="460" t="s">
        <v>64</v>
      </c>
      <c r="H3168" s="460">
        <v>0</v>
      </c>
      <c r="I3168" s="460">
        <v>0</v>
      </c>
      <c r="J3168" s="460">
        <v>0</v>
      </c>
      <c r="K3168" s="460">
        <v>0</v>
      </c>
      <c r="L3168" s="460">
        <v>0</v>
      </c>
      <c r="M3168" s="460">
        <v>0</v>
      </c>
      <c r="N3168" s="460">
        <v>0</v>
      </c>
      <c r="O3168" s="460">
        <v>0</v>
      </c>
      <c r="P3168" s="460">
        <v>0</v>
      </c>
      <c r="Q3168" s="460">
        <v>0</v>
      </c>
      <c r="R3168" s="460">
        <v>0</v>
      </c>
      <c r="S3168" s="460">
        <v>0</v>
      </c>
      <c r="T3168" s="460">
        <v>0</v>
      </c>
      <c r="U3168" s="460">
        <v>0</v>
      </c>
      <c r="V3168" s="460">
        <v>0</v>
      </c>
      <c r="W3168" s="460">
        <v>0</v>
      </c>
      <c r="X3168" s="460">
        <v>0</v>
      </c>
    </row>
    <row r="3169" spans="1:24" outlineLevel="2">
      <c r="A3169" s="447"/>
      <c r="B3169" s="447"/>
      <c r="C3169" s="448"/>
      <c r="D3169" s="449"/>
      <c r="E3169" s="460" t="s">
        <v>6650</v>
      </c>
      <c r="F3169" s="460">
        <v>0</v>
      </c>
      <c r="G3169" s="460" t="s">
        <v>64</v>
      </c>
      <c r="H3169" s="460">
        <v>0</v>
      </c>
      <c r="I3169" s="460">
        <v>0</v>
      </c>
      <c r="J3169" s="460">
        <v>0</v>
      </c>
      <c r="K3169" s="460">
        <v>0</v>
      </c>
      <c r="L3169" s="460">
        <v>0</v>
      </c>
      <c r="M3169" s="460">
        <v>0</v>
      </c>
      <c r="N3169" s="460">
        <v>0</v>
      </c>
      <c r="O3169" s="460">
        <v>0</v>
      </c>
      <c r="P3169" s="460">
        <v>0</v>
      </c>
      <c r="Q3169" s="460">
        <v>0</v>
      </c>
      <c r="R3169" s="460">
        <v>0</v>
      </c>
      <c r="S3169" s="460">
        <v>0</v>
      </c>
      <c r="T3169" s="460">
        <v>0</v>
      </c>
      <c r="U3169" s="460">
        <v>0</v>
      </c>
      <c r="V3169" s="460">
        <v>0</v>
      </c>
      <c r="W3169" s="460">
        <v>0</v>
      </c>
      <c r="X3169" s="460">
        <v>0</v>
      </c>
    </row>
    <row r="3170" spans="1:24" outlineLevel="2">
      <c r="A3170" s="453"/>
      <c r="B3170" s="453"/>
      <c r="C3170" s="454"/>
      <c r="D3170" s="455"/>
      <c r="E3170" s="456" t="s">
        <v>6651</v>
      </c>
      <c r="F3170" s="456"/>
      <c r="G3170" s="456" t="s">
        <v>64</v>
      </c>
      <c r="H3170" s="456"/>
      <c r="I3170" s="456"/>
      <c r="J3170" s="461">
        <f t="shared" ref="J3170:X3175" si="238" xml:space="preserve">  CHOOSE( $F$3151, J3152, J3158, J3164 )</f>
        <v>0</v>
      </c>
      <c r="K3170" s="461">
        <f t="shared" si="238"/>
        <v>0</v>
      </c>
      <c r="L3170" s="461">
        <f t="shared" si="238"/>
        <v>0</v>
      </c>
      <c r="M3170" s="461">
        <f t="shared" si="238"/>
        <v>0</v>
      </c>
      <c r="N3170" s="461">
        <f t="shared" si="238"/>
        <v>5.3252000000000077E-2</v>
      </c>
      <c r="O3170" s="461">
        <f t="shared" si="238"/>
        <v>5.3252000000000077E-2</v>
      </c>
      <c r="P3170" s="461">
        <f t="shared" si="238"/>
        <v>5.3252000000000077E-2</v>
      </c>
      <c r="Q3170" s="461">
        <f t="shared" si="238"/>
        <v>5.3252000000000077E-2</v>
      </c>
      <c r="R3170" s="461">
        <f t="shared" si="238"/>
        <v>5.3252000000000077E-2</v>
      </c>
      <c r="S3170" s="461">
        <f t="shared" si="238"/>
        <v>5.1400000000000008E-2</v>
      </c>
      <c r="T3170" s="461">
        <f t="shared" si="238"/>
        <v>5.1400000000000008E-2</v>
      </c>
      <c r="U3170" s="461">
        <f t="shared" si="238"/>
        <v>5.1400000000000008E-2</v>
      </c>
      <c r="V3170" s="461">
        <f t="shared" si="238"/>
        <v>5.1400000000000008E-2</v>
      </c>
      <c r="W3170" s="461">
        <f t="shared" si="238"/>
        <v>5.1400000000000008E-2</v>
      </c>
      <c r="X3170" s="461">
        <f t="shared" si="238"/>
        <v>0</v>
      </c>
    </row>
    <row r="3171" spans="1:24" outlineLevel="2">
      <c r="A3171" s="453"/>
      <c r="B3171" s="453"/>
      <c r="C3171" s="454"/>
      <c r="D3171" s="455"/>
      <c r="E3171" s="456" t="s">
        <v>6652</v>
      </c>
      <c r="F3171" s="456"/>
      <c r="G3171" s="456" t="s">
        <v>64</v>
      </c>
      <c r="H3171" s="456"/>
      <c r="I3171" s="456"/>
      <c r="J3171" s="461">
        <f t="shared" si="238"/>
        <v>0</v>
      </c>
      <c r="K3171" s="461">
        <f t="shared" si="238"/>
        <v>0</v>
      </c>
      <c r="L3171" s="461">
        <f t="shared" si="238"/>
        <v>0</v>
      </c>
      <c r="M3171" s="461">
        <f t="shared" si="238"/>
        <v>0</v>
      </c>
      <c r="N3171" s="461">
        <f t="shared" si="238"/>
        <v>5.3252000000000077E-2</v>
      </c>
      <c r="O3171" s="461">
        <f t="shared" si="238"/>
        <v>5.3252000000000077E-2</v>
      </c>
      <c r="P3171" s="461">
        <f t="shared" si="238"/>
        <v>5.3252000000000077E-2</v>
      </c>
      <c r="Q3171" s="461">
        <f t="shared" si="238"/>
        <v>5.3252000000000077E-2</v>
      </c>
      <c r="R3171" s="461">
        <f t="shared" si="238"/>
        <v>5.3252000000000077E-2</v>
      </c>
      <c r="S3171" s="461">
        <f t="shared" si="238"/>
        <v>5.1400000000000008E-2</v>
      </c>
      <c r="T3171" s="461">
        <f t="shared" si="238"/>
        <v>5.1400000000000008E-2</v>
      </c>
      <c r="U3171" s="461">
        <f t="shared" si="238"/>
        <v>5.1400000000000008E-2</v>
      </c>
      <c r="V3171" s="461">
        <f t="shared" si="238"/>
        <v>5.1400000000000008E-2</v>
      </c>
      <c r="W3171" s="461">
        <f t="shared" si="238"/>
        <v>5.1400000000000008E-2</v>
      </c>
      <c r="X3171" s="461">
        <f t="shared" si="238"/>
        <v>0</v>
      </c>
    </row>
    <row r="3172" spans="1:24" outlineLevel="2">
      <c r="A3172" s="453"/>
      <c r="B3172" s="453"/>
      <c r="C3172" s="454"/>
      <c r="D3172" s="455"/>
      <c r="E3172" s="456" t="s">
        <v>6653</v>
      </c>
      <c r="F3172" s="456"/>
      <c r="G3172" s="456" t="s">
        <v>64</v>
      </c>
      <c r="H3172" s="456"/>
      <c r="I3172" s="456"/>
      <c r="J3172" s="461">
        <f t="shared" si="238"/>
        <v>0</v>
      </c>
      <c r="K3172" s="461">
        <f t="shared" si="238"/>
        <v>0</v>
      </c>
      <c r="L3172" s="461">
        <f t="shared" si="238"/>
        <v>0</v>
      </c>
      <c r="M3172" s="461">
        <f t="shared" si="238"/>
        <v>0</v>
      </c>
      <c r="N3172" s="461">
        <f t="shared" si="238"/>
        <v>5.3252000000000077E-2</v>
      </c>
      <c r="O3172" s="461">
        <f t="shared" si="238"/>
        <v>5.3252000000000077E-2</v>
      </c>
      <c r="P3172" s="461">
        <f t="shared" si="238"/>
        <v>5.3252000000000077E-2</v>
      </c>
      <c r="Q3172" s="461">
        <f t="shared" si="238"/>
        <v>5.3252000000000077E-2</v>
      </c>
      <c r="R3172" s="461">
        <f t="shared" si="238"/>
        <v>5.3252000000000077E-2</v>
      </c>
      <c r="S3172" s="461">
        <f t="shared" si="238"/>
        <v>5.1400000000000008E-2</v>
      </c>
      <c r="T3172" s="461">
        <f t="shared" si="238"/>
        <v>5.1400000000000008E-2</v>
      </c>
      <c r="U3172" s="461">
        <f t="shared" si="238"/>
        <v>5.1400000000000008E-2</v>
      </c>
      <c r="V3172" s="461">
        <f t="shared" si="238"/>
        <v>5.1400000000000008E-2</v>
      </c>
      <c r="W3172" s="461">
        <f t="shared" si="238"/>
        <v>5.1400000000000008E-2</v>
      </c>
      <c r="X3172" s="461">
        <f t="shared" si="238"/>
        <v>0</v>
      </c>
    </row>
    <row r="3173" spans="1:24" outlineLevel="2">
      <c r="A3173" s="453"/>
      <c r="B3173" s="453"/>
      <c r="C3173" s="454"/>
      <c r="D3173" s="455"/>
      <c r="E3173" s="456" t="s">
        <v>6654</v>
      </c>
      <c r="F3173" s="456"/>
      <c r="G3173" s="456" t="s">
        <v>64</v>
      </c>
      <c r="H3173" s="456"/>
      <c r="I3173" s="456"/>
      <c r="J3173" s="461">
        <f t="shared" si="238"/>
        <v>0</v>
      </c>
      <c r="K3173" s="461">
        <f t="shared" si="238"/>
        <v>0</v>
      </c>
      <c r="L3173" s="461">
        <f t="shared" si="238"/>
        <v>0</v>
      </c>
      <c r="M3173" s="461">
        <f t="shared" si="238"/>
        <v>0</v>
      </c>
      <c r="N3173" s="461">
        <f t="shared" si="238"/>
        <v>5.3252000000000077E-2</v>
      </c>
      <c r="O3173" s="461">
        <f t="shared" si="238"/>
        <v>5.3252000000000077E-2</v>
      </c>
      <c r="P3173" s="461">
        <f t="shared" si="238"/>
        <v>5.3252000000000077E-2</v>
      </c>
      <c r="Q3173" s="461">
        <f t="shared" si="238"/>
        <v>5.3252000000000077E-2</v>
      </c>
      <c r="R3173" s="461">
        <f t="shared" si="238"/>
        <v>5.3252000000000077E-2</v>
      </c>
      <c r="S3173" s="461">
        <f t="shared" si="238"/>
        <v>5.1400000000000008E-2</v>
      </c>
      <c r="T3173" s="461">
        <f t="shared" si="238"/>
        <v>5.1400000000000008E-2</v>
      </c>
      <c r="U3173" s="461">
        <f t="shared" si="238"/>
        <v>5.1400000000000008E-2</v>
      </c>
      <c r="V3173" s="461">
        <f t="shared" si="238"/>
        <v>5.1400000000000008E-2</v>
      </c>
      <c r="W3173" s="461">
        <f t="shared" si="238"/>
        <v>5.1400000000000008E-2</v>
      </c>
      <c r="X3173" s="461">
        <f t="shared" si="238"/>
        <v>0</v>
      </c>
    </row>
    <row r="3174" spans="1:24" outlineLevel="2">
      <c r="A3174" s="453"/>
      <c r="B3174" s="453"/>
      <c r="C3174" s="454"/>
      <c r="D3174" s="455"/>
      <c r="E3174" s="456" t="s">
        <v>6655</v>
      </c>
      <c r="F3174" s="456"/>
      <c r="G3174" s="456" t="s">
        <v>64</v>
      </c>
      <c r="H3174" s="456"/>
      <c r="I3174" s="456"/>
      <c r="J3174" s="461">
        <f t="shared" si="238"/>
        <v>0</v>
      </c>
      <c r="K3174" s="461">
        <f t="shared" si="238"/>
        <v>0</v>
      </c>
      <c r="L3174" s="461">
        <f t="shared" si="238"/>
        <v>0</v>
      </c>
      <c r="M3174" s="461">
        <f t="shared" si="238"/>
        <v>0</v>
      </c>
      <c r="N3174" s="461">
        <f t="shared" si="238"/>
        <v>5.3252000000000077E-2</v>
      </c>
      <c r="O3174" s="461">
        <f t="shared" si="238"/>
        <v>5.3252000000000077E-2</v>
      </c>
      <c r="P3174" s="461">
        <f t="shared" si="238"/>
        <v>5.3252000000000077E-2</v>
      </c>
      <c r="Q3174" s="461">
        <f t="shared" si="238"/>
        <v>5.3252000000000077E-2</v>
      </c>
      <c r="R3174" s="461">
        <f t="shared" si="238"/>
        <v>5.3252000000000077E-2</v>
      </c>
      <c r="S3174" s="461">
        <f t="shared" si="238"/>
        <v>5.1400000000000008E-2</v>
      </c>
      <c r="T3174" s="461">
        <f t="shared" si="238"/>
        <v>5.1400000000000008E-2</v>
      </c>
      <c r="U3174" s="461">
        <f t="shared" si="238"/>
        <v>5.1400000000000008E-2</v>
      </c>
      <c r="V3174" s="461">
        <f t="shared" si="238"/>
        <v>5.1400000000000008E-2</v>
      </c>
      <c r="W3174" s="461">
        <f t="shared" si="238"/>
        <v>5.1400000000000008E-2</v>
      </c>
      <c r="X3174" s="461">
        <f t="shared" si="238"/>
        <v>0</v>
      </c>
    </row>
    <row r="3175" spans="1:24" outlineLevel="2">
      <c r="A3175" s="453"/>
      <c r="B3175" s="453"/>
      <c r="C3175" s="454"/>
      <c r="D3175" s="455"/>
      <c r="E3175" s="456" t="s">
        <v>6656</v>
      </c>
      <c r="F3175" s="456"/>
      <c r="G3175" s="456" t="s">
        <v>64</v>
      </c>
      <c r="H3175" s="456"/>
      <c r="I3175" s="456"/>
      <c r="J3175" s="461">
        <f t="shared" si="238"/>
        <v>0</v>
      </c>
      <c r="K3175" s="461">
        <f t="shared" si="238"/>
        <v>0</v>
      </c>
      <c r="L3175" s="461">
        <f t="shared" si="238"/>
        <v>0</v>
      </c>
      <c r="M3175" s="461">
        <f t="shared" si="238"/>
        <v>0</v>
      </c>
      <c r="N3175" s="461">
        <f t="shared" si="238"/>
        <v>5.3252000000000077E-2</v>
      </c>
      <c r="O3175" s="461">
        <f t="shared" si="238"/>
        <v>5.3252000000000077E-2</v>
      </c>
      <c r="P3175" s="461">
        <f t="shared" si="238"/>
        <v>5.3252000000000077E-2</v>
      </c>
      <c r="Q3175" s="461">
        <f t="shared" si="238"/>
        <v>5.3252000000000077E-2</v>
      </c>
      <c r="R3175" s="461">
        <f t="shared" si="238"/>
        <v>5.3252000000000077E-2</v>
      </c>
      <c r="S3175" s="461">
        <f t="shared" si="238"/>
        <v>5.1400000000000008E-2</v>
      </c>
      <c r="T3175" s="461">
        <f t="shared" si="238"/>
        <v>5.1400000000000008E-2</v>
      </c>
      <c r="U3175" s="461">
        <f t="shared" si="238"/>
        <v>5.1400000000000008E-2</v>
      </c>
      <c r="V3175" s="461">
        <f t="shared" si="238"/>
        <v>5.1400000000000008E-2</v>
      </c>
      <c r="W3175" s="461">
        <f t="shared" si="238"/>
        <v>5.1400000000000008E-2</v>
      </c>
      <c r="X3175" s="461">
        <f t="shared" si="238"/>
        <v>0</v>
      </c>
    </row>
    <row r="3176" spans="1:24" outlineLevel="2"/>
    <row r="3177" spans="1:24" outlineLevel="2"/>
    <row r="3178" spans="1:24" outlineLevel="2">
      <c r="B3178" s="69" t="s">
        <v>6657</v>
      </c>
    </row>
    <row r="3179" spans="1:24" outlineLevel="2">
      <c r="A3179" s="447"/>
      <c r="B3179" s="447"/>
      <c r="C3179" s="448"/>
      <c r="D3179" s="449"/>
      <c r="E3179" s="452" t="s">
        <v>6658</v>
      </c>
      <c r="F3179" s="452">
        <v>149.87</v>
      </c>
      <c r="G3179" s="452" t="s">
        <v>29</v>
      </c>
      <c r="M3179" s="458"/>
    </row>
    <row r="3180" spans="1:24" outlineLevel="2">
      <c r="A3180" s="447"/>
      <c r="B3180" s="447"/>
      <c r="C3180" s="448"/>
      <c r="D3180" s="449"/>
      <c r="E3180" s="452" t="s">
        <v>6659</v>
      </c>
      <c r="F3180" s="452">
        <v>2481.7730000000001</v>
      </c>
      <c r="G3180" s="452" t="s">
        <v>29</v>
      </c>
      <c r="M3180" s="458"/>
    </row>
    <row r="3181" spans="1:24" outlineLevel="2">
      <c r="A3181" s="447"/>
      <c r="B3181" s="447"/>
      <c r="C3181" s="448"/>
      <c r="D3181" s="449"/>
      <c r="E3181" s="452" t="s">
        <v>6660</v>
      </c>
      <c r="F3181" s="452">
        <v>2191.4650000000001</v>
      </c>
      <c r="G3181" s="452" t="s">
        <v>29</v>
      </c>
      <c r="M3181" s="458"/>
    </row>
    <row r="3182" spans="1:24" outlineLevel="2">
      <c r="A3182" s="447"/>
      <c r="B3182" s="447"/>
      <c r="C3182" s="448"/>
      <c r="D3182" s="449"/>
      <c r="E3182" s="452" t="s">
        <v>6661</v>
      </c>
      <c r="F3182" s="452">
        <v>539.08900000000006</v>
      </c>
      <c r="G3182" s="452" t="s">
        <v>29</v>
      </c>
      <c r="M3182" s="458"/>
    </row>
    <row r="3183" spans="1:24" outlineLevel="2">
      <c r="A3183" s="447"/>
      <c r="B3183" s="447"/>
      <c r="C3183" s="448"/>
      <c r="D3183" s="449"/>
      <c r="E3183" s="452" t="s">
        <v>6662</v>
      </c>
      <c r="F3183" s="452">
        <v>349.83600000000001</v>
      </c>
      <c r="G3183" s="452" t="s">
        <v>29</v>
      </c>
      <c r="M3183" s="458"/>
    </row>
    <row r="3184" spans="1:24" outlineLevel="2">
      <c r="A3184" s="447"/>
      <c r="B3184" s="447"/>
      <c r="C3184" s="448"/>
      <c r="D3184" s="449"/>
      <c r="E3184" s="452" t="s">
        <v>6663</v>
      </c>
      <c r="F3184" s="452">
        <v>0</v>
      </c>
      <c r="G3184" s="452" t="s">
        <v>29</v>
      </c>
      <c r="M3184" s="458"/>
    </row>
    <row r="3185" spans="1:13" outlineLevel="2">
      <c r="A3185" s="447"/>
      <c r="B3185" s="447"/>
      <c r="C3185" s="448"/>
      <c r="D3185" s="449"/>
      <c r="E3185" s="452" t="s">
        <v>6664</v>
      </c>
      <c r="F3185" s="452">
        <v>0</v>
      </c>
      <c r="G3185" s="452" t="s">
        <v>29</v>
      </c>
      <c r="M3185" s="458"/>
    </row>
    <row r="3186" spans="1:13" outlineLevel="2">
      <c r="A3186" s="447"/>
      <c r="B3186" s="447"/>
      <c r="C3186" s="448"/>
      <c r="D3186" s="449"/>
      <c r="E3186" s="452" t="s">
        <v>6665</v>
      </c>
      <c r="F3186" s="452">
        <v>0</v>
      </c>
      <c r="G3186" s="452" t="s">
        <v>29</v>
      </c>
      <c r="M3186" s="458"/>
    </row>
    <row r="3187" spans="1:13" outlineLevel="2">
      <c r="A3187" s="447"/>
      <c r="B3187" s="447"/>
      <c r="C3187" s="448"/>
      <c r="D3187" s="449"/>
      <c r="E3187" s="452" t="s">
        <v>6666</v>
      </c>
      <c r="F3187" s="452">
        <v>0</v>
      </c>
      <c r="G3187" s="452" t="s">
        <v>29</v>
      </c>
      <c r="M3187" s="458"/>
    </row>
    <row r="3188" spans="1:13" outlineLevel="2">
      <c r="A3188" s="447"/>
      <c r="B3188" s="447"/>
      <c r="C3188" s="448"/>
      <c r="D3188" s="449"/>
      <c r="E3188" s="452" t="s">
        <v>6667</v>
      </c>
      <c r="F3188" s="452">
        <v>0</v>
      </c>
      <c r="G3188" s="452" t="s">
        <v>29</v>
      </c>
      <c r="M3188" s="458"/>
    </row>
    <row r="3189" spans="1:13" outlineLevel="2">
      <c r="A3189" s="447"/>
      <c r="B3189" s="447"/>
      <c r="C3189" s="448"/>
      <c r="D3189" s="449"/>
      <c r="E3189" s="452" t="s">
        <v>6668</v>
      </c>
      <c r="F3189" s="452">
        <v>0</v>
      </c>
      <c r="G3189" s="452" t="s">
        <v>29</v>
      </c>
      <c r="M3189" s="458"/>
    </row>
    <row r="3190" spans="1:13" outlineLevel="2">
      <c r="A3190" s="447"/>
      <c r="B3190" s="447"/>
      <c r="C3190" s="448"/>
      <c r="D3190" s="449"/>
      <c r="E3190" s="452" t="s">
        <v>6669</v>
      </c>
      <c r="F3190" s="452">
        <v>0</v>
      </c>
      <c r="G3190" s="452" t="s">
        <v>29</v>
      </c>
      <c r="M3190" s="458"/>
    </row>
    <row r="3191" spans="1:13" outlineLevel="2">
      <c r="A3191" s="447"/>
      <c r="B3191" s="447"/>
      <c r="C3191" s="448"/>
      <c r="D3191" s="449"/>
      <c r="E3191" s="452" t="s">
        <v>6670</v>
      </c>
      <c r="F3191" s="452">
        <v>0</v>
      </c>
      <c r="G3191" s="452" t="s">
        <v>29</v>
      </c>
      <c r="M3191" s="458"/>
    </row>
    <row r="3192" spans="1:13" outlineLevel="2">
      <c r="A3192" s="447"/>
      <c r="B3192" s="447"/>
      <c r="C3192" s="448"/>
      <c r="D3192" s="449"/>
      <c r="E3192" s="452" t="s">
        <v>6671</v>
      </c>
      <c r="F3192" s="452">
        <v>0</v>
      </c>
      <c r="G3192" s="452" t="s">
        <v>29</v>
      </c>
      <c r="M3192" s="458"/>
    </row>
    <row r="3193" spans="1:13" outlineLevel="2">
      <c r="A3193" s="447"/>
      <c r="B3193" s="447"/>
      <c r="C3193" s="448"/>
      <c r="D3193" s="449"/>
      <c r="E3193" s="452" t="s">
        <v>6672</v>
      </c>
      <c r="F3193" s="452">
        <v>0</v>
      </c>
      <c r="G3193" s="452" t="s">
        <v>29</v>
      </c>
      <c r="M3193" s="458"/>
    </row>
    <row r="3194" spans="1:13" outlineLevel="2">
      <c r="A3194" s="447"/>
      <c r="B3194" s="447"/>
      <c r="C3194" s="448"/>
      <c r="D3194" s="449"/>
      <c r="E3194" s="452" t="s">
        <v>6673</v>
      </c>
      <c r="F3194" s="452">
        <v>0</v>
      </c>
      <c r="G3194" s="452" t="s">
        <v>29</v>
      </c>
      <c r="M3194" s="458"/>
    </row>
    <row r="3195" spans="1:13" outlineLevel="2">
      <c r="A3195" s="447"/>
      <c r="B3195" s="447"/>
      <c r="C3195" s="448"/>
      <c r="D3195" s="449"/>
      <c r="E3195" s="452" t="s">
        <v>6674</v>
      </c>
      <c r="F3195" s="452">
        <v>0</v>
      </c>
      <c r="G3195" s="452" t="s">
        <v>29</v>
      </c>
      <c r="M3195" s="458"/>
    </row>
    <row r="3196" spans="1:13" outlineLevel="2">
      <c r="A3196" s="447"/>
      <c r="B3196" s="447"/>
      <c r="C3196" s="448"/>
      <c r="D3196" s="449"/>
      <c r="E3196" s="452" t="s">
        <v>6675</v>
      </c>
      <c r="F3196" s="452">
        <v>0</v>
      </c>
      <c r="G3196" s="452" t="s">
        <v>29</v>
      </c>
      <c r="M3196" s="458"/>
    </row>
    <row r="3197" spans="1:13" outlineLevel="2">
      <c r="E3197" s="458" t="str">
        <f t="shared" ref="E3197:G3197" si="239" xml:space="preserve">  E$3140</f>
        <v xml:space="preserve">Active - actual opening Floating rate debt - nominal (WR) </v>
      </c>
      <c r="F3197" s="458">
        <f t="shared" si="239"/>
        <v>32.588000000000001</v>
      </c>
      <c r="G3197" s="458" t="str">
        <f t="shared" si="239"/>
        <v>£m</v>
      </c>
      <c r="M3197" s="458"/>
    </row>
    <row r="3198" spans="1:13" outlineLevel="2">
      <c r="E3198" s="458" t="str">
        <f t="shared" ref="E3198:G3198" si="240" xml:space="preserve">  E$3141</f>
        <v xml:space="preserve">Active - actual opening Floating rate debt - nominal (WN) </v>
      </c>
      <c r="F3198" s="458">
        <f t="shared" si="240"/>
        <v>539.63800000000003</v>
      </c>
      <c r="G3198" s="458" t="str">
        <f t="shared" si="240"/>
        <v>£m</v>
      </c>
      <c r="M3198" s="458"/>
    </row>
    <row r="3199" spans="1:13" outlineLevel="2">
      <c r="E3199" s="458" t="str">
        <f t="shared" ref="E3199:G3199" si="241" xml:space="preserve">  E$3142</f>
        <v xml:space="preserve">Active - actual opening Floating rate debt - nominal (WWN) </v>
      </c>
      <c r="F3199" s="458">
        <f t="shared" si="241"/>
        <v>476.51299999999998</v>
      </c>
      <c r="G3199" s="458" t="str">
        <f t="shared" si="241"/>
        <v>£m</v>
      </c>
      <c r="M3199" s="458"/>
    </row>
    <row r="3200" spans="1:13" outlineLevel="2">
      <c r="E3200" s="458" t="str">
        <f t="shared" ref="E3200:G3200" si="242" xml:space="preserve">  E$3143</f>
        <v xml:space="preserve">Active - actual opening Floating rate debt - nominal (BR) </v>
      </c>
      <c r="F3200" s="458">
        <f t="shared" si="242"/>
        <v>117.22</v>
      </c>
      <c r="G3200" s="458" t="str">
        <f t="shared" si="242"/>
        <v>£m</v>
      </c>
      <c r="M3200" s="458"/>
    </row>
    <row r="3201" spans="1:24" outlineLevel="2">
      <c r="E3201" s="458" t="str">
        <f t="shared" ref="E3201:G3201" si="243" xml:space="preserve">  E$3144</f>
        <v xml:space="preserve">Active - actual opening Floating rate debt - nominal (ADDN1) </v>
      </c>
      <c r="F3201" s="458">
        <f t="shared" si="243"/>
        <v>76.069000000000003</v>
      </c>
      <c r="G3201" s="458" t="str">
        <f t="shared" si="243"/>
        <v>£m</v>
      </c>
      <c r="M3201" s="458"/>
    </row>
    <row r="3202" spans="1:24" outlineLevel="2">
      <c r="E3202" s="458" t="str">
        <f t="shared" ref="E3202:G3202" si="244" xml:space="preserve">  E$3145</f>
        <v xml:space="preserve">Active - actual opening Floating rate debt - nominal (ADDN2) </v>
      </c>
      <c r="F3202" s="458">
        <f t="shared" si="244"/>
        <v>0</v>
      </c>
      <c r="G3202" s="458" t="str">
        <f t="shared" si="244"/>
        <v>£m</v>
      </c>
      <c r="M3202" s="458"/>
    </row>
    <row r="3203" spans="1:24" outlineLevel="2">
      <c r="A3203" s="447"/>
      <c r="B3203" s="447"/>
      <c r="C3203" s="448"/>
      <c r="D3203" s="449"/>
      <c r="E3203" s="450" t="s">
        <v>6599</v>
      </c>
      <c r="F3203" s="450">
        <v>1</v>
      </c>
      <c r="G3203" s="450" t="s">
        <v>4001</v>
      </c>
      <c r="M3203" s="451"/>
    </row>
    <row r="3204" spans="1:24" outlineLevel="2">
      <c r="A3204" s="453"/>
      <c r="B3204" s="453"/>
      <c r="C3204" s="454"/>
      <c r="D3204" s="455"/>
      <c r="E3204" s="456" t="s">
        <v>6676</v>
      </c>
      <c r="F3204" s="457">
        <f t="shared" ref="F3204:F3209" si="245" xml:space="preserve">  CHOOSE( $F$3203, $F3179, $F3185, $F3191 ) + $F3197</f>
        <v>182.458</v>
      </c>
      <c r="G3204" s="456" t="s">
        <v>29</v>
      </c>
      <c r="M3204" s="458"/>
    </row>
    <row r="3205" spans="1:24" outlineLevel="2">
      <c r="A3205" s="453"/>
      <c r="B3205" s="453"/>
      <c r="C3205" s="454"/>
      <c r="D3205" s="455"/>
      <c r="E3205" s="456" t="s">
        <v>6677</v>
      </c>
      <c r="F3205" s="457">
        <f t="shared" si="245"/>
        <v>3021.4110000000001</v>
      </c>
      <c r="G3205" s="456" t="s">
        <v>29</v>
      </c>
      <c r="M3205" s="458"/>
    </row>
    <row r="3206" spans="1:24" outlineLevel="2">
      <c r="A3206" s="453"/>
      <c r="B3206" s="453"/>
      <c r="C3206" s="454"/>
      <c r="D3206" s="455"/>
      <c r="E3206" s="456" t="s">
        <v>6678</v>
      </c>
      <c r="F3206" s="457">
        <f t="shared" si="245"/>
        <v>2667.9780000000001</v>
      </c>
      <c r="G3206" s="456" t="s">
        <v>29</v>
      </c>
      <c r="M3206" s="458"/>
    </row>
    <row r="3207" spans="1:24" outlineLevel="2">
      <c r="A3207" s="453"/>
      <c r="B3207" s="453"/>
      <c r="C3207" s="454"/>
      <c r="D3207" s="455"/>
      <c r="E3207" s="456" t="s">
        <v>6679</v>
      </c>
      <c r="F3207" s="457">
        <f t="shared" si="245"/>
        <v>656.30900000000008</v>
      </c>
      <c r="G3207" s="456" t="s">
        <v>29</v>
      </c>
      <c r="M3207" s="458"/>
    </row>
    <row r="3208" spans="1:24" outlineLevel="2">
      <c r="A3208" s="453"/>
      <c r="B3208" s="453"/>
      <c r="C3208" s="454"/>
      <c r="D3208" s="455"/>
      <c r="E3208" s="456" t="s">
        <v>6680</v>
      </c>
      <c r="F3208" s="457">
        <f t="shared" si="245"/>
        <v>425.90500000000003</v>
      </c>
      <c r="G3208" s="456" t="s">
        <v>29</v>
      </c>
      <c r="M3208" s="458"/>
    </row>
    <row r="3209" spans="1:24" outlineLevel="2">
      <c r="A3209" s="453"/>
      <c r="B3209" s="453"/>
      <c r="C3209" s="454"/>
      <c r="D3209" s="455"/>
      <c r="E3209" s="456" t="s">
        <v>6681</v>
      </c>
      <c r="F3209" s="457">
        <f t="shared" si="245"/>
        <v>0</v>
      </c>
      <c r="G3209" s="456" t="s">
        <v>29</v>
      </c>
      <c r="M3209" s="458"/>
    </row>
    <row r="3210" spans="1:24" outlineLevel="2"/>
    <row r="3211" spans="1:24" outlineLevel="1"/>
    <row r="3212" spans="1:24" outlineLevel="1">
      <c r="B3212" s="69" t="s">
        <v>6682</v>
      </c>
    </row>
    <row r="3213" spans="1:24" outlineLevel="1">
      <c r="A3213" s="447"/>
      <c r="B3213" s="447"/>
      <c r="C3213" s="448"/>
      <c r="D3213" s="449"/>
      <c r="E3213" s="450" t="s">
        <v>6683</v>
      </c>
      <c r="F3213" s="450">
        <v>1</v>
      </c>
      <c r="G3213" s="450" t="s">
        <v>4001</v>
      </c>
      <c r="M3213" s="451"/>
    </row>
    <row r="3214" spans="1:24" outlineLevel="1">
      <c r="A3214" s="447"/>
      <c r="B3214" s="447"/>
      <c r="C3214" s="448"/>
      <c r="D3214" s="449"/>
      <c r="E3214" s="460" t="s">
        <v>6684</v>
      </c>
      <c r="F3214" s="460">
        <v>0</v>
      </c>
      <c r="G3214" s="460" t="s">
        <v>64</v>
      </c>
      <c r="H3214" s="460">
        <v>0</v>
      </c>
      <c r="I3214" s="460">
        <v>0</v>
      </c>
      <c r="J3214" s="460">
        <v>0</v>
      </c>
      <c r="K3214" s="460">
        <v>0</v>
      </c>
      <c r="L3214" s="460">
        <v>0</v>
      </c>
      <c r="M3214" s="460">
        <v>0</v>
      </c>
      <c r="N3214" s="460">
        <v>5.3252000000000077E-2</v>
      </c>
      <c r="O3214" s="460">
        <v>5.3252000000000077E-2</v>
      </c>
      <c r="P3214" s="460">
        <v>5.3252000000000077E-2</v>
      </c>
      <c r="Q3214" s="460">
        <v>5.3252000000000077E-2</v>
      </c>
      <c r="R3214" s="460">
        <v>5.3252000000000077E-2</v>
      </c>
      <c r="S3214" s="460">
        <v>5.1400000000000008E-2</v>
      </c>
      <c r="T3214" s="460">
        <v>5.1400000000000008E-2</v>
      </c>
      <c r="U3214" s="460">
        <v>5.1400000000000008E-2</v>
      </c>
      <c r="V3214" s="460">
        <v>5.1400000000000008E-2</v>
      </c>
      <c r="W3214" s="460">
        <v>5.1400000000000008E-2</v>
      </c>
      <c r="X3214" s="460">
        <v>0</v>
      </c>
    </row>
    <row r="3215" spans="1:24" outlineLevel="1">
      <c r="A3215" s="447"/>
      <c r="B3215" s="447"/>
      <c r="C3215" s="448"/>
      <c r="D3215" s="449"/>
      <c r="E3215" s="460" t="s">
        <v>6685</v>
      </c>
      <c r="F3215" s="460">
        <v>0</v>
      </c>
      <c r="G3215" s="460" t="s">
        <v>64</v>
      </c>
      <c r="H3215" s="460">
        <v>0</v>
      </c>
      <c r="I3215" s="460">
        <v>0</v>
      </c>
      <c r="J3215" s="460">
        <v>0</v>
      </c>
      <c r="K3215" s="460">
        <v>0</v>
      </c>
      <c r="L3215" s="460">
        <v>0</v>
      </c>
      <c r="M3215" s="460">
        <v>0</v>
      </c>
      <c r="N3215" s="460">
        <v>5.3252000000000077E-2</v>
      </c>
      <c r="O3215" s="460">
        <v>5.3252000000000077E-2</v>
      </c>
      <c r="P3215" s="460">
        <v>5.3252000000000077E-2</v>
      </c>
      <c r="Q3215" s="460">
        <v>5.3252000000000077E-2</v>
      </c>
      <c r="R3215" s="460">
        <v>5.3252000000000077E-2</v>
      </c>
      <c r="S3215" s="460">
        <v>5.1400000000000008E-2</v>
      </c>
      <c r="T3215" s="460">
        <v>5.1400000000000008E-2</v>
      </c>
      <c r="U3215" s="460">
        <v>5.1400000000000008E-2</v>
      </c>
      <c r="V3215" s="460">
        <v>5.1400000000000008E-2</v>
      </c>
      <c r="W3215" s="460">
        <v>5.1400000000000008E-2</v>
      </c>
      <c r="X3215" s="460">
        <v>0</v>
      </c>
    </row>
    <row r="3216" spans="1:24" outlineLevel="1">
      <c r="A3216" s="447"/>
      <c r="B3216" s="447"/>
      <c r="C3216" s="448"/>
      <c r="D3216" s="449"/>
      <c r="E3216" s="460" t="s">
        <v>6686</v>
      </c>
      <c r="F3216" s="460">
        <v>0</v>
      </c>
      <c r="G3216" s="460" t="s">
        <v>64</v>
      </c>
      <c r="H3216" s="460">
        <v>0</v>
      </c>
      <c r="I3216" s="460">
        <v>0</v>
      </c>
      <c r="J3216" s="460">
        <v>0</v>
      </c>
      <c r="K3216" s="460">
        <v>0</v>
      </c>
      <c r="L3216" s="460">
        <v>0</v>
      </c>
      <c r="M3216" s="460">
        <v>0</v>
      </c>
      <c r="N3216" s="460">
        <v>5.3252000000000077E-2</v>
      </c>
      <c r="O3216" s="460">
        <v>5.3252000000000077E-2</v>
      </c>
      <c r="P3216" s="460">
        <v>5.3252000000000077E-2</v>
      </c>
      <c r="Q3216" s="460">
        <v>5.3252000000000077E-2</v>
      </c>
      <c r="R3216" s="460">
        <v>5.3252000000000077E-2</v>
      </c>
      <c r="S3216" s="460">
        <v>5.1400000000000008E-2</v>
      </c>
      <c r="T3216" s="460">
        <v>5.1400000000000008E-2</v>
      </c>
      <c r="U3216" s="460">
        <v>5.1400000000000008E-2</v>
      </c>
      <c r="V3216" s="460">
        <v>5.1400000000000008E-2</v>
      </c>
      <c r="W3216" s="460">
        <v>5.1400000000000008E-2</v>
      </c>
      <c r="X3216" s="460">
        <v>0</v>
      </c>
    </row>
    <row r="3217" spans="1:24" outlineLevel="1">
      <c r="A3217" s="447"/>
      <c r="B3217" s="447"/>
      <c r="C3217" s="448"/>
      <c r="D3217" s="449"/>
      <c r="E3217" s="460" t="s">
        <v>6687</v>
      </c>
      <c r="F3217" s="460">
        <v>0</v>
      </c>
      <c r="G3217" s="460" t="s">
        <v>64</v>
      </c>
      <c r="H3217" s="460">
        <v>0</v>
      </c>
      <c r="I3217" s="460">
        <v>0</v>
      </c>
      <c r="J3217" s="460">
        <v>0</v>
      </c>
      <c r="K3217" s="460">
        <v>0</v>
      </c>
      <c r="L3217" s="460">
        <v>0</v>
      </c>
      <c r="M3217" s="460">
        <v>0</v>
      </c>
      <c r="N3217" s="460">
        <v>5.3252000000000077E-2</v>
      </c>
      <c r="O3217" s="460">
        <v>5.3252000000000077E-2</v>
      </c>
      <c r="P3217" s="460">
        <v>5.3252000000000077E-2</v>
      </c>
      <c r="Q3217" s="460">
        <v>5.3252000000000077E-2</v>
      </c>
      <c r="R3217" s="460">
        <v>5.3252000000000077E-2</v>
      </c>
      <c r="S3217" s="460">
        <v>5.1400000000000008E-2</v>
      </c>
      <c r="T3217" s="460">
        <v>5.1400000000000008E-2</v>
      </c>
      <c r="U3217" s="460">
        <v>5.1400000000000008E-2</v>
      </c>
      <c r="V3217" s="460">
        <v>5.1400000000000008E-2</v>
      </c>
      <c r="W3217" s="460">
        <v>5.1400000000000008E-2</v>
      </c>
      <c r="X3217" s="460">
        <v>0</v>
      </c>
    </row>
    <row r="3218" spans="1:24" outlineLevel="1">
      <c r="A3218" s="447"/>
      <c r="B3218" s="447"/>
      <c r="C3218" s="448"/>
      <c r="D3218" s="449"/>
      <c r="E3218" s="460" t="s">
        <v>6688</v>
      </c>
      <c r="F3218" s="460">
        <v>0</v>
      </c>
      <c r="G3218" s="460" t="s">
        <v>64</v>
      </c>
      <c r="H3218" s="460">
        <v>0</v>
      </c>
      <c r="I3218" s="460">
        <v>0</v>
      </c>
      <c r="J3218" s="460">
        <v>0</v>
      </c>
      <c r="K3218" s="460">
        <v>0</v>
      </c>
      <c r="L3218" s="460">
        <v>0</v>
      </c>
      <c r="M3218" s="460">
        <v>0</v>
      </c>
      <c r="N3218" s="460">
        <v>5.3252000000000077E-2</v>
      </c>
      <c r="O3218" s="460">
        <v>5.3252000000000077E-2</v>
      </c>
      <c r="P3218" s="460">
        <v>5.3252000000000077E-2</v>
      </c>
      <c r="Q3218" s="460">
        <v>5.3252000000000077E-2</v>
      </c>
      <c r="R3218" s="460">
        <v>5.3252000000000077E-2</v>
      </c>
      <c r="S3218" s="460">
        <v>5.1400000000000008E-2</v>
      </c>
      <c r="T3218" s="460">
        <v>5.1400000000000008E-2</v>
      </c>
      <c r="U3218" s="460">
        <v>5.1400000000000008E-2</v>
      </c>
      <c r="V3218" s="460">
        <v>5.1400000000000008E-2</v>
      </c>
      <c r="W3218" s="460">
        <v>5.1400000000000008E-2</v>
      </c>
      <c r="X3218" s="460">
        <v>0</v>
      </c>
    </row>
    <row r="3219" spans="1:24" outlineLevel="1">
      <c r="A3219" s="447"/>
      <c r="B3219" s="447"/>
      <c r="C3219" s="448"/>
      <c r="D3219" s="449"/>
      <c r="E3219" s="460" t="s">
        <v>6689</v>
      </c>
      <c r="F3219" s="460">
        <v>0</v>
      </c>
      <c r="G3219" s="460" t="s">
        <v>64</v>
      </c>
      <c r="H3219" s="460">
        <v>0</v>
      </c>
      <c r="I3219" s="460">
        <v>0</v>
      </c>
      <c r="J3219" s="460">
        <v>0</v>
      </c>
      <c r="K3219" s="460">
        <v>0</v>
      </c>
      <c r="L3219" s="460">
        <v>0</v>
      </c>
      <c r="M3219" s="460">
        <v>0</v>
      </c>
      <c r="N3219" s="460">
        <v>0</v>
      </c>
      <c r="O3219" s="460">
        <v>0</v>
      </c>
      <c r="P3219" s="460">
        <v>0</v>
      </c>
      <c r="Q3219" s="460">
        <v>0</v>
      </c>
      <c r="R3219" s="460">
        <v>0</v>
      </c>
      <c r="S3219" s="460">
        <v>0</v>
      </c>
      <c r="T3219" s="460">
        <v>0</v>
      </c>
      <c r="U3219" s="460">
        <v>0</v>
      </c>
      <c r="V3219" s="460">
        <v>0</v>
      </c>
      <c r="W3219" s="460">
        <v>0</v>
      </c>
      <c r="X3219" s="460">
        <v>0</v>
      </c>
    </row>
    <row r="3220" spans="1:24" outlineLevel="1">
      <c r="A3220" s="447"/>
      <c r="B3220" s="447"/>
      <c r="C3220" s="448"/>
      <c r="D3220" s="449"/>
      <c r="E3220" s="460" t="s">
        <v>6690</v>
      </c>
      <c r="F3220" s="460">
        <v>0</v>
      </c>
      <c r="G3220" s="460" t="s">
        <v>64</v>
      </c>
      <c r="H3220" s="460">
        <v>0</v>
      </c>
      <c r="I3220" s="460">
        <v>0</v>
      </c>
      <c r="J3220" s="460">
        <v>0</v>
      </c>
      <c r="K3220" s="460">
        <v>0</v>
      </c>
      <c r="L3220" s="460">
        <v>0</v>
      </c>
      <c r="M3220" s="460">
        <v>0</v>
      </c>
      <c r="N3220" s="460">
        <v>4.900028486171859E-2</v>
      </c>
      <c r="O3220" s="460">
        <v>4.900028486171859E-2</v>
      </c>
      <c r="P3220" s="460">
        <v>4.900028486171859E-2</v>
      </c>
      <c r="Q3220" s="460">
        <v>4.900028486171859E-2</v>
      </c>
      <c r="R3220" s="460">
        <v>4.900028486171859E-2</v>
      </c>
      <c r="S3220" s="460">
        <v>4.6479999999999994E-2</v>
      </c>
      <c r="T3220" s="460">
        <v>4.6479999999999994E-2</v>
      </c>
      <c r="U3220" s="460">
        <v>4.6479999999999994E-2</v>
      </c>
      <c r="V3220" s="460">
        <v>4.6479999999999994E-2</v>
      </c>
      <c r="W3220" s="460">
        <v>4.6479999999999994E-2</v>
      </c>
      <c r="X3220" s="460">
        <v>0</v>
      </c>
    </row>
    <row r="3221" spans="1:24" outlineLevel="1">
      <c r="A3221" s="447"/>
      <c r="B3221" s="447"/>
      <c r="C3221" s="448"/>
      <c r="D3221" s="449"/>
      <c r="E3221" s="460" t="s">
        <v>6691</v>
      </c>
      <c r="F3221" s="460">
        <v>0</v>
      </c>
      <c r="G3221" s="460" t="s">
        <v>64</v>
      </c>
      <c r="H3221" s="460">
        <v>0</v>
      </c>
      <c r="I3221" s="460">
        <v>0</v>
      </c>
      <c r="J3221" s="460">
        <v>0</v>
      </c>
      <c r="K3221" s="460">
        <v>0</v>
      </c>
      <c r="L3221" s="460">
        <v>0</v>
      </c>
      <c r="M3221" s="460">
        <v>0</v>
      </c>
      <c r="N3221" s="460">
        <v>4.900028486171859E-2</v>
      </c>
      <c r="O3221" s="460">
        <v>4.900028486171859E-2</v>
      </c>
      <c r="P3221" s="460">
        <v>4.900028486171859E-2</v>
      </c>
      <c r="Q3221" s="460">
        <v>4.900028486171859E-2</v>
      </c>
      <c r="R3221" s="460">
        <v>4.900028486171859E-2</v>
      </c>
      <c r="S3221" s="460">
        <v>4.6479999999999994E-2</v>
      </c>
      <c r="T3221" s="460">
        <v>4.6479999999999994E-2</v>
      </c>
      <c r="U3221" s="460">
        <v>4.6479999999999994E-2</v>
      </c>
      <c r="V3221" s="460">
        <v>4.6479999999999994E-2</v>
      </c>
      <c r="W3221" s="460">
        <v>4.6479999999999994E-2</v>
      </c>
      <c r="X3221" s="460">
        <v>0</v>
      </c>
    </row>
    <row r="3222" spans="1:24" outlineLevel="1">
      <c r="A3222" s="447"/>
      <c r="B3222" s="447"/>
      <c r="C3222" s="448"/>
      <c r="D3222" s="449"/>
      <c r="E3222" s="460" t="s">
        <v>6692</v>
      </c>
      <c r="F3222" s="460">
        <v>0</v>
      </c>
      <c r="G3222" s="460" t="s">
        <v>64</v>
      </c>
      <c r="H3222" s="460">
        <v>0</v>
      </c>
      <c r="I3222" s="460">
        <v>0</v>
      </c>
      <c r="J3222" s="460">
        <v>0</v>
      </c>
      <c r="K3222" s="460">
        <v>0</v>
      </c>
      <c r="L3222" s="460">
        <v>0</v>
      </c>
      <c r="M3222" s="460">
        <v>0</v>
      </c>
      <c r="N3222" s="460">
        <v>4.900028486171859E-2</v>
      </c>
      <c r="O3222" s="460">
        <v>4.900028486171859E-2</v>
      </c>
      <c r="P3222" s="460">
        <v>4.900028486171859E-2</v>
      </c>
      <c r="Q3222" s="460">
        <v>4.900028486171859E-2</v>
      </c>
      <c r="R3222" s="460">
        <v>4.900028486171859E-2</v>
      </c>
      <c r="S3222" s="460">
        <v>4.6479999999999994E-2</v>
      </c>
      <c r="T3222" s="460">
        <v>4.6479999999999994E-2</v>
      </c>
      <c r="U3222" s="460">
        <v>4.6479999999999994E-2</v>
      </c>
      <c r="V3222" s="460">
        <v>4.6479999999999994E-2</v>
      </c>
      <c r="W3222" s="460">
        <v>4.6479999999999994E-2</v>
      </c>
      <c r="X3222" s="460">
        <v>0</v>
      </c>
    </row>
    <row r="3223" spans="1:24" outlineLevel="1">
      <c r="A3223" s="447"/>
      <c r="B3223" s="447"/>
      <c r="C3223" s="448"/>
      <c r="D3223" s="449"/>
      <c r="E3223" s="460" t="s">
        <v>6693</v>
      </c>
      <c r="F3223" s="460">
        <v>0</v>
      </c>
      <c r="G3223" s="460" t="s">
        <v>64</v>
      </c>
      <c r="H3223" s="460">
        <v>0</v>
      </c>
      <c r="I3223" s="460">
        <v>0</v>
      </c>
      <c r="J3223" s="460">
        <v>0</v>
      </c>
      <c r="K3223" s="460">
        <v>0</v>
      </c>
      <c r="L3223" s="460">
        <v>0</v>
      </c>
      <c r="M3223" s="460">
        <v>0</v>
      </c>
      <c r="N3223" s="460">
        <v>4.900028486171859E-2</v>
      </c>
      <c r="O3223" s="460">
        <v>4.900028486171859E-2</v>
      </c>
      <c r="P3223" s="460">
        <v>4.900028486171859E-2</v>
      </c>
      <c r="Q3223" s="460">
        <v>4.900028486171859E-2</v>
      </c>
      <c r="R3223" s="460">
        <v>4.900028486171859E-2</v>
      </c>
      <c r="S3223" s="460">
        <v>4.6479999999999994E-2</v>
      </c>
      <c r="T3223" s="460">
        <v>4.6479999999999994E-2</v>
      </c>
      <c r="U3223" s="460">
        <v>4.6479999999999994E-2</v>
      </c>
      <c r="V3223" s="460">
        <v>4.6479999999999994E-2</v>
      </c>
      <c r="W3223" s="460">
        <v>4.6479999999999994E-2</v>
      </c>
      <c r="X3223" s="460">
        <v>0</v>
      </c>
    </row>
    <row r="3224" spans="1:24" outlineLevel="1">
      <c r="A3224" s="447"/>
      <c r="B3224" s="447"/>
      <c r="C3224" s="448"/>
      <c r="D3224" s="449"/>
      <c r="E3224" s="460" t="s">
        <v>6694</v>
      </c>
      <c r="F3224" s="460">
        <v>0</v>
      </c>
      <c r="G3224" s="460" t="s">
        <v>64</v>
      </c>
      <c r="H3224" s="460">
        <v>0</v>
      </c>
      <c r="I3224" s="460">
        <v>0</v>
      </c>
      <c r="J3224" s="460">
        <v>0</v>
      </c>
      <c r="K3224" s="460">
        <v>0</v>
      </c>
      <c r="L3224" s="460">
        <v>0</v>
      </c>
      <c r="M3224" s="460">
        <v>0</v>
      </c>
      <c r="N3224" s="460">
        <v>4.900028486171859E-2</v>
      </c>
      <c r="O3224" s="460">
        <v>4.900028486171859E-2</v>
      </c>
      <c r="P3224" s="460">
        <v>4.900028486171859E-2</v>
      </c>
      <c r="Q3224" s="460">
        <v>4.900028486171859E-2</v>
      </c>
      <c r="R3224" s="460">
        <v>4.900028486171859E-2</v>
      </c>
      <c r="S3224" s="460">
        <v>0</v>
      </c>
      <c r="T3224" s="460">
        <v>0</v>
      </c>
      <c r="U3224" s="460">
        <v>0</v>
      </c>
      <c r="V3224" s="460">
        <v>0</v>
      </c>
      <c r="W3224" s="460">
        <v>0</v>
      </c>
      <c r="X3224" s="460">
        <v>0</v>
      </c>
    </row>
    <row r="3225" spans="1:24" outlineLevel="1">
      <c r="A3225" s="447"/>
      <c r="B3225" s="447"/>
      <c r="C3225" s="448"/>
      <c r="D3225" s="449"/>
      <c r="E3225" s="460" t="s">
        <v>6695</v>
      </c>
      <c r="F3225" s="460">
        <v>0</v>
      </c>
      <c r="G3225" s="460" t="s">
        <v>64</v>
      </c>
      <c r="H3225" s="460">
        <v>0</v>
      </c>
      <c r="I3225" s="460">
        <v>0</v>
      </c>
      <c r="J3225" s="460">
        <v>0</v>
      </c>
      <c r="K3225" s="460">
        <v>0</v>
      </c>
      <c r="L3225" s="460">
        <v>0</v>
      </c>
      <c r="M3225" s="460">
        <v>0</v>
      </c>
      <c r="N3225" s="460">
        <v>4.900028486171859E-2</v>
      </c>
      <c r="O3225" s="460">
        <v>4.900028486171859E-2</v>
      </c>
      <c r="P3225" s="460">
        <v>4.900028486171859E-2</v>
      </c>
      <c r="Q3225" s="460">
        <v>4.900028486171859E-2</v>
      </c>
      <c r="R3225" s="460">
        <v>4.900028486171859E-2</v>
      </c>
      <c r="S3225" s="460">
        <v>0</v>
      </c>
      <c r="T3225" s="460">
        <v>0</v>
      </c>
      <c r="U3225" s="460">
        <v>0</v>
      </c>
      <c r="V3225" s="460">
        <v>0</v>
      </c>
      <c r="W3225" s="460">
        <v>0</v>
      </c>
      <c r="X3225" s="460">
        <v>0</v>
      </c>
    </row>
    <row r="3226" spans="1:24" outlineLevel="1">
      <c r="A3226" s="447"/>
      <c r="B3226" s="447"/>
      <c r="C3226" s="448"/>
      <c r="D3226" s="449"/>
      <c r="E3226" s="460" t="s">
        <v>6696</v>
      </c>
      <c r="F3226" s="460">
        <v>0</v>
      </c>
      <c r="G3226" s="460" t="s">
        <v>64</v>
      </c>
      <c r="H3226" s="460">
        <v>0</v>
      </c>
      <c r="I3226" s="460">
        <v>0</v>
      </c>
      <c r="J3226" s="460">
        <v>0</v>
      </c>
      <c r="K3226" s="460">
        <v>0</v>
      </c>
      <c r="L3226" s="460">
        <v>0</v>
      </c>
      <c r="M3226" s="460">
        <v>0</v>
      </c>
      <c r="N3226" s="460">
        <v>0</v>
      </c>
      <c r="O3226" s="460">
        <v>0</v>
      </c>
      <c r="P3226" s="460">
        <v>0</v>
      </c>
      <c r="Q3226" s="460">
        <v>0</v>
      </c>
      <c r="R3226" s="460">
        <v>0</v>
      </c>
      <c r="S3226" s="460">
        <v>0</v>
      </c>
      <c r="T3226" s="460">
        <v>0</v>
      </c>
      <c r="U3226" s="460">
        <v>0</v>
      </c>
      <c r="V3226" s="460">
        <v>0</v>
      </c>
      <c r="W3226" s="460">
        <v>0</v>
      </c>
      <c r="X3226" s="460">
        <v>0</v>
      </c>
    </row>
    <row r="3227" spans="1:24" outlineLevel="1">
      <c r="A3227" s="447"/>
      <c r="B3227" s="447"/>
      <c r="C3227" s="448"/>
      <c r="D3227" s="449"/>
      <c r="E3227" s="460" t="s">
        <v>6697</v>
      </c>
      <c r="F3227" s="460">
        <v>0</v>
      </c>
      <c r="G3227" s="460" t="s">
        <v>64</v>
      </c>
      <c r="H3227" s="460">
        <v>0</v>
      </c>
      <c r="I3227" s="460">
        <v>0</v>
      </c>
      <c r="J3227" s="460">
        <v>0</v>
      </c>
      <c r="K3227" s="460">
        <v>0</v>
      </c>
      <c r="L3227" s="460">
        <v>0</v>
      </c>
      <c r="M3227" s="460">
        <v>0</v>
      </c>
      <c r="N3227" s="460">
        <v>0</v>
      </c>
      <c r="O3227" s="460">
        <v>0</v>
      </c>
      <c r="P3227" s="460">
        <v>0</v>
      </c>
      <c r="Q3227" s="460">
        <v>0</v>
      </c>
      <c r="R3227" s="460">
        <v>0</v>
      </c>
      <c r="S3227" s="460">
        <v>0</v>
      </c>
      <c r="T3227" s="460">
        <v>0</v>
      </c>
      <c r="U3227" s="460">
        <v>0</v>
      </c>
      <c r="V3227" s="460">
        <v>0</v>
      </c>
      <c r="W3227" s="460">
        <v>0</v>
      </c>
      <c r="X3227" s="460">
        <v>0</v>
      </c>
    </row>
    <row r="3228" spans="1:24" outlineLevel="1">
      <c r="A3228" s="447"/>
      <c r="B3228" s="447"/>
      <c r="C3228" s="448"/>
      <c r="D3228" s="449"/>
      <c r="E3228" s="460" t="s">
        <v>6698</v>
      </c>
      <c r="F3228" s="460">
        <v>0</v>
      </c>
      <c r="G3228" s="460" t="s">
        <v>64</v>
      </c>
      <c r="H3228" s="460">
        <v>0</v>
      </c>
      <c r="I3228" s="460">
        <v>0</v>
      </c>
      <c r="J3228" s="460">
        <v>0</v>
      </c>
      <c r="K3228" s="460">
        <v>0</v>
      </c>
      <c r="L3228" s="460">
        <v>0</v>
      </c>
      <c r="M3228" s="460">
        <v>0</v>
      </c>
      <c r="N3228" s="460">
        <v>0</v>
      </c>
      <c r="O3228" s="460">
        <v>0</v>
      </c>
      <c r="P3228" s="460">
        <v>0</v>
      </c>
      <c r="Q3228" s="460">
        <v>0</v>
      </c>
      <c r="R3228" s="460">
        <v>0</v>
      </c>
      <c r="S3228" s="460">
        <v>0</v>
      </c>
      <c r="T3228" s="460">
        <v>0</v>
      </c>
      <c r="U3228" s="460">
        <v>0</v>
      </c>
      <c r="V3228" s="460">
        <v>0</v>
      </c>
      <c r="W3228" s="460">
        <v>0</v>
      </c>
      <c r="X3228" s="460">
        <v>0</v>
      </c>
    </row>
    <row r="3229" spans="1:24" outlineLevel="1">
      <c r="A3229" s="447"/>
      <c r="B3229" s="447"/>
      <c r="C3229" s="448"/>
      <c r="D3229" s="449"/>
      <c r="E3229" s="460" t="s">
        <v>6699</v>
      </c>
      <c r="F3229" s="460">
        <v>0</v>
      </c>
      <c r="G3229" s="460" t="s">
        <v>64</v>
      </c>
      <c r="H3229" s="460">
        <v>0</v>
      </c>
      <c r="I3229" s="460">
        <v>0</v>
      </c>
      <c r="J3229" s="460">
        <v>0</v>
      </c>
      <c r="K3229" s="460">
        <v>0</v>
      </c>
      <c r="L3229" s="460">
        <v>0</v>
      </c>
      <c r="M3229" s="460">
        <v>0</v>
      </c>
      <c r="N3229" s="460">
        <v>0</v>
      </c>
      <c r="O3229" s="460">
        <v>0</v>
      </c>
      <c r="P3229" s="460">
        <v>0</v>
      </c>
      <c r="Q3229" s="460">
        <v>0</v>
      </c>
      <c r="R3229" s="460">
        <v>0</v>
      </c>
      <c r="S3229" s="460">
        <v>0</v>
      </c>
      <c r="T3229" s="460">
        <v>0</v>
      </c>
      <c r="U3229" s="460">
        <v>0</v>
      </c>
      <c r="V3229" s="460">
        <v>0</v>
      </c>
      <c r="W3229" s="460">
        <v>0</v>
      </c>
      <c r="X3229" s="460">
        <v>0</v>
      </c>
    </row>
    <row r="3230" spans="1:24" outlineLevel="1">
      <c r="A3230" s="447"/>
      <c r="B3230" s="447"/>
      <c r="C3230" s="448"/>
      <c r="D3230" s="449"/>
      <c r="E3230" s="460" t="s">
        <v>6700</v>
      </c>
      <c r="F3230" s="460">
        <v>0</v>
      </c>
      <c r="G3230" s="460" t="s">
        <v>64</v>
      </c>
      <c r="H3230" s="460">
        <v>0</v>
      </c>
      <c r="I3230" s="460">
        <v>0</v>
      </c>
      <c r="J3230" s="460">
        <v>0</v>
      </c>
      <c r="K3230" s="460">
        <v>0</v>
      </c>
      <c r="L3230" s="460">
        <v>0</v>
      </c>
      <c r="M3230" s="460">
        <v>0</v>
      </c>
      <c r="N3230" s="460">
        <v>0</v>
      </c>
      <c r="O3230" s="460">
        <v>0</v>
      </c>
      <c r="P3230" s="460">
        <v>0</v>
      </c>
      <c r="Q3230" s="460">
        <v>0</v>
      </c>
      <c r="R3230" s="460">
        <v>0</v>
      </c>
      <c r="S3230" s="460">
        <v>0</v>
      </c>
      <c r="T3230" s="460">
        <v>0</v>
      </c>
      <c r="U3230" s="460">
        <v>0</v>
      </c>
      <c r="V3230" s="460">
        <v>0</v>
      </c>
      <c r="W3230" s="460">
        <v>0</v>
      </c>
      <c r="X3230" s="460">
        <v>0</v>
      </c>
    </row>
    <row r="3231" spans="1:24" outlineLevel="1">
      <c r="A3231" s="447"/>
      <c r="B3231" s="447"/>
      <c r="C3231" s="448"/>
      <c r="D3231" s="449"/>
      <c r="E3231" s="460" t="s">
        <v>6701</v>
      </c>
      <c r="F3231" s="460">
        <v>0</v>
      </c>
      <c r="G3231" s="460" t="s">
        <v>64</v>
      </c>
      <c r="H3231" s="460">
        <v>0</v>
      </c>
      <c r="I3231" s="460">
        <v>0</v>
      </c>
      <c r="J3231" s="460">
        <v>0</v>
      </c>
      <c r="K3231" s="460">
        <v>0</v>
      </c>
      <c r="L3231" s="460">
        <v>0</v>
      </c>
      <c r="M3231" s="460">
        <v>0</v>
      </c>
      <c r="N3231" s="460">
        <v>0</v>
      </c>
      <c r="O3231" s="460">
        <v>0</v>
      </c>
      <c r="P3231" s="460">
        <v>0</v>
      </c>
      <c r="Q3231" s="460">
        <v>0</v>
      </c>
      <c r="R3231" s="460">
        <v>0</v>
      </c>
      <c r="S3231" s="460">
        <v>0</v>
      </c>
      <c r="T3231" s="460">
        <v>0</v>
      </c>
      <c r="U3231" s="460">
        <v>0</v>
      </c>
      <c r="V3231" s="460">
        <v>0</v>
      </c>
      <c r="W3231" s="460">
        <v>0</v>
      </c>
      <c r="X3231" s="460">
        <v>0</v>
      </c>
    </row>
    <row r="3232" spans="1:24" outlineLevel="1">
      <c r="A3232" s="453"/>
      <c r="B3232" s="453"/>
      <c r="C3232" s="454"/>
      <c r="D3232" s="455"/>
      <c r="E3232" s="456" t="s">
        <v>6702</v>
      </c>
      <c r="F3232" s="456"/>
      <c r="G3232" s="456" t="s">
        <v>64</v>
      </c>
      <c r="H3232" s="456"/>
      <c r="I3232" s="456"/>
      <c r="J3232" s="461">
        <f t="shared" ref="J3232:X3237" si="246" xml:space="preserve">  CHOOSE( $F$3213, J3214, J3220, J3226 )</f>
        <v>0</v>
      </c>
      <c r="K3232" s="461">
        <f t="shared" si="246"/>
        <v>0</v>
      </c>
      <c r="L3232" s="461">
        <f t="shared" si="246"/>
        <v>0</v>
      </c>
      <c r="M3232" s="461">
        <f t="shared" si="246"/>
        <v>0</v>
      </c>
      <c r="N3232" s="461">
        <f t="shared" si="246"/>
        <v>5.3252000000000077E-2</v>
      </c>
      <c r="O3232" s="461">
        <f t="shared" si="246"/>
        <v>5.3252000000000077E-2</v>
      </c>
      <c r="P3232" s="461">
        <f t="shared" si="246"/>
        <v>5.3252000000000077E-2</v>
      </c>
      <c r="Q3232" s="461">
        <f t="shared" si="246"/>
        <v>5.3252000000000077E-2</v>
      </c>
      <c r="R3232" s="461">
        <f t="shared" si="246"/>
        <v>5.3252000000000077E-2</v>
      </c>
      <c r="S3232" s="461">
        <f t="shared" si="246"/>
        <v>5.1400000000000008E-2</v>
      </c>
      <c r="T3232" s="461">
        <f t="shared" si="246"/>
        <v>5.1400000000000008E-2</v>
      </c>
      <c r="U3232" s="461">
        <f t="shared" si="246"/>
        <v>5.1400000000000008E-2</v>
      </c>
      <c r="V3232" s="461">
        <f t="shared" si="246"/>
        <v>5.1400000000000008E-2</v>
      </c>
      <c r="W3232" s="461">
        <f t="shared" si="246"/>
        <v>5.1400000000000008E-2</v>
      </c>
      <c r="X3232" s="461">
        <f t="shared" si="246"/>
        <v>0</v>
      </c>
    </row>
    <row r="3233" spans="1:24" outlineLevel="1">
      <c r="A3233" s="453"/>
      <c r="B3233" s="453"/>
      <c r="C3233" s="454"/>
      <c r="D3233" s="455"/>
      <c r="E3233" s="456" t="s">
        <v>6703</v>
      </c>
      <c r="F3233" s="456"/>
      <c r="G3233" s="456" t="s">
        <v>64</v>
      </c>
      <c r="H3233" s="456"/>
      <c r="I3233" s="456"/>
      <c r="J3233" s="461">
        <f t="shared" si="246"/>
        <v>0</v>
      </c>
      <c r="K3233" s="461">
        <f t="shared" si="246"/>
        <v>0</v>
      </c>
      <c r="L3233" s="461">
        <f t="shared" si="246"/>
        <v>0</v>
      </c>
      <c r="M3233" s="461">
        <f t="shared" si="246"/>
        <v>0</v>
      </c>
      <c r="N3233" s="461">
        <f t="shared" si="246"/>
        <v>5.3252000000000077E-2</v>
      </c>
      <c r="O3233" s="461">
        <f t="shared" si="246"/>
        <v>5.3252000000000077E-2</v>
      </c>
      <c r="P3233" s="461">
        <f t="shared" si="246"/>
        <v>5.3252000000000077E-2</v>
      </c>
      <c r="Q3233" s="461">
        <f t="shared" si="246"/>
        <v>5.3252000000000077E-2</v>
      </c>
      <c r="R3233" s="461">
        <f t="shared" si="246"/>
        <v>5.3252000000000077E-2</v>
      </c>
      <c r="S3233" s="461">
        <f t="shared" si="246"/>
        <v>5.1400000000000008E-2</v>
      </c>
      <c r="T3233" s="461">
        <f t="shared" si="246"/>
        <v>5.1400000000000008E-2</v>
      </c>
      <c r="U3233" s="461">
        <f t="shared" si="246"/>
        <v>5.1400000000000008E-2</v>
      </c>
      <c r="V3233" s="461">
        <f t="shared" si="246"/>
        <v>5.1400000000000008E-2</v>
      </c>
      <c r="W3233" s="461">
        <f t="shared" si="246"/>
        <v>5.1400000000000008E-2</v>
      </c>
      <c r="X3233" s="461">
        <f t="shared" si="246"/>
        <v>0</v>
      </c>
    </row>
    <row r="3234" spans="1:24" outlineLevel="1">
      <c r="A3234" s="453"/>
      <c r="B3234" s="453"/>
      <c r="C3234" s="454"/>
      <c r="D3234" s="455"/>
      <c r="E3234" s="456" t="s">
        <v>6704</v>
      </c>
      <c r="F3234" s="456"/>
      <c r="G3234" s="456" t="s">
        <v>64</v>
      </c>
      <c r="H3234" s="456"/>
      <c r="I3234" s="456"/>
      <c r="J3234" s="461">
        <f t="shared" si="246"/>
        <v>0</v>
      </c>
      <c r="K3234" s="461">
        <f t="shared" si="246"/>
        <v>0</v>
      </c>
      <c r="L3234" s="461">
        <f t="shared" si="246"/>
        <v>0</v>
      </c>
      <c r="M3234" s="461">
        <f t="shared" si="246"/>
        <v>0</v>
      </c>
      <c r="N3234" s="461">
        <f t="shared" si="246"/>
        <v>5.3252000000000077E-2</v>
      </c>
      <c r="O3234" s="461">
        <f t="shared" si="246"/>
        <v>5.3252000000000077E-2</v>
      </c>
      <c r="P3234" s="461">
        <f t="shared" si="246"/>
        <v>5.3252000000000077E-2</v>
      </c>
      <c r="Q3234" s="461">
        <f t="shared" si="246"/>
        <v>5.3252000000000077E-2</v>
      </c>
      <c r="R3234" s="461">
        <f t="shared" si="246"/>
        <v>5.3252000000000077E-2</v>
      </c>
      <c r="S3234" s="461">
        <f t="shared" si="246"/>
        <v>5.1400000000000008E-2</v>
      </c>
      <c r="T3234" s="461">
        <f t="shared" si="246"/>
        <v>5.1400000000000008E-2</v>
      </c>
      <c r="U3234" s="461">
        <f t="shared" si="246"/>
        <v>5.1400000000000008E-2</v>
      </c>
      <c r="V3234" s="461">
        <f t="shared" si="246"/>
        <v>5.1400000000000008E-2</v>
      </c>
      <c r="W3234" s="461">
        <f t="shared" si="246"/>
        <v>5.1400000000000008E-2</v>
      </c>
      <c r="X3234" s="461">
        <f t="shared" si="246"/>
        <v>0</v>
      </c>
    </row>
    <row r="3235" spans="1:24" outlineLevel="1">
      <c r="A3235" s="453"/>
      <c r="B3235" s="453"/>
      <c r="C3235" s="454"/>
      <c r="D3235" s="455"/>
      <c r="E3235" s="456" t="s">
        <v>6705</v>
      </c>
      <c r="F3235" s="456"/>
      <c r="G3235" s="456" t="s">
        <v>64</v>
      </c>
      <c r="H3235" s="456"/>
      <c r="I3235" s="456"/>
      <c r="J3235" s="461">
        <f t="shared" si="246"/>
        <v>0</v>
      </c>
      <c r="K3235" s="461">
        <f t="shared" si="246"/>
        <v>0</v>
      </c>
      <c r="L3235" s="461">
        <f t="shared" si="246"/>
        <v>0</v>
      </c>
      <c r="M3235" s="461">
        <f t="shared" si="246"/>
        <v>0</v>
      </c>
      <c r="N3235" s="461">
        <f t="shared" si="246"/>
        <v>5.3252000000000077E-2</v>
      </c>
      <c r="O3235" s="461">
        <f t="shared" si="246"/>
        <v>5.3252000000000077E-2</v>
      </c>
      <c r="P3235" s="461">
        <f t="shared" si="246"/>
        <v>5.3252000000000077E-2</v>
      </c>
      <c r="Q3235" s="461">
        <f t="shared" si="246"/>
        <v>5.3252000000000077E-2</v>
      </c>
      <c r="R3235" s="461">
        <f t="shared" si="246"/>
        <v>5.3252000000000077E-2</v>
      </c>
      <c r="S3235" s="461">
        <f t="shared" si="246"/>
        <v>5.1400000000000008E-2</v>
      </c>
      <c r="T3235" s="461">
        <f t="shared" si="246"/>
        <v>5.1400000000000008E-2</v>
      </c>
      <c r="U3235" s="461">
        <f t="shared" si="246"/>
        <v>5.1400000000000008E-2</v>
      </c>
      <c r="V3235" s="461">
        <f t="shared" si="246"/>
        <v>5.1400000000000008E-2</v>
      </c>
      <c r="W3235" s="461">
        <f t="shared" si="246"/>
        <v>5.1400000000000008E-2</v>
      </c>
      <c r="X3235" s="461">
        <f t="shared" si="246"/>
        <v>0</v>
      </c>
    </row>
    <row r="3236" spans="1:24" outlineLevel="1">
      <c r="A3236" s="453"/>
      <c r="B3236" s="453"/>
      <c r="C3236" s="454"/>
      <c r="D3236" s="455"/>
      <c r="E3236" s="456" t="s">
        <v>6706</v>
      </c>
      <c r="F3236" s="456"/>
      <c r="G3236" s="456" t="s">
        <v>64</v>
      </c>
      <c r="H3236" s="456"/>
      <c r="I3236" s="456"/>
      <c r="J3236" s="461">
        <f t="shared" si="246"/>
        <v>0</v>
      </c>
      <c r="K3236" s="461">
        <f t="shared" si="246"/>
        <v>0</v>
      </c>
      <c r="L3236" s="461">
        <f t="shared" si="246"/>
        <v>0</v>
      </c>
      <c r="M3236" s="461">
        <f t="shared" si="246"/>
        <v>0</v>
      </c>
      <c r="N3236" s="461">
        <f t="shared" si="246"/>
        <v>5.3252000000000077E-2</v>
      </c>
      <c r="O3236" s="461">
        <f t="shared" si="246"/>
        <v>5.3252000000000077E-2</v>
      </c>
      <c r="P3236" s="461">
        <f t="shared" si="246"/>
        <v>5.3252000000000077E-2</v>
      </c>
      <c r="Q3236" s="461">
        <f t="shared" si="246"/>
        <v>5.3252000000000077E-2</v>
      </c>
      <c r="R3236" s="461">
        <f t="shared" si="246"/>
        <v>5.3252000000000077E-2</v>
      </c>
      <c r="S3236" s="461">
        <f t="shared" si="246"/>
        <v>5.1400000000000008E-2</v>
      </c>
      <c r="T3236" s="461">
        <f t="shared" si="246"/>
        <v>5.1400000000000008E-2</v>
      </c>
      <c r="U3236" s="461">
        <f t="shared" si="246"/>
        <v>5.1400000000000008E-2</v>
      </c>
      <c r="V3236" s="461">
        <f t="shared" si="246"/>
        <v>5.1400000000000008E-2</v>
      </c>
      <c r="W3236" s="461">
        <f t="shared" si="246"/>
        <v>5.1400000000000008E-2</v>
      </c>
      <c r="X3236" s="461">
        <f t="shared" si="246"/>
        <v>0</v>
      </c>
    </row>
    <row r="3237" spans="1:24" outlineLevel="1">
      <c r="A3237" s="453"/>
      <c r="B3237" s="453"/>
      <c r="C3237" s="454"/>
      <c r="D3237" s="455"/>
      <c r="E3237" s="456" t="s">
        <v>6707</v>
      </c>
      <c r="F3237" s="456"/>
      <c r="G3237" s="456" t="s">
        <v>64</v>
      </c>
      <c r="H3237" s="456"/>
      <c r="I3237" s="456"/>
      <c r="J3237" s="461">
        <f t="shared" si="246"/>
        <v>0</v>
      </c>
      <c r="K3237" s="461">
        <f t="shared" si="246"/>
        <v>0</v>
      </c>
      <c r="L3237" s="461">
        <f t="shared" si="246"/>
        <v>0</v>
      </c>
      <c r="M3237" s="461">
        <f t="shared" si="246"/>
        <v>0</v>
      </c>
      <c r="N3237" s="461">
        <f t="shared" si="246"/>
        <v>0</v>
      </c>
      <c r="O3237" s="461">
        <f t="shared" si="246"/>
        <v>0</v>
      </c>
      <c r="P3237" s="461">
        <f t="shared" si="246"/>
        <v>0</v>
      </c>
      <c r="Q3237" s="461">
        <f t="shared" si="246"/>
        <v>0</v>
      </c>
      <c r="R3237" s="461">
        <f t="shared" si="246"/>
        <v>0</v>
      </c>
      <c r="S3237" s="461">
        <f t="shared" si="246"/>
        <v>0</v>
      </c>
      <c r="T3237" s="461">
        <f t="shared" si="246"/>
        <v>0</v>
      </c>
      <c r="U3237" s="461">
        <f t="shared" si="246"/>
        <v>0</v>
      </c>
      <c r="V3237" s="461">
        <f t="shared" si="246"/>
        <v>0</v>
      </c>
      <c r="W3237" s="461">
        <f t="shared" si="246"/>
        <v>0</v>
      </c>
      <c r="X3237" s="461">
        <f t="shared" si="246"/>
        <v>0</v>
      </c>
    </row>
    <row r="3238" spans="1:24" outlineLevel="1"/>
    <row r="3239" spans="1:24" outlineLevel="1"/>
    <row r="3240" spans="1:24" outlineLevel="1"/>
    <row r="3241" spans="1:24" outlineLevel="1">
      <c r="A3241" s="69" t="s">
        <v>6708</v>
      </c>
    </row>
    <row r="3242" spans="1:24" outlineLevel="2">
      <c r="B3242" s="69" t="s">
        <v>6709</v>
      </c>
    </row>
    <row r="3243" spans="1:24" outlineLevel="2">
      <c r="A3243" s="447"/>
      <c r="B3243" s="447"/>
      <c r="C3243" s="448"/>
      <c r="D3243" s="449"/>
      <c r="E3243" s="452" t="s">
        <v>6710</v>
      </c>
      <c r="F3243" s="452">
        <v>2.2838267071311722</v>
      </c>
      <c r="G3243" s="452" t="s">
        <v>29</v>
      </c>
      <c r="M3243" s="458"/>
    </row>
    <row r="3244" spans="1:24" outlineLevel="2">
      <c r="A3244" s="447"/>
      <c r="B3244" s="447"/>
      <c r="C3244" s="448"/>
      <c r="D3244" s="449"/>
      <c r="E3244" s="452" t="s">
        <v>6711</v>
      </c>
      <c r="F3244" s="452">
        <v>33.693464535076451</v>
      </c>
      <c r="G3244" s="452" t="s">
        <v>29</v>
      </c>
      <c r="M3244" s="458"/>
    </row>
    <row r="3245" spans="1:24" outlineLevel="2">
      <c r="A3245" s="447"/>
      <c r="B3245" s="447"/>
      <c r="C3245" s="448"/>
      <c r="D3245" s="449"/>
      <c r="E3245" s="452" t="s">
        <v>6712</v>
      </c>
      <c r="F3245" s="452">
        <v>26.839674509037312</v>
      </c>
      <c r="G3245" s="452" t="s">
        <v>29</v>
      </c>
      <c r="M3245" s="458"/>
    </row>
    <row r="3246" spans="1:24" outlineLevel="2">
      <c r="A3246" s="447"/>
      <c r="B3246" s="447"/>
      <c r="C3246" s="448"/>
      <c r="D3246" s="449"/>
      <c r="E3246" s="452" t="s">
        <v>6713</v>
      </c>
      <c r="F3246" s="452">
        <v>7.3445269247257858</v>
      </c>
      <c r="G3246" s="452" t="s">
        <v>29</v>
      </c>
      <c r="M3246" s="458"/>
    </row>
    <row r="3247" spans="1:24" outlineLevel="2">
      <c r="A3247" s="447"/>
      <c r="B3247" s="447"/>
      <c r="C3247" s="448"/>
      <c r="D3247" s="449"/>
      <c r="E3247" s="452" t="s">
        <v>6714</v>
      </c>
      <c r="F3247" s="452">
        <v>4.6916226864987332</v>
      </c>
      <c r="G3247" s="452" t="s">
        <v>29</v>
      </c>
      <c r="M3247" s="458"/>
    </row>
    <row r="3248" spans="1:24" outlineLevel="2">
      <c r="A3248" s="447"/>
      <c r="B3248" s="447"/>
      <c r="C3248" s="448"/>
      <c r="D3248" s="449"/>
      <c r="E3248" s="452" t="s">
        <v>6715</v>
      </c>
      <c r="F3248" s="452">
        <v>0</v>
      </c>
      <c r="G3248" s="452" t="s">
        <v>29</v>
      </c>
      <c r="M3248" s="458"/>
    </row>
    <row r="3249" spans="1:13" outlineLevel="2">
      <c r="A3249" s="447"/>
      <c r="B3249" s="447"/>
      <c r="C3249" s="448"/>
      <c r="D3249" s="449"/>
      <c r="E3249" s="452" t="s">
        <v>6716</v>
      </c>
      <c r="F3249" s="452">
        <v>0</v>
      </c>
      <c r="G3249" s="452" t="s">
        <v>29</v>
      </c>
      <c r="M3249" s="458"/>
    </row>
    <row r="3250" spans="1:13" outlineLevel="2">
      <c r="A3250" s="447"/>
      <c r="B3250" s="447"/>
      <c r="C3250" s="448"/>
      <c r="D3250" s="449"/>
      <c r="E3250" s="452" t="s">
        <v>6717</v>
      </c>
      <c r="F3250" s="452">
        <v>0</v>
      </c>
      <c r="G3250" s="452" t="s">
        <v>29</v>
      </c>
      <c r="M3250" s="458"/>
    </row>
    <row r="3251" spans="1:13" outlineLevel="2">
      <c r="A3251" s="447"/>
      <c r="B3251" s="447"/>
      <c r="C3251" s="448"/>
      <c r="D3251" s="449"/>
      <c r="E3251" s="452" t="s">
        <v>6718</v>
      </c>
      <c r="F3251" s="452">
        <v>0</v>
      </c>
      <c r="G3251" s="452" t="s">
        <v>29</v>
      </c>
      <c r="M3251" s="458"/>
    </row>
    <row r="3252" spans="1:13" outlineLevel="2">
      <c r="A3252" s="447"/>
      <c r="B3252" s="447"/>
      <c r="C3252" s="448"/>
      <c r="D3252" s="449"/>
      <c r="E3252" s="452" t="s">
        <v>6719</v>
      </c>
      <c r="F3252" s="452">
        <v>0</v>
      </c>
      <c r="G3252" s="452" t="s">
        <v>29</v>
      </c>
      <c r="M3252" s="458"/>
    </row>
    <row r="3253" spans="1:13" outlineLevel="2">
      <c r="A3253" s="447"/>
      <c r="B3253" s="447"/>
      <c r="C3253" s="448"/>
      <c r="D3253" s="449"/>
      <c r="E3253" s="452" t="s">
        <v>6720</v>
      </c>
      <c r="F3253" s="452">
        <v>0</v>
      </c>
      <c r="G3253" s="452" t="s">
        <v>29</v>
      </c>
      <c r="M3253" s="458"/>
    </row>
    <row r="3254" spans="1:13" outlineLevel="2">
      <c r="A3254" s="447"/>
      <c r="B3254" s="447"/>
      <c r="C3254" s="448"/>
      <c r="D3254" s="449"/>
      <c r="E3254" s="452" t="s">
        <v>6721</v>
      </c>
      <c r="F3254" s="452">
        <v>0</v>
      </c>
      <c r="G3254" s="452" t="s">
        <v>29</v>
      </c>
      <c r="M3254" s="458"/>
    </row>
    <row r="3255" spans="1:13" outlineLevel="2">
      <c r="A3255" s="447"/>
      <c r="B3255" s="447"/>
      <c r="C3255" s="448"/>
      <c r="D3255" s="449"/>
      <c r="E3255" s="452" t="s">
        <v>6722</v>
      </c>
      <c r="F3255" s="452">
        <v>0</v>
      </c>
      <c r="G3255" s="452" t="s">
        <v>29</v>
      </c>
      <c r="M3255" s="458"/>
    </row>
    <row r="3256" spans="1:13" outlineLevel="2">
      <c r="A3256" s="447"/>
      <c r="B3256" s="447"/>
      <c r="C3256" s="448"/>
      <c r="D3256" s="449"/>
      <c r="E3256" s="452" t="s">
        <v>6723</v>
      </c>
      <c r="F3256" s="452">
        <v>0</v>
      </c>
      <c r="G3256" s="452" t="s">
        <v>29</v>
      </c>
      <c r="M3256" s="458"/>
    </row>
    <row r="3257" spans="1:13" outlineLevel="2">
      <c r="A3257" s="447"/>
      <c r="B3257" s="447"/>
      <c r="C3257" s="448"/>
      <c r="D3257" s="449"/>
      <c r="E3257" s="452" t="s">
        <v>6724</v>
      </c>
      <c r="F3257" s="452">
        <v>0</v>
      </c>
      <c r="G3257" s="452" t="s">
        <v>29</v>
      </c>
      <c r="M3257" s="458"/>
    </row>
    <row r="3258" spans="1:13" outlineLevel="2">
      <c r="A3258" s="447"/>
      <c r="B3258" s="447"/>
      <c r="C3258" s="448"/>
      <c r="D3258" s="449"/>
      <c r="E3258" s="452" t="s">
        <v>6725</v>
      </c>
      <c r="F3258" s="452">
        <v>0</v>
      </c>
      <c r="G3258" s="452" t="s">
        <v>29</v>
      </c>
      <c r="M3258" s="458"/>
    </row>
    <row r="3259" spans="1:13" outlineLevel="2">
      <c r="A3259" s="447"/>
      <c r="B3259" s="447"/>
      <c r="C3259" s="448"/>
      <c r="D3259" s="449"/>
      <c r="E3259" s="452" t="s">
        <v>6726</v>
      </c>
      <c r="F3259" s="452">
        <v>0</v>
      </c>
      <c r="G3259" s="452" t="s">
        <v>29</v>
      </c>
      <c r="M3259" s="458"/>
    </row>
    <row r="3260" spans="1:13" outlineLevel="2">
      <c r="A3260" s="447"/>
      <c r="B3260" s="447"/>
      <c r="C3260" s="448"/>
      <c r="D3260" s="449"/>
      <c r="E3260" s="452" t="s">
        <v>6727</v>
      </c>
      <c r="F3260" s="452">
        <v>0</v>
      </c>
      <c r="G3260" s="452" t="s">
        <v>29</v>
      </c>
      <c r="M3260" s="458"/>
    </row>
    <row r="3261" spans="1:13" outlineLevel="2">
      <c r="A3261" s="447"/>
      <c r="B3261" s="447"/>
      <c r="C3261" s="448"/>
      <c r="D3261" s="449"/>
      <c r="E3261" s="450" t="s">
        <v>6728</v>
      </c>
      <c r="F3261" s="450">
        <v>1</v>
      </c>
      <c r="G3261" s="450" t="s">
        <v>4001</v>
      </c>
      <c r="M3261" s="451"/>
    </row>
    <row r="3262" spans="1:13" outlineLevel="2">
      <c r="A3262" s="453"/>
      <c r="B3262" s="453"/>
      <c r="C3262" s="454"/>
      <c r="D3262" s="455"/>
      <c r="E3262" s="456" t="s">
        <v>6729</v>
      </c>
      <c r="F3262" s="457">
        <f t="shared" ref="F3262:F3267" si="247" xml:space="preserve">  CHOOSE( $F$3261, $F3243, $F3249, $F3255 )</f>
        <v>2.2838267071311722</v>
      </c>
      <c r="G3262" s="456" t="s">
        <v>29</v>
      </c>
      <c r="M3262" s="458"/>
    </row>
    <row r="3263" spans="1:13" outlineLevel="2">
      <c r="A3263" s="453"/>
      <c r="B3263" s="453"/>
      <c r="C3263" s="454"/>
      <c r="D3263" s="455"/>
      <c r="E3263" s="456" t="s">
        <v>6730</v>
      </c>
      <c r="F3263" s="457">
        <f t="shared" si="247"/>
        <v>33.693464535076451</v>
      </c>
      <c r="G3263" s="456" t="s">
        <v>29</v>
      </c>
      <c r="M3263" s="458"/>
    </row>
    <row r="3264" spans="1:13" outlineLevel="2">
      <c r="A3264" s="453"/>
      <c r="B3264" s="453"/>
      <c r="C3264" s="454"/>
      <c r="D3264" s="455"/>
      <c r="E3264" s="456" t="s">
        <v>6731</v>
      </c>
      <c r="F3264" s="457">
        <f t="shared" si="247"/>
        <v>26.839674509037312</v>
      </c>
      <c r="G3264" s="456" t="s">
        <v>29</v>
      </c>
      <c r="M3264" s="458"/>
    </row>
    <row r="3265" spans="1:13" outlineLevel="2">
      <c r="A3265" s="453"/>
      <c r="B3265" s="453"/>
      <c r="C3265" s="454"/>
      <c r="D3265" s="455"/>
      <c r="E3265" s="456" t="s">
        <v>6732</v>
      </c>
      <c r="F3265" s="457">
        <f t="shared" si="247"/>
        <v>7.3445269247257858</v>
      </c>
      <c r="G3265" s="456" t="s">
        <v>29</v>
      </c>
      <c r="M3265" s="458"/>
    </row>
    <row r="3266" spans="1:13" outlineLevel="2">
      <c r="A3266" s="453"/>
      <c r="B3266" s="453"/>
      <c r="C3266" s="454"/>
      <c r="D3266" s="455"/>
      <c r="E3266" s="456" t="s">
        <v>6733</v>
      </c>
      <c r="F3266" s="457">
        <f t="shared" si="247"/>
        <v>4.6916226864987332</v>
      </c>
      <c r="G3266" s="456" t="s">
        <v>29</v>
      </c>
      <c r="M3266" s="458"/>
    </row>
    <row r="3267" spans="1:13" outlineLevel="2">
      <c r="A3267" s="453"/>
      <c r="B3267" s="453"/>
      <c r="C3267" s="454"/>
      <c r="D3267" s="455"/>
      <c r="E3267" s="456" t="s">
        <v>6734</v>
      </c>
      <c r="F3267" s="457">
        <f t="shared" si="247"/>
        <v>0</v>
      </c>
      <c r="G3267" s="456" t="s">
        <v>29</v>
      </c>
      <c r="M3267" s="458"/>
    </row>
    <row r="3268" spans="1:13" outlineLevel="2"/>
    <row r="3269" spans="1:13" outlineLevel="2"/>
    <row r="3270" spans="1:13" outlineLevel="2">
      <c r="B3270" s="69" t="s">
        <v>6735</v>
      </c>
    </row>
    <row r="3271" spans="1:13" outlineLevel="2">
      <c r="E3271" s="458" t="str">
        <f t="shared" ref="E3271:G3271" si="248" xml:space="preserve">  E$3262</f>
        <v xml:space="preserve">Active - Cash and cash equivalents actual initial balance - control - nominal (WR) </v>
      </c>
      <c r="F3271" s="458">
        <f t="shared" si="248"/>
        <v>2.2838267071311722</v>
      </c>
      <c r="G3271" s="458" t="str">
        <f t="shared" si="248"/>
        <v>£m</v>
      </c>
      <c r="M3271" s="458"/>
    </row>
    <row r="3272" spans="1:13" outlineLevel="2">
      <c r="E3272" s="458" t="str">
        <f t="shared" ref="E3272:G3272" si="249" xml:space="preserve">  E$3263</f>
        <v xml:space="preserve">Active - Cash and cash equivalents actual initial balance - control - nominal (WN) </v>
      </c>
      <c r="F3272" s="458">
        <f t="shared" si="249"/>
        <v>33.693464535076451</v>
      </c>
      <c r="G3272" s="458" t="str">
        <f t="shared" si="249"/>
        <v>£m</v>
      </c>
      <c r="M3272" s="458"/>
    </row>
    <row r="3273" spans="1:13" outlineLevel="2">
      <c r="E3273" s="458" t="str">
        <f t="shared" ref="E3273:G3273" si="250" xml:space="preserve">  E$3264</f>
        <v xml:space="preserve">Active - Cash and cash equivalents actual initial balance - control - nominal (WWN) </v>
      </c>
      <c r="F3273" s="458">
        <f t="shared" si="250"/>
        <v>26.839674509037312</v>
      </c>
      <c r="G3273" s="458" t="str">
        <f t="shared" si="250"/>
        <v>£m</v>
      </c>
      <c r="M3273" s="458"/>
    </row>
    <row r="3274" spans="1:13" outlineLevel="2">
      <c r="E3274" s="458" t="str">
        <f t="shared" ref="E3274:G3274" si="251" xml:space="preserve">  E$3265</f>
        <v xml:space="preserve">Active - Cash and cash equivalents actual initial balance - control - nominal (BR) </v>
      </c>
      <c r="F3274" s="458">
        <f t="shared" si="251"/>
        <v>7.3445269247257858</v>
      </c>
      <c r="G3274" s="458" t="str">
        <f t="shared" si="251"/>
        <v>£m</v>
      </c>
      <c r="M3274" s="458"/>
    </row>
    <row r="3275" spans="1:13" outlineLevel="2">
      <c r="E3275" s="458" t="str">
        <f t="shared" ref="E3275:G3275" si="252" xml:space="preserve">  E$3266</f>
        <v xml:space="preserve">Active - Cash and cash equivalents actual initial balance - control - nominal (ADDN1) </v>
      </c>
      <c r="F3275" s="458">
        <f t="shared" si="252"/>
        <v>4.6916226864987332</v>
      </c>
      <c r="G3275" s="458" t="str">
        <f t="shared" si="252"/>
        <v>£m</v>
      </c>
      <c r="M3275" s="458"/>
    </row>
    <row r="3276" spans="1:13" outlineLevel="2">
      <c r="E3276" s="458" t="str">
        <f t="shared" ref="E3276:G3276" si="253" xml:space="preserve">  E$3267</f>
        <v xml:space="preserve">Active - Cash and cash equivalents actual initial balance - control - nominal (ADDN2) </v>
      </c>
      <c r="F3276" s="458">
        <f t="shared" si="253"/>
        <v>0</v>
      </c>
      <c r="G3276" s="458" t="str">
        <f t="shared" si="253"/>
        <v>£m</v>
      </c>
      <c r="M3276" s="458"/>
    </row>
    <row r="3277" spans="1:13" outlineLevel="2">
      <c r="A3277" s="453"/>
      <c r="B3277" s="453"/>
      <c r="C3277" s="454"/>
      <c r="D3277" s="455"/>
      <c r="E3277" s="456" t="s">
        <v>6735</v>
      </c>
      <c r="F3277" s="457">
        <f xml:space="preserve">  SUM( $F3271:$F3276 )</f>
        <v>74.853115362469453</v>
      </c>
      <c r="G3277" s="456" t="s">
        <v>29</v>
      </c>
      <c r="M3277" s="458"/>
    </row>
    <row r="3278" spans="1:13" outlineLevel="2"/>
    <row r="3279" spans="1:13" outlineLevel="2"/>
    <row r="3280" spans="1:13" outlineLevel="2">
      <c r="B3280" s="69" t="s">
        <v>6736</v>
      </c>
    </row>
    <row r="3281" spans="1:24" outlineLevel="2">
      <c r="E3281" s="458" t="str">
        <f t="shared" ref="E3281:G3281" si="254" xml:space="preserve">  E$3277</f>
        <v>Active - Cash and cash equivalents actual initial balance - wholesale - nominal</v>
      </c>
      <c r="F3281" s="458">
        <f t="shared" si="254"/>
        <v>74.853115362469453</v>
      </c>
      <c r="G3281" s="458" t="str">
        <f t="shared" si="254"/>
        <v>£m</v>
      </c>
      <c r="M3281" s="458"/>
    </row>
    <row r="3282" spans="1:24" outlineLevel="2">
      <c r="E3282" s="458" t="str">
        <f t="shared" ref="E3282:G3282" si="255" xml:space="preserve">  E$4387</f>
        <v>Active - Opening retained cash balance - Business - nominal</v>
      </c>
      <c r="F3282" s="458">
        <f t="shared" si="255"/>
        <v>0</v>
      </c>
      <c r="G3282" s="458" t="str">
        <f t="shared" si="255"/>
        <v>£m</v>
      </c>
      <c r="M3282" s="458"/>
    </row>
    <row r="3283" spans="1:24" outlineLevel="2">
      <c r="E3283" s="458" t="str">
        <f t="shared" ref="E3283:G3283" si="256" xml:space="preserve">  E$3801</f>
        <v>Active - Opening retained cash balance - Residential - nominal</v>
      </c>
      <c r="F3283" s="458">
        <f t="shared" si="256"/>
        <v>0</v>
      </c>
      <c r="G3283" s="458" t="str">
        <f t="shared" si="256"/>
        <v>£m</v>
      </c>
      <c r="M3283" s="458"/>
    </row>
    <row r="3284" spans="1:24" outlineLevel="2">
      <c r="A3284" s="453"/>
      <c r="B3284" s="453"/>
      <c r="C3284" s="454"/>
      <c r="D3284" s="455"/>
      <c r="E3284" s="456" t="s">
        <v>6736</v>
      </c>
      <c r="F3284" s="457">
        <f xml:space="preserve">  $F3281 + $F3282 + $F3283</f>
        <v>74.853115362469453</v>
      </c>
      <c r="G3284" s="456" t="s">
        <v>29</v>
      </c>
      <c r="M3284" s="458"/>
    </row>
    <row r="3285" spans="1:24" outlineLevel="2"/>
    <row r="3286" spans="1:24" outlineLevel="2"/>
    <row r="3287" spans="1:24" outlineLevel="2">
      <c r="B3287" s="69" t="s">
        <v>6737</v>
      </c>
    </row>
    <row r="3288" spans="1:24" outlineLevel="2">
      <c r="A3288" s="447"/>
      <c r="B3288" s="447"/>
      <c r="C3288" s="448"/>
      <c r="D3288" s="449"/>
      <c r="E3288" s="450" t="s">
        <v>6738</v>
      </c>
      <c r="F3288" s="450">
        <v>1</v>
      </c>
      <c r="G3288" s="450" t="s">
        <v>4001</v>
      </c>
      <c r="M3288" s="451"/>
    </row>
    <row r="3289" spans="1:24" outlineLevel="2">
      <c r="A3289" s="447"/>
      <c r="B3289" s="447"/>
      <c r="C3289" s="448"/>
      <c r="D3289" s="449"/>
      <c r="E3289" s="460" t="s">
        <v>6684</v>
      </c>
      <c r="F3289" s="460">
        <v>0</v>
      </c>
      <c r="G3289" s="460" t="s">
        <v>64</v>
      </c>
      <c r="H3289" s="460">
        <v>0</v>
      </c>
      <c r="I3289" s="460">
        <v>0</v>
      </c>
      <c r="J3289" s="460">
        <v>0</v>
      </c>
      <c r="K3289" s="460">
        <v>0</v>
      </c>
      <c r="L3289" s="460">
        <v>0</v>
      </c>
      <c r="M3289" s="460">
        <v>0</v>
      </c>
      <c r="N3289" s="460">
        <v>5.3252000000000077E-2</v>
      </c>
      <c r="O3289" s="460">
        <v>5.3252000000000077E-2</v>
      </c>
      <c r="P3289" s="460">
        <v>5.3252000000000077E-2</v>
      </c>
      <c r="Q3289" s="460">
        <v>5.3252000000000077E-2</v>
      </c>
      <c r="R3289" s="460">
        <v>5.3252000000000077E-2</v>
      </c>
      <c r="S3289" s="460">
        <v>5.1400000000000008E-2</v>
      </c>
      <c r="T3289" s="460">
        <v>5.1400000000000008E-2</v>
      </c>
      <c r="U3289" s="460">
        <v>5.1400000000000008E-2</v>
      </c>
      <c r="V3289" s="460">
        <v>5.1400000000000008E-2</v>
      </c>
      <c r="W3289" s="460">
        <v>5.1400000000000008E-2</v>
      </c>
      <c r="X3289" s="460">
        <v>0</v>
      </c>
    </row>
    <row r="3290" spans="1:24" outlineLevel="2">
      <c r="A3290" s="447"/>
      <c r="B3290" s="447"/>
      <c r="C3290" s="448"/>
      <c r="D3290" s="449"/>
      <c r="E3290" s="460" t="s">
        <v>6685</v>
      </c>
      <c r="F3290" s="460">
        <v>0</v>
      </c>
      <c r="G3290" s="460" t="s">
        <v>64</v>
      </c>
      <c r="H3290" s="460">
        <v>0</v>
      </c>
      <c r="I3290" s="460">
        <v>0</v>
      </c>
      <c r="J3290" s="460">
        <v>0</v>
      </c>
      <c r="K3290" s="460">
        <v>0</v>
      </c>
      <c r="L3290" s="460">
        <v>0</v>
      </c>
      <c r="M3290" s="460">
        <v>0</v>
      </c>
      <c r="N3290" s="460">
        <v>5.3252000000000077E-2</v>
      </c>
      <c r="O3290" s="460">
        <v>5.3252000000000077E-2</v>
      </c>
      <c r="P3290" s="460">
        <v>5.3252000000000077E-2</v>
      </c>
      <c r="Q3290" s="460">
        <v>5.3252000000000077E-2</v>
      </c>
      <c r="R3290" s="460">
        <v>5.3252000000000077E-2</v>
      </c>
      <c r="S3290" s="460">
        <v>5.1400000000000008E-2</v>
      </c>
      <c r="T3290" s="460">
        <v>5.1400000000000008E-2</v>
      </c>
      <c r="U3290" s="460">
        <v>5.1400000000000008E-2</v>
      </c>
      <c r="V3290" s="460">
        <v>5.1400000000000008E-2</v>
      </c>
      <c r="W3290" s="460">
        <v>5.1400000000000008E-2</v>
      </c>
      <c r="X3290" s="460">
        <v>0</v>
      </c>
    </row>
    <row r="3291" spans="1:24" outlineLevel="2">
      <c r="A3291" s="447"/>
      <c r="B3291" s="447"/>
      <c r="C3291" s="448"/>
      <c r="D3291" s="449"/>
      <c r="E3291" s="460" t="s">
        <v>6686</v>
      </c>
      <c r="F3291" s="460">
        <v>0</v>
      </c>
      <c r="G3291" s="460" t="s">
        <v>64</v>
      </c>
      <c r="H3291" s="460">
        <v>0</v>
      </c>
      <c r="I3291" s="460">
        <v>0</v>
      </c>
      <c r="J3291" s="460">
        <v>0</v>
      </c>
      <c r="K3291" s="460">
        <v>0</v>
      </c>
      <c r="L3291" s="460">
        <v>0</v>
      </c>
      <c r="M3291" s="460">
        <v>0</v>
      </c>
      <c r="N3291" s="460">
        <v>5.3252000000000077E-2</v>
      </c>
      <c r="O3291" s="460">
        <v>5.3252000000000077E-2</v>
      </c>
      <c r="P3291" s="460">
        <v>5.3252000000000077E-2</v>
      </c>
      <c r="Q3291" s="460">
        <v>5.3252000000000077E-2</v>
      </c>
      <c r="R3291" s="460">
        <v>5.3252000000000077E-2</v>
      </c>
      <c r="S3291" s="460">
        <v>5.1400000000000008E-2</v>
      </c>
      <c r="T3291" s="460">
        <v>5.1400000000000008E-2</v>
      </c>
      <c r="U3291" s="460">
        <v>5.1400000000000008E-2</v>
      </c>
      <c r="V3291" s="460">
        <v>5.1400000000000008E-2</v>
      </c>
      <c r="W3291" s="460">
        <v>5.1400000000000008E-2</v>
      </c>
      <c r="X3291" s="460">
        <v>0</v>
      </c>
    </row>
    <row r="3292" spans="1:24" outlineLevel="2">
      <c r="A3292" s="447"/>
      <c r="B3292" s="447"/>
      <c r="C3292" s="448"/>
      <c r="D3292" s="449"/>
      <c r="E3292" s="460" t="s">
        <v>6687</v>
      </c>
      <c r="F3292" s="460">
        <v>0</v>
      </c>
      <c r="G3292" s="460" t="s">
        <v>64</v>
      </c>
      <c r="H3292" s="460">
        <v>0</v>
      </c>
      <c r="I3292" s="460">
        <v>0</v>
      </c>
      <c r="J3292" s="460">
        <v>0</v>
      </c>
      <c r="K3292" s="460">
        <v>0</v>
      </c>
      <c r="L3292" s="460">
        <v>0</v>
      </c>
      <c r="M3292" s="460">
        <v>0</v>
      </c>
      <c r="N3292" s="460">
        <v>5.3252000000000077E-2</v>
      </c>
      <c r="O3292" s="460">
        <v>5.3252000000000077E-2</v>
      </c>
      <c r="P3292" s="460">
        <v>5.3252000000000077E-2</v>
      </c>
      <c r="Q3292" s="460">
        <v>5.3252000000000077E-2</v>
      </c>
      <c r="R3292" s="460">
        <v>5.3252000000000077E-2</v>
      </c>
      <c r="S3292" s="460">
        <v>5.1400000000000008E-2</v>
      </c>
      <c r="T3292" s="460">
        <v>5.1400000000000008E-2</v>
      </c>
      <c r="U3292" s="460">
        <v>5.1400000000000008E-2</v>
      </c>
      <c r="V3292" s="460">
        <v>5.1400000000000008E-2</v>
      </c>
      <c r="W3292" s="460">
        <v>5.1400000000000008E-2</v>
      </c>
      <c r="X3292" s="460">
        <v>0</v>
      </c>
    </row>
    <row r="3293" spans="1:24" outlineLevel="2">
      <c r="A3293" s="447"/>
      <c r="B3293" s="447"/>
      <c r="C3293" s="448"/>
      <c r="D3293" s="449"/>
      <c r="E3293" s="460" t="s">
        <v>6688</v>
      </c>
      <c r="F3293" s="460">
        <v>0</v>
      </c>
      <c r="G3293" s="460" t="s">
        <v>64</v>
      </c>
      <c r="H3293" s="460">
        <v>0</v>
      </c>
      <c r="I3293" s="460">
        <v>0</v>
      </c>
      <c r="J3293" s="460">
        <v>0</v>
      </c>
      <c r="K3293" s="460">
        <v>0</v>
      </c>
      <c r="L3293" s="460">
        <v>0</v>
      </c>
      <c r="M3293" s="460">
        <v>0</v>
      </c>
      <c r="N3293" s="460">
        <v>5.3252000000000077E-2</v>
      </c>
      <c r="O3293" s="460">
        <v>5.3252000000000077E-2</v>
      </c>
      <c r="P3293" s="460">
        <v>5.3252000000000077E-2</v>
      </c>
      <c r="Q3293" s="460">
        <v>5.3252000000000077E-2</v>
      </c>
      <c r="R3293" s="460">
        <v>5.3252000000000077E-2</v>
      </c>
      <c r="S3293" s="460">
        <v>5.1400000000000008E-2</v>
      </c>
      <c r="T3293" s="460">
        <v>5.1400000000000008E-2</v>
      </c>
      <c r="U3293" s="460">
        <v>5.1400000000000008E-2</v>
      </c>
      <c r="V3293" s="460">
        <v>5.1400000000000008E-2</v>
      </c>
      <c r="W3293" s="460">
        <v>5.1400000000000008E-2</v>
      </c>
      <c r="X3293" s="460">
        <v>0</v>
      </c>
    </row>
    <row r="3294" spans="1:24" outlineLevel="2">
      <c r="A3294" s="447"/>
      <c r="B3294" s="447"/>
      <c r="C3294" s="448"/>
      <c r="D3294" s="449"/>
      <c r="E3294" s="460" t="s">
        <v>6689</v>
      </c>
      <c r="F3294" s="460">
        <v>0</v>
      </c>
      <c r="G3294" s="460" t="s">
        <v>64</v>
      </c>
      <c r="H3294" s="460">
        <v>0</v>
      </c>
      <c r="I3294" s="460">
        <v>0</v>
      </c>
      <c r="J3294" s="460">
        <v>0</v>
      </c>
      <c r="K3294" s="460">
        <v>0</v>
      </c>
      <c r="L3294" s="460">
        <v>0</v>
      </c>
      <c r="M3294" s="460">
        <v>0</v>
      </c>
      <c r="N3294" s="460">
        <v>0</v>
      </c>
      <c r="O3294" s="460">
        <v>0</v>
      </c>
      <c r="P3294" s="460">
        <v>0</v>
      </c>
      <c r="Q3294" s="460">
        <v>0</v>
      </c>
      <c r="R3294" s="460">
        <v>0</v>
      </c>
      <c r="S3294" s="460">
        <v>0</v>
      </c>
      <c r="T3294" s="460">
        <v>0</v>
      </c>
      <c r="U3294" s="460">
        <v>0</v>
      </c>
      <c r="V3294" s="460">
        <v>0</v>
      </c>
      <c r="W3294" s="460">
        <v>0</v>
      </c>
      <c r="X3294" s="460">
        <v>0</v>
      </c>
    </row>
    <row r="3295" spans="1:24" outlineLevel="2">
      <c r="A3295" s="447"/>
      <c r="B3295" s="447"/>
      <c r="C3295" s="448"/>
      <c r="D3295" s="449"/>
      <c r="E3295" s="460" t="s">
        <v>6690</v>
      </c>
      <c r="F3295" s="460">
        <v>0</v>
      </c>
      <c r="G3295" s="460" t="s">
        <v>64</v>
      </c>
      <c r="H3295" s="460">
        <v>0</v>
      </c>
      <c r="I3295" s="460">
        <v>0</v>
      </c>
      <c r="J3295" s="460">
        <v>0</v>
      </c>
      <c r="K3295" s="460">
        <v>0</v>
      </c>
      <c r="L3295" s="460">
        <v>0</v>
      </c>
      <c r="M3295" s="460">
        <v>0</v>
      </c>
      <c r="N3295" s="460">
        <v>4.900028486171859E-2</v>
      </c>
      <c r="O3295" s="460">
        <v>4.900028486171859E-2</v>
      </c>
      <c r="P3295" s="460">
        <v>4.900028486171859E-2</v>
      </c>
      <c r="Q3295" s="460">
        <v>4.900028486171859E-2</v>
      </c>
      <c r="R3295" s="460">
        <v>4.900028486171859E-2</v>
      </c>
      <c r="S3295" s="460">
        <v>4.6479999999999994E-2</v>
      </c>
      <c r="T3295" s="460">
        <v>4.6479999999999994E-2</v>
      </c>
      <c r="U3295" s="460">
        <v>4.6479999999999994E-2</v>
      </c>
      <c r="V3295" s="460">
        <v>4.6479999999999994E-2</v>
      </c>
      <c r="W3295" s="460">
        <v>4.6479999999999994E-2</v>
      </c>
      <c r="X3295" s="460">
        <v>0</v>
      </c>
    </row>
    <row r="3296" spans="1:24" outlineLevel="2">
      <c r="A3296" s="447"/>
      <c r="B3296" s="447"/>
      <c r="C3296" s="448"/>
      <c r="D3296" s="449"/>
      <c r="E3296" s="460" t="s">
        <v>6691</v>
      </c>
      <c r="F3296" s="460">
        <v>0</v>
      </c>
      <c r="G3296" s="460" t="s">
        <v>64</v>
      </c>
      <c r="H3296" s="460">
        <v>0</v>
      </c>
      <c r="I3296" s="460">
        <v>0</v>
      </c>
      <c r="J3296" s="460">
        <v>0</v>
      </c>
      <c r="K3296" s="460">
        <v>0</v>
      </c>
      <c r="L3296" s="460">
        <v>0</v>
      </c>
      <c r="M3296" s="460">
        <v>0</v>
      </c>
      <c r="N3296" s="460">
        <v>4.900028486171859E-2</v>
      </c>
      <c r="O3296" s="460">
        <v>4.900028486171859E-2</v>
      </c>
      <c r="P3296" s="460">
        <v>4.900028486171859E-2</v>
      </c>
      <c r="Q3296" s="460">
        <v>4.900028486171859E-2</v>
      </c>
      <c r="R3296" s="460">
        <v>4.900028486171859E-2</v>
      </c>
      <c r="S3296" s="460">
        <v>4.6479999999999994E-2</v>
      </c>
      <c r="T3296" s="460">
        <v>4.6479999999999994E-2</v>
      </c>
      <c r="U3296" s="460">
        <v>4.6479999999999994E-2</v>
      </c>
      <c r="V3296" s="460">
        <v>4.6479999999999994E-2</v>
      </c>
      <c r="W3296" s="460">
        <v>4.6479999999999994E-2</v>
      </c>
      <c r="X3296" s="460">
        <v>0</v>
      </c>
    </row>
    <row r="3297" spans="1:24" outlineLevel="2">
      <c r="A3297" s="447"/>
      <c r="B3297" s="447"/>
      <c r="C3297" s="448"/>
      <c r="D3297" s="449"/>
      <c r="E3297" s="460" t="s">
        <v>6692</v>
      </c>
      <c r="F3297" s="460">
        <v>0</v>
      </c>
      <c r="G3297" s="460" t="s">
        <v>64</v>
      </c>
      <c r="H3297" s="460">
        <v>0</v>
      </c>
      <c r="I3297" s="460">
        <v>0</v>
      </c>
      <c r="J3297" s="460">
        <v>0</v>
      </c>
      <c r="K3297" s="460">
        <v>0</v>
      </c>
      <c r="L3297" s="460">
        <v>0</v>
      </c>
      <c r="M3297" s="460">
        <v>0</v>
      </c>
      <c r="N3297" s="460">
        <v>4.900028486171859E-2</v>
      </c>
      <c r="O3297" s="460">
        <v>4.900028486171859E-2</v>
      </c>
      <c r="P3297" s="460">
        <v>4.900028486171859E-2</v>
      </c>
      <c r="Q3297" s="460">
        <v>4.900028486171859E-2</v>
      </c>
      <c r="R3297" s="460">
        <v>4.900028486171859E-2</v>
      </c>
      <c r="S3297" s="460">
        <v>4.6479999999999994E-2</v>
      </c>
      <c r="T3297" s="460">
        <v>4.6479999999999994E-2</v>
      </c>
      <c r="U3297" s="460">
        <v>4.6479999999999994E-2</v>
      </c>
      <c r="V3297" s="460">
        <v>4.6479999999999994E-2</v>
      </c>
      <c r="W3297" s="460">
        <v>4.6479999999999994E-2</v>
      </c>
      <c r="X3297" s="460">
        <v>0</v>
      </c>
    </row>
    <row r="3298" spans="1:24" outlineLevel="2">
      <c r="A3298" s="447"/>
      <c r="B3298" s="447"/>
      <c r="C3298" s="448"/>
      <c r="D3298" s="449"/>
      <c r="E3298" s="460" t="s">
        <v>6693</v>
      </c>
      <c r="F3298" s="460">
        <v>0</v>
      </c>
      <c r="G3298" s="460" t="s">
        <v>64</v>
      </c>
      <c r="H3298" s="460">
        <v>0</v>
      </c>
      <c r="I3298" s="460">
        <v>0</v>
      </c>
      <c r="J3298" s="460">
        <v>0</v>
      </c>
      <c r="K3298" s="460">
        <v>0</v>
      </c>
      <c r="L3298" s="460">
        <v>0</v>
      </c>
      <c r="M3298" s="460">
        <v>0</v>
      </c>
      <c r="N3298" s="460">
        <v>4.900028486171859E-2</v>
      </c>
      <c r="O3298" s="460">
        <v>4.900028486171859E-2</v>
      </c>
      <c r="P3298" s="460">
        <v>4.900028486171859E-2</v>
      </c>
      <c r="Q3298" s="460">
        <v>4.900028486171859E-2</v>
      </c>
      <c r="R3298" s="460">
        <v>4.900028486171859E-2</v>
      </c>
      <c r="S3298" s="460">
        <v>4.6479999999999994E-2</v>
      </c>
      <c r="T3298" s="460">
        <v>4.6479999999999994E-2</v>
      </c>
      <c r="U3298" s="460">
        <v>4.6479999999999994E-2</v>
      </c>
      <c r="V3298" s="460">
        <v>4.6479999999999994E-2</v>
      </c>
      <c r="W3298" s="460">
        <v>4.6479999999999994E-2</v>
      </c>
      <c r="X3298" s="460">
        <v>0</v>
      </c>
    </row>
    <row r="3299" spans="1:24" outlineLevel="2">
      <c r="A3299" s="447"/>
      <c r="B3299" s="447"/>
      <c r="C3299" s="448"/>
      <c r="D3299" s="449"/>
      <c r="E3299" s="460" t="s">
        <v>6694</v>
      </c>
      <c r="F3299" s="460">
        <v>0</v>
      </c>
      <c r="G3299" s="460" t="s">
        <v>64</v>
      </c>
      <c r="H3299" s="460">
        <v>0</v>
      </c>
      <c r="I3299" s="460">
        <v>0</v>
      </c>
      <c r="J3299" s="460">
        <v>0</v>
      </c>
      <c r="K3299" s="460">
        <v>0</v>
      </c>
      <c r="L3299" s="460">
        <v>0</v>
      </c>
      <c r="M3299" s="460">
        <v>0</v>
      </c>
      <c r="N3299" s="460">
        <v>4.900028486171859E-2</v>
      </c>
      <c r="O3299" s="460">
        <v>4.900028486171859E-2</v>
      </c>
      <c r="P3299" s="460">
        <v>4.900028486171859E-2</v>
      </c>
      <c r="Q3299" s="460">
        <v>4.900028486171859E-2</v>
      </c>
      <c r="R3299" s="460">
        <v>4.900028486171859E-2</v>
      </c>
      <c r="S3299" s="460">
        <v>0</v>
      </c>
      <c r="T3299" s="460">
        <v>0</v>
      </c>
      <c r="U3299" s="460">
        <v>0</v>
      </c>
      <c r="V3299" s="460">
        <v>0</v>
      </c>
      <c r="W3299" s="460">
        <v>0</v>
      </c>
      <c r="X3299" s="460">
        <v>0</v>
      </c>
    </row>
    <row r="3300" spans="1:24" outlineLevel="2">
      <c r="A3300" s="447"/>
      <c r="B3300" s="447"/>
      <c r="C3300" s="448"/>
      <c r="D3300" s="449"/>
      <c r="E3300" s="460" t="s">
        <v>6695</v>
      </c>
      <c r="F3300" s="460">
        <v>0</v>
      </c>
      <c r="G3300" s="460" t="s">
        <v>64</v>
      </c>
      <c r="H3300" s="460">
        <v>0</v>
      </c>
      <c r="I3300" s="460">
        <v>0</v>
      </c>
      <c r="J3300" s="460">
        <v>0</v>
      </c>
      <c r="K3300" s="460">
        <v>0</v>
      </c>
      <c r="L3300" s="460">
        <v>0</v>
      </c>
      <c r="M3300" s="460">
        <v>0</v>
      </c>
      <c r="N3300" s="460">
        <v>4.900028486171859E-2</v>
      </c>
      <c r="O3300" s="460">
        <v>4.900028486171859E-2</v>
      </c>
      <c r="P3300" s="460">
        <v>4.900028486171859E-2</v>
      </c>
      <c r="Q3300" s="460">
        <v>4.900028486171859E-2</v>
      </c>
      <c r="R3300" s="460">
        <v>4.900028486171859E-2</v>
      </c>
      <c r="S3300" s="460">
        <v>0</v>
      </c>
      <c r="T3300" s="460">
        <v>0</v>
      </c>
      <c r="U3300" s="460">
        <v>0</v>
      </c>
      <c r="V3300" s="460">
        <v>0</v>
      </c>
      <c r="W3300" s="460">
        <v>0</v>
      </c>
      <c r="X3300" s="460">
        <v>0</v>
      </c>
    </row>
    <row r="3301" spans="1:24" outlineLevel="2">
      <c r="A3301" s="447"/>
      <c r="B3301" s="447"/>
      <c r="C3301" s="448"/>
      <c r="D3301" s="449"/>
      <c r="E3301" s="460" t="s">
        <v>6696</v>
      </c>
      <c r="F3301" s="460">
        <v>0</v>
      </c>
      <c r="G3301" s="460" t="s">
        <v>64</v>
      </c>
      <c r="H3301" s="460">
        <v>0</v>
      </c>
      <c r="I3301" s="460">
        <v>0</v>
      </c>
      <c r="J3301" s="460">
        <v>0</v>
      </c>
      <c r="K3301" s="460">
        <v>0</v>
      </c>
      <c r="L3301" s="460">
        <v>0</v>
      </c>
      <c r="M3301" s="460">
        <v>0</v>
      </c>
      <c r="N3301" s="460">
        <v>0</v>
      </c>
      <c r="O3301" s="460">
        <v>0</v>
      </c>
      <c r="P3301" s="460">
        <v>0</v>
      </c>
      <c r="Q3301" s="460">
        <v>0</v>
      </c>
      <c r="R3301" s="460">
        <v>0</v>
      </c>
      <c r="S3301" s="460">
        <v>0</v>
      </c>
      <c r="T3301" s="460">
        <v>0</v>
      </c>
      <c r="U3301" s="460">
        <v>0</v>
      </c>
      <c r="V3301" s="460">
        <v>0</v>
      </c>
      <c r="W3301" s="460">
        <v>0</v>
      </c>
      <c r="X3301" s="460">
        <v>0</v>
      </c>
    </row>
    <row r="3302" spans="1:24" outlineLevel="2">
      <c r="A3302" s="447"/>
      <c r="B3302" s="447"/>
      <c r="C3302" s="448"/>
      <c r="D3302" s="449"/>
      <c r="E3302" s="460" t="s">
        <v>6697</v>
      </c>
      <c r="F3302" s="460">
        <v>0</v>
      </c>
      <c r="G3302" s="460" t="s">
        <v>64</v>
      </c>
      <c r="H3302" s="460">
        <v>0</v>
      </c>
      <c r="I3302" s="460">
        <v>0</v>
      </c>
      <c r="J3302" s="460">
        <v>0</v>
      </c>
      <c r="K3302" s="460">
        <v>0</v>
      </c>
      <c r="L3302" s="460">
        <v>0</v>
      </c>
      <c r="M3302" s="460">
        <v>0</v>
      </c>
      <c r="N3302" s="460">
        <v>0</v>
      </c>
      <c r="O3302" s="460">
        <v>0</v>
      </c>
      <c r="P3302" s="460">
        <v>0</v>
      </c>
      <c r="Q3302" s="460">
        <v>0</v>
      </c>
      <c r="R3302" s="460">
        <v>0</v>
      </c>
      <c r="S3302" s="460">
        <v>0</v>
      </c>
      <c r="T3302" s="460">
        <v>0</v>
      </c>
      <c r="U3302" s="460">
        <v>0</v>
      </c>
      <c r="V3302" s="460">
        <v>0</v>
      </c>
      <c r="W3302" s="460">
        <v>0</v>
      </c>
      <c r="X3302" s="460">
        <v>0</v>
      </c>
    </row>
    <row r="3303" spans="1:24" outlineLevel="2">
      <c r="A3303" s="447"/>
      <c r="B3303" s="447"/>
      <c r="C3303" s="448"/>
      <c r="D3303" s="449"/>
      <c r="E3303" s="460" t="s">
        <v>6698</v>
      </c>
      <c r="F3303" s="460">
        <v>0</v>
      </c>
      <c r="G3303" s="460" t="s">
        <v>64</v>
      </c>
      <c r="H3303" s="460">
        <v>0</v>
      </c>
      <c r="I3303" s="460">
        <v>0</v>
      </c>
      <c r="J3303" s="460">
        <v>0</v>
      </c>
      <c r="K3303" s="460">
        <v>0</v>
      </c>
      <c r="L3303" s="460">
        <v>0</v>
      </c>
      <c r="M3303" s="460">
        <v>0</v>
      </c>
      <c r="N3303" s="460">
        <v>0</v>
      </c>
      <c r="O3303" s="460">
        <v>0</v>
      </c>
      <c r="P3303" s="460">
        <v>0</v>
      </c>
      <c r="Q3303" s="460">
        <v>0</v>
      </c>
      <c r="R3303" s="460">
        <v>0</v>
      </c>
      <c r="S3303" s="460">
        <v>0</v>
      </c>
      <c r="T3303" s="460">
        <v>0</v>
      </c>
      <c r="U3303" s="460">
        <v>0</v>
      </c>
      <c r="V3303" s="460">
        <v>0</v>
      </c>
      <c r="W3303" s="460">
        <v>0</v>
      </c>
      <c r="X3303" s="460">
        <v>0</v>
      </c>
    </row>
    <row r="3304" spans="1:24" outlineLevel="2">
      <c r="A3304" s="447"/>
      <c r="B3304" s="447"/>
      <c r="C3304" s="448"/>
      <c r="D3304" s="449"/>
      <c r="E3304" s="460" t="s">
        <v>6699</v>
      </c>
      <c r="F3304" s="460">
        <v>0</v>
      </c>
      <c r="G3304" s="460" t="s">
        <v>64</v>
      </c>
      <c r="H3304" s="460">
        <v>0</v>
      </c>
      <c r="I3304" s="460">
        <v>0</v>
      </c>
      <c r="J3304" s="460">
        <v>0</v>
      </c>
      <c r="K3304" s="460">
        <v>0</v>
      </c>
      <c r="L3304" s="460">
        <v>0</v>
      </c>
      <c r="M3304" s="460">
        <v>0</v>
      </c>
      <c r="N3304" s="460">
        <v>0</v>
      </c>
      <c r="O3304" s="460">
        <v>0</v>
      </c>
      <c r="P3304" s="460">
        <v>0</v>
      </c>
      <c r="Q3304" s="460">
        <v>0</v>
      </c>
      <c r="R3304" s="460">
        <v>0</v>
      </c>
      <c r="S3304" s="460">
        <v>0</v>
      </c>
      <c r="T3304" s="460">
        <v>0</v>
      </c>
      <c r="U3304" s="460">
        <v>0</v>
      </c>
      <c r="V3304" s="460">
        <v>0</v>
      </c>
      <c r="W3304" s="460">
        <v>0</v>
      </c>
      <c r="X3304" s="460">
        <v>0</v>
      </c>
    </row>
    <row r="3305" spans="1:24" outlineLevel="2">
      <c r="A3305" s="447"/>
      <c r="B3305" s="447"/>
      <c r="C3305" s="448"/>
      <c r="D3305" s="449"/>
      <c r="E3305" s="460" t="s">
        <v>6700</v>
      </c>
      <c r="F3305" s="460">
        <v>0</v>
      </c>
      <c r="G3305" s="460" t="s">
        <v>64</v>
      </c>
      <c r="H3305" s="460">
        <v>0</v>
      </c>
      <c r="I3305" s="460">
        <v>0</v>
      </c>
      <c r="J3305" s="460">
        <v>0</v>
      </c>
      <c r="K3305" s="460">
        <v>0</v>
      </c>
      <c r="L3305" s="460">
        <v>0</v>
      </c>
      <c r="M3305" s="460">
        <v>0</v>
      </c>
      <c r="N3305" s="460">
        <v>0</v>
      </c>
      <c r="O3305" s="460">
        <v>0</v>
      </c>
      <c r="P3305" s="460">
        <v>0</v>
      </c>
      <c r="Q3305" s="460">
        <v>0</v>
      </c>
      <c r="R3305" s="460">
        <v>0</v>
      </c>
      <c r="S3305" s="460">
        <v>0</v>
      </c>
      <c r="T3305" s="460">
        <v>0</v>
      </c>
      <c r="U3305" s="460">
        <v>0</v>
      </c>
      <c r="V3305" s="460">
        <v>0</v>
      </c>
      <c r="W3305" s="460">
        <v>0</v>
      </c>
      <c r="X3305" s="460">
        <v>0</v>
      </c>
    </row>
    <row r="3306" spans="1:24" outlineLevel="2">
      <c r="A3306" s="447"/>
      <c r="B3306" s="447"/>
      <c r="C3306" s="448"/>
      <c r="D3306" s="449"/>
      <c r="E3306" s="460" t="s">
        <v>6701</v>
      </c>
      <c r="F3306" s="460">
        <v>0</v>
      </c>
      <c r="G3306" s="460" t="s">
        <v>64</v>
      </c>
      <c r="H3306" s="460">
        <v>0</v>
      </c>
      <c r="I3306" s="460">
        <v>0</v>
      </c>
      <c r="J3306" s="460">
        <v>0</v>
      </c>
      <c r="K3306" s="460">
        <v>0</v>
      </c>
      <c r="L3306" s="460">
        <v>0</v>
      </c>
      <c r="M3306" s="460">
        <v>0</v>
      </c>
      <c r="N3306" s="460">
        <v>0</v>
      </c>
      <c r="O3306" s="460">
        <v>0</v>
      </c>
      <c r="P3306" s="460">
        <v>0</v>
      </c>
      <c r="Q3306" s="460">
        <v>0</v>
      </c>
      <c r="R3306" s="460">
        <v>0</v>
      </c>
      <c r="S3306" s="460">
        <v>0</v>
      </c>
      <c r="T3306" s="460">
        <v>0</v>
      </c>
      <c r="U3306" s="460">
        <v>0</v>
      </c>
      <c r="V3306" s="460">
        <v>0</v>
      </c>
      <c r="W3306" s="460">
        <v>0</v>
      </c>
      <c r="X3306" s="460">
        <v>0</v>
      </c>
    </row>
    <row r="3307" spans="1:24" outlineLevel="2">
      <c r="A3307" s="453"/>
      <c r="B3307" s="453"/>
      <c r="C3307" s="454"/>
      <c r="D3307" s="455"/>
      <c r="E3307" s="456" t="s">
        <v>6739</v>
      </c>
      <c r="F3307" s="456"/>
      <c r="G3307" s="456" t="s">
        <v>64</v>
      </c>
      <c r="H3307" s="456"/>
      <c r="I3307" s="456"/>
      <c r="J3307" s="461">
        <f t="shared" ref="J3307:X3312" si="257" xml:space="preserve">  CHOOSE( $F$3288, J3289, J3295, J3301 )</f>
        <v>0</v>
      </c>
      <c r="K3307" s="461">
        <f t="shared" si="257"/>
        <v>0</v>
      </c>
      <c r="L3307" s="461">
        <f t="shared" si="257"/>
        <v>0</v>
      </c>
      <c r="M3307" s="461">
        <f t="shared" si="257"/>
        <v>0</v>
      </c>
      <c r="N3307" s="461">
        <f t="shared" si="257"/>
        <v>5.3252000000000077E-2</v>
      </c>
      <c r="O3307" s="461">
        <f t="shared" si="257"/>
        <v>5.3252000000000077E-2</v>
      </c>
      <c r="P3307" s="461">
        <f t="shared" si="257"/>
        <v>5.3252000000000077E-2</v>
      </c>
      <c r="Q3307" s="461">
        <f t="shared" si="257"/>
        <v>5.3252000000000077E-2</v>
      </c>
      <c r="R3307" s="461">
        <f t="shared" si="257"/>
        <v>5.3252000000000077E-2</v>
      </c>
      <c r="S3307" s="461">
        <f t="shared" si="257"/>
        <v>5.1400000000000008E-2</v>
      </c>
      <c r="T3307" s="461">
        <f t="shared" si="257"/>
        <v>5.1400000000000008E-2</v>
      </c>
      <c r="U3307" s="461">
        <f t="shared" si="257"/>
        <v>5.1400000000000008E-2</v>
      </c>
      <c r="V3307" s="461">
        <f t="shared" si="257"/>
        <v>5.1400000000000008E-2</v>
      </c>
      <c r="W3307" s="461">
        <f t="shared" si="257"/>
        <v>5.1400000000000008E-2</v>
      </c>
      <c r="X3307" s="461">
        <f t="shared" si="257"/>
        <v>0</v>
      </c>
    </row>
    <row r="3308" spans="1:24" outlineLevel="2">
      <c r="A3308" s="453"/>
      <c r="B3308" s="453"/>
      <c r="C3308" s="454"/>
      <c r="D3308" s="455"/>
      <c r="E3308" s="456" t="s">
        <v>6740</v>
      </c>
      <c r="F3308" s="456"/>
      <c r="G3308" s="456" t="s">
        <v>64</v>
      </c>
      <c r="H3308" s="456"/>
      <c r="I3308" s="456"/>
      <c r="J3308" s="461">
        <f t="shared" si="257"/>
        <v>0</v>
      </c>
      <c r="K3308" s="461">
        <f t="shared" si="257"/>
        <v>0</v>
      </c>
      <c r="L3308" s="461">
        <f t="shared" si="257"/>
        <v>0</v>
      </c>
      <c r="M3308" s="461">
        <f t="shared" si="257"/>
        <v>0</v>
      </c>
      <c r="N3308" s="461">
        <f t="shared" si="257"/>
        <v>5.3252000000000077E-2</v>
      </c>
      <c r="O3308" s="461">
        <f t="shared" si="257"/>
        <v>5.3252000000000077E-2</v>
      </c>
      <c r="P3308" s="461">
        <f t="shared" si="257"/>
        <v>5.3252000000000077E-2</v>
      </c>
      <c r="Q3308" s="461">
        <f t="shared" si="257"/>
        <v>5.3252000000000077E-2</v>
      </c>
      <c r="R3308" s="461">
        <f t="shared" si="257"/>
        <v>5.3252000000000077E-2</v>
      </c>
      <c r="S3308" s="461">
        <f t="shared" si="257"/>
        <v>5.1400000000000008E-2</v>
      </c>
      <c r="T3308" s="461">
        <f t="shared" si="257"/>
        <v>5.1400000000000008E-2</v>
      </c>
      <c r="U3308" s="461">
        <f t="shared" si="257"/>
        <v>5.1400000000000008E-2</v>
      </c>
      <c r="V3308" s="461">
        <f t="shared" si="257"/>
        <v>5.1400000000000008E-2</v>
      </c>
      <c r="W3308" s="461">
        <f t="shared" si="257"/>
        <v>5.1400000000000008E-2</v>
      </c>
      <c r="X3308" s="461">
        <f t="shared" si="257"/>
        <v>0</v>
      </c>
    </row>
    <row r="3309" spans="1:24" outlineLevel="2">
      <c r="A3309" s="453"/>
      <c r="B3309" s="453"/>
      <c r="C3309" s="454"/>
      <c r="D3309" s="455"/>
      <c r="E3309" s="456" t="s">
        <v>6741</v>
      </c>
      <c r="F3309" s="456"/>
      <c r="G3309" s="456" t="s">
        <v>64</v>
      </c>
      <c r="H3309" s="456"/>
      <c r="I3309" s="456"/>
      <c r="J3309" s="461">
        <f t="shared" si="257"/>
        <v>0</v>
      </c>
      <c r="K3309" s="461">
        <f t="shared" si="257"/>
        <v>0</v>
      </c>
      <c r="L3309" s="461">
        <f t="shared" si="257"/>
        <v>0</v>
      </c>
      <c r="M3309" s="461">
        <f t="shared" si="257"/>
        <v>0</v>
      </c>
      <c r="N3309" s="461">
        <f t="shared" si="257"/>
        <v>5.3252000000000077E-2</v>
      </c>
      <c r="O3309" s="461">
        <f t="shared" si="257"/>
        <v>5.3252000000000077E-2</v>
      </c>
      <c r="P3309" s="461">
        <f t="shared" si="257"/>
        <v>5.3252000000000077E-2</v>
      </c>
      <c r="Q3309" s="461">
        <f t="shared" si="257"/>
        <v>5.3252000000000077E-2</v>
      </c>
      <c r="R3309" s="461">
        <f t="shared" si="257"/>
        <v>5.3252000000000077E-2</v>
      </c>
      <c r="S3309" s="461">
        <f t="shared" si="257"/>
        <v>5.1400000000000008E-2</v>
      </c>
      <c r="T3309" s="461">
        <f t="shared" si="257"/>
        <v>5.1400000000000008E-2</v>
      </c>
      <c r="U3309" s="461">
        <f t="shared" si="257"/>
        <v>5.1400000000000008E-2</v>
      </c>
      <c r="V3309" s="461">
        <f t="shared" si="257"/>
        <v>5.1400000000000008E-2</v>
      </c>
      <c r="W3309" s="461">
        <f t="shared" si="257"/>
        <v>5.1400000000000008E-2</v>
      </c>
      <c r="X3309" s="461">
        <f t="shared" si="257"/>
        <v>0</v>
      </c>
    </row>
    <row r="3310" spans="1:24" outlineLevel="2">
      <c r="A3310" s="453"/>
      <c r="B3310" s="453"/>
      <c r="C3310" s="454"/>
      <c r="D3310" s="455"/>
      <c r="E3310" s="456" t="s">
        <v>6742</v>
      </c>
      <c r="F3310" s="456"/>
      <c r="G3310" s="456" t="s">
        <v>64</v>
      </c>
      <c r="H3310" s="456"/>
      <c r="I3310" s="456"/>
      <c r="J3310" s="461">
        <f t="shared" si="257"/>
        <v>0</v>
      </c>
      <c r="K3310" s="461">
        <f t="shared" si="257"/>
        <v>0</v>
      </c>
      <c r="L3310" s="461">
        <f t="shared" si="257"/>
        <v>0</v>
      </c>
      <c r="M3310" s="461">
        <f t="shared" si="257"/>
        <v>0</v>
      </c>
      <c r="N3310" s="461">
        <f t="shared" si="257"/>
        <v>5.3252000000000077E-2</v>
      </c>
      <c r="O3310" s="461">
        <f t="shared" si="257"/>
        <v>5.3252000000000077E-2</v>
      </c>
      <c r="P3310" s="461">
        <f t="shared" si="257"/>
        <v>5.3252000000000077E-2</v>
      </c>
      <c r="Q3310" s="461">
        <f t="shared" si="257"/>
        <v>5.3252000000000077E-2</v>
      </c>
      <c r="R3310" s="461">
        <f t="shared" si="257"/>
        <v>5.3252000000000077E-2</v>
      </c>
      <c r="S3310" s="461">
        <f t="shared" si="257"/>
        <v>5.1400000000000008E-2</v>
      </c>
      <c r="T3310" s="461">
        <f t="shared" si="257"/>
        <v>5.1400000000000008E-2</v>
      </c>
      <c r="U3310" s="461">
        <f t="shared" si="257"/>
        <v>5.1400000000000008E-2</v>
      </c>
      <c r="V3310" s="461">
        <f t="shared" si="257"/>
        <v>5.1400000000000008E-2</v>
      </c>
      <c r="W3310" s="461">
        <f t="shared" si="257"/>
        <v>5.1400000000000008E-2</v>
      </c>
      <c r="X3310" s="461">
        <f t="shared" si="257"/>
        <v>0</v>
      </c>
    </row>
    <row r="3311" spans="1:24" outlineLevel="2">
      <c r="A3311" s="453"/>
      <c r="B3311" s="453"/>
      <c r="C3311" s="454"/>
      <c r="D3311" s="455"/>
      <c r="E3311" s="456" t="s">
        <v>6743</v>
      </c>
      <c r="F3311" s="456"/>
      <c r="G3311" s="456" t="s">
        <v>64</v>
      </c>
      <c r="H3311" s="456"/>
      <c r="I3311" s="456"/>
      <c r="J3311" s="461">
        <f t="shared" si="257"/>
        <v>0</v>
      </c>
      <c r="K3311" s="461">
        <f t="shared" si="257"/>
        <v>0</v>
      </c>
      <c r="L3311" s="461">
        <f t="shared" si="257"/>
        <v>0</v>
      </c>
      <c r="M3311" s="461">
        <f t="shared" si="257"/>
        <v>0</v>
      </c>
      <c r="N3311" s="461">
        <f t="shared" si="257"/>
        <v>5.3252000000000077E-2</v>
      </c>
      <c r="O3311" s="461">
        <f t="shared" si="257"/>
        <v>5.3252000000000077E-2</v>
      </c>
      <c r="P3311" s="461">
        <f t="shared" si="257"/>
        <v>5.3252000000000077E-2</v>
      </c>
      <c r="Q3311" s="461">
        <f t="shared" si="257"/>
        <v>5.3252000000000077E-2</v>
      </c>
      <c r="R3311" s="461">
        <f t="shared" si="257"/>
        <v>5.3252000000000077E-2</v>
      </c>
      <c r="S3311" s="461">
        <f t="shared" si="257"/>
        <v>5.1400000000000008E-2</v>
      </c>
      <c r="T3311" s="461">
        <f t="shared" si="257"/>
        <v>5.1400000000000008E-2</v>
      </c>
      <c r="U3311" s="461">
        <f t="shared" si="257"/>
        <v>5.1400000000000008E-2</v>
      </c>
      <c r="V3311" s="461">
        <f t="shared" si="257"/>
        <v>5.1400000000000008E-2</v>
      </c>
      <c r="W3311" s="461">
        <f t="shared" si="257"/>
        <v>5.1400000000000008E-2</v>
      </c>
      <c r="X3311" s="461">
        <f t="shared" si="257"/>
        <v>0</v>
      </c>
    </row>
    <row r="3312" spans="1:24" outlineLevel="2">
      <c r="A3312" s="453"/>
      <c r="B3312" s="453"/>
      <c r="C3312" s="454"/>
      <c r="D3312" s="455"/>
      <c r="E3312" s="456" t="s">
        <v>6744</v>
      </c>
      <c r="F3312" s="456"/>
      <c r="G3312" s="456" t="s">
        <v>64</v>
      </c>
      <c r="H3312" s="456"/>
      <c r="I3312" s="456"/>
      <c r="J3312" s="461">
        <f t="shared" si="257"/>
        <v>0</v>
      </c>
      <c r="K3312" s="461">
        <f t="shared" si="257"/>
        <v>0</v>
      </c>
      <c r="L3312" s="461">
        <f t="shared" si="257"/>
        <v>0</v>
      </c>
      <c r="M3312" s="461">
        <f t="shared" si="257"/>
        <v>0</v>
      </c>
      <c r="N3312" s="461">
        <f t="shared" si="257"/>
        <v>0</v>
      </c>
      <c r="O3312" s="461">
        <f t="shared" si="257"/>
        <v>0</v>
      </c>
      <c r="P3312" s="461">
        <f t="shared" si="257"/>
        <v>0</v>
      </c>
      <c r="Q3312" s="461">
        <f t="shared" si="257"/>
        <v>0</v>
      </c>
      <c r="R3312" s="461">
        <f t="shared" si="257"/>
        <v>0</v>
      </c>
      <c r="S3312" s="461">
        <f t="shared" si="257"/>
        <v>0</v>
      </c>
      <c r="T3312" s="461">
        <f t="shared" si="257"/>
        <v>0</v>
      </c>
      <c r="U3312" s="461">
        <f t="shared" si="257"/>
        <v>0</v>
      </c>
      <c r="V3312" s="461">
        <f t="shared" si="257"/>
        <v>0</v>
      </c>
      <c r="W3312" s="461">
        <f t="shared" si="257"/>
        <v>0</v>
      </c>
      <c r="X3312" s="461">
        <f t="shared" si="257"/>
        <v>0</v>
      </c>
    </row>
    <row r="3313" spans="1:24" outlineLevel="2"/>
    <row r="3316" spans="1:24" s="446" customFormat="1">
      <c r="A3316" s="443" t="s">
        <v>6745</v>
      </c>
      <c r="B3316" s="443"/>
      <c r="C3316" s="444"/>
      <c r="D3316" s="445"/>
    </row>
    <row r="3317" spans="1:24" outlineLevel="1"/>
    <row r="3318" spans="1:24" outlineLevel="1">
      <c r="A3318" s="69" t="s">
        <v>6745</v>
      </c>
    </row>
    <row r="3319" spans="1:24" outlineLevel="2">
      <c r="B3319" s="69" t="s">
        <v>6746</v>
      </c>
    </row>
    <row r="3320" spans="1:24" outlineLevel="2">
      <c r="A3320" s="447"/>
      <c r="B3320" s="447"/>
      <c r="C3320" s="448"/>
      <c r="D3320" s="449"/>
      <c r="E3320" s="450" t="s">
        <v>6747</v>
      </c>
      <c r="F3320" s="450">
        <v>1</v>
      </c>
      <c r="G3320" s="450" t="s">
        <v>4001</v>
      </c>
      <c r="M3320" s="451"/>
    </row>
    <row r="3321" spans="1:24" outlineLevel="2">
      <c r="A3321" s="447"/>
      <c r="B3321" s="447"/>
      <c r="C3321" s="448"/>
      <c r="D3321" s="449"/>
      <c r="E3321" s="452" t="s">
        <v>6748</v>
      </c>
      <c r="F3321" s="452">
        <v>0</v>
      </c>
      <c r="G3321" s="452" t="s">
        <v>29</v>
      </c>
      <c r="H3321" s="452">
        <v>93.874968603805513</v>
      </c>
      <c r="I3321" s="452">
        <v>0</v>
      </c>
      <c r="J3321" s="452">
        <v>0</v>
      </c>
      <c r="K3321" s="452">
        <v>0</v>
      </c>
      <c r="L3321" s="452">
        <v>0</v>
      </c>
      <c r="M3321" s="452">
        <v>0</v>
      </c>
      <c r="N3321" s="452">
        <v>8.9276269183050161</v>
      </c>
      <c r="O3321" s="452">
        <v>13.92892996562148</v>
      </c>
      <c r="P3321" s="452">
        <v>11.201155608172625</v>
      </c>
      <c r="Q3321" s="452">
        <v>9.4009979917714794</v>
      </c>
      <c r="R3321" s="452">
        <v>15.033258119934903</v>
      </c>
      <c r="S3321" s="452">
        <v>3.1579999999999999</v>
      </c>
      <c r="T3321" s="452">
        <v>1.9630000000000001</v>
      </c>
      <c r="U3321" s="452">
        <v>5.8239999999999998</v>
      </c>
      <c r="V3321" s="452">
        <v>9.9649999999999999</v>
      </c>
      <c r="W3321" s="452">
        <v>14.473000000000001</v>
      </c>
      <c r="X3321" s="452">
        <v>0</v>
      </c>
    </row>
    <row r="3322" spans="1:24" outlineLevel="2">
      <c r="A3322" s="447"/>
      <c r="B3322" s="447"/>
      <c r="C3322" s="448"/>
      <c r="D3322" s="449"/>
      <c r="E3322" s="452" t="s">
        <v>6749</v>
      </c>
      <c r="F3322" s="452">
        <v>0</v>
      </c>
      <c r="G3322" s="452" t="s">
        <v>29</v>
      </c>
      <c r="H3322" s="452">
        <v>1505.0162519849709</v>
      </c>
      <c r="I3322" s="452">
        <v>0</v>
      </c>
      <c r="J3322" s="452">
        <v>0</v>
      </c>
      <c r="K3322" s="452">
        <v>0</v>
      </c>
      <c r="L3322" s="452">
        <v>0</v>
      </c>
      <c r="M3322" s="452">
        <v>0</v>
      </c>
      <c r="N3322" s="452">
        <v>138.63545111395121</v>
      </c>
      <c r="O3322" s="452">
        <v>205.63180289120615</v>
      </c>
      <c r="P3322" s="452">
        <v>157.66640555016446</v>
      </c>
      <c r="Q3322" s="452">
        <v>125.05044589981343</v>
      </c>
      <c r="R3322" s="452">
        <v>192.59914652983565</v>
      </c>
      <c r="S3322" s="452">
        <v>61.182000000000002</v>
      </c>
      <c r="T3322" s="452">
        <v>38.018000000000001</v>
      </c>
      <c r="U3322" s="452">
        <v>112.825</v>
      </c>
      <c r="V3322" s="452">
        <v>193.03899999999999</v>
      </c>
      <c r="W3322" s="452">
        <v>280.36900000000003</v>
      </c>
      <c r="X3322" s="452">
        <v>0</v>
      </c>
    </row>
    <row r="3323" spans="1:24" outlineLevel="2">
      <c r="A3323" s="447"/>
      <c r="B3323" s="447"/>
      <c r="C3323" s="448"/>
      <c r="D3323" s="449"/>
      <c r="E3323" s="452" t="s">
        <v>6750</v>
      </c>
      <c r="F3323" s="452">
        <v>0</v>
      </c>
      <c r="G3323" s="452" t="s">
        <v>29</v>
      </c>
      <c r="H3323" s="452">
        <v>1275.4796733287089</v>
      </c>
      <c r="I3323" s="452">
        <v>0</v>
      </c>
      <c r="J3323" s="452">
        <v>0</v>
      </c>
      <c r="K3323" s="452">
        <v>0</v>
      </c>
      <c r="L3323" s="452">
        <v>0</v>
      </c>
      <c r="M3323" s="452">
        <v>0</v>
      </c>
      <c r="N3323" s="452">
        <v>110.34276572238252</v>
      </c>
      <c r="O3323" s="452">
        <v>175.92455052107718</v>
      </c>
      <c r="P3323" s="452">
        <v>144.23838046670659</v>
      </c>
      <c r="Q3323" s="452">
        <v>116.62552163393516</v>
      </c>
      <c r="R3323" s="452">
        <v>186.31145498460765</v>
      </c>
      <c r="S3323" s="452">
        <v>48.381999999999998</v>
      </c>
      <c r="T3323" s="452">
        <v>30.064</v>
      </c>
      <c r="U3323" s="452">
        <v>89.221999999999994</v>
      </c>
      <c r="V3323" s="452">
        <v>152.654</v>
      </c>
      <c r="W3323" s="452">
        <v>221.715</v>
      </c>
      <c r="X3323" s="452">
        <v>0</v>
      </c>
    </row>
    <row r="3324" spans="1:24" outlineLevel="2">
      <c r="A3324" s="447"/>
      <c r="B3324" s="447"/>
      <c r="C3324" s="448"/>
      <c r="D3324" s="449"/>
      <c r="E3324" s="452" t="s">
        <v>6751</v>
      </c>
      <c r="F3324" s="452">
        <v>0</v>
      </c>
      <c r="G3324" s="452" t="s">
        <v>29</v>
      </c>
      <c r="H3324" s="452">
        <v>308.62078369132394</v>
      </c>
      <c r="I3324" s="452">
        <v>0</v>
      </c>
      <c r="J3324" s="452">
        <v>0</v>
      </c>
      <c r="K3324" s="452">
        <v>0</v>
      </c>
      <c r="L3324" s="452">
        <v>0</v>
      </c>
      <c r="M3324" s="452">
        <v>0</v>
      </c>
      <c r="N3324" s="452">
        <v>29.675315945391159</v>
      </c>
      <c r="O3324" s="452">
        <v>41.793397962366377</v>
      </c>
      <c r="P3324" s="452">
        <v>31.026527114250435</v>
      </c>
      <c r="Q3324" s="452">
        <v>23.463351521698517</v>
      </c>
      <c r="R3324" s="452">
        <v>35.469191147617494</v>
      </c>
      <c r="S3324" s="452">
        <v>13.138</v>
      </c>
      <c r="T3324" s="452">
        <v>8.1639999999999997</v>
      </c>
      <c r="U3324" s="452">
        <v>24.228999999999999</v>
      </c>
      <c r="V3324" s="452">
        <v>41.454000000000001</v>
      </c>
      <c r="W3324" s="452">
        <v>60.207999999999998</v>
      </c>
      <c r="X3324" s="452">
        <v>0</v>
      </c>
    </row>
    <row r="3325" spans="1:24" outlineLevel="2">
      <c r="A3325" s="447"/>
      <c r="B3325" s="447"/>
      <c r="C3325" s="448"/>
      <c r="D3325" s="449"/>
      <c r="E3325" s="452" t="s">
        <v>6752</v>
      </c>
      <c r="F3325" s="452">
        <v>0</v>
      </c>
      <c r="G3325" s="452" t="s">
        <v>29</v>
      </c>
      <c r="H3325" s="452">
        <v>241.37975632685578</v>
      </c>
      <c r="I3325" s="452">
        <v>0</v>
      </c>
      <c r="J3325" s="452">
        <v>0</v>
      </c>
      <c r="K3325" s="452">
        <v>0</v>
      </c>
      <c r="L3325" s="452">
        <v>0</v>
      </c>
      <c r="M3325" s="452">
        <v>0</v>
      </c>
      <c r="N3325" s="452">
        <v>28.06378322564618</v>
      </c>
      <c r="O3325" s="452">
        <v>36.669694554531659</v>
      </c>
      <c r="P3325" s="452">
        <v>26.580042686255883</v>
      </c>
      <c r="Q3325" s="452">
        <v>19.903778798696212</v>
      </c>
      <c r="R3325" s="452">
        <v>29.119457061725868</v>
      </c>
      <c r="S3325" s="452">
        <v>9.0190000000000001</v>
      </c>
      <c r="T3325" s="452">
        <v>5.6040000000000001</v>
      </c>
      <c r="U3325" s="452">
        <v>16.632000000000001</v>
      </c>
      <c r="V3325" s="452">
        <v>28.457000000000001</v>
      </c>
      <c r="W3325" s="452">
        <v>41.331000000000003</v>
      </c>
      <c r="X3325" s="452">
        <v>0</v>
      </c>
    </row>
    <row r="3326" spans="1:24" outlineLevel="2">
      <c r="A3326" s="447"/>
      <c r="B3326" s="447"/>
      <c r="C3326" s="448"/>
      <c r="D3326" s="449"/>
      <c r="E3326" s="452" t="s">
        <v>6753</v>
      </c>
      <c r="F3326" s="452">
        <v>0</v>
      </c>
      <c r="G3326" s="452" t="s">
        <v>29</v>
      </c>
      <c r="H3326" s="452">
        <v>0</v>
      </c>
      <c r="I3326" s="452">
        <v>0</v>
      </c>
      <c r="J3326" s="452">
        <v>0</v>
      </c>
      <c r="K3326" s="452">
        <v>0</v>
      </c>
      <c r="L3326" s="452">
        <v>0</v>
      </c>
      <c r="M3326" s="452">
        <v>0</v>
      </c>
      <c r="N3326" s="452">
        <v>0</v>
      </c>
      <c r="O3326" s="452">
        <v>0</v>
      </c>
      <c r="P3326" s="452">
        <v>0</v>
      </c>
      <c r="Q3326" s="452">
        <v>0</v>
      </c>
      <c r="R3326" s="452">
        <v>0</v>
      </c>
      <c r="S3326" s="452">
        <v>0</v>
      </c>
      <c r="T3326" s="452">
        <v>0</v>
      </c>
      <c r="U3326" s="452">
        <v>0</v>
      </c>
      <c r="V3326" s="452">
        <v>0</v>
      </c>
      <c r="W3326" s="452">
        <v>0</v>
      </c>
      <c r="X3326" s="452">
        <v>0</v>
      </c>
    </row>
    <row r="3327" spans="1:24" outlineLevel="2">
      <c r="A3327" s="447"/>
      <c r="B3327" s="447"/>
      <c r="C3327" s="448"/>
      <c r="D3327" s="449"/>
      <c r="E3327" s="452" t="s">
        <v>6754</v>
      </c>
      <c r="F3327" s="452">
        <v>0</v>
      </c>
      <c r="G3327" s="452" t="s">
        <v>29</v>
      </c>
      <c r="H3327" s="452">
        <v>58.491968603805503</v>
      </c>
      <c r="I3327" s="452">
        <v>0</v>
      </c>
      <c r="J3327" s="452">
        <v>0</v>
      </c>
      <c r="K3327" s="452">
        <v>0</v>
      </c>
      <c r="L3327" s="452">
        <v>0</v>
      </c>
      <c r="M3327" s="452">
        <v>0</v>
      </c>
      <c r="N3327" s="452">
        <v>8.9276269183050161</v>
      </c>
      <c r="O3327" s="452">
        <v>13.92892996562148</v>
      </c>
      <c r="P3327" s="452">
        <v>11.201155608172625</v>
      </c>
      <c r="Q3327" s="452">
        <v>9.4009979917714794</v>
      </c>
      <c r="R3327" s="452">
        <v>15.033258119934903</v>
      </c>
      <c r="S3327" s="452">
        <v>0</v>
      </c>
      <c r="T3327" s="452">
        <v>0</v>
      </c>
      <c r="U3327" s="452">
        <v>0</v>
      </c>
      <c r="V3327" s="452">
        <v>0</v>
      </c>
      <c r="W3327" s="452">
        <v>0</v>
      </c>
      <c r="X3327" s="452">
        <v>0</v>
      </c>
    </row>
    <row r="3328" spans="1:24" outlineLevel="2">
      <c r="A3328" s="447"/>
      <c r="B3328" s="447"/>
      <c r="C3328" s="448"/>
      <c r="D3328" s="449"/>
      <c r="E3328" s="452" t="s">
        <v>6755</v>
      </c>
      <c r="F3328" s="452">
        <v>0</v>
      </c>
      <c r="G3328" s="452" t="s">
        <v>29</v>
      </c>
      <c r="H3328" s="452">
        <v>819.58325198497096</v>
      </c>
      <c r="I3328" s="452">
        <v>0</v>
      </c>
      <c r="J3328" s="452">
        <v>0</v>
      </c>
      <c r="K3328" s="452">
        <v>0</v>
      </c>
      <c r="L3328" s="452">
        <v>0</v>
      </c>
      <c r="M3328" s="452">
        <v>0</v>
      </c>
      <c r="N3328" s="452">
        <v>138.63545111395121</v>
      </c>
      <c r="O3328" s="452">
        <v>205.63180289120615</v>
      </c>
      <c r="P3328" s="452">
        <v>157.66640555016446</v>
      </c>
      <c r="Q3328" s="452">
        <v>125.05044589981343</v>
      </c>
      <c r="R3328" s="452">
        <v>192.59914652983565</v>
      </c>
      <c r="S3328" s="452">
        <v>0</v>
      </c>
      <c r="T3328" s="452">
        <v>0</v>
      </c>
      <c r="U3328" s="452">
        <v>0</v>
      </c>
      <c r="V3328" s="452">
        <v>0</v>
      </c>
      <c r="W3328" s="452">
        <v>0</v>
      </c>
      <c r="X3328" s="452">
        <v>0</v>
      </c>
    </row>
    <row r="3329" spans="1:24" outlineLevel="2">
      <c r="A3329" s="447"/>
      <c r="B3329" s="447"/>
      <c r="C3329" s="448"/>
      <c r="D3329" s="449"/>
      <c r="E3329" s="452" t="s">
        <v>6756</v>
      </c>
      <c r="F3329" s="452">
        <v>0</v>
      </c>
      <c r="G3329" s="452" t="s">
        <v>29</v>
      </c>
      <c r="H3329" s="452">
        <v>733.44267332870913</v>
      </c>
      <c r="I3329" s="452">
        <v>0</v>
      </c>
      <c r="J3329" s="452">
        <v>0</v>
      </c>
      <c r="K3329" s="452">
        <v>0</v>
      </c>
      <c r="L3329" s="452">
        <v>0</v>
      </c>
      <c r="M3329" s="452">
        <v>0</v>
      </c>
      <c r="N3329" s="452">
        <v>110.34276572238252</v>
      </c>
      <c r="O3329" s="452">
        <v>175.92455052107718</v>
      </c>
      <c r="P3329" s="452">
        <v>144.23838046670659</v>
      </c>
      <c r="Q3329" s="452">
        <v>116.62552163393516</v>
      </c>
      <c r="R3329" s="452">
        <v>186.31145498460765</v>
      </c>
      <c r="S3329" s="452">
        <v>0</v>
      </c>
      <c r="T3329" s="452">
        <v>0</v>
      </c>
      <c r="U3329" s="452">
        <v>0</v>
      </c>
      <c r="V3329" s="452">
        <v>0</v>
      </c>
      <c r="W3329" s="452">
        <v>0</v>
      </c>
      <c r="X3329" s="452">
        <v>0</v>
      </c>
    </row>
    <row r="3330" spans="1:24" outlineLevel="2">
      <c r="A3330" s="447"/>
      <c r="B3330" s="447"/>
      <c r="C3330" s="448"/>
      <c r="D3330" s="449"/>
      <c r="E3330" s="452" t="s">
        <v>6757</v>
      </c>
      <c r="F3330" s="452">
        <v>0</v>
      </c>
      <c r="G3330" s="452" t="s">
        <v>29</v>
      </c>
      <c r="H3330" s="452">
        <v>161.42778369132398</v>
      </c>
      <c r="I3330" s="452">
        <v>0</v>
      </c>
      <c r="J3330" s="452">
        <v>0</v>
      </c>
      <c r="K3330" s="452">
        <v>0</v>
      </c>
      <c r="L3330" s="452">
        <v>0</v>
      </c>
      <c r="M3330" s="452">
        <v>0</v>
      </c>
      <c r="N3330" s="452">
        <v>29.675315945391159</v>
      </c>
      <c r="O3330" s="452">
        <v>41.793397962366377</v>
      </c>
      <c r="P3330" s="452">
        <v>31.026527114250435</v>
      </c>
      <c r="Q3330" s="452">
        <v>23.463351521698517</v>
      </c>
      <c r="R3330" s="452">
        <v>35.469191147617494</v>
      </c>
      <c r="S3330" s="452">
        <v>0</v>
      </c>
      <c r="T3330" s="452">
        <v>0</v>
      </c>
      <c r="U3330" s="452">
        <v>0</v>
      </c>
      <c r="V3330" s="452">
        <v>0</v>
      </c>
      <c r="W3330" s="452">
        <v>0</v>
      </c>
      <c r="X3330" s="452">
        <v>0</v>
      </c>
    </row>
    <row r="3331" spans="1:24" outlineLevel="2">
      <c r="A3331" s="447"/>
      <c r="B3331" s="447"/>
      <c r="C3331" s="448"/>
      <c r="D3331" s="449"/>
      <c r="E3331" s="452" t="s">
        <v>6758</v>
      </c>
      <c r="F3331" s="452">
        <v>0</v>
      </c>
      <c r="G3331" s="452" t="s">
        <v>29</v>
      </c>
      <c r="H3331" s="452">
        <v>140.33675632685578</v>
      </c>
      <c r="I3331" s="452">
        <v>0</v>
      </c>
      <c r="J3331" s="452">
        <v>0</v>
      </c>
      <c r="K3331" s="452">
        <v>0</v>
      </c>
      <c r="L3331" s="452">
        <v>0</v>
      </c>
      <c r="M3331" s="452">
        <v>0</v>
      </c>
      <c r="N3331" s="452">
        <v>28.06378322564618</v>
      </c>
      <c r="O3331" s="452">
        <v>36.669694554531659</v>
      </c>
      <c r="P3331" s="452">
        <v>26.580042686255883</v>
      </c>
      <c r="Q3331" s="452">
        <v>19.903778798696212</v>
      </c>
      <c r="R3331" s="452">
        <v>29.119457061725868</v>
      </c>
      <c r="S3331" s="452">
        <v>0</v>
      </c>
      <c r="T3331" s="452">
        <v>0</v>
      </c>
      <c r="U3331" s="452">
        <v>0</v>
      </c>
      <c r="V3331" s="452">
        <v>0</v>
      </c>
      <c r="W3331" s="452">
        <v>0</v>
      </c>
      <c r="X3331" s="452">
        <v>0</v>
      </c>
    </row>
    <row r="3332" spans="1:24" outlineLevel="2">
      <c r="A3332" s="447"/>
      <c r="B3332" s="447"/>
      <c r="C3332" s="448"/>
      <c r="D3332" s="449"/>
      <c r="E3332" s="452" t="s">
        <v>6759</v>
      </c>
      <c r="F3332" s="452">
        <v>0</v>
      </c>
      <c r="G3332" s="452" t="s">
        <v>29</v>
      </c>
      <c r="H3332" s="452">
        <v>0</v>
      </c>
      <c r="I3332" s="452">
        <v>0</v>
      </c>
      <c r="J3332" s="452">
        <v>0</v>
      </c>
      <c r="K3332" s="452">
        <v>0</v>
      </c>
      <c r="L3332" s="452">
        <v>0</v>
      </c>
      <c r="M3332" s="452">
        <v>0</v>
      </c>
      <c r="N3332" s="452">
        <v>0</v>
      </c>
      <c r="O3332" s="452">
        <v>0</v>
      </c>
      <c r="P3332" s="452">
        <v>0</v>
      </c>
      <c r="Q3332" s="452">
        <v>0</v>
      </c>
      <c r="R3332" s="452">
        <v>0</v>
      </c>
      <c r="S3332" s="452">
        <v>0</v>
      </c>
      <c r="T3332" s="452">
        <v>0</v>
      </c>
      <c r="U3332" s="452">
        <v>0</v>
      </c>
      <c r="V3332" s="452">
        <v>0</v>
      </c>
      <c r="W3332" s="452">
        <v>0</v>
      </c>
      <c r="X3332" s="452">
        <v>0</v>
      </c>
    </row>
    <row r="3333" spans="1:24" outlineLevel="2">
      <c r="A3333" s="447"/>
      <c r="B3333" s="447"/>
      <c r="C3333" s="448"/>
      <c r="D3333" s="449"/>
      <c r="E3333" s="452" t="s">
        <v>6760</v>
      </c>
      <c r="F3333" s="452">
        <v>0</v>
      </c>
      <c r="G3333" s="452" t="s">
        <v>29</v>
      </c>
      <c r="H3333" s="452">
        <v>0</v>
      </c>
      <c r="I3333" s="452">
        <v>0</v>
      </c>
      <c r="J3333" s="452">
        <v>0</v>
      </c>
      <c r="K3333" s="452">
        <v>0</v>
      </c>
      <c r="L3333" s="452">
        <v>0</v>
      </c>
      <c r="M3333" s="452">
        <v>0</v>
      </c>
      <c r="N3333" s="452">
        <v>0</v>
      </c>
      <c r="O3333" s="452">
        <v>0</v>
      </c>
      <c r="P3333" s="452">
        <v>0</v>
      </c>
      <c r="Q3333" s="452">
        <v>0</v>
      </c>
      <c r="R3333" s="452">
        <v>0</v>
      </c>
      <c r="S3333" s="452">
        <v>0</v>
      </c>
      <c r="T3333" s="452">
        <v>0</v>
      </c>
      <c r="U3333" s="452">
        <v>0</v>
      </c>
      <c r="V3333" s="452">
        <v>0</v>
      </c>
      <c r="W3333" s="452">
        <v>0</v>
      </c>
      <c r="X3333" s="452">
        <v>0</v>
      </c>
    </row>
    <row r="3334" spans="1:24" outlineLevel="2">
      <c r="A3334" s="447"/>
      <c r="B3334" s="447"/>
      <c r="C3334" s="448"/>
      <c r="D3334" s="449"/>
      <c r="E3334" s="452" t="s">
        <v>6761</v>
      </c>
      <c r="F3334" s="452">
        <v>0</v>
      </c>
      <c r="G3334" s="452" t="s">
        <v>29</v>
      </c>
      <c r="H3334" s="452">
        <v>0</v>
      </c>
      <c r="I3334" s="452">
        <v>0</v>
      </c>
      <c r="J3334" s="452">
        <v>0</v>
      </c>
      <c r="K3334" s="452">
        <v>0</v>
      </c>
      <c r="L3334" s="452">
        <v>0</v>
      </c>
      <c r="M3334" s="452">
        <v>0</v>
      </c>
      <c r="N3334" s="452">
        <v>0</v>
      </c>
      <c r="O3334" s="452">
        <v>0</v>
      </c>
      <c r="P3334" s="452">
        <v>0</v>
      </c>
      <c r="Q3334" s="452">
        <v>0</v>
      </c>
      <c r="R3334" s="452">
        <v>0</v>
      </c>
      <c r="S3334" s="452">
        <v>0</v>
      </c>
      <c r="T3334" s="452">
        <v>0</v>
      </c>
      <c r="U3334" s="452">
        <v>0</v>
      </c>
      <c r="V3334" s="452">
        <v>0</v>
      </c>
      <c r="W3334" s="452">
        <v>0</v>
      </c>
      <c r="X3334" s="452">
        <v>0</v>
      </c>
    </row>
    <row r="3335" spans="1:24" outlineLevel="2">
      <c r="A3335" s="447"/>
      <c r="B3335" s="447"/>
      <c r="C3335" s="448"/>
      <c r="D3335" s="449"/>
      <c r="E3335" s="452" t="s">
        <v>6762</v>
      </c>
      <c r="F3335" s="452">
        <v>0</v>
      </c>
      <c r="G3335" s="452" t="s">
        <v>29</v>
      </c>
      <c r="H3335" s="452">
        <v>0</v>
      </c>
      <c r="I3335" s="452">
        <v>0</v>
      </c>
      <c r="J3335" s="452">
        <v>0</v>
      </c>
      <c r="K3335" s="452">
        <v>0</v>
      </c>
      <c r="L3335" s="452">
        <v>0</v>
      </c>
      <c r="M3335" s="452">
        <v>0</v>
      </c>
      <c r="N3335" s="452">
        <v>0</v>
      </c>
      <c r="O3335" s="452">
        <v>0</v>
      </c>
      <c r="P3335" s="452">
        <v>0</v>
      </c>
      <c r="Q3335" s="452">
        <v>0</v>
      </c>
      <c r="R3335" s="452">
        <v>0</v>
      </c>
      <c r="S3335" s="452">
        <v>0</v>
      </c>
      <c r="T3335" s="452">
        <v>0</v>
      </c>
      <c r="U3335" s="452">
        <v>0</v>
      </c>
      <c r="V3335" s="452">
        <v>0</v>
      </c>
      <c r="W3335" s="452">
        <v>0</v>
      </c>
      <c r="X3335" s="452">
        <v>0</v>
      </c>
    </row>
    <row r="3336" spans="1:24" outlineLevel="2">
      <c r="A3336" s="447"/>
      <c r="B3336" s="447"/>
      <c r="C3336" s="448"/>
      <c r="D3336" s="449"/>
      <c r="E3336" s="452" t="s">
        <v>6763</v>
      </c>
      <c r="F3336" s="452">
        <v>0</v>
      </c>
      <c r="G3336" s="452" t="s">
        <v>29</v>
      </c>
      <c r="H3336" s="452">
        <v>0</v>
      </c>
      <c r="I3336" s="452">
        <v>0</v>
      </c>
      <c r="J3336" s="452">
        <v>0</v>
      </c>
      <c r="K3336" s="452">
        <v>0</v>
      </c>
      <c r="L3336" s="452">
        <v>0</v>
      </c>
      <c r="M3336" s="452">
        <v>0</v>
      </c>
      <c r="N3336" s="452">
        <v>0</v>
      </c>
      <c r="O3336" s="452">
        <v>0</v>
      </c>
      <c r="P3336" s="452">
        <v>0</v>
      </c>
      <c r="Q3336" s="452">
        <v>0</v>
      </c>
      <c r="R3336" s="452">
        <v>0</v>
      </c>
      <c r="S3336" s="452">
        <v>0</v>
      </c>
      <c r="T3336" s="452">
        <v>0</v>
      </c>
      <c r="U3336" s="452">
        <v>0</v>
      </c>
      <c r="V3336" s="452">
        <v>0</v>
      </c>
      <c r="W3336" s="452">
        <v>0</v>
      </c>
      <c r="X3336" s="452">
        <v>0</v>
      </c>
    </row>
    <row r="3337" spans="1:24" outlineLevel="2">
      <c r="A3337" s="447"/>
      <c r="B3337" s="447"/>
      <c r="C3337" s="448"/>
      <c r="D3337" s="449"/>
      <c r="E3337" s="452" t="s">
        <v>6764</v>
      </c>
      <c r="F3337" s="452">
        <v>0</v>
      </c>
      <c r="G3337" s="452" t="s">
        <v>29</v>
      </c>
      <c r="H3337" s="452">
        <v>0</v>
      </c>
      <c r="I3337" s="452">
        <v>0</v>
      </c>
      <c r="J3337" s="452">
        <v>0</v>
      </c>
      <c r="K3337" s="452">
        <v>0</v>
      </c>
      <c r="L3337" s="452">
        <v>0</v>
      </c>
      <c r="M3337" s="452">
        <v>0</v>
      </c>
      <c r="N3337" s="452">
        <v>0</v>
      </c>
      <c r="O3337" s="452">
        <v>0</v>
      </c>
      <c r="P3337" s="452">
        <v>0</v>
      </c>
      <c r="Q3337" s="452">
        <v>0</v>
      </c>
      <c r="R3337" s="452">
        <v>0</v>
      </c>
      <c r="S3337" s="452">
        <v>0</v>
      </c>
      <c r="T3337" s="452">
        <v>0</v>
      </c>
      <c r="U3337" s="452">
        <v>0</v>
      </c>
      <c r="V3337" s="452">
        <v>0</v>
      </c>
      <c r="W3337" s="452">
        <v>0</v>
      </c>
      <c r="X3337" s="452">
        <v>0</v>
      </c>
    </row>
    <row r="3338" spans="1:24" outlineLevel="2">
      <c r="A3338" s="447"/>
      <c r="B3338" s="447"/>
      <c r="C3338" s="448"/>
      <c r="D3338" s="449"/>
      <c r="E3338" s="452" t="s">
        <v>6765</v>
      </c>
      <c r="F3338" s="452">
        <v>0</v>
      </c>
      <c r="G3338" s="452" t="s">
        <v>29</v>
      </c>
      <c r="H3338" s="452">
        <v>0</v>
      </c>
      <c r="I3338" s="452">
        <v>0</v>
      </c>
      <c r="J3338" s="452">
        <v>0</v>
      </c>
      <c r="K3338" s="452">
        <v>0</v>
      </c>
      <c r="L3338" s="452">
        <v>0</v>
      </c>
      <c r="M3338" s="452">
        <v>0</v>
      </c>
      <c r="N3338" s="452">
        <v>0</v>
      </c>
      <c r="O3338" s="452">
        <v>0</v>
      </c>
      <c r="P3338" s="452">
        <v>0</v>
      </c>
      <c r="Q3338" s="452">
        <v>0</v>
      </c>
      <c r="R3338" s="452">
        <v>0</v>
      </c>
      <c r="S3338" s="452">
        <v>0</v>
      </c>
      <c r="T3338" s="452">
        <v>0</v>
      </c>
      <c r="U3338" s="452">
        <v>0</v>
      </c>
      <c r="V3338" s="452">
        <v>0</v>
      </c>
      <c r="W3338" s="452">
        <v>0</v>
      </c>
      <c r="X3338" s="452">
        <v>0</v>
      </c>
    </row>
    <row r="3339" spans="1:24" outlineLevel="2">
      <c r="A3339" s="453"/>
      <c r="B3339" s="453"/>
      <c r="C3339" s="454"/>
      <c r="D3339" s="455"/>
      <c r="E3339" s="456" t="s">
        <v>6766</v>
      </c>
      <c r="F3339" s="456"/>
      <c r="G3339" s="456" t="s">
        <v>29</v>
      </c>
      <c r="H3339" s="457">
        <f t="shared" ref="H3339:H3344" si="258" xml:space="preserve"> SUM( J3339:X3339 )</f>
        <v>93.874968603805513</v>
      </c>
      <c r="I3339" s="456"/>
      <c r="J3339" s="457">
        <f t="shared" ref="J3339:X3344" si="259" xml:space="preserve">  CHOOSE( $F$3320, J3321, J3327, J3333 )</f>
        <v>0</v>
      </c>
      <c r="K3339" s="457">
        <f t="shared" si="259"/>
        <v>0</v>
      </c>
      <c r="L3339" s="457">
        <f t="shared" si="259"/>
        <v>0</v>
      </c>
      <c r="M3339" s="457">
        <f t="shared" si="259"/>
        <v>0</v>
      </c>
      <c r="N3339" s="457">
        <f t="shared" si="259"/>
        <v>8.9276269183050161</v>
      </c>
      <c r="O3339" s="457">
        <f t="shared" si="259"/>
        <v>13.92892996562148</v>
      </c>
      <c r="P3339" s="457">
        <f t="shared" si="259"/>
        <v>11.201155608172625</v>
      </c>
      <c r="Q3339" s="457">
        <f t="shared" si="259"/>
        <v>9.4009979917714794</v>
      </c>
      <c r="R3339" s="457">
        <f t="shared" si="259"/>
        <v>15.033258119934903</v>
      </c>
      <c r="S3339" s="457">
        <f t="shared" si="259"/>
        <v>3.1579999999999999</v>
      </c>
      <c r="T3339" s="457">
        <f t="shared" si="259"/>
        <v>1.9630000000000001</v>
      </c>
      <c r="U3339" s="457">
        <f t="shared" si="259"/>
        <v>5.8239999999999998</v>
      </c>
      <c r="V3339" s="457">
        <f t="shared" si="259"/>
        <v>9.9649999999999999</v>
      </c>
      <c r="W3339" s="457">
        <f t="shared" si="259"/>
        <v>14.473000000000001</v>
      </c>
      <c r="X3339" s="457">
        <f t="shared" si="259"/>
        <v>0</v>
      </c>
    </row>
    <row r="3340" spans="1:24" outlineLevel="2">
      <c r="A3340" s="453"/>
      <c r="B3340" s="453"/>
      <c r="C3340" s="454"/>
      <c r="D3340" s="455"/>
      <c r="E3340" s="456" t="s">
        <v>6767</v>
      </c>
      <c r="F3340" s="456"/>
      <c r="G3340" s="456" t="s">
        <v>29</v>
      </c>
      <c r="H3340" s="457">
        <f t="shared" si="258"/>
        <v>1505.0162519849709</v>
      </c>
      <c r="I3340" s="456"/>
      <c r="J3340" s="457">
        <f t="shared" si="259"/>
        <v>0</v>
      </c>
      <c r="K3340" s="457">
        <f t="shared" si="259"/>
        <v>0</v>
      </c>
      <c r="L3340" s="457">
        <f t="shared" si="259"/>
        <v>0</v>
      </c>
      <c r="M3340" s="457">
        <f t="shared" si="259"/>
        <v>0</v>
      </c>
      <c r="N3340" s="457">
        <f t="shared" si="259"/>
        <v>138.63545111395121</v>
      </c>
      <c r="O3340" s="457">
        <f t="shared" si="259"/>
        <v>205.63180289120615</v>
      </c>
      <c r="P3340" s="457">
        <f t="shared" si="259"/>
        <v>157.66640555016446</v>
      </c>
      <c r="Q3340" s="457">
        <f t="shared" si="259"/>
        <v>125.05044589981343</v>
      </c>
      <c r="R3340" s="457">
        <f t="shared" si="259"/>
        <v>192.59914652983565</v>
      </c>
      <c r="S3340" s="457">
        <f t="shared" si="259"/>
        <v>61.182000000000002</v>
      </c>
      <c r="T3340" s="457">
        <f t="shared" si="259"/>
        <v>38.018000000000001</v>
      </c>
      <c r="U3340" s="457">
        <f t="shared" si="259"/>
        <v>112.825</v>
      </c>
      <c r="V3340" s="457">
        <f t="shared" si="259"/>
        <v>193.03899999999999</v>
      </c>
      <c r="W3340" s="457">
        <f t="shared" si="259"/>
        <v>280.36900000000003</v>
      </c>
      <c r="X3340" s="457">
        <f t="shared" si="259"/>
        <v>0</v>
      </c>
    </row>
    <row r="3341" spans="1:24" outlineLevel="2">
      <c r="A3341" s="453"/>
      <c r="B3341" s="453"/>
      <c r="C3341" s="454"/>
      <c r="D3341" s="455"/>
      <c r="E3341" s="456" t="s">
        <v>6768</v>
      </c>
      <c r="F3341" s="456"/>
      <c r="G3341" s="456" t="s">
        <v>29</v>
      </c>
      <c r="H3341" s="457">
        <f t="shared" si="258"/>
        <v>1275.4796733287089</v>
      </c>
      <c r="I3341" s="456"/>
      <c r="J3341" s="457">
        <f t="shared" si="259"/>
        <v>0</v>
      </c>
      <c r="K3341" s="457">
        <f t="shared" si="259"/>
        <v>0</v>
      </c>
      <c r="L3341" s="457">
        <f t="shared" si="259"/>
        <v>0</v>
      </c>
      <c r="M3341" s="457">
        <f t="shared" si="259"/>
        <v>0</v>
      </c>
      <c r="N3341" s="457">
        <f t="shared" si="259"/>
        <v>110.34276572238252</v>
      </c>
      <c r="O3341" s="457">
        <f t="shared" si="259"/>
        <v>175.92455052107718</v>
      </c>
      <c r="P3341" s="457">
        <f t="shared" si="259"/>
        <v>144.23838046670659</v>
      </c>
      <c r="Q3341" s="457">
        <f t="shared" si="259"/>
        <v>116.62552163393516</v>
      </c>
      <c r="R3341" s="457">
        <f t="shared" si="259"/>
        <v>186.31145498460765</v>
      </c>
      <c r="S3341" s="457">
        <f t="shared" si="259"/>
        <v>48.381999999999998</v>
      </c>
      <c r="T3341" s="457">
        <f t="shared" si="259"/>
        <v>30.064</v>
      </c>
      <c r="U3341" s="457">
        <f t="shared" si="259"/>
        <v>89.221999999999994</v>
      </c>
      <c r="V3341" s="457">
        <f t="shared" si="259"/>
        <v>152.654</v>
      </c>
      <c r="W3341" s="457">
        <f t="shared" si="259"/>
        <v>221.715</v>
      </c>
      <c r="X3341" s="457">
        <f t="shared" si="259"/>
        <v>0</v>
      </c>
    </row>
    <row r="3342" spans="1:24" outlineLevel="2">
      <c r="A3342" s="453"/>
      <c r="B3342" s="453"/>
      <c r="C3342" s="454"/>
      <c r="D3342" s="455"/>
      <c r="E3342" s="456" t="s">
        <v>6769</v>
      </c>
      <c r="F3342" s="456"/>
      <c r="G3342" s="456" t="s">
        <v>29</v>
      </c>
      <c r="H3342" s="457">
        <f t="shared" si="258"/>
        <v>308.62078369132394</v>
      </c>
      <c r="I3342" s="456"/>
      <c r="J3342" s="457">
        <f t="shared" si="259"/>
        <v>0</v>
      </c>
      <c r="K3342" s="457">
        <f t="shared" si="259"/>
        <v>0</v>
      </c>
      <c r="L3342" s="457">
        <f t="shared" si="259"/>
        <v>0</v>
      </c>
      <c r="M3342" s="457">
        <f t="shared" si="259"/>
        <v>0</v>
      </c>
      <c r="N3342" s="457">
        <f t="shared" si="259"/>
        <v>29.675315945391159</v>
      </c>
      <c r="O3342" s="457">
        <f t="shared" si="259"/>
        <v>41.793397962366377</v>
      </c>
      <c r="P3342" s="457">
        <f t="shared" si="259"/>
        <v>31.026527114250435</v>
      </c>
      <c r="Q3342" s="457">
        <f t="shared" si="259"/>
        <v>23.463351521698517</v>
      </c>
      <c r="R3342" s="457">
        <f t="shared" si="259"/>
        <v>35.469191147617494</v>
      </c>
      <c r="S3342" s="457">
        <f t="shared" si="259"/>
        <v>13.138</v>
      </c>
      <c r="T3342" s="457">
        <f t="shared" si="259"/>
        <v>8.1639999999999997</v>
      </c>
      <c r="U3342" s="457">
        <f t="shared" si="259"/>
        <v>24.228999999999999</v>
      </c>
      <c r="V3342" s="457">
        <f t="shared" si="259"/>
        <v>41.454000000000001</v>
      </c>
      <c r="W3342" s="457">
        <f t="shared" si="259"/>
        <v>60.207999999999998</v>
      </c>
      <c r="X3342" s="457">
        <f t="shared" si="259"/>
        <v>0</v>
      </c>
    </row>
    <row r="3343" spans="1:24" outlineLevel="2">
      <c r="A3343" s="453"/>
      <c r="B3343" s="453"/>
      <c r="C3343" s="454"/>
      <c r="D3343" s="455"/>
      <c r="E3343" s="456" t="s">
        <v>6770</v>
      </c>
      <c r="F3343" s="456"/>
      <c r="G3343" s="456" t="s">
        <v>29</v>
      </c>
      <c r="H3343" s="457">
        <f t="shared" si="258"/>
        <v>241.37975632685578</v>
      </c>
      <c r="I3343" s="456"/>
      <c r="J3343" s="457">
        <f t="shared" si="259"/>
        <v>0</v>
      </c>
      <c r="K3343" s="457">
        <f t="shared" si="259"/>
        <v>0</v>
      </c>
      <c r="L3343" s="457">
        <f t="shared" si="259"/>
        <v>0</v>
      </c>
      <c r="M3343" s="457">
        <f t="shared" si="259"/>
        <v>0</v>
      </c>
      <c r="N3343" s="457">
        <f t="shared" si="259"/>
        <v>28.06378322564618</v>
      </c>
      <c r="O3343" s="457">
        <f t="shared" si="259"/>
        <v>36.669694554531659</v>
      </c>
      <c r="P3343" s="457">
        <f t="shared" si="259"/>
        <v>26.580042686255883</v>
      </c>
      <c r="Q3343" s="457">
        <f t="shared" si="259"/>
        <v>19.903778798696212</v>
      </c>
      <c r="R3343" s="457">
        <f t="shared" si="259"/>
        <v>29.119457061725868</v>
      </c>
      <c r="S3343" s="457">
        <f t="shared" si="259"/>
        <v>9.0190000000000001</v>
      </c>
      <c r="T3343" s="457">
        <f t="shared" si="259"/>
        <v>5.6040000000000001</v>
      </c>
      <c r="U3343" s="457">
        <f t="shared" si="259"/>
        <v>16.632000000000001</v>
      </c>
      <c r="V3343" s="457">
        <f t="shared" si="259"/>
        <v>28.457000000000001</v>
      </c>
      <c r="W3343" s="457">
        <f t="shared" si="259"/>
        <v>41.331000000000003</v>
      </c>
      <c r="X3343" s="457">
        <f t="shared" si="259"/>
        <v>0</v>
      </c>
    </row>
    <row r="3344" spans="1:24" outlineLevel="2">
      <c r="A3344" s="453"/>
      <c r="B3344" s="453"/>
      <c r="C3344" s="454"/>
      <c r="D3344" s="455"/>
      <c r="E3344" s="456" t="s">
        <v>6771</v>
      </c>
      <c r="F3344" s="456"/>
      <c r="G3344" s="456" t="s">
        <v>29</v>
      </c>
      <c r="H3344" s="457">
        <f t="shared" si="258"/>
        <v>0</v>
      </c>
      <c r="I3344" s="456"/>
      <c r="J3344" s="457">
        <f t="shared" si="259"/>
        <v>0</v>
      </c>
      <c r="K3344" s="457">
        <f t="shared" si="259"/>
        <v>0</v>
      </c>
      <c r="L3344" s="457">
        <f t="shared" si="259"/>
        <v>0</v>
      </c>
      <c r="M3344" s="457">
        <f t="shared" si="259"/>
        <v>0</v>
      </c>
      <c r="N3344" s="457">
        <f t="shared" si="259"/>
        <v>0</v>
      </c>
      <c r="O3344" s="457">
        <f t="shared" si="259"/>
        <v>0</v>
      </c>
      <c r="P3344" s="457">
        <f t="shared" si="259"/>
        <v>0</v>
      </c>
      <c r="Q3344" s="457">
        <f t="shared" si="259"/>
        <v>0</v>
      </c>
      <c r="R3344" s="457">
        <f t="shared" si="259"/>
        <v>0</v>
      </c>
      <c r="S3344" s="457">
        <f t="shared" si="259"/>
        <v>0</v>
      </c>
      <c r="T3344" s="457">
        <f t="shared" si="259"/>
        <v>0</v>
      </c>
      <c r="U3344" s="457">
        <f t="shared" si="259"/>
        <v>0</v>
      </c>
      <c r="V3344" s="457">
        <f t="shared" si="259"/>
        <v>0</v>
      </c>
      <c r="W3344" s="457">
        <f t="shared" si="259"/>
        <v>0</v>
      </c>
      <c r="X3344" s="457">
        <f t="shared" si="259"/>
        <v>0</v>
      </c>
    </row>
    <row r="3345" spans="1:13" outlineLevel="2"/>
    <row r="3346" spans="1:13" outlineLevel="2"/>
    <row r="3347" spans="1:13" outlineLevel="2">
      <c r="B3347" s="69" t="s">
        <v>6772</v>
      </c>
    </row>
    <row r="3348" spans="1:13" outlineLevel="2">
      <c r="A3348" s="447"/>
      <c r="B3348" s="447"/>
      <c r="C3348" s="448"/>
      <c r="D3348" s="449"/>
      <c r="E3348" s="452" t="s">
        <v>6773</v>
      </c>
      <c r="F3348" s="452">
        <v>2.334074436975722</v>
      </c>
      <c r="G3348" s="452" t="s">
        <v>29</v>
      </c>
      <c r="M3348" s="458"/>
    </row>
    <row r="3349" spans="1:13" outlineLevel="2">
      <c r="A3349" s="447"/>
      <c r="B3349" s="447"/>
      <c r="C3349" s="448"/>
      <c r="D3349" s="449"/>
      <c r="E3349" s="452" t="s">
        <v>6774</v>
      </c>
      <c r="F3349" s="452">
        <v>34.434773014480363</v>
      </c>
      <c r="G3349" s="452" t="s">
        <v>29</v>
      </c>
      <c r="M3349" s="458"/>
    </row>
    <row r="3350" spans="1:13" outlineLevel="2">
      <c r="A3350" s="447"/>
      <c r="B3350" s="447"/>
      <c r="C3350" s="448"/>
      <c r="D3350" s="449"/>
      <c r="E3350" s="452" t="s">
        <v>6775</v>
      </c>
      <c r="F3350" s="452">
        <v>27.430188977422635</v>
      </c>
      <c r="G3350" s="452" t="s">
        <v>29</v>
      </c>
      <c r="M3350" s="458"/>
    </row>
    <row r="3351" spans="1:13" outlineLevel="2">
      <c r="A3351" s="447"/>
      <c r="B3351" s="447"/>
      <c r="C3351" s="448"/>
      <c r="D3351" s="449"/>
      <c r="E3351" s="452" t="s">
        <v>6776</v>
      </c>
      <c r="F3351" s="452">
        <v>7.5061179086639767</v>
      </c>
      <c r="G3351" s="452" t="s">
        <v>29</v>
      </c>
      <c r="M3351" s="458"/>
    </row>
    <row r="3352" spans="1:13" outlineLevel="2">
      <c r="A3352" s="447"/>
      <c r="B3352" s="447"/>
      <c r="C3352" s="448"/>
      <c r="D3352" s="449"/>
      <c r="E3352" s="452" t="s">
        <v>6777</v>
      </c>
      <c r="F3352" s="452">
        <v>4.7948456624573073</v>
      </c>
      <c r="G3352" s="452" t="s">
        <v>29</v>
      </c>
      <c r="M3352" s="458"/>
    </row>
    <row r="3353" spans="1:13" outlineLevel="2">
      <c r="A3353" s="447"/>
      <c r="B3353" s="447"/>
      <c r="C3353" s="448"/>
      <c r="D3353" s="449"/>
      <c r="E3353" s="452" t="s">
        <v>6778</v>
      </c>
      <c r="F3353" s="452">
        <v>0</v>
      </c>
      <c r="G3353" s="452" t="s">
        <v>29</v>
      </c>
      <c r="M3353" s="458"/>
    </row>
    <row r="3354" spans="1:13" outlineLevel="2">
      <c r="A3354" s="447"/>
      <c r="B3354" s="447"/>
      <c r="C3354" s="448"/>
      <c r="D3354" s="449"/>
      <c r="E3354" s="452" t="s">
        <v>6779</v>
      </c>
      <c r="F3354" s="452">
        <v>0</v>
      </c>
      <c r="G3354" s="452" t="s">
        <v>29</v>
      </c>
      <c r="M3354" s="458"/>
    </row>
    <row r="3355" spans="1:13" outlineLevel="2">
      <c r="A3355" s="447"/>
      <c r="B3355" s="447"/>
      <c r="C3355" s="448"/>
      <c r="D3355" s="449"/>
      <c r="E3355" s="452" t="s">
        <v>6780</v>
      </c>
      <c r="F3355" s="452">
        <v>0</v>
      </c>
      <c r="G3355" s="452" t="s">
        <v>29</v>
      </c>
      <c r="M3355" s="458"/>
    </row>
    <row r="3356" spans="1:13" outlineLevel="2">
      <c r="A3356" s="447"/>
      <c r="B3356" s="447"/>
      <c r="C3356" s="448"/>
      <c r="D3356" s="449"/>
      <c r="E3356" s="452" t="s">
        <v>6781</v>
      </c>
      <c r="F3356" s="452">
        <v>0</v>
      </c>
      <c r="G3356" s="452" t="s">
        <v>29</v>
      </c>
      <c r="M3356" s="458"/>
    </row>
    <row r="3357" spans="1:13" outlineLevel="2">
      <c r="A3357" s="447"/>
      <c r="B3357" s="447"/>
      <c r="C3357" s="448"/>
      <c r="D3357" s="449"/>
      <c r="E3357" s="452" t="s">
        <v>6782</v>
      </c>
      <c r="F3357" s="452">
        <v>0</v>
      </c>
      <c r="G3357" s="452" t="s">
        <v>29</v>
      </c>
      <c r="M3357" s="458"/>
    </row>
    <row r="3358" spans="1:13" outlineLevel="2">
      <c r="A3358" s="447"/>
      <c r="B3358" s="447"/>
      <c r="C3358" s="448"/>
      <c r="D3358" s="449"/>
      <c r="E3358" s="452" t="s">
        <v>6783</v>
      </c>
      <c r="F3358" s="452">
        <v>0</v>
      </c>
      <c r="G3358" s="452" t="s">
        <v>29</v>
      </c>
      <c r="M3358" s="458"/>
    </row>
    <row r="3359" spans="1:13" outlineLevel="2">
      <c r="A3359" s="447"/>
      <c r="B3359" s="447"/>
      <c r="C3359" s="448"/>
      <c r="D3359" s="449"/>
      <c r="E3359" s="452" t="s">
        <v>6784</v>
      </c>
      <c r="F3359" s="452">
        <v>0</v>
      </c>
      <c r="G3359" s="452" t="s">
        <v>29</v>
      </c>
      <c r="M3359" s="458"/>
    </row>
    <row r="3360" spans="1:13" outlineLevel="2">
      <c r="A3360" s="447"/>
      <c r="B3360" s="447"/>
      <c r="C3360" s="448"/>
      <c r="D3360" s="449"/>
      <c r="E3360" s="452" t="s">
        <v>6785</v>
      </c>
      <c r="F3360" s="452">
        <v>0</v>
      </c>
      <c r="G3360" s="452" t="s">
        <v>29</v>
      </c>
      <c r="M3360" s="458"/>
    </row>
    <row r="3361" spans="1:13" outlineLevel="2">
      <c r="A3361" s="447"/>
      <c r="B3361" s="447"/>
      <c r="C3361" s="448"/>
      <c r="D3361" s="449"/>
      <c r="E3361" s="452" t="s">
        <v>6786</v>
      </c>
      <c r="F3361" s="452">
        <v>0</v>
      </c>
      <c r="G3361" s="452" t="s">
        <v>29</v>
      </c>
      <c r="M3361" s="458"/>
    </row>
    <row r="3362" spans="1:13" outlineLevel="2">
      <c r="A3362" s="447"/>
      <c r="B3362" s="447"/>
      <c r="C3362" s="448"/>
      <c r="D3362" s="449"/>
      <c r="E3362" s="452" t="s">
        <v>6787</v>
      </c>
      <c r="F3362" s="452">
        <v>0</v>
      </c>
      <c r="G3362" s="452" t="s">
        <v>29</v>
      </c>
      <c r="M3362" s="458"/>
    </row>
    <row r="3363" spans="1:13" outlineLevel="2">
      <c r="A3363" s="447"/>
      <c r="B3363" s="447"/>
      <c r="C3363" s="448"/>
      <c r="D3363" s="449"/>
      <c r="E3363" s="452" t="s">
        <v>6788</v>
      </c>
      <c r="F3363" s="452">
        <v>0</v>
      </c>
      <c r="G3363" s="452" t="s">
        <v>29</v>
      </c>
      <c r="M3363" s="458"/>
    </row>
    <row r="3364" spans="1:13" outlineLevel="2">
      <c r="A3364" s="447"/>
      <c r="B3364" s="447"/>
      <c r="C3364" s="448"/>
      <c r="D3364" s="449"/>
      <c r="E3364" s="452" t="s">
        <v>6789</v>
      </c>
      <c r="F3364" s="452">
        <v>0</v>
      </c>
      <c r="G3364" s="452" t="s">
        <v>29</v>
      </c>
      <c r="M3364" s="458"/>
    </row>
    <row r="3365" spans="1:13" outlineLevel="2">
      <c r="A3365" s="447"/>
      <c r="B3365" s="447"/>
      <c r="C3365" s="448"/>
      <c r="D3365" s="449"/>
      <c r="E3365" s="452" t="s">
        <v>6790</v>
      </c>
      <c r="F3365" s="452">
        <v>0</v>
      </c>
      <c r="G3365" s="452" t="s">
        <v>29</v>
      </c>
      <c r="M3365" s="458"/>
    </row>
    <row r="3366" spans="1:13" outlineLevel="2">
      <c r="A3366" s="447"/>
      <c r="B3366" s="447"/>
      <c r="C3366" s="448"/>
      <c r="D3366" s="449"/>
      <c r="E3366" s="450" t="s">
        <v>6791</v>
      </c>
      <c r="F3366" s="450">
        <v>1</v>
      </c>
      <c r="G3366" s="450" t="s">
        <v>4001</v>
      </c>
      <c r="M3366" s="451"/>
    </row>
    <row r="3367" spans="1:13" outlineLevel="2">
      <c r="A3367" s="453"/>
      <c r="B3367" s="453"/>
      <c r="C3367" s="454"/>
      <c r="D3367" s="455"/>
      <c r="E3367" s="456" t="s">
        <v>6792</v>
      </c>
      <c r="F3367" s="457">
        <f t="shared" ref="F3367:F3372" si="260" xml:space="preserve">  CHOOSE( $F$3366, $F3348, $F3354, $F3360 )</f>
        <v>2.334074436975722</v>
      </c>
      <c r="G3367" s="456" t="s">
        <v>29</v>
      </c>
      <c r="M3367" s="458"/>
    </row>
    <row r="3368" spans="1:13" outlineLevel="2">
      <c r="A3368" s="453"/>
      <c r="B3368" s="453"/>
      <c r="C3368" s="454"/>
      <c r="D3368" s="455"/>
      <c r="E3368" s="456" t="s">
        <v>6793</v>
      </c>
      <c r="F3368" s="457">
        <f t="shared" si="260"/>
        <v>34.434773014480363</v>
      </c>
      <c r="G3368" s="456" t="s">
        <v>29</v>
      </c>
      <c r="M3368" s="458"/>
    </row>
    <row r="3369" spans="1:13" outlineLevel="2">
      <c r="A3369" s="453"/>
      <c r="B3369" s="453"/>
      <c r="C3369" s="454"/>
      <c r="D3369" s="455"/>
      <c r="E3369" s="456" t="s">
        <v>6794</v>
      </c>
      <c r="F3369" s="457">
        <f t="shared" si="260"/>
        <v>27.430188977422635</v>
      </c>
      <c r="G3369" s="456" t="s">
        <v>29</v>
      </c>
      <c r="M3369" s="458"/>
    </row>
    <row r="3370" spans="1:13" outlineLevel="2">
      <c r="A3370" s="453"/>
      <c r="B3370" s="453"/>
      <c r="C3370" s="454"/>
      <c r="D3370" s="455"/>
      <c r="E3370" s="456" t="s">
        <v>6795</v>
      </c>
      <c r="F3370" s="457">
        <f t="shared" si="260"/>
        <v>7.5061179086639767</v>
      </c>
      <c r="G3370" s="456" t="s">
        <v>29</v>
      </c>
      <c r="M3370" s="458"/>
    </row>
    <row r="3371" spans="1:13" outlineLevel="2">
      <c r="A3371" s="453"/>
      <c r="B3371" s="453"/>
      <c r="C3371" s="454"/>
      <c r="D3371" s="455"/>
      <c r="E3371" s="456" t="s">
        <v>6796</v>
      </c>
      <c r="F3371" s="457">
        <f t="shared" si="260"/>
        <v>4.7948456624573073</v>
      </c>
      <c r="G3371" s="456" t="s">
        <v>29</v>
      </c>
      <c r="M3371" s="458"/>
    </row>
    <row r="3372" spans="1:13" outlineLevel="2">
      <c r="A3372" s="453"/>
      <c r="B3372" s="453"/>
      <c r="C3372" s="454"/>
      <c r="D3372" s="455"/>
      <c r="E3372" s="456" t="s">
        <v>6797</v>
      </c>
      <c r="F3372" s="457">
        <f t="shared" si="260"/>
        <v>0</v>
      </c>
      <c r="G3372" s="456" t="s">
        <v>29</v>
      </c>
      <c r="M3372" s="458"/>
    </row>
    <row r="3373" spans="1:13" outlineLevel="2"/>
    <row r="3374" spans="1:13" outlineLevel="2"/>
    <row r="3375" spans="1:13" outlineLevel="2"/>
    <row r="3376" spans="1:13" outlineLevel="2">
      <c r="A3376" s="69" t="s">
        <v>6798</v>
      </c>
    </row>
    <row r="3377" spans="1:24" outlineLevel="2">
      <c r="B3377" s="69" t="s">
        <v>6799</v>
      </c>
    </row>
    <row r="3378" spans="1:24" outlineLevel="2">
      <c r="A3378" s="447"/>
      <c r="B3378" s="447"/>
      <c r="C3378" s="448"/>
      <c r="D3378" s="449"/>
      <c r="E3378" s="450" t="s">
        <v>6800</v>
      </c>
      <c r="F3378" s="450">
        <v>1</v>
      </c>
      <c r="G3378" s="450" t="s">
        <v>4001</v>
      </c>
      <c r="M3378" s="451"/>
    </row>
    <row r="3379" spans="1:24" outlineLevel="2">
      <c r="A3379" s="447"/>
      <c r="B3379" s="447"/>
      <c r="C3379" s="448"/>
      <c r="D3379" s="449"/>
      <c r="E3379" s="460" t="s">
        <v>6801</v>
      </c>
      <c r="F3379" s="460">
        <v>0.02</v>
      </c>
      <c r="G3379" s="460" t="s">
        <v>64</v>
      </c>
      <c r="M3379" s="462"/>
    </row>
    <row r="3380" spans="1:24" outlineLevel="2">
      <c r="A3380" s="447"/>
      <c r="B3380" s="447"/>
      <c r="C3380" s="448"/>
      <c r="D3380" s="449"/>
      <c r="E3380" s="460" t="s">
        <v>6802</v>
      </c>
      <c r="F3380" s="460">
        <v>0.02</v>
      </c>
      <c r="G3380" s="460" t="s">
        <v>64</v>
      </c>
      <c r="M3380" s="462"/>
    </row>
    <row r="3381" spans="1:24" outlineLevel="2">
      <c r="A3381" s="447"/>
      <c r="B3381" s="447"/>
      <c r="C3381" s="448"/>
      <c r="D3381" s="449"/>
      <c r="E3381" s="460" t="s">
        <v>6803</v>
      </c>
      <c r="F3381" s="460">
        <v>0</v>
      </c>
      <c r="G3381" s="460" t="s">
        <v>64</v>
      </c>
      <c r="M3381" s="462"/>
    </row>
    <row r="3382" spans="1:24" outlineLevel="2">
      <c r="A3382" s="453"/>
      <c r="B3382" s="453"/>
      <c r="C3382" s="454"/>
      <c r="D3382" s="455"/>
      <c r="E3382" s="456" t="s">
        <v>6799</v>
      </c>
      <c r="F3382" s="461">
        <f xml:space="preserve">  CHOOSE( $F3378, $F3379, $F3380, $F3381 )</f>
        <v>0.02</v>
      </c>
      <c r="G3382" s="456" t="s">
        <v>64</v>
      </c>
      <c r="M3382" s="462"/>
    </row>
    <row r="3383" spans="1:24" outlineLevel="2"/>
    <row r="3384" spans="1:24" outlineLevel="2"/>
    <row r="3385" spans="1:24" outlineLevel="2">
      <c r="B3385" s="69" t="s">
        <v>6804</v>
      </c>
    </row>
    <row r="3386" spans="1:24" outlineLevel="2">
      <c r="A3386" s="447"/>
      <c r="B3386" s="447"/>
      <c r="C3386" s="448"/>
      <c r="D3386" s="449"/>
      <c r="E3386" s="450" t="s">
        <v>6805</v>
      </c>
      <c r="F3386" s="450">
        <v>1</v>
      </c>
      <c r="G3386" s="450" t="s">
        <v>4001</v>
      </c>
      <c r="M3386" s="451"/>
    </row>
    <row r="3387" spans="1:24" outlineLevel="2">
      <c r="A3387" s="447"/>
      <c r="B3387" s="447"/>
      <c r="C3387" s="448"/>
      <c r="D3387" s="449"/>
      <c r="E3387" s="460" t="s">
        <v>6806</v>
      </c>
      <c r="F3387" s="460">
        <v>0</v>
      </c>
      <c r="G3387" s="460" t="s">
        <v>64</v>
      </c>
      <c r="H3387" s="460">
        <v>0</v>
      </c>
      <c r="I3387" s="460">
        <v>0</v>
      </c>
      <c r="J3387" s="460">
        <v>0</v>
      </c>
      <c r="K3387" s="460">
        <v>0</v>
      </c>
      <c r="L3387" s="460">
        <v>0</v>
      </c>
      <c r="M3387" s="460">
        <v>0</v>
      </c>
      <c r="N3387" s="460">
        <v>0</v>
      </c>
      <c r="O3387" s="460">
        <v>0</v>
      </c>
      <c r="P3387" s="460">
        <v>0</v>
      </c>
      <c r="Q3387" s="460">
        <v>0</v>
      </c>
      <c r="R3387" s="460">
        <v>0</v>
      </c>
      <c r="S3387" s="460">
        <v>0.02</v>
      </c>
      <c r="T3387" s="460">
        <v>0.02</v>
      </c>
      <c r="U3387" s="460">
        <v>0.02</v>
      </c>
      <c r="V3387" s="460">
        <v>0.02</v>
      </c>
      <c r="W3387" s="460">
        <v>0.02</v>
      </c>
      <c r="X3387" s="460">
        <v>0</v>
      </c>
    </row>
    <row r="3388" spans="1:24" outlineLevel="2">
      <c r="A3388" s="447"/>
      <c r="B3388" s="447"/>
      <c r="C3388" s="448"/>
      <c r="D3388" s="449"/>
      <c r="E3388" s="460" t="s">
        <v>6807</v>
      </c>
      <c r="F3388" s="460">
        <v>0</v>
      </c>
      <c r="G3388" s="460" t="s">
        <v>64</v>
      </c>
      <c r="H3388" s="460">
        <v>0</v>
      </c>
      <c r="I3388" s="460">
        <v>0</v>
      </c>
      <c r="J3388" s="460">
        <v>0</v>
      </c>
      <c r="K3388" s="460">
        <v>0</v>
      </c>
      <c r="L3388" s="460">
        <v>0</v>
      </c>
      <c r="M3388" s="460">
        <v>0</v>
      </c>
      <c r="N3388" s="460">
        <v>8.0000000000000002E-3</v>
      </c>
      <c r="O3388" s="460">
        <v>8.0000000000000002E-3</v>
      </c>
      <c r="P3388" s="460">
        <v>8.0000000000000002E-3</v>
      </c>
      <c r="Q3388" s="460">
        <v>8.0000000000000002E-3</v>
      </c>
      <c r="R3388" s="460">
        <v>8.0000000000000002E-3</v>
      </c>
      <c r="S3388" s="460">
        <v>0</v>
      </c>
      <c r="T3388" s="460">
        <v>0</v>
      </c>
      <c r="U3388" s="460">
        <v>0</v>
      </c>
      <c r="V3388" s="460">
        <v>0</v>
      </c>
      <c r="W3388" s="460">
        <v>0</v>
      </c>
      <c r="X3388" s="460">
        <v>0</v>
      </c>
    </row>
    <row r="3389" spans="1:24" outlineLevel="2">
      <c r="A3389" s="447"/>
      <c r="B3389" s="447"/>
      <c r="C3389" s="448"/>
      <c r="D3389" s="449"/>
      <c r="E3389" s="460" t="s">
        <v>6808</v>
      </c>
      <c r="F3389" s="460">
        <v>0</v>
      </c>
      <c r="G3389" s="460" t="s">
        <v>64</v>
      </c>
      <c r="H3389" s="460">
        <v>0</v>
      </c>
      <c r="I3389" s="460">
        <v>0</v>
      </c>
      <c r="J3389" s="460">
        <v>0</v>
      </c>
      <c r="K3389" s="460">
        <v>0</v>
      </c>
      <c r="L3389" s="460">
        <v>0</v>
      </c>
      <c r="M3389" s="460">
        <v>0</v>
      </c>
      <c r="N3389" s="460">
        <v>0</v>
      </c>
      <c r="O3389" s="460">
        <v>0</v>
      </c>
      <c r="P3389" s="460">
        <v>0</v>
      </c>
      <c r="Q3389" s="460">
        <v>0</v>
      </c>
      <c r="R3389" s="460">
        <v>0</v>
      </c>
      <c r="S3389" s="460">
        <v>0</v>
      </c>
      <c r="T3389" s="460">
        <v>0</v>
      </c>
      <c r="U3389" s="460">
        <v>0</v>
      </c>
      <c r="V3389" s="460">
        <v>0</v>
      </c>
      <c r="W3389" s="460">
        <v>0</v>
      </c>
      <c r="X3389" s="460">
        <v>0</v>
      </c>
    </row>
    <row r="3390" spans="1:24" outlineLevel="2">
      <c r="E3390" s="70" t="s">
        <v>6804</v>
      </c>
      <c r="G3390" s="70" t="s">
        <v>64</v>
      </c>
      <c r="J3390" s="462">
        <f t="shared" ref="J3390:X3390" si="261" xml:space="preserve">  CHOOSE( $F3386, J3387, J3388, J3389 )</f>
        <v>0</v>
      </c>
      <c r="K3390" s="462">
        <f t="shared" si="261"/>
        <v>0</v>
      </c>
      <c r="L3390" s="462">
        <f t="shared" si="261"/>
        <v>0</v>
      </c>
      <c r="M3390" s="462">
        <f t="shared" si="261"/>
        <v>0</v>
      </c>
      <c r="N3390" s="462">
        <f t="shared" si="261"/>
        <v>0</v>
      </c>
      <c r="O3390" s="462">
        <f t="shared" si="261"/>
        <v>0</v>
      </c>
      <c r="P3390" s="462">
        <f t="shared" si="261"/>
        <v>0</v>
      </c>
      <c r="Q3390" s="462">
        <f t="shared" si="261"/>
        <v>0</v>
      </c>
      <c r="R3390" s="462">
        <f t="shared" si="261"/>
        <v>0</v>
      </c>
      <c r="S3390" s="462">
        <f t="shared" si="261"/>
        <v>0.02</v>
      </c>
      <c r="T3390" s="462">
        <f t="shared" si="261"/>
        <v>0.02</v>
      </c>
      <c r="U3390" s="462">
        <f t="shared" si="261"/>
        <v>0.02</v>
      </c>
      <c r="V3390" s="462">
        <f t="shared" si="261"/>
        <v>0.02</v>
      </c>
      <c r="W3390" s="462">
        <f t="shared" si="261"/>
        <v>0.02</v>
      </c>
      <c r="X3390" s="462">
        <f t="shared" si="261"/>
        <v>0</v>
      </c>
    </row>
    <row r="3391" spans="1:24" outlineLevel="2"/>
    <row r="3392" spans="1:24" outlineLevel="2"/>
    <row r="3393" spans="1:24" outlineLevel="2">
      <c r="B3393" s="69" t="s">
        <v>6809</v>
      </c>
    </row>
    <row r="3394" spans="1:24" outlineLevel="2">
      <c r="A3394" s="447"/>
      <c r="B3394" s="447"/>
      <c r="C3394" s="448"/>
      <c r="D3394" s="449"/>
      <c r="E3394" s="450" t="s">
        <v>6810</v>
      </c>
      <c r="F3394" s="450">
        <v>1</v>
      </c>
      <c r="G3394" s="450" t="s">
        <v>4001</v>
      </c>
      <c r="M3394" s="451"/>
    </row>
    <row r="3395" spans="1:24" outlineLevel="2">
      <c r="A3395" s="447"/>
      <c r="B3395" s="447"/>
      <c r="C3395" s="448"/>
      <c r="D3395" s="449"/>
      <c r="E3395" s="460" t="s">
        <v>6811</v>
      </c>
      <c r="F3395" s="460">
        <v>1</v>
      </c>
      <c r="G3395" s="460" t="s">
        <v>64</v>
      </c>
      <c r="M3395" s="462"/>
    </row>
    <row r="3396" spans="1:24" outlineLevel="2">
      <c r="A3396" s="447"/>
      <c r="B3396" s="447"/>
      <c r="C3396" s="448"/>
      <c r="D3396" s="449"/>
      <c r="E3396" s="460" t="s">
        <v>6812</v>
      </c>
      <c r="F3396" s="460">
        <v>1</v>
      </c>
      <c r="G3396" s="460" t="s">
        <v>64</v>
      </c>
      <c r="M3396" s="462"/>
    </row>
    <row r="3397" spans="1:24" outlineLevel="2">
      <c r="A3397" s="447"/>
      <c r="B3397" s="447"/>
      <c r="C3397" s="448"/>
      <c r="D3397" s="449"/>
      <c r="E3397" s="460" t="s">
        <v>6813</v>
      </c>
      <c r="F3397" s="460">
        <v>0</v>
      </c>
      <c r="G3397" s="460" t="s">
        <v>64</v>
      </c>
      <c r="M3397" s="462"/>
    </row>
    <row r="3398" spans="1:24" outlineLevel="2">
      <c r="A3398" s="453"/>
      <c r="B3398" s="453"/>
      <c r="C3398" s="454"/>
      <c r="D3398" s="455"/>
      <c r="E3398" s="456" t="s">
        <v>6809</v>
      </c>
      <c r="F3398" s="461">
        <f xml:space="preserve">  CHOOSE( $F3394, $F3395, $F3396, $F3397 )</f>
        <v>1</v>
      </c>
      <c r="G3398" s="456" t="s">
        <v>64</v>
      </c>
      <c r="M3398" s="462"/>
    </row>
    <row r="3399" spans="1:24" outlineLevel="2"/>
    <row r="3400" spans="1:24" outlineLevel="2"/>
    <row r="3401" spans="1:24" outlineLevel="2">
      <c r="B3401" s="69" t="s">
        <v>6814</v>
      </c>
    </row>
    <row r="3402" spans="1:24" outlineLevel="2">
      <c r="A3402" s="447"/>
      <c r="B3402" s="447"/>
      <c r="C3402" s="448"/>
      <c r="D3402" s="449"/>
      <c r="E3402" s="450" t="s">
        <v>6815</v>
      </c>
      <c r="F3402" s="450">
        <v>1</v>
      </c>
      <c r="G3402" s="450" t="s">
        <v>4001</v>
      </c>
      <c r="M3402" s="451"/>
    </row>
    <row r="3403" spans="1:24" outlineLevel="2">
      <c r="A3403" s="447"/>
      <c r="B3403" s="447"/>
      <c r="C3403" s="448"/>
      <c r="D3403" s="449"/>
      <c r="E3403" s="460" t="s">
        <v>6816</v>
      </c>
      <c r="F3403" s="460">
        <v>0</v>
      </c>
      <c r="G3403" s="460" t="s">
        <v>64</v>
      </c>
      <c r="H3403" s="460">
        <v>0</v>
      </c>
      <c r="I3403" s="460">
        <v>0</v>
      </c>
      <c r="J3403" s="460">
        <v>0</v>
      </c>
      <c r="K3403" s="460">
        <v>0</v>
      </c>
      <c r="L3403" s="460">
        <v>0</v>
      </c>
      <c r="M3403" s="460">
        <v>0</v>
      </c>
      <c r="N3403" s="460">
        <v>0</v>
      </c>
      <c r="O3403" s="460">
        <v>0</v>
      </c>
      <c r="P3403" s="460">
        <v>0</v>
      </c>
      <c r="Q3403" s="460">
        <v>0</v>
      </c>
      <c r="R3403" s="460">
        <v>0</v>
      </c>
      <c r="S3403" s="460">
        <v>0</v>
      </c>
      <c r="T3403" s="460">
        <v>0</v>
      </c>
      <c r="U3403" s="460">
        <v>0</v>
      </c>
      <c r="V3403" s="460">
        <v>0</v>
      </c>
      <c r="W3403" s="460">
        <v>0</v>
      </c>
      <c r="X3403" s="460">
        <v>0</v>
      </c>
    </row>
    <row r="3404" spans="1:24" outlineLevel="2">
      <c r="A3404" s="447"/>
      <c r="B3404" s="447"/>
      <c r="C3404" s="448"/>
      <c r="D3404" s="449"/>
      <c r="E3404" s="460" t="s">
        <v>6817</v>
      </c>
      <c r="F3404" s="460">
        <v>0</v>
      </c>
      <c r="G3404" s="460" t="s">
        <v>64</v>
      </c>
      <c r="H3404" s="460">
        <v>0</v>
      </c>
      <c r="I3404" s="460">
        <v>0</v>
      </c>
      <c r="J3404" s="460">
        <v>0</v>
      </c>
      <c r="K3404" s="460">
        <v>0</v>
      </c>
      <c r="L3404" s="460">
        <v>0</v>
      </c>
      <c r="M3404" s="460">
        <v>0</v>
      </c>
      <c r="N3404" s="460">
        <v>0</v>
      </c>
      <c r="O3404" s="460">
        <v>0</v>
      </c>
      <c r="P3404" s="460">
        <v>0</v>
      </c>
      <c r="Q3404" s="460">
        <v>0</v>
      </c>
      <c r="R3404" s="460">
        <v>0</v>
      </c>
      <c r="S3404" s="460">
        <v>0</v>
      </c>
      <c r="T3404" s="460">
        <v>0</v>
      </c>
      <c r="U3404" s="460">
        <v>0</v>
      </c>
      <c r="V3404" s="460">
        <v>0</v>
      </c>
      <c r="W3404" s="460">
        <v>0</v>
      </c>
      <c r="X3404" s="460">
        <v>0</v>
      </c>
    </row>
    <row r="3405" spans="1:24" outlineLevel="2">
      <c r="A3405" s="447"/>
      <c r="B3405" s="447"/>
      <c r="C3405" s="448"/>
      <c r="D3405" s="449"/>
      <c r="E3405" s="460" t="s">
        <v>6818</v>
      </c>
      <c r="F3405" s="460">
        <v>0</v>
      </c>
      <c r="G3405" s="460" t="s">
        <v>64</v>
      </c>
      <c r="H3405" s="460">
        <v>0</v>
      </c>
      <c r="I3405" s="460">
        <v>0</v>
      </c>
      <c r="J3405" s="460">
        <v>0</v>
      </c>
      <c r="K3405" s="460">
        <v>0</v>
      </c>
      <c r="L3405" s="460">
        <v>0</v>
      </c>
      <c r="M3405" s="460">
        <v>0</v>
      </c>
      <c r="N3405" s="460">
        <v>0</v>
      </c>
      <c r="O3405" s="460">
        <v>0</v>
      </c>
      <c r="P3405" s="460">
        <v>0</v>
      </c>
      <c r="Q3405" s="460">
        <v>0</v>
      </c>
      <c r="R3405" s="460">
        <v>0</v>
      </c>
      <c r="S3405" s="460">
        <v>0</v>
      </c>
      <c r="T3405" s="460">
        <v>0</v>
      </c>
      <c r="U3405" s="460">
        <v>0</v>
      </c>
      <c r="V3405" s="460">
        <v>0</v>
      </c>
      <c r="W3405" s="460">
        <v>0</v>
      </c>
      <c r="X3405" s="460">
        <v>0</v>
      </c>
    </row>
    <row r="3406" spans="1:24" outlineLevel="2">
      <c r="A3406" s="453"/>
      <c r="B3406" s="453"/>
      <c r="C3406" s="454"/>
      <c r="D3406" s="455"/>
      <c r="E3406" s="456" t="s">
        <v>6814</v>
      </c>
      <c r="F3406" s="456"/>
      <c r="G3406" s="456" t="s">
        <v>64</v>
      </c>
      <c r="H3406" s="456"/>
      <c r="I3406" s="456"/>
      <c r="J3406" s="461">
        <f t="shared" ref="J3406:X3406" si="262" xml:space="preserve">  CHOOSE( $F3402, J3403, J3404, J3405 )</f>
        <v>0</v>
      </c>
      <c r="K3406" s="461">
        <f t="shared" si="262"/>
        <v>0</v>
      </c>
      <c r="L3406" s="461">
        <f t="shared" si="262"/>
        <v>0</v>
      </c>
      <c r="M3406" s="461">
        <f t="shared" si="262"/>
        <v>0</v>
      </c>
      <c r="N3406" s="461">
        <f t="shared" si="262"/>
        <v>0</v>
      </c>
      <c r="O3406" s="461">
        <f t="shared" si="262"/>
        <v>0</v>
      </c>
      <c r="P3406" s="461">
        <f t="shared" si="262"/>
        <v>0</v>
      </c>
      <c r="Q3406" s="461">
        <f t="shared" si="262"/>
        <v>0</v>
      </c>
      <c r="R3406" s="461">
        <f t="shared" si="262"/>
        <v>0</v>
      </c>
      <c r="S3406" s="461">
        <f t="shared" si="262"/>
        <v>0</v>
      </c>
      <c r="T3406" s="461">
        <f t="shared" si="262"/>
        <v>0</v>
      </c>
      <c r="U3406" s="461">
        <f t="shared" si="262"/>
        <v>0</v>
      </c>
      <c r="V3406" s="461">
        <f t="shared" si="262"/>
        <v>0</v>
      </c>
      <c r="W3406" s="461">
        <f t="shared" si="262"/>
        <v>0</v>
      </c>
      <c r="X3406" s="461">
        <f t="shared" si="262"/>
        <v>0</v>
      </c>
    </row>
    <row r="3407" spans="1:24" outlineLevel="2"/>
    <row r="3408" spans="1:24" outlineLevel="2"/>
    <row r="3409" spans="1:24" outlineLevel="2">
      <c r="B3409" s="69" t="s">
        <v>6819</v>
      </c>
    </row>
    <row r="3410" spans="1:24" outlineLevel="2">
      <c r="E3410" s="462" t="str">
        <f t="shared" ref="E3410:G3410" si="263" xml:space="preserve">  E$3398</f>
        <v>Active - % of ordinary dividends paid as interim dividend</v>
      </c>
      <c r="F3410" s="462">
        <f t="shared" si="263"/>
        <v>1</v>
      </c>
      <c r="G3410" s="462" t="str">
        <f t="shared" si="263"/>
        <v>%</v>
      </c>
      <c r="M3410" s="462"/>
    </row>
    <row r="3411" spans="1:24" outlineLevel="2">
      <c r="E3411" s="462" t="str">
        <f t="shared" ref="E3411:X3411" si="264" xml:space="preserve">  E$3406</f>
        <v>Active - % of dividends issued as scrip shares</v>
      </c>
      <c r="F3411" s="462">
        <f t="shared" si="264"/>
        <v>0</v>
      </c>
      <c r="G3411" s="462" t="str">
        <f t="shared" si="264"/>
        <v>%</v>
      </c>
      <c r="H3411" s="462">
        <f t="shared" si="264"/>
        <v>0</v>
      </c>
      <c r="I3411" s="462">
        <f t="shared" si="264"/>
        <v>0</v>
      </c>
      <c r="J3411" s="462">
        <f t="shared" si="264"/>
        <v>0</v>
      </c>
      <c r="K3411" s="462">
        <f t="shared" si="264"/>
        <v>0</v>
      </c>
      <c r="L3411" s="462">
        <f t="shared" si="264"/>
        <v>0</v>
      </c>
      <c r="M3411" s="462">
        <f t="shared" si="264"/>
        <v>0</v>
      </c>
      <c r="N3411" s="462">
        <f t="shared" si="264"/>
        <v>0</v>
      </c>
      <c r="O3411" s="462">
        <f t="shared" si="264"/>
        <v>0</v>
      </c>
      <c r="P3411" s="462">
        <f t="shared" si="264"/>
        <v>0</v>
      </c>
      <c r="Q3411" s="462">
        <f t="shared" si="264"/>
        <v>0</v>
      </c>
      <c r="R3411" s="462">
        <f t="shared" si="264"/>
        <v>0</v>
      </c>
      <c r="S3411" s="462">
        <f t="shared" si="264"/>
        <v>0</v>
      </c>
      <c r="T3411" s="462">
        <f t="shared" si="264"/>
        <v>0</v>
      </c>
      <c r="U3411" s="462">
        <f t="shared" si="264"/>
        <v>0</v>
      </c>
      <c r="V3411" s="462">
        <f t="shared" si="264"/>
        <v>0</v>
      </c>
      <c r="W3411" s="462">
        <f t="shared" si="264"/>
        <v>0</v>
      </c>
      <c r="X3411" s="462">
        <f t="shared" si="264"/>
        <v>0</v>
      </c>
    </row>
    <row r="3412" spans="1:24" outlineLevel="2">
      <c r="A3412" s="453"/>
      <c r="B3412" s="453"/>
      <c r="C3412" s="454"/>
      <c r="D3412" s="455"/>
      <c r="E3412" s="456" t="s">
        <v>6819</v>
      </c>
      <c r="F3412" s="456"/>
      <c r="G3412" s="456" t="s">
        <v>454</v>
      </c>
      <c r="H3412" s="459">
        <f xml:space="preserve"> SUM( J3412:X3412 )</f>
        <v>0</v>
      </c>
      <c r="I3412" s="456"/>
      <c r="J3412" s="459">
        <f t="shared" ref="J3412:X3412" si="265" xml:space="preserve">  IF( ( $F3410 + J3411 ) &lt;&gt; 1, 1, 0 )</f>
        <v>0</v>
      </c>
      <c r="K3412" s="459">
        <f t="shared" si="265"/>
        <v>0</v>
      </c>
      <c r="L3412" s="459">
        <f t="shared" si="265"/>
        <v>0</v>
      </c>
      <c r="M3412" s="459">
        <f t="shared" si="265"/>
        <v>0</v>
      </c>
      <c r="N3412" s="459">
        <f t="shared" si="265"/>
        <v>0</v>
      </c>
      <c r="O3412" s="459">
        <f t="shared" si="265"/>
        <v>0</v>
      </c>
      <c r="P3412" s="459">
        <f t="shared" si="265"/>
        <v>0</v>
      </c>
      <c r="Q3412" s="459">
        <f t="shared" si="265"/>
        <v>0</v>
      </c>
      <c r="R3412" s="459">
        <f t="shared" si="265"/>
        <v>0</v>
      </c>
      <c r="S3412" s="459">
        <f t="shared" si="265"/>
        <v>0</v>
      </c>
      <c r="T3412" s="459">
        <f t="shared" si="265"/>
        <v>0</v>
      </c>
      <c r="U3412" s="459">
        <f t="shared" si="265"/>
        <v>0</v>
      </c>
      <c r="V3412" s="459">
        <f t="shared" si="265"/>
        <v>0</v>
      </c>
      <c r="W3412" s="459">
        <f t="shared" si="265"/>
        <v>0</v>
      </c>
      <c r="X3412" s="459">
        <f t="shared" si="265"/>
        <v>0</v>
      </c>
    </row>
    <row r="3413" spans="1:24" outlineLevel="2"/>
    <row r="3414" spans="1:24" outlineLevel="2"/>
    <row r="3415" spans="1:24" outlineLevel="2">
      <c r="B3415" s="69" t="s">
        <v>6820</v>
      </c>
    </row>
    <row r="3416" spans="1:24" outlineLevel="2">
      <c r="A3416" s="447"/>
      <c r="B3416" s="447"/>
      <c r="C3416" s="448"/>
      <c r="D3416" s="449"/>
      <c r="E3416" s="452" t="s">
        <v>6821</v>
      </c>
      <c r="F3416" s="452">
        <v>0</v>
      </c>
      <c r="G3416" s="452" t="s">
        <v>29</v>
      </c>
      <c r="M3416" s="458"/>
    </row>
    <row r="3417" spans="1:24" outlineLevel="2">
      <c r="A3417" s="447"/>
      <c r="B3417" s="447"/>
      <c r="C3417" s="448"/>
      <c r="D3417" s="449"/>
      <c r="E3417" s="452" t="s">
        <v>6822</v>
      </c>
      <c r="F3417" s="452">
        <v>0</v>
      </c>
      <c r="G3417" s="452" t="s">
        <v>29</v>
      </c>
      <c r="M3417" s="458"/>
    </row>
    <row r="3418" spans="1:24" outlineLevel="2">
      <c r="A3418" s="447"/>
      <c r="B3418" s="447"/>
      <c r="C3418" s="448"/>
      <c r="D3418" s="449"/>
      <c r="E3418" s="452" t="s">
        <v>6823</v>
      </c>
      <c r="F3418" s="452">
        <v>0</v>
      </c>
      <c r="G3418" s="452" t="s">
        <v>29</v>
      </c>
      <c r="M3418" s="458"/>
    </row>
    <row r="3419" spans="1:24" outlineLevel="2">
      <c r="A3419" s="447"/>
      <c r="B3419" s="447"/>
      <c r="C3419" s="448"/>
      <c r="D3419" s="449"/>
      <c r="E3419" s="452" t="s">
        <v>6824</v>
      </c>
      <c r="F3419" s="452">
        <v>0</v>
      </c>
      <c r="G3419" s="452" t="s">
        <v>29</v>
      </c>
      <c r="M3419" s="458"/>
    </row>
    <row r="3420" spans="1:24" outlineLevel="2">
      <c r="A3420" s="447"/>
      <c r="B3420" s="447"/>
      <c r="C3420" s="448"/>
      <c r="D3420" s="449"/>
      <c r="E3420" s="452" t="s">
        <v>6825</v>
      </c>
      <c r="F3420" s="452">
        <v>0</v>
      </c>
      <c r="G3420" s="452" t="s">
        <v>29</v>
      </c>
      <c r="M3420" s="458"/>
    </row>
    <row r="3421" spans="1:24" outlineLevel="2">
      <c r="A3421" s="447"/>
      <c r="B3421" s="447"/>
      <c r="C3421" s="448"/>
      <c r="D3421" s="449"/>
      <c r="E3421" s="452" t="s">
        <v>6826</v>
      </c>
      <c r="F3421" s="452">
        <v>0</v>
      </c>
      <c r="G3421" s="452" t="s">
        <v>29</v>
      </c>
      <c r="M3421" s="458"/>
    </row>
    <row r="3422" spans="1:24" outlineLevel="2">
      <c r="A3422" s="447"/>
      <c r="B3422" s="447"/>
      <c r="C3422" s="448"/>
      <c r="D3422" s="449"/>
      <c r="E3422" s="452" t="s">
        <v>6827</v>
      </c>
      <c r="F3422" s="452">
        <v>0</v>
      </c>
      <c r="G3422" s="452" t="s">
        <v>29</v>
      </c>
      <c r="M3422" s="458"/>
    </row>
    <row r="3423" spans="1:24" outlineLevel="2">
      <c r="A3423" s="447"/>
      <c r="B3423" s="447"/>
      <c r="C3423" s="448"/>
      <c r="D3423" s="449"/>
      <c r="E3423" s="452" t="s">
        <v>6828</v>
      </c>
      <c r="F3423" s="452">
        <v>0</v>
      </c>
      <c r="G3423" s="452" t="s">
        <v>29</v>
      </c>
      <c r="M3423" s="458"/>
    </row>
    <row r="3424" spans="1:24" outlineLevel="2">
      <c r="A3424" s="447"/>
      <c r="B3424" s="447"/>
      <c r="C3424" s="448"/>
      <c r="D3424" s="449"/>
      <c r="E3424" s="452" t="s">
        <v>6829</v>
      </c>
      <c r="F3424" s="452">
        <v>0</v>
      </c>
      <c r="G3424" s="452" t="s">
        <v>29</v>
      </c>
      <c r="M3424" s="458"/>
    </row>
    <row r="3425" spans="1:13" outlineLevel="2">
      <c r="A3425" s="447"/>
      <c r="B3425" s="447"/>
      <c r="C3425" s="448"/>
      <c r="D3425" s="449"/>
      <c r="E3425" s="452" t="s">
        <v>6830</v>
      </c>
      <c r="F3425" s="452">
        <v>0</v>
      </c>
      <c r="G3425" s="452" t="s">
        <v>29</v>
      </c>
      <c r="M3425" s="458"/>
    </row>
    <row r="3426" spans="1:13" outlineLevel="2">
      <c r="A3426" s="447"/>
      <c r="B3426" s="447"/>
      <c r="C3426" s="448"/>
      <c r="D3426" s="449"/>
      <c r="E3426" s="452" t="s">
        <v>6831</v>
      </c>
      <c r="F3426" s="452">
        <v>0</v>
      </c>
      <c r="G3426" s="452" t="s">
        <v>29</v>
      </c>
      <c r="M3426" s="458"/>
    </row>
    <row r="3427" spans="1:13" outlineLevel="2">
      <c r="A3427" s="447"/>
      <c r="B3427" s="447"/>
      <c r="C3427" s="448"/>
      <c r="D3427" s="449"/>
      <c r="E3427" s="452" t="s">
        <v>6832</v>
      </c>
      <c r="F3427" s="452">
        <v>0</v>
      </c>
      <c r="G3427" s="452" t="s">
        <v>29</v>
      </c>
      <c r="M3427" s="458"/>
    </row>
    <row r="3428" spans="1:13" outlineLevel="2">
      <c r="A3428" s="447"/>
      <c r="B3428" s="447"/>
      <c r="C3428" s="448"/>
      <c r="D3428" s="449"/>
      <c r="E3428" s="452" t="s">
        <v>6833</v>
      </c>
      <c r="F3428" s="452">
        <v>0</v>
      </c>
      <c r="G3428" s="452" t="s">
        <v>29</v>
      </c>
      <c r="M3428" s="458"/>
    </row>
    <row r="3429" spans="1:13" outlineLevel="2">
      <c r="A3429" s="447"/>
      <c r="B3429" s="447"/>
      <c r="C3429" s="448"/>
      <c r="D3429" s="449"/>
      <c r="E3429" s="452" t="s">
        <v>6834</v>
      </c>
      <c r="F3429" s="452">
        <v>0</v>
      </c>
      <c r="G3429" s="452" t="s">
        <v>29</v>
      </c>
      <c r="M3429" s="458"/>
    </row>
    <row r="3430" spans="1:13" outlineLevel="2">
      <c r="A3430" s="447"/>
      <c r="B3430" s="447"/>
      <c r="C3430" s="448"/>
      <c r="D3430" s="449"/>
      <c r="E3430" s="452" t="s">
        <v>6835</v>
      </c>
      <c r="F3430" s="452">
        <v>0</v>
      </c>
      <c r="G3430" s="452" t="s">
        <v>29</v>
      </c>
      <c r="M3430" s="458"/>
    </row>
    <row r="3431" spans="1:13" outlineLevel="2">
      <c r="A3431" s="447"/>
      <c r="B3431" s="447"/>
      <c r="C3431" s="448"/>
      <c r="D3431" s="449"/>
      <c r="E3431" s="452" t="s">
        <v>6836</v>
      </c>
      <c r="F3431" s="452">
        <v>0</v>
      </c>
      <c r="G3431" s="452" t="s">
        <v>29</v>
      </c>
      <c r="M3431" s="458"/>
    </row>
    <row r="3432" spans="1:13" outlineLevel="2">
      <c r="A3432" s="447"/>
      <c r="B3432" s="447"/>
      <c r="C3432" s="448"/>
      <c r="D3432" s="449"/>
      <c r="E3432" s="452" t="s">
        <v>6837</v>
      </c>
      <c r="F3432" s="452">
        <v>0</v>
      </c>
      <c r="G3432" s="452" t="s">
        <v>29</v>
      </c>
      <c r="M3432" s="458"/>
    </row>
    <row r="3433" spans="1:13" outlineLevel="2">
      <c r="A3433" s="447"/>
      <c r="B3433" s="447"/>
      <c r="C3433" s="448"/>
      <c r="D3433" s="449"/>
      <c r="E3433" s="452" t="s">
        <v>6838</v>
      </c>
      <c r="F3433" s="452">
        <v>0</v>
      </c>
      <c r="G3433" s="452" t="s">
        <v>29</v>
      </c>
      <c r="M3433" s="458"/>
    </row>
    <row r="3434" spans="1:13" outlineLevel="2">
      <c r="A3434" s="447"/>
      <c r="B3434" s="447"/>
      <c r="C3434" s="448"/>
      <c r="D3434" s="449"/>
      <c r="E3434" s="450" t="s">
        <v>6839</v>
      </c>
      <c r="F3434" s="450">
        <v>1</v>
      </c>
      <c r="G3434" s="450" t="s">
        <v>4001</v>
      </c>
      <c r="M3434" s="451"/>
    </row>
    <row r="3435" spans="1:13" outlineLevel="2">
      <c r="A3435" s="453"/>
      <c r="B3435" s="453"/>
      <c r="C3435" s="454"/>
      <c r="D3435" s="455"/>
      <c r="E3435" s="456" t="s">
        <v>6840</v>
      </c>
      <c r="F3435" s="457">
        <f t="shared" ref="F3435:F3440" si="266" xml:space="preserve">  CHOOSE( $F$3434, $F3416, $F3422, $F3428 )</f>
        <v>0</v>
      </c>
      <c r="G3435" s="456" t="s">
        <v>29</v>
      </c>
      <c r="M3435" s="458"/>
    </row>
    <row r="3436" spans="1:13" outlineLevel="2">
      <c r="A3436" s="453"/>
      <c r="B3436" s="453"/>
      <c r="C3436" s="454"/>
      <c r="D3436" s="455"/>
      <c r="E3436" s="456" t="s">
        <v>6841</v>
      </c>
      <c r="F3436" s="457">
        <f t="shared" si="266"/>
        <v>0</v>
      </c>
      <c r="G3436" s="456" t="s">
        <v>29</v>
      </c>
      <c r="M3436" s="458"/>
    </row>
    <row r="3437" spans="1:13" outlineLevel="2">
      <c r="A3437" s="453"/>
      <c r="B3437" s="453"/>
      <c r="C3437" s="454"/>
      <c r="D3437" s="455"/>
      <c r="E3437" s="456" t="s">
        <v>6842</v>
      </c>
      <c r="F3437" s="457">
        <f t="shared" si="266"/>
        <v>0</v>
      </c>
      <c r="G3437" s="456" t="s">
        <v>29</v>
      </c>
      <c r="M3437" s="458"/>
    </row>
    <row r="3438" spans="1:13" outlineLevel="2">
      <c r="A3438" s="453"/>
      <c r="B3438" s="453"/>
      <c r="C3438" s="454"/>
      <c r="D3438" s="455"/>
      <c r="E3438" s="456" t="s">
        <v>6843</v>
      </c>
      <c r="F3438" s="457">
        <f t="shared" si="266"/>
        <v>0</v>
      </c>
      <c r="G3438" s="456" t="s">
        <v>29</v>
      </c>
      <c r="M3438" s="458"/>
    </row>
    <row r="3439" spans="1:13" outlineLevel="2">
      <c r="A3439" s="453"/>
      <c r="B3439" s="453"/>
      <c r="C3439" s="454"/>
      <c r="D3439" s="455"/>
      <c r="E3439" s="456" t="s">
        <v>6844</v>
      </c>
      <c r="F3439" s="457">
        <f t="shared" si="266"/>
        <v>0</v>
      </c>
      <c r="G3439" s="456" t="s">
        <v>29</v>
      </c>
      <c r="M3439" s="458"/>
    </row>
    <row r="3440" spans="1:13" outlineLevel="2">
      <c r="A3440" s="453"/>
      <c r="B3440" s="453"/>
      <c r="C3440" s="454"/>
      <c r="D3440" s="455"/>
      <c r="E3440" s="456" t="s">
        <v>6845</v>
      </c>
      <c r="F3440" s="457">
        <f t="shared" si="266"/>
        <v>0</v>
      </c>
      <c r="G3440" s="456" t="s">
        <v>29</v>
      </c>
      <c r="M3440" s="458"/>
    </row>
    <row r="3441" spans="1:24" outlineLevel="2"/>
    <row r="3442" spans="1:24" outlineLevel="2"/>
    <row r="3443" spans="1:24" outlineLevel="2">
      <c r="B3443" s="69" t="s">
        <v>6846</v>
      </c>
    </row>
    <row r="3444" spans="1:24" outlineLevel="2">
      <c r="A3444" s="447"/>
      <c r="B3444" s="447"/>
      <c r="C3444" s="448"/>
      <c r="D3444" s="449"/>
      <c r="E3444" s="450" t="s">
        <v>6847</v>
      </c>
      <c r="F3444" s="450">
        <v>1</v>
      </c>
      <c r="G3444" s="450" t="s">
        <v>4001</v>
      </c>
      <c r="M3444" s="451"/>
    </row>
    <row r="3445" spans="1:24" outlineLevel="2">
      <c r="A3445" s="447"/>
      <c r="B3445" s="447"/>
      <c r="C3445" s="448"/>
      <c r="D3445" s="449"/>
      <c r="E3445" s="452" t="s">
        <v>6848</v>
      </c>
      <c r="F3445" s="452">
        <v>0</v>
      </c>
      <c r="G3445" s="452" t="s">
        <v>29</v>
      </c>
      <c r="H3445" s="452">
        <v>0</v>
      </c>
      <c r="I3445" s="452">
        <v>0</v>
      </c>
      <c r="J3445" s="452">
        <v>0</v>
      </c>
      <c r="K3445" s="452">
        <v>0</v>
      </c>
      <c r="L3445" s="452">
        <v>0</v>
      </c>
      <c r="M3445" s="452">
        <v>0</v>
      </c>
      <c r="N3445" s="452">
        <v>0</v>
      </c>
      <c r="O3445" s="452">
        <v>0</v>
      </c>
      <c r="P3445" s="452">
        <v>0</v>
      </c>
      <c r="Q3445" s="452">
        <v>0</v>
      </c>
      <c r="R3445" s="452">
        <v>0</v>
      </c>
      <c r="S3445" s="452">
        <v>0</v>
      </c>
      <c r="T3445" s="452">
        <v>0</v>
      </c>
      <c r="U3445" s="452">
        <v>0</v>
      </c>
      <c r="V3445" s="452">
        <v>0</v>
      </c>
      <c r="W3445" s="452">
        <v>0</v>
      </c>
      <c r="X3445" s="452">
        <v>0</v>
      </c>
    </row>
    <row r="3446" spans="1:24" outlineLevel="2">
      <c r="A3446" s="447"/>
      <c r="B3446" s="447"/>
      <c r="C3446" s="448"/>
      <c r="D3446" s="449"/>
      <c r="E3446" s="452" t="s">
        <v>6849</v>
      </c>
      <c r="F3446" s="452">
        <v>0</v>
      </c>
      <c r="G3446" s="452" t="s">
        <v>29</v>
      </c>
      <c r="H3446" s="452">
        <v>0</v>
      </c>
      <c r="I3446" s="452">
        <v>0</v>
      </c>
      <c r="J3446" s="452">
        <v>0</v>
      </c>
      <c r="K3446" s="452">
        <v>0</v>
      </c>
      <c r="L3446" s="452">
        <v>0</v>
      </c>
      <c r="M3446" s="452">
        <v>0</v>
      </c>
      <c r="N3446" s="452">
        <v>0</v>
      </c>
      <c r="O3446" s="452">
        <v>0</v>
      </c>
      <c r="P3446" s="452">
        <v>0</v>
      </c>
      <c r="Q3446" s="452">
        <v>0</v>
      </c>
      <c r="R3446" s="452">
        <v>0</v>
      </c>
      <c r="S3446" s="452">
        <v>0</v>
      </c>
      <c r="T3446" s="452">
        <v>0</v>
      </c>
      <c r="U3446" s="452">
        <v>0</v>
      </c>
      <c r="V3446" s="452">
        <v>0</v>
      </c>
      <c r="W3446" s="452">
        <v>0</v>
      </c>
      <c r="X3446" s="452">
        <v>0</v>
      </c>
    </row>
    <row r="3447" spans="1:24" outlineLevel="2">
      <c r="A3447" s="447"/>
      <c r="B3447" s="447"/>
      <c r="C3447" s="448"/>
      <c r="D3447" s="449"/>
      <c r="E3447" s="452" t="s">
        <v>6850</v>
      </c>
      <c r="F3447" s="452">
        <v>0</v>
      </c>
      <c r="G3447" s="452" t="s">
        <v>29</v>
      </c>
      <c r="H3447" s="452">
        <v>0</v>
      </c>
      <c r="I3447" s="452">
        <v>0</v>
      </c>
      <c r="J3447" s="452">
        <v>0</v>
      </c>
      <c r="K3447" s="452">
        <v>0</v>
      </c>
      <c r="L3447" s="452">
        <v>0</v>
      </c>
      <c r="M3447" s="452">
        <v>0</v>
      </c>
      <c r="N3447" s="452">
        <v>0</v>
      </c>
      <c r="O3447" s="452">
        <v>0</v>
      </c>
      <c r="P3447" s="452">
        <v>0</v>
      </c>
      <c r="Q3447" s="452">
        <v>0</v>
      </c>
      <c r="R3447" s="452">
        <v>0</v>
      </c>
      <c r="S3447" s="452">
        <v>0</v>
      </c>
      <c r="T3447" s="452">
        <v>0</v>
      </c>
      <c r="U3447" s="452">
        <v>0</v>
      </c>
      <c r="V3447" s="452">
        <v>0</v>
      </c>
      <c r="W3447" s="452">
        <v>0</v>
      </c>
      <c r="X3447" s="452">
        <v>0</v>
      </c>
    </row>
    <row r="3448" spans="1:24" outlineLevel="2">
      <c r="A3448" s="453"/>
      <c r="B3448" s="453"/>
      <c r="C3448" s="454"/>
      <c r="D3448" s="455"/>
      <c r="E3448" s="456" t="s">
        <v>6846</v>
      </c>
      <c r="F3448" s="456"/>
      <c r="G3448" s="456" t="s">
        <v>29</v>
      </c>
      <c r="H3448" s="457">
        <f xml:space="preserve"> SUM( J3448:X3448 )</f>
        <v>0</v>
      </c>
      <c r="I3448" s="456"/>
      <c r="J3448" s="457">
        <f t="shared" ref="J3448:X3448" si="267" xml:space="preserve">  CHOOSE( $F3444, J3445, J3446, J3447 )</f>
        <v>0</v>
      </c>
      <c r="K3448" s="457">
        <f t="shared" si="267"/>
        <v>0</v>
      </c>
      <c r="L3448" s="457">
        <f t="shared" si="267"/>
        <v>0</v>
      </c>
      <c r="M3448" s="457">
        <f t="shared" si="267"/>
        <v>0</v>
      </c>
      <c r="N3448" s="457">
        <f t="shared" si="267"/>
        <v>0</v>
      </c>
      <c r="O3448" s="457">
        <f t="shared" si="267"/>
        <v>0</v>
      </c>
      <c r="P3448" s="457">
        <f t="shared" si="267"/>
        <v>0</v>
      </c>
      <c r="Q3448" s="457">
        <f t="shared" si="267"/>
        <v>0</v>
      </c>
      <c r="R3448" s="457">
        <f t="shared" si="267"/>
        <v>0</v>
      </c>
      <c r="S3448" s="457">
        <f t="shared" si="267"/>
        <v>0</v>
      </c>
      <c r="T3448" s="457">
        <f t="shared" si="267"/>
        <v>0</v>
      </c>
      <c r="U3448" s="457">
        <f t="shared" si="267"/>
        <v>0</v>
      </c>
      <c r="V3448" s="457">
        <f t="shared" si="267"/>
        <v>0</v>
      </c>
      <c r="W3448" s="457">
        <f t="shared" si="267"/>
        <v>0</v>
      </c>
      <c r="X3448" s="457">
        <f t="shared" si="267"/>
        <v>0</v>
      </c>
    </row>
    <row r="3449" spans="1:24" outlineLevel="2"/>
    <row r="3450" spans="1:24" outlineLevel="2"/>
    <row r="3451" spans="1:24" outlineLevel="2">
      <c r="B3451" s="69" t="s">
        <v>6851</v>
      </c>
    </row>
    <row r="3452" spans="1:24" outlineLevel="2">
      <c r="A3452" s="447"/>
      <c r="B3452" s="447"/>
      <c r="C3452" s="448"/>
      <c r="D3452" s="449"/>
      <c r="E3452" s="452" t="s">
        <v>6852</v>
      </c>
      <c r="F3452" s="452">
        <v>0</v>
      </c>
      <c r="G3452" s="452" t="s">
        <v>29</v>
      </c>
      <c r="M3452" s="458"/>
    </row>
    <row r="3453" spans="1:24" outlineLevel="2">
      <c r="A3453" s="447"/>
      <c r="B3453" s="447"/>
      <c r="C3453" s="448"/>
      <c r="D3453" s="449"/>
      <c r="E3453" s="452" t="s">
        <v>6853</v>
      </c>
      <c r="F3453" s="452">
        <v>0</v>
      </c>
      <c r="G3453" s="452" t="s">
        <v>29</v>
      </c>
      <c r="M3453" s="458"/>
    </row>
    <row r="3454" spans="1:24" outlineLevel="2">
      <c r="A3454" s="447"/>
      <c r="B3454" s="447"/>
      <c r="C3454" s="448"/>
      <c r="D3454" s="449"/>
      <c r="E3454" s="452" t="s">
        <v>6854</v>
      </c>
      <c r="F3454" s="452">
        <v>0</v>
      </c>
      <c r="G3454" s="452" t="s">
        <v>29</v>
      </c>
      <c r="M3454" s="458"/>
    </row>
    <row r="3455" spans="1:24" outlineLevel="2">
      <c r="A3455" s="447"/>
      <c r="B3455" s="447"/>
      <c r="C3455" s="448"/>
      <c r="D3455" s="449"/>
      <c r="E3455" s="452" t="s">
        <v>6855</v>
      </c>
      <c r="F3455" s="452">
        <v>0</v>
      </c>
      <c r="G3455" s="452" t="s">
        <v>29</v>
      </c>
      <c r="M3455" s="458"/>
    </row>
    <row r="3456" spans="1:24" outlineLevel="2">
      <c r="A3456" s="447"/>
      <c r="B3456" s="447"/>
      <c r="C3456" s="448"/>
      <c r="D3456" s="449"/>
      <c r="E3456" s="452" t="s">
        <v>6856</v>
      </c>
      <c r="F3456" s="452">
        <v>0</v>
      </c>
      <c r="G3456" s="452" t="s">
        <v>29</v>
      </c>
      <c r="M3456" s="458"/>
    </row>
    <row r="3457" spans="1:13" outlineLevel="2">
      <c r="A3457" s="447"/>
      <c r="B3457" s="447"/>
      <c r="C3457" s="448"/>
      <c r="D3457" s="449"/>
      <c r="E3457" s="452" t="s">
        <v>6857</v>
      </c>
      <c r="F3457" s="452">
        <v>0</v>
      </c>
      <c r="G3457" s="452" t="s">
        <v>29</v>
      </c>
      <c r="M3457" s="458"/>
    </row>
    <row r="3458" spans="1:13" outlineLevel="2">
      <c r="A3458" s="447"/>
      <c r="B3458" s="447"/>
      <c r="C3458" s="448"/>
      <c r="D3458" s="449"/>
      <c r="E3458" s="452" t="s">
        <v>6858</v>
      </c>
      <c r="F3458" s="452">
        <v>0</v>
      </c>
      <c r="G3458" s="452" t="s">
        <v>29</v>
      </c>
      <c r="M3458" s="458"/>
    </row>
    <row r="3459" spans="1:13" outlineLevel="2">
      <c r="A3459" s="447"/>
      <c r="B3459" s="447"/>
      <c r="C3459" s="448"/>
      <c r="D3459" s="449"/>
      <c r="E3459" s="452" t="s">
        <v>6859</v>
      </c>
      <c r="F3459" s="452">
        <v>0</v>
      </c>
      <c r="G3459" s="452" t="s">
        <v>29</v>
      </c>
      <c r="M3459" s="458"/>
    </row>
    <row r="3460" spans="1:13" outlineLevel="2">
      <c r="A3460" s="447"/>
      <c r="B3460" s="447"/>
      <c r="C3460" s="448"/>
      <c r="D3460" s="449"/>
      <c r="E3460" s="452" t="s">
        <v>6860</v>
      </c>
      <c r="F3460" s="452">
        <v>0</v>
      </c>
      <c r="G3460" s="452" t="s">
        <v>29</v>
      </c>
      <c r="M3460" s="458"/>
    </row>
    <row r="3461" spans="1:13" outlineLevel="2">
      <c r="A3461" s="447"/>
      <c r="B3461" s="447"/>
      <c r="C3461" s="448"/>
      <c r="D3461" s="449"/>
      <c r="E3461" s="452" t="s">
        <v>6861</v>
      </c>
      <c r="F3461" s="452">
        <v>0</v>
      </c>
      <c r="G3461" s="452" t="s">
        <v>29</v>
      </c>
      <c r="M3461" s="458"/>
    </row>
    <row r="3462" spans="1:13" outlineLevel="2">
      <c r="A3462" s="447"/>
      <c r="B3462" s="447"/>
      <c r="C3462" s="448"/>
      <c r="D3462" s="449"/>
      <c r="E3462" s="452" t="s">
        <v>6862</v>
      </c>
      <c r="F3462" s="452">
        <v>0</v>
      </c>
      <c r="G3462" s="452" t="s">
        <v>29</v>
      </c>
      <c r="M3462" s="458"/>
    </row>
    <row r="3463" spans="1:13" outlineLevel="2">
      <c r="A3463" s="447"/>
      <c r="B3463" s="447"/>
      <c r="C3463" s="448"/>
      <c r="D3463" s="449"/>
      <c r="E3463" s="452" t="s">
        <v>6863</v>
      </c>
      <c r="F3463" s="452">
        <v>0</v>
      </c>
      <c r="G3463" s="452" t="s">
        <v>29</v>
      </c>
      <c r="M3463" s="458"/>
    </row>
    <row r="3464" spans="1:13" outlineLevel="2">
      <c r="A3464" s="447"/>
      <c r="B3464" s="447"/>
      <c r="C3464" s="448"/>
      <c r="D3464" s="449"/>
      <c r="E3464" s="452" t="s">
        <v>6864</v>
      </c>
      <c r="F3464" s="452">
        <v>0</v>
      </c>
      <c r="G3464" s="452" t="s">
        <v>29</v>
      </c>
      <c r="M3464" s="458"/>
    </row>
    <row r="3465" spans="1:13" outlineLevel="2">
      <c r="A3465" s="447"/>
      <c r="B3465" s="447"/>
      <c r="C3465" s="448"/>
      <c r="D3465" s="449"/>
      <c r="E3465" s="452" t="s">
        <v>6865</v>
      </c>
      <c r="F3465" s="452">
        <v>0</v>
      </c>
      <c r="G3465" s="452" t="s">
        <v>29</v>
      </c>
      <c r="M3465" s="458"/>
    </row>
    <row r="3466" spans="1:13" outlineLevel="2">
      <c r="A3466" s="447"/>
      <c r="B3466" s="447"/>
      <c r="C3466" s="448"/>
      <c r="D3466" s="449"/>
      <c r="E3466" s="452" t="s">
        <v>6866</v>
      </c>
      <c r="F3466" s="452">
        <v>0</v>
      </c>
      <c r="G3466" s="452" t="s">
        <v>29</v>
      </c>
      <c r="M3466" s="458"/>
    </row>
    <row r="3467" spans="1:13" outlineLevel="2">
      <c r="A3467" s="447"/>
      <c r="B3467" s="447"/>
      <c r="C3467" s="448"/>
      <c r="D3467" s="449"/>
      <c r="E3467" s="452" t="s">
        <v>6867</v>
      </c>
      <c r="F3467" s="452">
        <v>0</v>
      </c>
      <c r="G3467" s="452" t="s">
        <v>29</v>
      </c>
      <c r="M3467" s="458"/>
    </row>
    <row r="3468" spans="1:13" outlineLevel="2">
      <c r="A3468" s="447"/>
      <c r="B3468" s="447"/>
      <c r="C3468" s="448"/>
      <c r="D3468" s="449"/>
      <c r="E3468" s="452" t="s">
        <v>6868</v>
      </c>
      <c r="F3468" s="452">
        <v>0</v>
      </c>
      <c r="G3468" s="452" t="s">
        <v>29</v>
      </c>
      <c r="M3468" s="458"/>
    </row>
    <row r="3469" spans="1:13" outlineLevel="2">
      <c r="A3469" s="447"/>
      <c r="B3469" s="447"/>
      <c r="C3469" s="448"/>
      <c r="D3469" s="449"/>
      <c r="E3469" s="452" t="s">
        <v>6869</v>
      </c>
      <c r="F3469" s="452">
        <v>0</v>
      </c>
      <c r="G3469" s="452" t="s">
        <v>29</v>
      </c>
      <c r="M3469" s="458"/>
    </row>
    <row r="3470" spans="1:13" outlineLevel="2">
      <c r="A3470" s="447"/>
      <c r="B3470" s="447"/>
      <c r="C3470" s="448"/>
      <c r="D3470" s="449"/>
      <c r="E3470" s="450" t="s">
        <v>6870</v>
      </c>
      <c r="F3470" s="450">
        <v>1</v>
      </c>
      <c r="G3470" s="450" t="s">
        <v>4001</v>
      </c>
      <c r="M3470" s="451"/>
    </row>
    <row r="3471" spans="1:13" outlineLevel="2">
      <c r="A3471" s="453"/>
      <c r="B3471" s="453"/>
      <c r="C3471" s="454"/>
      <c r="D3471" s="455"/>
      <c r="E3471" s="456" t="s">
        <v>6871</v>
      </c>
      <c r="F3471" s="457">
        <f t="shared" ref="F3471:F3476" si="268" xml:space="preserve">  CHOOSE( $F$3470, $F3452, $F3458, $F3464 )</f>
        <v>0</v>
      </c>
      <c r="G3471" s="456" t="s">
        <v>29</v>
      </c>
      <c r="M3471" s="458"/>
    </row>
    <row r="3472" spans="1:13" outlineLevel="2">
      <c r="A3472" s="453"/>
      <c r="B3472" s="453"/>
      <c r="C3472" s="454"/>
      <c r="D3472" s="455"/>
      <c r="E3472" s="456" t="s">
        <v>6872</v>
      </c>
      <c r="F3472" s="457">
        <f t="shared" si="268"/>
        <v>0</v>
      </c>
      <c r="G3472" s="456" t="s">
        <v>29</v>
      </c>
      <c r="M3472" s="458"/>
    </row>
    <row r="3473" spans="1:13" outlineLevel="2">
      <c r="A3473" s="453"/>
      <c r="B3473" s="453"/>
      <c r="C3473" s="454"/>
      <c r="D3473" s="455"/>
      <c r="E3473" s="456" t="s">
        <v>6873</v>
      </c>
      <c r="F3473" s="457">
        <f t="shared" si="268"/>
        <v>0</v>
      </c>
      <c r="G3473" s="456" t="s">
        <v>29</v>
      </c>
      <c r="M3473" s="458"/>
    </row>
    <row r="3474" spans="1:13" outlineLevel="2">
      <c r="A3474" s="453"/>
      <c r="B3474" s="453"/>
      <c r="C3474" s="454"/>
      <c r="D3474" s="455"/>
      <c r="E3474" s="456" t="s">
        <v>6874</v>
      </c>
      <c r="F3474" s="457">
        <f t="shared" si="268"/>
        <v>0</v>
      </c>
      <c r="G3474" s="456" t="s">
        <v>29</v>
      </c>
      <c r="M3474" s="458"/>
    </row>
    <row r="3475" spans="1:13" outlineLevel="2">
      <c r="A3475" s="453"/>
      <c r="B3475" s="453"/>
      <c r="C3475" s="454"/>
      <c r="D3475" s="455"/>
      <c r="E3475" s="456" t="s">
        <v>6875</v>
      </c>
      <c r="F3475" s="457">
        <f t="shared" si="268"/>
        <v>0</v>
      </c>
      <c r="G3475" s="456" t="s">
        <v>29</v>
      </c>
      <c r="M3475" s="458"/>
    </row>
    <row r="3476" spans="1:13" outlineLevel="2">
      <c r="A3476" s="453"/>
      <c r="B3476" s="453"/>
      <c r="C3476" s="454"/>
      <c r="D3476" s="455"/>
      <c r="E3476" s="456" t="s">
        <v>6876</v>
      </c>
      <c r="F3476" s="457">
        <f t="shared" si="268"/>
        <v>0</v>
      </c>
      <c r="G3476" s="456" t="s">
        <v>29</v>
      </c>
      <c r="M3476" s="458"/>
    </row>
    <row r="3477" spans="1:13" outlineLevel="2"/>
    <row r="3478" spans="1:13" outlineLevel="1"/>
    <row r="3479" spans="1:13" outlineLevel="1"/>
    <row r="3480" spans="1:13" outlineLevel="1">
      <c r="A3480" s="69" t="s">
        <v>6877</v>
      </c>
    </row>
    <row r="3481" spans="1:13" outlineLevel="2">
      <c r="B3481" s="69" t="s">
        <v>6878</v>
      </c>
    </row>
    <row r="3482" spans="1:13" outlineLevel="2">
      <c r="A3482" s="447"/>
      <c r="B3482" s="447"/>
      <c r="C3482" s="448"/>
      <c r="D3482" s="449"/>
      <c r="E3482" s="452" t="s">
        <v>6879</v>
      </c>
      <c r="F3482" s="452">
        <v>640.65099999999995</v>
      </c>
      <c r="G3482" s="452" t="s">
        <v>29</v>
      </c>
      <c r="M3482" s="458"/>
    </row>
    <row r="3483" spans="1:13" outlineLevel="2">
      <c r="A3483" s="447"/>
      <c r="B3483" s="447"/>
      <c r="C3483" s="448"/>
      <c r="D3483" s="449"/>
      <c r="E3483" s="452" t="s">
        <v>6880</v>
      </c>
      <c r="F3483" s="452">
        <v>14491.669</v>
      </c>
      <c r="G3483" s="452" t="s">
        <v>29</v>
      </c>
      <c r="M3483" s="458"/>
    </row>
    <row r="3484" spans="1:13" outlineLevel="2">
      <c r="A3484" s="447"/>
      <c r="B3484" s="447"/>
      <c r="C3484" s="448"/>
      <c r="D3484" s="449"/>
      <c r="E3484" s="452" t="s">
        <v>6881</v>
      </c>
      <c r="F3484" s="452">
        <v>12122.09</v>
      </c>
      <c r="G3484" s="452" t="s">
        <v>29</v>
      </c>
      <c r="M3484" s="458"/>
    </row>
    <row r="3485" spans="1:13" outlineLevel="2">
      <c r="A3485" s="447"/>
      <c r="B3485" s="447"/>
      <c r="C3485" s="448"/>
      <c r="D3485" s="449"/>
      <c r="E3485" s="452" t="s">
        <v>6882</v>
      </c>
      <c r="F3485" s="452">
        <v>2044.5809999999999</v>
      </c>
      <c r="G3485" s="452" t="s">
        <v>29</v>
      </c>
      <c r="M3485" s="458"/>
    </row>
    <row r="3486" spans="1:13" outlineLevel="2">
      <c r="A3486" s="447"/>
      <c r="B3486" s="447"/>
      <c r="C3486" s="448"/>
      <c r="D3486" s="449"/>
      <c r="E3486" s="452" t="s">
        <v>6883</v>
      </c>
      <c r="F3486" s="452">
        <v>1385.877</v>
      </c>
      <c r="G3486" s="452" t="s">
        <v>29</v>
      </c>
      <c r="M3486" s="458"/>
    </row>
    <row r="3487" spans="1:13" outlineLevel="2">
      <c r="A3487" s="447"/>
      <c r="B3487" s="447"/>
      <c r="C3487" s="448"/>
      <c r="D3487" s="449"/>
      <c r="E3487" s="452" t="s">
        <v>6884</v>
      </c>
      <c r="F3487" s="452">
        <v>0</v>
      </c>
      <c r="G3487" s="452" t="s">
        <v>29</v>
      </c>
      <c r="M3487" s="458"/>
    </row>
    <row r="3488" spans="1:13" outlineLevel="2">
      <c r="A3488" s="447"/>
      <c r="B3488" s="447"/>
      <c r="C3488" s="448"/>
      <c r="D3488" s="449"/>
      <c r="E3488" s="452" t="s">
        <v>6885</v>
      </c>
      <c r="F3488" s="452">
        <v>0</v>
      </c>
      <c r="G3488" s="452" t="s">
        <v>29</v>
      </c>
      <c r="M3488" s="458"/>
    </row>
    <row r="3489" spans="1:13" outlineLevel="2">
      <c r="A3489" s="447"/>
      <c r="B3489" s="447"/>
      <c r="C3489" s="448"/>
      <c r="D3489" s="449"/>
      <c r="E3489" s="452" t="s">
        <v>6886</v>
      </c>
      <c r="F3489" s="452">
        <v>0</v>
      </c>
      <c r="G3489" s="452" t="s">
        <v>29</v>
      </c>
      <c r="M3489" s="458"/>
    </row>
    <row r="3490" spans="1:13" outlineLevel="2">
      <c r="A3490" s="447"/>
      <c r="B3490" s="447"/>
      <c r="C3490" s="448"/>
      <c r="D3490" s="449"/>
      <c r="E3490" s="452" t="s">
        <v>6887</v>
      </c>
      <c r="F3490" s="452">
        <v>0</v>
      </c>
      <c r="G3490" s="452" t="s">
        <v>29</v>
      </c>
      <c r="M3490" s="458"/>
    </row>
    <row r="3491" spans="1:13" outlineLevel="2">
      <c r="A3491" s="447"/>
      <c r="B3491" s="447"/>
      <c r="C3491" s="448"/>
      <c r="D3491" s="449"/>
      <c r="E3491" s="452" t="s">
        <v>6888</v>
      </c>
      <c r="F3491" s="452">
        <v>0</v>
      </c>
      <c r="G3491" s="452" t="s">
        <v>29</v>
      </c>
      <c r="M3491" s="458"/>
    </row>
    <row r="3492" spans="1:13" outlineLevel="2">
      <c r="A3492" s="447"/>
      <c r="B3492" s="447"/>
      <c r="C3492" s="448"/>
      <c r="D3492" s="449"/>
      <c r="E3492" s="452" t="s">
        <v>6889</v>
      </c>
      <c r="F3492" s="452">
        <v>0</v>
      </c>
      <c r="G3492" s="452" t="s">
        <v>29</v>
      </c>
      <c r="M3492" s="458"/>
    </row>
    <row r="3493" spans="1:13" outlineLevel="2">
      <c r="A3493" s="447"/>
      <c r="B3493" s="447"/>
      <c r="C3493" s="448"/>
      <c r="D3493" s="449"/>
      <c r="E3493" s="452" t="s">
        <v>6890</v>
      </c>
      <c r="F3493" s="452">
        <v>0</v>
      </c>
      <c r="G3493" s="452" t="s">
        <v>29</v>
      </c>
      <c r="M3493" s="458"/>
    </row>
    <row r="3494" spans="1:13" outlineLevel="2">
      <c r="A3494" s="447"/>
      <c r="B3494" s="447"/>
      <c r="C3494" s="448"/>
      <c r="D3494" s="449"/>
      <c r="E3494" s="452" t="s">
        <v>6891</v>
      </c>
      <c r="F3494" s="452">
        <v>0</v>
      </c>
      <c r="G3494" s="452" t="s">
        <v>29</v>
      </c>
      <c r="M3494" s="458"/>
    </row>
    <row r="3495" spans="1:13" outlineLevel="2">
      <c r="A3495" s="447"/>
      <c r="B3495" s="447"/>
      <c r="C3495" s="448"/>
      <c r="D3495" s="449"/>
      <c r="E3495" s="452" t="s">
        <v>6892</v>
      </c>
      <c r="F3495" s="452">
        <v>0</v>
      </c>
      <c r="G3495" s="452" t="s">
        <v>29</v>
      </c>
      <c r="M3495" s="458"/>
    </row>
    <row r="3496" spans="1:13" outlineLevel="2">
      <c r="A3496" s="447"/>
      <c r="B3496" s="447"/>
      <c r="C3496" s="448"/>
      <c r="D3496" s="449"/>
      <c r="E3496" s="452" t="s">
        <v>6893</v>
      </c>
      <c r="F3496" s="452">
        <v>0</v>
      </c>
      <c r="G3496" s="452" t="s">
        <v>29</v>
      </c>
      <c r="M3496" s="458"/>
    </row>
    <row r="3497" spans="1:13" outlineLevel="2">
      <c r="A3497" s="447"/>
      <c r="B3497" s="447"/>
      <c r="C3497" s="448"/>
      <c r="D3497" s="449"/>
      <c r="E3497" s="452" t="s">
        <v>6894</v>
      </c>
      <c r="F3497" s="452">
        <v>0</v>
      </c>
      <c r="G3497" s="452" t="s">
        <v>29</v>
      </c>
      <c r="M3497" s="458"/>
    </row>
    <row r="3498" spans="1:13" outlineLevel="2">
      <c r="A3498" s="447"/>
      <c r="B3498" s="447"/>
      <c r="C3498" s="448"/>
      <c r="D3498" s="449"/>
      <c r="E3498" s="452" t="s">
        <v>6895</v>
      </c>
      <c r="F3498" s="452">
        <v>0</v>
      </c>
      <c r="G3498" s="452" t="s">
        <v>29</v>
      </c>
      <c r="M3498" s="458"/>
    </row>
    <row r="3499" spans="1:13" outlineLevel="2">
      <c r="A3499" s="447"/>
      <c r="B3499" s="447"/>
      <c r="C3499" s="448"/>
      <c r="D3499" s="449"/>
      <c r="E3499" s="452" t="s">
        <v>6896</v>
      </c>
      <c r="F3499" s="452">
        <v>0</v>
      </c>
      <c r="G3499" s="452" t="s">
        <v>29</v>
      </c>
      <c r="M3499" s="458"/>
    </row>
    <row r="3500" spans="1:13" outlineLevel="2">
      <c r="A3500" s="447"/>
      <c r="B3500" s="447"/>
      <c r="C3500" s="448"/>
      <c r="D3500" s="449"/>
      <c r="E3500" s="450" t="s">
        <v>6897</v>
      </c>
      <c r="F3500" s="450">
        <v>1</v>
      </c>
      <c r="G3500" s="450" t="s">
        <v>4001</v>
      </c>
      <c r="M3500" s="451"/>
    </row>
    <row r="3501" spans="1:13" outlineLevel="2">
      <c r="A3501" s="453"/>
      <c r="B3501" s="453"/>
      <c r="C3501" s="454"/>
      <c r="D3501" s="455"/>
      <c r="E3501" s="456" t="s">
        <v>6898</v>
      </c>
      <c r="F3501" s="457">
        <f t="shared" ref="F3501:F3506" si="269" xml:space="preserve">  CHOOSE( $F$3500, $F3482, $F3488, $F3494 )</f>
        <v>640.65099999999995</v>
      </c>
      <c r="G3501" s="456" t="s">
        <v>29</v>
      </c>
      <c r="M3501" s="458"/>
    </row>
    <row r="3502" spans="1:13" outlineLevel="2">
      <c r="A3502" s="453"/>
      <c r="B3502" s="453"/>
      <c r="C3502" s="454"/>
      <c r="D3502" s="455"/>
      <c r="E3502" s="456" t="s">
        <v>6899</v>
      </c>
      <c r="F3502" s="457">
        <f t="shared" si="269"/>
        <v>14491.669</v>
      </c>
      <c r="G3502" s="456" t="s">
        <v>29</v>
      </c>
      <c r="M3502" s="458"/>
    </row>
    <row r="3503" spans="1:13" outlineLevel="2">
      <c r="A3503" s="453"/>
      <c r="B3503" s="453"/>
      <c r="C3503" s="454"/>
      <c r="D3503" s="455"/>
      <c r="E3503" s="456" t="s">
        <v>6900</v>
      </c>
      <c r="F3503" s="457">
        <f t="shared" si="269"/>
        <v>12122.09</v>
      </c>
      <c r="G3503" s="456" t="s">
        <v>29</v>
      </c>
      <c r="M3503" s="458"/>
    </row>
    <row r="3504" spans="1:13" outlineLevel="2">
      <c r="A3504" s="453"/>
      <c r="B3504" s="453"/>
      <c r="C3504" s="454"/>
      <c r="D3504" s="455"/>
      <c r="E3504" s="456" t="s">
        <v>6901</v>
      </c>
      <c r="F3504" s="457">
        <f t="shared" si="269"/>
        <v>2044.5809999999999</v>
      </c>
      <c r="G3504" s="456" t="s">
        <v>29</v>
      </c>
      <c r="M3504" s="458"/>
    </row>
    <row r="3505" spans="1:13" outlineLevel="2">
      <c r="A3505" s="453"/>
      <c r="B3505" s="453"/>
      <c r="C3505" s="454"/>
      <c r="D3505" s="455"/>
      <c r="E3505" s="456" t="s">
        <v>6902</v>
      </c>
      <c r="F3505" s="457">
        <f t="shared" si="269"/>
        <v>1385.877</v>
      </c>
      <c r="G3505" s="456" t="s">
        <v>29</v>
      </c>
      <c r="M3505" s="458"/>
    </row>
    <row r="3506" spans="1:13" outlineLevel="2">
      <c r="A3506" s="453"/>
      <c r="B3506" s="453"/>
      <c r="C3506" s="454"/>
      <c r="D3506" s="455"/>
      <c r="E3506" s="456" t="s">
        <v>6903</v>
      </c>
      <c r="F3506" s="457">
        <f t="shared" si="269"/>
        <v>0</v>
      </c>
      <c r="G3506" s="456" t="s">
        <v>29</v>
      </c>
      <c r="M3506" s="458"/>
    </row>
    <row r="3507" spans="1:13" outlineLevel="2"/>
    <row r="3508" spans="1:13" outlineLevel="2"/>
    <row r="3509" spans="1:13" outlineLevel="2">
      <c r="B3509" s="69" t="s">
        <v>6904</v>
      </c>
    </row>
    <row r="3510" spans="1:13" outlineLevel="2">
      <c r="A3510" s="447"/>
      <c r="B3510" s="447"/>
      <c r="C3510" s="448"/>
      <c r="D3510" s="449"/>
      <c r="E3510" s="452" t="s">
        <v>6905</v>
      </c>
      <c r="F3510" s="452">
        <v>-118.258</v>
      </c>
      <c r="G3510" s="452" t="s">
        <v>29</v>
      </c>
      <c r="M3510" s="458"/>
    </row>
    <row r="3511" spans="1:13" outlineLevel="2">
      <c r="A3511" s="447"/>
      <c r="B3511" s="447"/>
      <c r="C3511" s="448"/>
      <c r="D3511" s="449"/>
      <c r="E3511" s="452" t="s">
        <v>6906</v>
      </c>
      <c r="F3511" s="452">
        <v>-4900.2449999999999</v>
      </c>
      <c r="G3511" s="452" t="s">
        <v>29</v>
      </c>
      <c r="M3511" s="458"/>
    </row>
    <row r="3512" spans="1:13" outlineLevel="2">
      <c r="A3512" s="447"/>
      <c r="B3512" s="447"/>
      <c r="C3512" s="448"/>
      <c r="D3512" s="449"/>
      <c r="E3512" s="452" t="s">
        <v>6907</v>
      </c>
      <c r="F3512" s="452">
        <v>-3851.6439999999998</v>
      </c>
      <c r="G3512" s="452" t="s">
        <v>29</v>
      </c>
      <c r="M3512" s="458"/>
    </row>
    <row r="3513" spans="1:13" outlineLevel="2">
      <c r="A3513" s="447"/>
      <c r="B3513" s="447"/>
      <c r="C3513" s="448"/>
      <c r="D3513" s="449"/>
      <c r="E3513" s="452" t="s">
        <v>6908</v>
      </c>
      <c r="F3513" s="452">
        <v>-1071.68</v>
      </c>
      <c r="G3513" s="452" t="s">
        <v>29</v>
      </c>
      <c r="M3513" s="458"/>
    </row>
    <row r="3514" spans="1:13" outlineLevel="2">
      <c r="A3514" s="447"/>
      <c r="B3514" s="447"/>
      <c r="C3514" s="448"/>
      <c r="D3514" s="449"/>
      <c r="E3514" s="452" t="s">
        <v>6909</v>
      </c>
      <c r="F3514" s="452">
        <v>-23.245000000000001</v>
      </c>
      <c r="G3514" s="452" t="s">
        <v>29</v>
      </c>
      <c r="M3514" s="458"/>
    </row>
    <row r="3515" spans="1:13" outlineLevel="2">
      <c r="A3515" s="447"/>
      <c r="B3515" s="447"/>
      <c r="C3515" s="448"/>
      <c r="D3515" s="449"/>
      <c r="E3515" s="452" t="s">
        <v>6910</v>
      </c>
      <c r="F3515" s="452">
        <v>0</v>
      </c>
      <c r="G3515" s="452" t="s">
        <v>29</v>
      </c>
      <c r="M3515" s="458"/>
    </row>
    <row r="3516" spans="1:13" outlineLevel="2">
      <c r="A3516" s="447"/>
      <c r="B3516" s="447"/>
      <c r="C3516" s="448"/>
      <c r="D3516" s="449"/>
      <c r="E3516" s="452" t="s">
        <v>6911</v>
      </c>
      <c r="F3516" s="452">
        <v>0</v>
      </c>
      <c r="G3516" s="452" t="s">
        <v>29</v>
      </c>
      <c r="M3516" s="458"/>
    </row>
    <row r="3517" spans="1:13" outlineLevel="2">
      <c r="A3517" s="447"/>
      <c r="B3517" s="447"/>
      <c r="C3517" s="448"/>
      <c r="D3517" s="449"/>
      <c r="E3517" s="452" t="s">
        <v>6912</v>
      </c>
      <c r="F3517" s="452">
        <v>0</v>
      </c>
      <c r="G3517" s="452" t="s">
        <v>29</v>
      </c>
      <c r="M3517" s="458"/>
    </row>
    <row r="3518" spans="1:13" outlineLevel="2">
      <c r="A3518" s="447"/>
      <c r="B3518" s="447"/>
      <c r="C3518" s="448"/>
      <c r="D3518" s="449"/>
      <c r="E3518" s="452" t="s">
        <v>6913</v>
      </c>
      <c r="F3518" s="452">
        <v>0</v>
      </c>
      <c r="G3518" s="452" t="s">
        <v>29</v>
      </c>
      <c r="M3518" s="458"/>
    </row>
    <row r="3519" spans="1:13" outlineLevel="2">
      <c r="A3519" s="447"/>
      <c r="B3519" s="447"/>
      <c r="C3519" s="448"/>
      <c r="D3519" s="449"/>
      <c r="E3519" s="452" t="s">
        <v>6914</v>
      </c>
      <c r="F3519" s="452">
        <v>0</v>
      </c>
      <c r="G3519" s="452" t="s">
        <v>29</v>
      </c>
      <c r="M3519" s="458"/>
    </row>
    <row r="3520" spans="1:13" outlineLevel="2">
      <c r="A3520" s="447"/>
      <c r="B3520" s="447"/>
      <c r="C3520" s="448"/>
      <c r="D3520" s="449"/>
      <c r="E3520" s="452" t="s">
        <v>6915</v>
      </c>
      <c r="F3520" s="452">
        <v>0</v>
      </c>
      <c r="G3520" s="452" t="s">
        <v>29</v>
      </c>
      <c r="M3520" s="458"/>
    </row>
    <row r="3521" spans="1:13" outlineLevel="2">
      <c r="A3521" s="447"/>
      <c r="B3521" s="447"/>
      <c r="C3521" s="448"/>
      <c r="D3521" s="449"/>
      <c r="E3521" s="452" t="s">
        <v>6916</v>
      </c>
      <c r="F3521" s="452">
        <v>0</v>
      </c>
      <c r="G3521" s="452" t="s">
        <v>29</v>
      </c>
      <c r="M3521" s="458"/>
    </row>
    <row r="3522" spans="1:13" outlineLevel="2">
      <c r="A3522" s="447"/>
      <c r="B3522" s="447"/>
      <c r="C3522" s="448"/>
      <c r="D3522" s="449"/>
      <c r="E3522" s="452" t="s">
        <v>6917</v>
      </c>
      <c r="F3522" s="452">
        <v>0</v>
      </c>
      <c r="G3522" s="452" t="s">
        <v>29</v>
      </c>
      <c r="M3522" s="458"/>
    </row>
    <row r="3523" spans="1:13" outlineLevel="2">
      <c r="A3523" s="447"/>
      <c r="B3523" s="447"/>
      <c r="C3523" s="448"/>
      <c r="D3523" s="449"/>
      <c r="E3523" s="452" t="s">
        <v>6918</v>
      </c>
      <c r="F3523" s="452">
        <v>0</v>
      </c>
      <c r="G3523" s="452" t="s">
        <v>29</v>
      </c>
      <c r="M3523" s="458"/>
    </row>
    <row r="3524" spans="1:13" outlineLevel="2">
      <c r="A3524" s="447"/>
      <c r="B3524" s="447"/>
      <c r="C3524" s="448"/>
      <c r="D3524" s="449"/>
      <c r="E3524" s="452" t="s">
        <v>6919</v>
      </c>
      <c r="F3524" s="452">
        <v>0</v>
      </c>
      <c r="G3524" s="452" t="s">
        <v>29</v>
      </c>
      <c r="M3524" s="458"/>
    </row>
    <row r="3525" spans="1:13" outlineLevel="2">
      <c r="A3525" s="447"/>
      <c r="B3525" s="447"/>
      <c r="C3525" s="448"/>
      <c r="D3525" s="449"/>
      <c r="E3525" s="452" t="s">
        <v>6920</v>
      </c>
      <c r="F3525" s="452">
        <v>0</v>
      </c>
      <c r="G3525" s="452" t="s">
        <v>29</v>
      </c>
      <c r="M3525" s="458"/>
    </row>
    <row r="3526" spans="1:13" outlineLevel="2">
      <c r="A3526" s="447"/>
      <c r="B3526" s="447"/>
      <c r="C3526" s="448"/>
      <c r="D3526" s="449"/>
      <c r="E3526" s="452" t="s">
        <v>6921</v>
      </c>
      <c r="F3526" s="452">
        <v>0</v>
      </c>
      <c r="G3526" s="452" t="s">
        <v>29</v>
      </c>
      <c r="M3526" s="458"/>
    </row>
    <row r="3527" spans="1:13" outlineLevel="2">
      <c r="A3527" s="447"/>
      <c r="B3527" s="447"/>
      <c r="C3527" s="448"/>
      <c r="D3527" s="449"/>
      <c r="E3527" s="452" t="s">
        <v>6922</v>
      </c>
      <c r="F3527" s="452">
        <v>0</v>
      </c>
      <c r="G3527" s="452" t="s">
        <v>29</v>
      </c>
      <c r="M3527" s="458"/>
    </row>
    <row r="3528" spans="1:13" outlineLevel="2">
      <c r="A3528" s="447"/>
      <c r="B3528" s="447"/>
      <c r="C3528" s="448"/>
      <c r="D3528" s="449"/>
      <c r="E3528" s="450" t="s">
        <v>6923</v>
      </c>
      <c r="F3528" s="450">
        <v>1</v>
      </c>
      <c r="G3528" s="450" t="s">
        <v>4001</v>
      </c>
      <c r="M3528" s="451"/>
    </row>
    <row r="3529" spans="1:13" outlineLevel="2">
      <c r="A3529" s="453"/>
      <c r="B3529" s="453"/>
      <c r="C3529" s="454"/>
      <c r="D3529" s="455"/>
      <c r="E3529" s="456" t="s">
        <v>6924</v>
      </c>
      <c r="F3529" s="457">
        <f t="shared" ref="F3529:F3534" si="270" xml:space="preserve">  CHOOSE( $F$3528, $F3510, $F3516, $F3522 )</f>
        <v>-118.258</v>
      </c>
      <c r="G3529" s="456" t="s">
        <v>29</v>
      </c>
      <c r="M3529" s="458"/>
    </row>
    <row r="3530" spans="1:13" outlineLevel="2">
      <c r="A3530" s="453"/>
      <c r="B3530" s="453"/>
      <c r="C3530" s="454"/>
      <c r="D3530" s="455"/>
      <c r="E3530" s="456" t="s">
        <v>6925</v>
      </c>
      <c r="F3530" s="457">
        <f t="shared" si="270"/>
        <v>-4900.2449999999999</v>
      </c>
      <c r="G3530" s="456" t="s">
        <v>29</v>
      </c>
      <c r="M3530" s="458"/>
    </row>
    <row r="3531" spans="1:13" outlineLevel="2">
      <c r="A3531" s="453"/>
      <c r="B3531" s="453"/>
      <c r="C3531" s="454"/>
      <c r="D3531" s="455"/>
      <c r="E3531" s="456" t="s">
        <v>6926</v>
      </c>
      <c r="F3531" s="457">
        <f t="shared" si="270"/>
        <v>-3851.6439999999998</v>
      </c>
      <c r="G3531" s="456" t="s">
        <v>29</v>
      </c>
      <c r="M3531" s="458"/>
    </row>
    <row r="3532" spans="1:13" outlineLevel="2">
      <c r="A3532" s="453"/>
      <c r="B3532" s="453"/>
      <c r="C3532" s="454"/>
      <c r="D3532" s="455"/>
      <c r="E3532" s="456" t="s">
        <v>6927</v>
      </c>
      <c r="F3532" s="457">
        <f t="shared" si="270"/>
        <v>-1071.68</v>
      </c>
      <c r="G3532" s="456" t="s">
        <v>29</v>
      </c>
      <c r="M3532" s="458"/>
    </row>
    <row r="3533" spans="1:13" outlineLevel="2">
      <c r="A3533" s="453"/>
      <c r="B3533" s="453"/>
      <c r="C3533" s="454"/>
      <c r="D3533" s="455"/>
      <c r="E3533" s="456" t="s">
        <v>6928</v>
      </c>
      <c r="F3533" s="457">
        <f t="shared" si="270"/>
        <v>-23.245000000000001</v>
      </c>
      <c r="G3533" s="456" t="s">
        <v>29</v>
      </c>
      <c r="M3533" s="458"/>
    </row>
    <row r="3534" spans="1:13" outlineLevel="2">
      <c r="A3534" s="453"/>
      <c r="B3534" s="453"/>
      <c r="C3534" s="454"/>
      <c r="D3534" s="455"/>
      <c r="E3534" s="456" t="s">
        <v>6929</v>
      </c>
      <c r="F3534" s="457">
        <f t="shared" si="270"/>
        <v>0</v>
      </c>
      <c r="G3534" s="456" t="s">
        <v>29</v>
      </c>
      <c r="M3534" s="458"/>
    </row>
    <row r="3535" spans="1:13" outlineLevel="2"/>
    <row r="3536" spans="1:13" outlineLevel="2"/>
    <row r="3537" spans="1:24" outlineLevel="2">
      <c r="B3537" s="69" t="s">
        <v>6930</v>
      </c>
    </row>
    <row r="3538" spans="1:24" outlineLevel="2">
      <c r="A3538" s="447"/>
      <c r="B3538" s="447"/>
      <c r="C3538" s="448"/>
      <c r="D3538" s="449"/>
      <c r="E3538" s="450" t="s">
        <v>6931</v>
      </c>
      <c r="F3538" s="450">
        <v>1</v>
      </c>
      <c r="G3538" s="450" t="s">
        <v>4001</v>
      </c>
      <c r="M3538" s="451"/>
    </row>
    <row r="3539" spans="1:24" outlineLevel="2">
      <c r="A3539" s="447"/>
      <c r="B3539" s="447"/>
      <c r="C3539" s="448"/>
      <c r="D3539" s="449"/>
      <c r="E3539" s="450" t="s">
        <v>6932</v>
      </c>
      <c r="F3539" s="450">
        <v>0</v>
      </c>
      <c r="G3539" s="450" t="s">
        <v>311</v>
      </c>
      <c r="H3539" s="450">
        <v>904</v>
      </c>
      <c r="I3539" s="450">
        <v>0</v>
      </c>
      <c r="J3539" s="450">
        <v>0</v>
      </c>
      <c r="K3539" s="450">
        <v>0</v>
      </c>
      <c r="L3539" s="450">
        <v>0</v>
      </c>
      <c r="M3539" s="450">
        <v>0</v>
      </c>
      <c r="N3539" s="450">
        <v>93</v>
      </c>
      <c r="O3539" s="450">
        <v>94</v>
      </c>
      <c r="P3539" s="450">
        <v>93</v>
      </c>
      <c r="Q3539" s="450">
        <v>90</v>
      </c>
      <c r="R3539" s="450">
        <v>89</v>
      </c>
      <c r="S3539" s="450">
        <v>89</v>
      </c>
      <c r="T3539" s="450">
        <v>89</v>
      </c>
      <c r="U3539" s="450">
        <v>89</v>
      </c>
      <c r="V3539" s="450">
        <v>89</v>
      </c>
      <c r="W3539" s="450">
        <v>89</v>
      </c>
      <c r="X3539" s="450">
        <v>0</v>
      </c>
    </row>
    <row r="3540" spans="1:24" outlineLevel="2">
      <c r="A3540" s="447"/>
      <c r="B3540" s="447"/>
      <c r="C3540" s="448"/>
      <c r="D3540" s="449"/>
      <c r="E3540" s="450" t="s">
        <v>6933</v>
      </c>
      <c r="F3540" s="450">
        <v>0</v>
      </c>
      <c r="G3540" s="450" t="s">
        <v>311</v>
      </c>
      <c r="H3540" s="450">
        <v>777</v>
      </c>
      <c r="I3540" s="450">
        <v>0</v>
      </c>
      <c r="J3540" s="450">
        <v>0</v>
      </c>
      <c r="K3540" s="450">
        <v>0</v>
      </c>
      <c r="L3540" s="450">
        <v>0</v>
      </c>
      <c r="M3540" s="450">
        <v>0</v>
      </c>
      <c r="N3540" s="450">
        <v>78</v>
      </c>
      <c r="O3540" s="450">
        <v>77</v>
      </c>
      <c r="P3540" s="450">
        <v>77</v>
      </c>
      <c r="Q3540" s="450">
        <v>77</v>
      </c>
      <c r="R3540" s="450">
        <v>78</v>
      </c>
      <c r="S3540" s="450">
        <v>78</v>
      </c>
      <c r="T3540" s="450">
        <v>78</v>
      </c>
      <c r="U3540" s="450">
        <v>78</v>
      </c>
      <c r="V3540" s="450">
        <v>78</v>
      </c>
      <c r="W3540" s="450">
        <v>78</v>
      </c>
      <c r="X3540" s="450">
        <v>0</v>
      </c>
    </row>
    <row r="3541" spans="1:24" outlineLevel="2">
      <c r="A3541" s="447"/>
      <c r="B3541" s="447"/>
      <c r="C3541" s="448"/>
      <c r="D3541" s="449"/>
      <c r="E3541" s="450" t="s">
        <v>6934</v>
      </c>
      <c r="F3541" s="450">
        <v>0</v>
      </c>
      <c r="G3541" s="450" t="s">
        <v>311</v>
      </c>
      <c r="H3541" s="450">
        <v>987</v>
      </c>
      <c r="I3541" s="450">
        <v>0</v>
      </c>
      <c r="J3541" s="450">
        <v>0</v>
      </c>
      <c r="K3541" s="450">
        <v>0</v>
      </c>
      <c r="L3541" s="450">
        <v>0</v>
      </c>
      <c r="M3541" s="450">
        <v>0</v>
      </c>
      <c r="N3541" s="450">
        <v>94</v>
      </c>
      <c r="O3541" s="450">
        <v>96</v>
      </c>
      <c r="P3541" s="450">
        <v>98</v>
      </c>
      <c r="Q3541" s="450">
        <v>99</v>
      </c>
      <c r="R3541" s="450">
        <v>100</v>
      </c>
      <c r="S3541" s="450">
        <v>100</v>
      </c>
      <c r="T3541" s="450">
        <v>100</v>
      </c>
      <c r="U3541" s="450">
        <v>100</v>
      </c>
      <c r="V3541" s="450">
        <v>100</v>
      </c>
      <c r="W3541" s="450">
        <v>100</v>
      </c>
      <c r="X3541" s="450">
        <v>0</v>
      </c>
    </row>
    <row r="3542" spans="1:24" outlineLevel="2">
      <c r="A3542" s="447"/>
      <c r="B3542" s="447"/>
      <c r="C3542" s="448"/>
      <c r="D3542" s="449"/>
      <c r="E3542" s="450" t="s">
        <v>6935</v>
      </c>
      <c r="F3542" s="450">
        <v>0</v>
      </c>
      <c r="G3542" s="450" t="s">
        <v>311</v>
      </c>
      <c r="H3542" s="450">
        <v>286</v>
      </c>
      <c r="I3542" s="450">
        <v>0</v>
      </c>
      <c r="J3542" s="450">
        <v>0</v>
      </c>
      <c r="K3542" s="450">
        <v>0</v>
      </c>
      <c r="L3542" s="450">
        <v>0</v>
      </c>
      <c r="M3542" s="450">
        <v>0</v>
      </c>
      <c r="N3542" s="450">
        <v>31</v>
      </c>
      <c r="O3542" s="450">
        <v>30</v>
      </c>
      <c r="P3542" s="450">
        <v>29</v>
      </c>
      <c r="Q3542" s="450">
        <v>28</v>
      </c>
      <c r="R3542" s="450">
        <v>28</v>
      </c>
      <c r="S3542" s="450">
        <v>28</v>
      </c>
      <c r="T3542" s="450">
        <v>28</v>
      </c>
      <c r="U3542" s="450">
        <v>28</v>
      </c>
      <c r="V3542" s="450">
        <v>28</v>
      </c>
      <c r="W3542" s="450">
        <v>28</v>
      </c>
      <c r="X3542" s="450">
        <v>0</v>
      </c>
    </row>
    <row r="3543" spans="1:24" outlineLevel="2">
      <c r="A3543" s="447"/>
      <c r="B3543" s="447"/>
      <c r="C3543" s="448"/>
      <c r="D3543" s="449"/>
      <c r="E3543" s="450" t="s">
        <v>6936</v>
      </c>
      <c r="F3543" s="450">
        <v>0</v>
      </c>
      <c r="G3543" s="450" t="s">
        <v>311</v>
      </c>
      <c r="H3543" s="450">
        <v>1400</v>
      </c>
      <c r="I3543" s="450">
        <v>0</v>
      </c>
      <c r="J3543" s="450">
        <v>0</v>
      </c>
      <c r="K3543" s="450">
        <v>0</v>
      </c>
      <c r="L3543" s="450">
        <v>0</v>
      </c>
      <c r="M3543" s="450">
        <v>0</v>
      </c>
      <c r="N3543" s="450">
        <v>135</v>
      </c>
      <c r="O3543" s="450">
        <v>138</v>
      </c>
      <c r="P3543" s="450">
        <v>140</v>
      </c>
      <c r="Q3543" s="450">
        <v>141</v>
      </c>
      <c r="R3543" s="450">
        <v>141</v>
      </c>
      <c r="S3543" s="450">
        <v>141</v>
      </c>
      <c r="T3543" s="450">
        <v>141</v>
      </c>
      <c r="U3543" s="450">
        <v>141</v>
      </c>
      <c r="V3543" s="450">
        <v>141</v>
      </c>
      <c r="W3543" s="450">
        <v>141</v>
      </c>
      <c r="X3543" s="450">
        <v>0</v>
      </c>
    </row>
    <row r="3544" spans="1:24" outlineLevel="2">
      <c r="A3544" s="447"/>
      <c r="B3544" s="447"/>
      <c r="C3544" s="448"/>
      <c r="D3544" s="449"/>
      <c r="E3544" s="450" t="s">
        <v>6937</v>
      </c>
      <c r="F3544" s="450">
        <v>0</v>
      </c>
      <c r="G3544" s="450" t="s">
        <v>311</v>
      </c>
      <c r="H3544" s="450">
        <v>0</v>
      </c>
      <c r="I3544" s="450">
        <v>0</v>
      </c>
      <c r="J3544" s="450">
        <v>0</v>
      </c>
      <c r="K3544" s="450">
        <v>0</v>
      </c>
      <c r="L3544" s="450">
        <v>0</v>
      </c>
      <c r="M3544" s="450">
        <v>0</v>
      </c>
      <c r="N3544" s="450">
        <v>0</v>
      </c>
      <c r="O3544" s="450">
        <v>0</v>
      </c>
      <c r="P3544" s="450">
        <v>0</v>
      </c>
      <c r="Q3544" s="450">
        <v>0</v>
      </c>
      <c r="R3544" s="450">
        <v>0</v>
      </c>
      <c r="S3544" s="450">
        <v>0</v>
      </c>
      <c r="T3544" s="450">
        <v>0</v>
      </c>
      <c r="U3544" s="450">
        <v>0</v>
      </c>
      <c r="V3544" s="450">
        <v>0</v>
      </c>
      <c r="W3544" s="450">
        <v>0</v>
      </c>
      <c r="X3544" s="450">
        <v>0</v>
      </c>
    </row>
    <row r="3545" spans="1:24" outlineLevel="2">
      <c r="A3545" s="447"/>
      <c r="B3545" s="447"/>
      <c r="C3545" s="448"/>
      <c r="D3545" s="449"/>
      <c r="E3545" s="450" t="s">
        <v>6938</v>
      </c>
      <c r="F3545" s="450">
        <v>0</v>
      </c>
      <c r="G3545" s="450" t="s">
        <v>311</v>
      </c>
      <c r="H3545" s="450">
        <v>0</v>
      </c>
      <c r="I3545" s="450">
        <v>0</v>
      </c>
      <c r="J3545" s="450">
        <v>0</v>
      </c>
      <c r="K3545" s="450">
        <v>0</v>
      </c>
      <c r="L3545" s="450">
        <v>0</v>
      </c>
      <c r="M3545" s="450">
        <v>0</v>
      </c>
      <c r="N3545" s="450">
        <v>0</v>
      </c>
      <c r="O3545" s="450">
        <v>0</v>
      </c>
      <c r="P3545" s="450">
        <v>0</v>
      </c>
      <c r="Q3545" s="450">
        <v>0</v>
      </c>
      <c r="R3545" s="450">
        <v>0</v>
      </c>
      <c r="S3545" s="450">
        <v>0</v>
      </c>
      <c r="T3545" s="450">
        <v>0</v>
      </c>
      <c r="U3545" s="450">
        <v>0</v>
      </c>
      <c r="V3545" s="450">
        <v>0</v>
      </c>
      <c r="W3545" s="450">
        <v>0</v>
      </c>
      <c r="X3545" s="450">
        <v>0</v>
      </c>
    </row>
    <row r="3546" spans="1:24" outlineLevel="2">
      <c r="A3546" s="447"/>
      <c r="B3546" s="447"/>
      <c r="C3546" s="448"/>
      <c r="D3546" s="449"/>
      <c r="E3546" s="450" t="s">
        <v>6939</v>
      </c>
      <c r="F3546" s="450">
        <v>0</v>
      </c>
      <c r="G3546" s="450" t="s">
        <v>311</v>
      </c>
      <c r="H3546" s="450">
        <v>0</v>
      </c>
      <c r="I3546" s="450">
        <v>0</v>
      </c>
      <c r="J3546" s="450">
        <v>0</v>
      </c>
      <c r="K3546" s="450">
        <v>0</v>
      </c>
      <c r="L3546" s="450">
        <v>0</v>
      </c>
      <c r="M3546" s="450">
        <v>0</v>
      </c>
      <c r="N3546" s="450">
        <v>0</v>
      </c>
      <c r="O3546" s="450">
        <v>0</v>
      </c>
      <c r="P3546" s="450">
        <v>0</v>
      </c>
      <c r="Q3546" s="450">
        <v>0</v>
      </c>
      <c r="R3546" s="450">
        <v>0</v>
      </c>
      <c r="S3546" s="450">
        <v>0</v>
      </c>
      <c r="T3546" s="450">
        <v>0</v>
      </c>
      <c r="U3546" s="450">
        <v>0</v>
      </c>
      <c r="V3546" s="450">
        <v>0</v>
      </c>
      <c r="W3546" s="450">
        <v>0</v>
      </c>
      <c r="X3546" s="450">
        <v>0</v>
      </c>
    </row>
    <row r="3547" spans="1:24" outlineLevel="2">
      <c r="A3547" s="447"/>
      <c r="B3547" s="447"/>
      <c r="C3547" s="448"/>
      <c r="D3547" s="449"/>
      <c r="E3547" s="450" t="s">
        <v>6940</v>
      </c>
      <c r="F3547" s="450">
        <v>0</v>
      </c>
      <c r="G3547" s="450" t="s">
        <v>311</v>
      </c>
      <c r="H3547" s="450">
        <v>0</v>
      </c>
      <c r="I3547" s="450">
        <v>0</v>
      </c>
      <c r="J3547" s="450">
        <v>0</v>
      </c>
      <c r="K3547" s="450">
        <v>0</v>
      </c>
      <c r="L3547" s="450">
        <v>0</v>
      </c>
      <c r="M3547" s="450">
        <v>0</v>
      </c>
      <c r="N3547" s="450">
        <v>0</v>
      </c>
      <c r="O3547" s="450">
        <v>0</v>
      </c>
      <c r="P3547" s="450">
        <v>0</v>
      </c>
      <c r="Q3547" s="450">
        <v>0</v>
      </c>
      <c r="R3547" s="450">
        <v>0</v>
      </c>
      <c r="S3547" s="450">
        <v>0</v>
      </c>
      <c r="T3547" s="450">
        <v>0</v>
      </c>
      <c r="U3547" s="450">
        <v>0</v>
      </c>
      <c r="V3547" s="450">
        <v>0</v>
      </c>
      <c r="W3547" s="450">
        <v>0</v>
      </c>
      <c r="X3547" s="450">
        <v>0</v>
      </c>
    </row>
    <row r="3548" spans="1:24" outlineLevel="2">
      <c r="A3548" s="447"/>
      <c r="B3548" s="447"/>
      <c r="C3548" s="448"/>
      <c r="D3548" s="449"/>
      <c r="E3548" s="450" t="s">
        <v>6941</v>
      </c>
      <c r="F3548" s="450">
        <v>0</v>
      </c>
      <c r="G3548" s="450" t="s">
        <v>311</v>
      </c>
      <c r="H3548" s="450">
        <v>0</v>
      </c>
      <c r="I3548" s="450">
        <v>0</v>
      </c>
      <c r="J3548" s="450">
        <v>0</v>
      </c>
      <c r="K3548" s="450">
        <v>0</v>
      </c>
      <c r="L3548" s="450">
        <v>0</v>
      </c>
      <c r="M3548" s="450">
        <v>0</v>
      </c>
      <c r="N3548" s="450">
        <v>0</v>
      </c>
      <c r="O3548" s="450">
        <v>0</v>
      </c>
      <c r="P3548" s="450">
        <v>0</v>
      </c>
      <c r="Q3548" s="450">
        <v>0</v>
      </c>
      <c r="R3548" s="450">
        <v>0</v>
      </c>
      <c r="S3548" s="450">
        <v>0</v>
      </c>
      <c r="T3548" s="450">
        <v>0</v>
      </c>
      <c r="U3548" s="450">
        <v>0</v>
      </c>
      <c r="V3548" s="450">
        <v>0</v>
      </c>
      <c r="W3548" s="450">
        <v>0</v>
      </c>
      <c r="X3548" s="450">
        <v>0</v>
      </c>
    </row>
    <row r="3549" spans="1:24" outlineLevel="2">
      <c r="A3549" s="447"/>
      <c r="B3549" s="447"/>
      <c r="C3549" s="448"/>
      <c r="D3549" s="449"/>
      <c r="E3549" s="450" t="s">
        <v>6942</v>
      </c>
      <c r="F3549" s="450">
        <v>0</v>
      </c>
      <c r="G3549" s="450" t="s">
        <v>311</v>
      </c>
      <c r="H3549" s="450">
        <v>0</v>
      </c>
      <c r="I3549" s="450">
        <v>0</v>
      </c>
      <c r="J3549" s="450">
        <v>0</v>
      </c>
      <c r="K3549" s="450">
        <v>0</v>
      </c>
      <c r="L3549" s="450">
        <v>0</v>
      </c>
      <c r="M3549" s="450">
        <v>0</v>
      </c>
      <c r="N3549" s="450">
        <v>0</v>
      </c>
      <c r="O3549" s="450">
        <v>0</v>
      </c>
      <c r="P3549" s="450">
        <v>0</v>
      </c>
      <c r="Q3549" s="450">
        <v>0</v>
      </c>
      <c r="R3549" s="450">
        <v>0</v>
      </c>
      <c r="S3549" s="450">
        <v>0</v>
      </c>
      <c r="T3549" s="450">
        <v>0</v>
      </c>
      <c r="U3549" s="450">
        <v>0</v>
      </c>
      <c r="V3549" s="450">
        <v>0</v>
      </c>
      <c r="W3549" s="450">
        <v>0</v>
      </c>
      <c r="X3549" s="450">
        <v>0</v>
      </c>
    </row>
    <row r="3550" spans="1:24" outlineLevel="2">
      <c r="A3550" s="447"/>
      <c r="B3550" s="447"/>
      <c r="C3550" s="448"/>
      <c r="D3550" s="449"/>
      <c r="E3550" s="450" t="s">
        <v>6943</v>
      </c>
      <c r="F3550" s="450">
        <v>0</v>
      </c>
      <c r="G3550" s="450" t="s">
        <v>311</v>
      </c>
      <c r="H3550" s="450">
        <v>0</v>
      </c>
      <c r="I3550" s="450">
        <v>0</v>
      </c>
      <c r="J3550" s="450">
        <v>0</v>
      </c>
      <c r="K3550" s="450">
        <v>0</v>
      </c>
      <c r="L3550" s="450">
        <v>0</v>
      </c>
      <c r="M3550" s="450">
        <v>0</v>
      </c>
      <c r="N3550" s="450">
        <v>0</v>
      </c>
      <c r="O3550" s="450">
        <v>0</v>
      </c>
      <c r="P3550" s="450">
        <v>0</v>
      </c>
      <c r="Q3550" s="450">
        <v>0</v>
      </c>
      <c r="R3550" s="450">
        <v>0</v>
      </c>
      <c r="S3550" s="450">
        <v>0</v>
      </c>
      <c r="T3550" s="450">
        <v>0</v>
      </c>
      <c r="U3550" s="450">
        <v>0</v>
      </c>
      <c r="V3550" s="450">
        <v>0</v>
      </c>
      <c r="W3550" s="450">
        <v>0</v>
      </c>
      <c r="X3550" s="450">
        <v>0</v>
      </c>
    </row>
    <row r="3551" spans="1:24" outlineLevel="2">
      <c r="A3551" s="447"/>
      <c r="B3551" s="447"/>
      <c r="C3551" s="448"/>
      <c r="D3551" s="449"/>
      <c r="E3551" s="450" t="s">
        <v>6944</v>
      </c>
      <c r="F3551" s="450">
        <v>0</v>
      </c>
      <c r="G3551" s="450" t="s">
        <v>311</v>
      </c>
      <c r="H3551" s="450">
        <v>0</v>
      </c>
      <c r="I3551" s="450">
        <v>0</v>
      </c>
      <c r="J3551" s="450">
        <v>0</v>
      </c>
      <c r="K3551" s="450">
        <v>0</v>
      </c>
      <c r="L3551" s="450">
        <v>0</v>
      </c>
      <c r="M3551" s="450">
        <v>0</v>
      </c>
      <c r="N3551" s="450">
        <v>0</v>
      </c>
      <c r="O3551" s="450">
        <v>0</v>
      </c>
      <c r="P3551" s="450">
        <v>0</v>
      </c>
      <c r="Q3551" s="450">
        <v>0</v>
      </c>
      <c r="R3551" s="450">
        <v>0</v>
      </c>
      <c r="S3551" s="450">
        <v>0</v>
      </c>
      <c r="T3551" s="450">
        <v>0</v>
      </c>
      <c r="U3551" s="450">
        <v>0</v>
      </c>
      <c r="V3551" s="450">
        <v>0</v>
      </c>
      <c r="W3551" s="450">
        <v>0</v>
      </c>
      <c r="X3551" s="450">
        <v>0</v>
      </c>
    </row>
    <row r="3552" spans="1:24" outlineLevel="2">
      <c r="A3552" s="447"/>
      <c r="B3552" s="447"/>
      <c r="C3552" s="448"/>
      <c r="D3552" s="449"/>
      <c r="E3552" s="450" t="s">
        <v>6945</v>
      </c>
      <c r="F3552" s="450">
        <v>0</v>
      </c>
      <c r="G3552" s="450" t="s">
        <v>311</v>
      </c>
      <c r="H3552" s="450">
        <v>0</v>
      </c>
      <c r="I3552" s="450">
        <v>0</v>
      </c>
      <c r="J3552" s="450">
        <v>0</v>
      </c>
      <c r="K3552" s="450">
        <v>0</v>
      </c>
      <c r="L3552" s="450">
        <v>0</v>
      </c>
      <c r="M3552" s="450">
        <v>0</v>
      </c>
      <c r="N3552" s="450">
        <v>0</v>
      </c>
      <c r="O3552" s="450">
        <v>0</v>
      </c>
      <c r="P3552" s="450">
        <v>0</v>
      </c>
      <c r="Q3552" s="450">
        <v>0</v>
      </c>
      <c r="R3552" s="450">
        <v>0</v>
      </c>
      <c r="S3552" s="450">
        <v>0</v>
      </c>
      <c r="T3552" s="450">
        <v>0</v>
      </c>
      <c r="U3552" s="450">
        <v>0</v>
      </c>
      <c r="V3552" s="450">
        <v>0</v>
      </c>
      <c r="W3552" s="450">
        <v>0</v>
      </c>
      <c r="X3552" s="450">
        <v>0</v>
      </c>
    </row>
    <row r="3553" spans="1:24" outlineLevel="2">
      <c r="A3553" s="447"/>
      <c r="B3553" s="447"/>
      <c r="C3553" s="448"/>
      <c r="D3553" s="449"/>
      <c r="E3553" s="450" t="s">
        <v>6946</v>
      </c>
      <c r="F3553" s="450">
        <v>0</v>
      </c>
      <c r="G3553" s="450" t="s">
        <v>311</v>
      </c>
      <c r="H3553" s="450">
        <v>0</v>
      </c>
      <c r="I3553" s="450">
        <v>0</v>
      </c>
      <c r="J3553" s="450">
        <v>0</v>
      </c>
      <c r="K3553" s="450">
        <v>0</v>
      </c>
      <c r="L3553" s="450">
        <v>0</v>
      </c>
      <c r="M3553" s="450">
        <v>0</v>
      </c>
      <c r="N3553" s="450">
        <v>0</v>
      </c>
      <c r="O3553" s="450">
        <v>0</v>
      </c>
      <c r="P3553" s="450">
        <v>0</v>
      </c>
      <c r="Q3553" s="450">
        <v>0</v>
      </c>
      <c r="R3553" s="450">
        <v>0</v>
      </c>
      <c r="S3553" s="450">
        <v>0</v>
      </c>
      <c r="T3553" s="450">
        <v>0</v>
      </c>
      <c r="U3553" s="450">
        <v>0</v>
      </c>
      <c r="V3553" s="450">
        <v>0</v>
      </c>
      <c r="W3553" s="450">
        <v>0</v>
      </c>
      <c r="X3553" s="450">
        <v>0</v>
      </c>
    </row>
    <row r="3554" spans="1:24" outlineLevel="2">
      <c r="A3554" s="447"/>
      <c r="B3554" s="447"/>
      <c r="C3554" s="448"/>
      <c r="D3554" s="449"/>
      <c r="E3554" s="450" t="s">
        <v>6947</v>
      </c>
      <c r="F3554" s="450">
        <v>0</v>
      </c>
      <c r="G3554" s="450" t="s">
        <v>311</v>
      </c>
      <c r="H3554" s="450">
        <v>0</v>
      </c>
      <c r="I3554" s="450">
        <v>0</v>
      </c>
      <c r="J3554" s="450">
        <v>0</v>
      </c>
      <c r="K3554" s="450">
        <v>0</v>
      </c>
      <c r="L3554" s="450">
        <v>0</v>
      </c>
      <c r="M3554" s="450">
        <v>0</v>
      </c>
      <c r="N3554" s="450">
        <v>0</v>
      </c>
      <c r="O3554" s="450">
        <v>0</v>
      </c>
      <c r="P3554" s="450">
        <v>0</v>
      </c>
      <c r="Q3554" s="450">
        <v>0</v>
      </c>
      <c r="R3554" s="450">
        <v>0</v>
      </c>
      <c r="S3554" s="450">
        <v>0</v>
      </c>
      <c r="T3554" s="450">
        <v>0</v>
      </c>
      <c r="U3554" s="450">
        <v>0</v>
      </c>
      <c r="V3554" s="450">
        <v>0</v>
      </c>
      <c r="W3554" s="450">
        <v>0</v>
      </c>
      <c r="X3554" s="450">
        <v>0</v>
      </c>
    </row>
    <row r="3555" spans="1:24" outlineLevel="2">
      <c r="A3555" s="447"/>
      <c r="B3555" s="447"/>
      <c r="C3555" s="448"/>
      <c r="D3555" s="449"/>
      <c r="E3555" s="450" t="s">
        <v>6948</v>
      </c>
      <c r="F3555" s="450">
        <v>0</v>
      </c>
      <c r="G3555" s="450" t="s">
        <v>311</v>
      </c>
      <c r="H3555" s="450">
        <v>0</v>
      </c>
      <c r="I3555" s="450">
        <v>0</v>
      </c>
      <c r="J3555" s="450">
        <v>0</v>
      </c>
      <c r="K3555" s="450">
        <v>0</v>
      </c>
      <c r="L3555" s="450">
        <v>0</v>
      </c>
      <c r="M3555" s="450">
        <v>0</v>
      </c>
      <c r="N3555" s="450">
        <v>0</v>
      </c>
      <c r="O3555" s="450">
        <v>0</v>
      </c>
      <c r="P3555" s="450">
        <v>0</v>
      </c>
      <c r="Q3555" s="450">
        <v>0</v>
      </c>
      <c r="R3555" s="450">
        <v>0</v>
      </c>
      <c r="S3555" s="450">
        <v>0</v>
      </c>
      <c r="T3555" s="450">
        <v>0</v>
      </c>
      <c r="U3555" s="450">
        <v>0</v>
      </c>
      <c r="V3555" s="450">
        <v>0</v>
      </c>
      <c r="W3555" s="450">
        <v>0</v>
      </c>
      <c r="X3555" s="450">
        <v>0</v>
      </c>
    </row>
    <row r="3556" spans="1:24" outlineLevel="2">
      <c r="A3556" s="447"/>
      <c r="B3556" s="447"/>
      <c r="C3556" s="448"/>
      <c r="D3556" s="449"/>
      <c r="E3556" s="450" t="s">
        <v>6949</v>
      </c>
      <c r="F3556" s="450">
        <v>0</v>
      </c>
      <c r="G3556" s="450" t="s">
        <v>311</v>
      </c>
      <c r="H3556" s="450">
        <v>0</v>
      </c>
      <c r="I3556" s="450">
        <v>0</v>
      </c>
      <c r="J3556" s="450">
        <v>0</v>
      </c>
      <c r="K3556" s="450">
        <v>0</v>
      </c>
      <c r="L3556" s="450">
        <v>0</v>
      </c>
      <c r="M3556" s="450">
        <v>0</v>
      </c>
      <c r="N3556" s="450">
        <v>0</v>
      </c>
      <c r="O3556" s="450">
        <v>0</v>
      </c>
      <c r="P3556" s="450">
        <v>0</v>
      </c>
      <c r="Q3556" s="450">
        <v>0</v>
      </c>
      <c r="R3556" s="450">
        <v>0</v>
      </c>
      <c r="S3556" s="450">
        <v>0</v>
      </c>
      <c r="T3556" s="450">
        <v>0</v>
      </c>
      <c r="U3556" s="450">
        <v>0</v>
      </c>
      <c r="V3556" s="450">
        <v>0</v>
      </c>
      <c r="W3556" s="450">
        <v>0</v>
      </c>
      <c r="X3556" s="450">
        <v>0</v>
      </c>
    </row>
    <row r="3557" spans="1:24" outlineLevel="2">
      <c r="A3557" s="453"/>
      <c r="B3557" s="453"/>
      <c r="C3557" s="454"/>
      <c r="D3557" s="455"/>
      <c r="E3557" s="456" t="s">
        <v>6950</v>
      </c>
      <c r="F3557" s="456"/>
      <c r="G3557" s="456" t="s">
        <v>311</v>
      </c>
      <c r="H3557" s="459">
        <f t="shared" ref="H3557:H3562" si="271" xml:space="preserve"> SUM( J3557:X3557 )</f>
        <v>904</v>
      </c>
      <c r="I3557" s="456"/>
      <c r="J3557" s="459">
        <f t="shared" ref="J3557:X3562" si="272" xml:space="preserve">  CHOOSE( $F$3538, J3539, J3545, J3551 )</f>
        <v>0</v>
      </c>
      <c r="K3557" s="459">
        <f t="shared" si="272"/>
        <v>0</v>
      </c>
      <c r="L3557" s="459">
        <f t="shared" si="272"/>
        <v>0</v>
      </c>
      <c r="M3557" s="459">
        <f t="shared" si="272"/>
        <v>0</v>
      </c>
      <c r="N3557" s="459">
        <f t="shared" si="272"/>
        <v>93</v>
      </c>
      <c r="O3557" s="459">
        <f t="shared" si="272"/>
        <v>94</v>
      </c>
      <c r="P3557" s="459">
        <f t="shared" si="272"/>
        <v>93</v>
      </c>
      <c r="Q3557" s="459">
        <f t="shared" si="272"/>
        <v>90</v>
      </c>
      <c r="R3557" s="459">
        <f t="shared" si="272"/>
        <v>89</v>
      </c>
      <c r="S3557" s="459">
        <f t="shared" si="272"/>
        <v>89</v>
      </c>
      <c r="T3557" s="459">
        <f t="shared" si="272"/>
        <v>89</v>
      </c>
      <c r="U3557" s="459">
        <f t="shared" si="272"/>
        <v>89</v>
      </c>
      <c r="V3557" s="459">
        <f t="shared" si="272"/>
        <v>89</v>
      </c>
      <c r="W3557" s="459">
        <f t="shared" si="272"/>
        <v>89</v>
      </c>
      <c r="X3557" s="459">
        <f t="shared" si="272"/>
        <v>0</v>
      </c>
    </row>
    <row r="3558" spans="1:24" outlineLevel="2">
      <c r="A3558" s="453"/>
      <c r="B3558" s="453"/>
      <c r="C3558" s="454"/>
      <c r="D3558" s="455"/>
      <c r="E3558" s="456" t="s">
        <v>6951</v>
      </c>
      <c r="F3558" s="456"/>
      <c r="G3558" s="456" t="s">
        <v>311</v>
      </c>
      <c r="H3558" s="459">
        <f t="shared" si="271"/>
        <v>777</v>
      </c>
      <c r="I3558" s="456"/>
      <c r="J3558" s="459">
        <f t="shared" si="272"/>
        <v>0</v>
      </c>
      <c r="K3558" s="459">
        <f t="shared" si="272"/>
        <v>0</v>
      </c>
      <c r="L3558" s="459">
        <f t="shared" si="272"/>
        <v>0</v>
      </c>
      <c r="M3558" s="459">
        <f t="shared" si="272"/>
        <v>0</v>
      </c>
      <c r="N3558" s="459">
        <f t="shared" si="272"/>
        <v>78</v>
      </c>
      <c r="O3558" s="459">
        <f t="shared" si="272"/>
        <v>77</v>
      </c>
      <c r="P3558" s="459">
        <f t="shared" si="272"/>
        <v>77</v>
      </c>
      <c r="Q3558" s="459">
        <f t="shared" si="272"/>
        <v>77</v>
      </c>
      <c r="R3558" s="459">
        <f t="shared" si="272"/>
        <v>78</v>
      </c>
      <c r="S3558" s="459">
        <f t="shared" si="272"/>
        <v>78</v>
      </c>
      <c r="T3558" s="459">
        <f t="shared" si="272"/>
        <v>78</v>
      </c>
      <c r="U3558" s="459">
        <f t="shared" si="272"/>
        <v>78</v>
      </c>
      <c r="V3558" s="459">
        <f t="shared" si="272"/>
        <v>78</v>
      </c>
      <c r="W3558" s="459">
        <f t="shared" si="272"/>
        <v>78</v>
      </c>
      <c r="X3558" s="459">
        <f t="shared" si="272"/>
        <v>0</v>
      </c>
    </row>
    <row r="3559" spans="1:24" outlineLevel="2">
      <c r="A3559" s="453"/>
      <c r="B3559" s="453"/>
      <c r="C3559" s="454"/>
      <c r="D3559" s="455"/>
      <c r="E3559" s="456" t="s">
        <v>6952</v>
      </c>
      <c r="F3559" s="456"/>
      <c r="G3559" s="456" t="s">
        <v>311</v>
      </c>
      <c r="H3559" s="459">
        <f t="shared" si="271"/>
        <v>987</v>
      </c>
      <c r="I3559" s="456"/>
      <c r="J3559" s="459">
        <f t="shared" si="272"/>
        <v>0</v>
      </c>
      <c r="K3559" s="459">
        <f t="shared" si="272"/>
        <v>0</v>
      </c>
      <c r="L3559" s="459">
        <f t="shared" si="272"/>
        <v>0</v>
      </c>
      <c r="M3559" s="459">
        <f t="shared" si="272"/>
        <v>0</v>
      </c>
      <c r="N3559" s="459">
        <f t="shared" si="272"/>
        <v>94</v>
      </c>
      <c r="O3559" s="459">
        <f t="shared" si="272"/>
        <v>96</v>
      </c>
      <c r="P3559" s="459">
        <f t="shared" si="272"/>
        <v>98</v>
      </c>
      <c r="Q3559" s="459">
        <f t="shared" si="272"/>
        <v>99</v>
      </c>
      <c r="R3559" s="459">
        <f t="shared" si="272"/>
        <v>100</v>
      </c>
      <c r="S3559" s="459">
        <f t="shared" si="272"/>
        <v>100</v>
      </c>
      <c r="T3559" s="459">
        <f t="shared" si="272"/>
        <v>100</v>
      </c>
      <c r="U3559" s="459">
        <f t="shared" si="272"/>
        <v>100</v>
      </c>
      <c r="V3559" s="459">
        <f t="shared" si="272"/>
        <v>100</v>
      </c>
      <c r="W3559" s="459">
        <f t="shared" si="272"/>
        <v>100</v>
      </c>
      <c r="X3559" s="459">
        <f t="shared" si="272"/>
        <v>0</v>
      </c>
    </row>
    <row r="3560" spans="1:24" outlineLevel="2">
      <c r="A3560" s="453"/>
      <c r="B3560" s="453"/>
      <c r="C3560" s="454"/>
      <c r="D3560" s="455"/>
      <c r="E3560" s="456" t="s">
        <v>6953</v>
      </c>
      <c r="F3560" s="456"/>
      <c r="G3560" s="456" t="s">
        <v>311</v>
      </c>
      <c r="H3560" s="459">
        <f t="shared" si="271"/>
        <v>286</v>
      </c>
      <c r="I3560" s="456"/>
      <c r="J3560" s="459">
        <f t="shared" si="272"/>
        <v>0</v>
      </c>
      <c r="K3560" s="459">
        <f t="shared" si="272"/>
        <v>0</v>
      </c>
      <c r="L3560" s="459">
        <f t="shared" si="272"/>
        <v>0</v>
      </c>
      <c r="M3560" s="459">
        <f t="shared" si="272"/>
        <v>0</v>
      </c>
      <c r="N3560" s="459">
        <f t="shared" si="272"/>
        <v>31</v>
      </c>
      <c r="O3560" s="459">
        <f t="shared" si="272"/>
        <v>30</v>
      </c>
      <c r="P3560" s="459">
        <f t="shared" si="272"/>
        <v>29</v>
      </c>
      <c r="Q3560" s="459">
        <f t="shared" si="272"/>
        <v>28</v>
      </c>
      <c r="R3560" s="459">
        <f t="shared" si="272"/>
        <v>28</v>
      </c>
      <c r="S3560" s="459">
        <f t="shared" si="272"/>
        <v>28</v>
      </c>
      <c r="T3560" s="459">
        <f t="shared" si="272"/>
        <v>28</v>
      </c>
      <c r="U3560" s="459">
        <f t="shared" si="272"/>
        <v>28</v>
      </c>
      <c r="V3560" s="459">
        <f t="shared" si="272"/>
        <v>28</v>
      </c>
      <c r="W3560" s="459">
        <f t="shared" si="272"/>
        <v>28</v>
      </c>
      <c r="X3560" s="459">
        <f t="shared" si="272"/>
        <v>0</v>
      </c>
    </row>
    <row r="3561" spans="1:24" outlineLevel="2">
      <c r="A3561" s="453"/>
      <c r="B3561" s="453"/>
      <c r="C3561" s="454"/>
      <c r="D3561" s="455"/>
      <c r="E3561" s="456" t="s">
        <v>6954</v>
      </c>
      <c r="F3561" s="456"/>
      <c r="G3561" s="456" t="s">
        <v>311</v>
      </c>
      <c r="H3561" s="459">
        <f t="shared" si="271"/>
        <v>1400</v>
      </c>
      <c r="I3561" s="456"/>
      <c r="J3561" s="459">
        <f t="shared" si="272"/>
        <v>0</v>
      </c>
      <c r="K3561" s="459">
        <f t="shared" si="272"/>
        <v>0</v>
      </c>
      <c r="L3561" s="459">
        <f t="shared" si="272"/>
        <v>0</v>
      </c>
      <c r="M3561" s="459">
        <f t="shared" si="272"/>
        <v>0</v>
      </c>
      <c r="N3561" s="459">
        <f t="shared" si="272"/>
        <v>135</v>
      </c>
      <c r="O3561" s="459">
        <f t="shared" si="272"/>
        <v>138</v>
      </c>
      <c r="P3561" s="459">
        <f t="shared" si="272"/>
        <v>140</v>
      </c>
      <c r="Q3561" s="459">
        <f t="shared" si="272"/>
        <v>141</v>
      </c>
      <c r="R3561" s="459">
        <f t="shared" si="272"/>
        <v>141</v>
      </c>
      <c r="S3561" s="459">
        <f t="shared" si="272"/>
        <v>141</v>
      </c>
      <c r="T3561" s="459">
        <f t="shared" si="272"/>
        <v>141</v>
      </c>
      <c r="U3561" s="459">
        <f t="shared" si="272"/>
        <v>141</v>
      </c>
      <c r="V3561" s="459">
        <f t="shared" si="272"/>
        <v>141</v>
      </c>
      <c r="W3561" s="459">
        <f t="shared" si="272"/>
        <v>141</v>
      </c>
      <c r="X3561" s="459">
        <f t="shared" si="272"/>
        <v>0</v>
      </c>
    </row>
    <row r="3562" spans="1:24" outlineLevel="2">
      <c r="A3562" s="453"/>
      <c r="B3562" s="453"/>
      <c r="C3562" s="454"/>
      <c r="D3562" s="455"/>
      <c r="E3562" s="456" t="s">
        <v>6955</v>
      </c>
      <c r="F3562" s="456"/>
      <c r="G3562" s="456" t="s">
        <v>311</v>
      </c>
      <c r="H3562" s="459">
        <f t="shared" si="271"/>
        <v>0</v>
      </c>
      <c r="I3562" s="456"/>
      <c r="J3562" s="459">
        <f t="shared" si="272"/>
        <v>0</v>
      </c>
      <c r="K3562" s="459">
        <f t="shared" si="272"/>
        <v>0</v>
      </c>
      <c r="L3562" s="459">
        <f t="shared" si="272"/>
        <v>0</v>
      </c>
      <c r="M3562" s="459">
        <f t="shared" si="272"/>
        <v>0</v>
      </c>
      <c r="N3562" s="459">
        <f t="shared" si="272"/>
        <v>0</v>
      </c>
      <c r="O3562" s="459">
        <f t="shared" si="272"/>
        <v>0</v>
      </c>
      <c r="P3562" s="459">
        <f t="shared" si="272"/>
        <v>0</v>
      </c>
      <c r="Q3562" s="459">
        <f t="shared" si="272"/>
        <v>0</v>
      </c>
      <c r="R3562" s="459">
        <f t="shared" si="272"/>
        <v>0</v>
      </c>
      <c r="S3562" s="459">
        <f t="shared" si="272"/>
        <v>0</v>
      </c>
      <c r="T3562" s="459">
        <f t="shared" si="272"/>
        <v>0</v>
      </c>
      <c r="U3562" s="459">
        <f t="shared" si="272"/>
        <v>0</v>
      </c>
      <c r="V3562" s="459">
        <f t="shared" si="272"/>
        <v>0</v>
      </c>
      <c r="W3562" s="459">
        <f t="shared" si="272"/>
        <v>0</v>
      </c>
      <c r="X3562" s="459">
        <f t="shared" si="272"/>
        <v>0</v>
      </c>
    </row>
    <row r="3563" spans="1:24" outlineLevel="2"/>
    <row r="3564" spans="1:24" outlineLevel="1"/>
    <row r="3565" spans="1:24" outlineLevel="1"/>
    <row r="3566" spans="1:24" outlineLevel="1">
      <c r="A3566" s="69" t="s">
        <v>6956</v>
      </c>
    </row>
    <row r="3567" spans="1:24" outlineLevel="2">
      <c r="B3567" s="69" t="s">
        <v>6957</v>
      </c>
    </row>
    <row r="3568" spans="1:24" outlineLevel="2">
      <c r="A3568" s="447"/>
      <c r="B3568" s="447"/>
      <c r="C3568" s="448"/>
      <c r="D3568" s="449"/>
      <c r="E3568" s="450" t="s">
        <v>6958</v>
      </c>
      <c r="F3568" s="450">
        <v>1</v>
      </c>
      <c r="G3568" s="450" t="s">
        <v>4001</v>
      </c>
      <c r="M3568" s="451"/>
    </row>
    <row r="3569" spans="1:24" outlineLevel="2">
      <c r="A3569" s="447"/>
      <c r="B3569" s="447"/>
      <c r="C3569" s="448"/>
      <c r="D3569" s="449"/>
      <c r="E3569" s="452" t="s">
        <v>6959</v>
      </c>
      <c r="F3569" s="452">
        <v>0</v>
      </c>
      <c r="G3569" s="452" t="s">
        <v>29</v>
      </c>
      <c r="H3569" s="452">
        <v>0</v>
      </c>
      <c r="I3569" s="452">
        <v>0</v>
      </c>
      <c r="J3569" s="452">
        <v>0</v>
      </c>
      <c r="K3569" s="452">
        <v>0</v>
      </c>
      <c r="L3569" s="452">
        <v>0</v>
      </c>
      <c r="M3569" s="452">
        <v>0</v>
      </c>
      <c r="N3569" s="452">
        <v>0</v>
      </c>
      <c r="O3569" s="452">
        <v>0</v>
      </c>
      <c r="P3569" s="452">
        <v>0</v>
      </c>
      <c r="Q3569" s="452">
        <v>0</v>
      </c>
      <c r="R3569" s="452">
        <v>0</v>
      </c>
      <c r="S3569" s="452">
        <v>0</v>
      </c>
      <c r="T3569" s="452">
        <v>0</v>
      </c>
      <c r="U3569" s="452">
        <v>0</v>
      </c>
      <c r="V3569" s="452">
        <v>0</v>
      </c>
      <c r="W3569" s="452">
        <v>0</v>
      </c>
      <c r="X3569" s="452">
        <v>0</v>
      </c>
    </row>
    <row r="3570" spans="1:24" outlineLevel="2">
      <c r="A3570" s="447"/>
      <c r="B3570" s="447"/>
      <c r="C3570" s="448"/>
      <c r="D3570" s="449"/>
      <c r="E3570" s="452" t="s">
        <v>6960</v>
      </c>
      <c r="F3570" s="452">
        <v>0</v>
      </c>
      <c r="G3570" s="452" t="s">
        <v>29</v>
      </c>
      <c r="H3570" s="452">
        <v>0</v>
      </c>
      <c r="I3570" s="452">
        <v>0</v>
      </c>
      <c r="J3570" s="452">
        <v>0</v>
      </c>
      <c r="K3570" s="452">
        <v>0</v>
      </c>
      <c r="L3570" s="452">
        <v>0</v>
      </c>
      <c r="M3570" s="452">
        <v>0</v>
      </c>
      <c r="N3570" s="452">
        <v>0</v>
      </c>
      <c r="O3570" s="452">
        <v>0</v>
      </c>
      <c r="P3570" s="452">
        <v>0</v>
      </c>
      <c r="Q3570" s="452">
        <v>0</v>
      </c>
      <c r="R3570" s="452">
        <v>0</v>
      </c>
      <c r="S3570" s="452">
        <v>0</v>
      </c>
      <c r="T3570" s="452">
        <v>0</v>
      </c>
      <c r="U3570" s="452">
        <v>0</v>
      </c>
      <c r="V3570" s="452">
        <v>0</v>
      </c>
      <c r="W3570" s="452">
        <v>0</v>
      </c>
      <c r="X3570" s="452">
        <v>0</v>
      </c>
    </row>
    <row r="3571" spans="1:24" outlineLevel="2">
      <c r="A3571" s="447"/>
      <c r="B3571" s="447"/>
      <c r="C3571" s="448"/>
      <c r="D3571" s="449"/>
      <c r="E3571" s="452" t="s">
        <v>6961</v>
      </c>
      <c r="F3571" s="452">
        <v>0</v>
      </c>
      <c r="G3571" s="452" t="s">
        <v>29</v>
      </c>
      <c r="H3571" s="452">
        <v>0</v>
      </c>
      <c r="I3571" s="452">
        <v>0</v>
      </c>
      <c r="J3571" s="452">
        <v>0</v>
      </c>
      <c r="K3571" s="452">
        <v>0</v>
      </c>
      <c r="L3571" s="452">
        <v>0</v>
      </c>
      <c r="M3571" s="452">
        <v>0</v>
      </c>
      <c r="N3571" s="452">
        <v>0</v>
      </c>
      <c r="O3571" s="452">
        <v>0</v>
      </c>
      <c r="P3571" s="452">
        <v>0</v>
      </c>
      <c r="Q3571" s="452">
        <v>0</v>
      </c>
      <c r="R3571" s="452">
        <v>0</v>
      </c>
      <c r="S3571" s="452">
        <v>0</v>
      </c>
      <c r="T3571" s="452">
        <v>0</v>
      </c>
      <c r="U3571" s="452">
        <v>0</v>
      </c>
      <c r="V3571" s="452">
        <v>0</v>
      </c>
      <c r="W3571" s="452">
        <v>0</v>
      </c>
      <c r="X3571" s="452">
        <v>0</v>
      </c>
    </row>
    <row r="3572" spans="1:24" outlineLevel="2">
      <c r="A3572" s="447"/>
      <c r="B3572" s="447"/>
      <c r="C3572" s="448"/>
      <c r="D3572" s="449"/>
      <c r="E3572" s="452" t="s">
        <v>6962</v>
      </c>
      <c r="F3572" s="452">
        <v>0</v>
      </c>
      <c r="G3572" s="452" t="s">
        <v>29</v>
      </c>
      <c r="H3572" s="452">
        <v>0</v>
      </c>
      <c r="I3572" s="452">
        <v>0</v>
      </c>
      <c r="J3572" s="452">
        <v>0</v>
      </c>
      <c r="K3572" s="452">
        <v>0</v>
      </c>
      <c r="L3572" s="452">
        <v>0</v>
      </c>
      <c r="M3572" s="452">
        <v>0</v>
      </c>
      <c r="N3572" s="452">
        <v>0</v>
      </c>
      <c r="O3572" s="452">
        <v>0</v>
      </c>
      <c r="P3572" s="452">
        <v>0</v>
      </c>
      <c r="Q3572" s="452">
        <v>0</v>
      </c>
      <c r="R3572" s="452">
        <v>0</v>
      </c>
      <c r="S3572" s="452">
        <v>0</v>
      </c>
      <c r="T3572" s="452">
        <v>0</v>
      </c>
      <c r="U3572" s="452">
        <v>0</v>
      </c>
      <c r="V3572" s="452">
        <v>0</v>
      </c>
      <c r="W3572" s="452">
        <v>0</v>
      </c>
      <c r="X3572" s="452">
        <v>0</v>
      </c>
    </row>
    <row r="3573" spans="1:24" outlineLevel="2">
      <c r="A3573" s="447"/>
      <c r="B3573" s="447"/>
      <c r="C3573" s="448"/>
      <c r="D3573" s="449"/>
      <c r="E3573" s="452" t="s">
        <v>6963</v>
      </c>
      <c r="F3573" s="452">
        <v>0</v>
      </c>
      <c r="G3573" s="452" t="s">
        <v>29</v>
      </c>
      <c r="H3573" s="452">
        <v>0</v>
      </c>
      <c r="I3573" s="452">
        <v>0</v>
      </c>
      <c r="J3573" s="452">
        <v>0</v>
      </c>
      <c r="K3573" s="452">
        <v>0</v>
      </c>
      <c r="L3573" s="452">
        <v>0</v>
      </c>
      <c r="M3573" s="452">
        <v>0</v>
      </c>
      <c r="N3573" s="452">
        <v>0</v>
      </c>
      <c r="O3573" s="452">
        <v>0</v>
      </c>
      <c r="P3573" s="452">
        <v>0</v>
      </c>
      <c r="Q3573" s="452">
        <v>0</v>
      </c>
      <c r="R3573" s="452">
        <v>0</v>
      </c>
      <c r="S3573" s="452">
        <v>0</v>
      </c>
      <c r="T3573" s="452">
        <v>0</v>
      </c>
      <c r="U3573" s="452">
        <v>0</v>
      </c>
      <c r="V3573" s="452">
        <v>0</v>
      </c>
      <c r="W3573" s="452">
        <v>0</v>
      </c>
      <c r="X3573" s="452">
        <v>0</v>
      </c>
    </row>
    <row r="3574" spans="1:24" outlineLevel="2">
      <c r="A3574" s="447"/>
      <c r="B3574" s="447"/>
      <c r="C3574" s="448"/>
      <c r="D3574" s="449"/>
      <c r="E3574" s="452" t="s">
        <v>6964</v>
      </c>
      <c r="F3574" s="452">
        <v>0</v>
      </c>
      <c r="G3574" s="452" t="s">
        <v>29</v>
      </c>
      <c r="H3574" s="452">
        <v>0</v>
      </c>
      <c r="I3574" s="452">
        <v>0</v>
      </c>
      <c r="J3574" s="452">
        <v>0</v>
      </c>
      <c r="K3574" s="452">
        <v>0</v>
      </c>
      <c r="L3574" s="452">
        <v>0</v>
      </c>
      <c r="M3574" s="452">
        <v>0</v>
      </c>
      <c r="N3574" s="452">
        <v>0</v>
      </c>
      <c r="O3574" s="452">
        <v>0</v>
      </c>
      <c r="P3574" s="452">
        <v>0</v>
      </c>
      <c r="Q3574" s="452">
        <v>0</v>
      </c>
      <c r="R3574" s="452">
        <v>0</v>
      </c>
      <c r="S3574" s="452">
        <v>0</v>
      </c>
      <c r="T3574" s="452">
        <v>0</v>
      </c>
      <c r="U3574" s="452">
        <v>0</v>
      </c>
      <c r="V3574" s="452">
        <v>0</v>
      </c>
      <c r="W3574" s="452">
        <v>0</v>
      </c>
      <c r="X3574" s="452">
        <v>0</v>
      </c>
    </row>
    <row r="3575" spans="1:24" outlineLevel="2">
      <c r="A3575" s="447"/>
      <c r="B3575" s="447"/>
      <c r="C3575" s="448"/>
      <c r="D3575" s="449"/>
      <c r="E3575" s="452" t="s">
        <v>6965</v>
      </c>
      <c r="F3575" s="452">
        <v>0</v>
      </c>
      <c r="G3575" s="452" t="s">
        <v>29</v>
      </c>
      <c r="H3575" s="452">
        <v>0</v>
      </c>
      <c r="I3575" s="452">
        <v>0</v>
      </c>
      <c r="J3575" s="452">
        <v>0</v>
      </c>
      <c r="K3575" s="452">
        <v>0</v>
      </c>
      <c r="L3575" s="452">
        <v>0</v>
      </c>
      <c r="M3575" s="452">
        <v>0</v>
      </c>
      <c r="N3575" s="452">
        <v>0</v>
      </c>
      <c r="O3575" s="452">
        <v>0</v>
      </c>
      <c r="P3575" s="452">
        <v>0</v>
      </c>
      <c r="Q3575" s="452">
        <v>0</v>
      </c>
      <c r="R3575" s="452">
        <v>0</v>
      </c>
      <c r="S3575" s="452">
        <v>0</v>
      </c>
      <c r="T3575" s="452">
        <v>0</v>
      </c>
      <c r="U3575" s="452">
        <v>0</v>
      </c>
      <c r="V3575" s="452">
        <v>0</v>
      </c>
      <c r="W3575" s="452">
        <v>0</v>
      </c>
      <c r="X3575" s="452">
        <v>0</v>
      </c>
    </row>
    <row r="3576" spans="1:24" outlineLevel="2">
      <c r="A3576" s="447"/>
      <c r="B3576" s="447"/>
      <c r="C3576" s="448"/>
      <c r="D3576" s="449"/>
      <c r="E3576" s="452" t="s">
        <v>6966</v>
      </c>
      <c r="F3576" s="452">
        <v>0</v>
      </c>
      <c r="G3576" s="452" t="s">
        <v>29</v>
      </c>
      <c r="H3576" s="452">
        <v>0</v>
      </c>
      <c r="I3576" s="452">
        <v>0</v>
      </c>
      <c r="J3576" s="452">
        <v>0</v>
      </c>
      <c r="K3576" s="452">
        <v>0</v>
      </c>
      <c r="L3576" s="452">
        <v>0</v>
      </c>
      <c r="M3576" s="452">
        <v>0</v>
      </c>
      <c r="N3576" s="452">
        <v>0</v>
      </c>
      <c r="O3576" s="452">
        <v>0</v>
      </c>
      <c r="P3576" s="452">
        <v>0</v>
      </c>
      <c r="Q3576" s="452">
        <v>0</v>
      </c>
      <c r="R3576" s="452">
        <v>0</v>
      </c>
      <c r="S3576" s="452">
        <v>0</v>
      </c>
      <c r="T3576" s="452">
        <v>0</v>
      </c>
      <c r="U3576" s="452">
        <v>0</v>
      </c>
      <c r="V3576" s="452">
        <v>0</v>
      </c>
      <c r="W3576" s="452">
        <v>0</v>
      </c>
      <c r="X3576" s="452">
        <v>0</v>
      </c>
    </row>
    <row r="3577" spans="1:24" outlineLevel="2">
      <c r="A3577" s="447"/>
      <c r="B3577" s="447"/>
      <c r="C3577" s="448"/>
      <c r="D3577" s="449"/>
      <c r="E3577" s="452" t="s">
        <v>6967</v>
      </c>
      <c r="F3577" s="452">
        <v>0</v>
      </c>
      <c r="G3577" s="452" t="s">
        <v>29</v>
      </c>
      <c r="H3577" s="452">
        <v>0</v>
      </c>
      <c r="I3577" s="452">
        <v>0</v>
      </c>
      <c r="J3577" s="452">
        <v>0</v>
      </c>
      <c r="K3577" s="452">
        <v>0</v>
      </c>
      <c r="L3577" s="452">
        <v>0</v>
      </c>
      <c r="M3577" s="452">
        <v>0</v>
      </c>
      <c r="N3577" s="452">
        <v>0</v>
      </c>
      <c r="O3577" s="452">
        <v>0</v>
      </c>
      <c r="P3577" s="452">
        <v>0</v>
      </c>
      <c r="Q3577" s="452">
        <v>0</v>
      </c>
      <c r="R3577" s="452">
        <v>0</v>
      </c>
      <c r="S3577" s="452">
        <v>0</v>
      </c>
      <c r="T3577" s="452">
        <v>0</v>
      </c>
      <c r="U3577" s="452">
        <v>0</v>
      </c>
      <c r="V3577" s="452">
        <v>0</v>
      </c>
      <c r="W3577" s="452">
        <v>0</v>
      </c>
      <c r="X3577" s="452">
        <v>0</v>
      </c>
    </row>
    <row r="3578" spans="1:24" outlineLevel="2">
      <c r="A3578" s="447"/>
      <c r="B3578" s="447"/>
      <c r="C3578" s="448"/>
      <c r="D3578" s="449"/>
      <c r="E3578" s="452" t="s">
        <v>6968</v>
      </c>
      <c r="F3578" s="452">
        <v>0</v>
      </c>
      <c r="G3578" s="452" t="s">
        <v>29</v>
      </c>
      <c r="H3578" s="452">
        <v>0</v>
      </c>
      <c r="I3578" s="452">
        <v>0</v>
      </c>
      <c r="J3578" s="452">
        <v>0</v>
      </c>
      <c r="K3578" s="452">
        <v>0</v>
      </c>
      <c r="L3578" s="452">
        <v>0</v>
      </c>
      <c r="M3578" s="452">
        <v>0</v>
      </c>
      <c r="N3578" s="452">
        <v>0</v>
      </c>
      <c r="O3578" s="452">
        <v>0</v>
      </c>
      <c r="P3578" s="452">
        <v>0</v>
      </c>
      <c r="Q3578" s="452">
        <v>0</v>
      </c>
      <c r="R3578" s="452">
        <v>0</v>
      </c>
      <c r="S3578" s="452">
        <v>0</v>
      </c>
      <c r="T3578" s="452">
        <v>0</v>
      </c>
      <c r="U3578" s="452">
        <v>0</v>
      </c>
      <c r="V3578" s="452">
        <v>0</v>
      </c>
      <c r="W3578" s="452">
        <v>0</v>
      </c>
      <c r="X3578" s="452">
        <v>0</v>
      </c>
    </row>
    <row r="3579" spans="1:24" outlineLevel="2">
      <c r="A3579" s="447"/>
      <c r="B3579" s="447"/>
      <c r="C3579" s="448"/>
      <c r="D3579" s="449"/>
      <c r="E3579" s="452" t="s">
        <v>6969</v>
      </c>
      <c r="F3579" s="452">
        <v>0</v>
      </c>
      <c r="G3579" s="452" t="s">
        <v>29</v>
      </c>
      <c r="H3579" s="452">
        <v>0</v>
      </c>
      <c r="I3579" s="452">
        <v>0</v>
      </c>
      <c r="J3579" s="452">
        <v>0</v>
      </c>
      <c r="K3579" s="452">
        <v>0</v>
      </c>
      <c r="L3579" s="452">
        <v>0</v>
      </c>
      <c r="M3579" s="452">
        <v>0</v>
      </c>
      <c r="N3579" s="452">
        <v>0</v>
      </c>
      <c r="O3579" s="452">
        <v>0</v>
      </c>
      <c r="P3579" s="452">
        <v>0</v>
      </c>
      <c r="Q3579" s="452">
        <v>0</v>
      </c>
      <c r="R3579" s="452">
        <v>0</v>
      </c>
      <c r="S3579" s="452">
        <v>0</v>
      </c>
      <c r="T3579" s="452">
        <v>0</v>
      </c>
      <c r="U3579" s="452">
        <v>0</v>
      </c>
      <c r="V3579" s="452">
        <v>0</v>
      </c>
      <c r="W3579" s="452">
        <v>0</v>
      </c>
      <c r="X3579" s="452">
        <v>0</v>
      </c>
    </row>
    <row r="3580" spans="1:24" outlineLevel="2">
      <c r="A3580" s="447"/>
      <c r="B3580" s="447"/>
      <c r="C3580" s="448"/>
      <c r="D3580" s="449"/>
      <c r="E3580" s="452" t="s">
        <v>6970</v>
      </c>
      <c r="F3580" s="452">
        <v>0</v>
      </c>
      <c r="G3580" s="452" t="s">
        <v>29</v>
      </c>
      <c r="H3580" s="452">
        <v>0</v>
      </c>
      <c r="I3580" s="452">
        <v>0</v>
      </c>
      <c r="J3580" s="452">
        <v>0</v>
      </c>
      <c r="K3580" s="452">
        <v>0</v>
      </c>
      <c r="L3580" s="452">
        <v>0</v>
      </c>
      <c r="M3580" s="452">
        <v>0</v>
      </c>
      <c r="N3580" s="452">
        <v>0</v>
      </c>
      <c r="O3580" s="452">
        <v>0</v>
      </c>
      <c r="P3580" s="452">
        <v>0</v>
      </c>
      <c r="Q3580" s="452">
        <v>0</v>
      </c>
      <c r="R3580" s="452">
        <v>0</v>
      </c>
      <c r="S3580" s="452">
        <v>0</v>
      </c>
      <c r="T3580" s="452">
        <v>0</v>
      </c>
      <c r="U3580" s="452">
        <v>0</v>
      </c>
      <c r="V3580" s="452">
        <v>0</v>
      </c>
      <c r="W3580" s="452">
        <v>0</v>
      </c>
      <c r="X3580" s="452">
        <v>0</v>
      </c>
    </row>
    <row r="3581" spans="1:24" outlineLevel="2">
      <c r="A3581" s="447"/>
      <c r="B3581" s="447"/>
      <c r="C3581" s="448"/>
      <c r="D3581" s="449"/>
      <c r="E3581" s="452" t="s">
        <v>6971</v>
      </c>
      <c r="F3581" s="452">
        <v>0</v>
      </c>
      <c r="G3581" s="452" t="s">
        <v>29</v>
      </c>
      <c r="H3581" s="452">
        <v>0</v>
      </c>
      <c r="I3581" s="452">
        <v>0</v>
      </c>
      <c r="J3581" s="452">
        <v>0</v>
      </c>
      <c r="K3581" s="452">
        <v>0</v>
      </c>
      <c r="L3581" s="452">
        <v>0</v>
      </c>
      <c r="M3581" s="452">
        <v>0</v>
      </c>
      <c r="N3581" s="452">
        <v>0</v>
      </c>
      <c r="O3581" s="452">
        <v>0</v>
      </c>
      <c r="P3581" s="452">
        <v>0</v>
      </c>
      <c r="Q3581" s="452">
        <v>0</v>
      </c>
      <c r="R3581" s="452">
        <v>0</v>
      </c>
      <c r="S3581" s="452">
        <v>0</v>
      </c>
      <c r="T3581" s="452">
        <v>0</v>
      </c>
      <c r="U3581" s="452">
        <v>0</v>
      </c>
      <c r="V3581" s="452">
        <v>0</v>
      </c>
      <c r="W3581" s="452">
        <v>0</v>
      </c>
      <c r="X3581" s="452">
        <v>0</v>
      </c>
    </row>
    <row r="3582" spans="1:24" outlineLevel="2">
      <c r="A3582" s="447"/>
      <c r="B3582" s="447"/>
      <c r="C3582" s="448"/>
      <c r="D3582" s="449"/>
      <c r="E3582" s="452" t="s">
        <v>6972</v>
      </c>
      <c r="F3582" s="452">
        <v>0</v>
      </c>
      <c r="G3582" s="452" t="s">
        <v>29</v>
      </c>
      <c r="H3582" s="452">
        <v>0</v>
      </c>
      <c r="I3582" s="452">
        <v>0</v>
      </c>
      <c r="J3582" s="452">
        <v>0</v>
      </c>
      <c r="K3582" s="452">
        <v>0</v>
      </c>
      <c r="L3582" s="452">
        <v>0</v>
      </c>
      <c r="M3582" s="452">
        <v>0</v>
      </c>
      <c r="N3582" s="452">
        <v>0</v>
      </c>
      <c r="O3582" s="452">
        <v>0</v>
      </c>
      <c r="P3582" s="452">
        <v>0</v>
      </c>
      <c r="Q3582" s="452">
        <v>0</v>
      </c>
      <c r="R3582" s="452">
        <v>0</v>
      </c>
      <c r="S3582" s="452">
        <v>0</v>
      </c>
      <c r="T3582" s="452">
        <v>0</v>
      </c>
      <c r="U3582" s="452">
        <v>0</v>
      </c>
      <c r="V3582" s="452">
        <v>0</v>
      </c>
      <c r="W3582" s="452">
        <v>0</v>
      </c>
      <c r="X3582" s="452">
        <v>0</v>
      </c>
    </row>
    <row r="3583" spans="1:24" outlineLevel="2">
      <c r="A3583" s="447"/>
      <c r="B3583" s="447"/>
      <c r="C3583" s="448"/>
      <c r="D3583" s="449"/>
      <c r="E3583" s="452" t="s">
        <v>6973</v>
      </c>
      <c r="F3583" s="452">
        <v>0</v>
      </c>
      <c r="G3583" s="452" t="s">
        <v>29</v>
      </c>
      <c r="H3583" s="452">
        <v>0</v>
      </c>
      <c r="I3583" s="452">
        <v>0</v>
      </c>
      <c r="J3583" s="452">
        <v>0</v>
      </c>
      <c r="K3583" s="452">
        <v>0</v>
      </c>
      <c r="L3583" s="452">
        <v>0</v>
      </c>
      <c r="M3583" s="452">
        <v>0</v>
      </c>
      <c r="N3583" s="452">
        <v>0</v>
      </c>
      <c r="O3583" s="452">
        <v>0</v>
      </c>
      <c r="P3583" s="452">
        <v>0</v>
      </c>
      <c r="Q3583" s="452">
        <v>0</v>
      </c>
      <c r="R3583" s="452">
        <v>0</v>
      </c>
      <c r="S3583" s="452">
        <v>0</v>
      </c>
      <c r="T3583" s="452">
        <v>0</v>
      </c>
      <c r="U3583" s="452">
        <v>0</v>
      </c>
      <c r="V3583" s="452">
        <v>0</v>
      </c>
      <c r="W3583" s="452">
        <v>0</v>
      </c>
      <c r="X3583" s="452">
        <v>0</v>
      </c>
    </row>
    <row r="3584" spans="1:24" outlineLevel="2">
      <c r="A3584" s="447"/>
      <c r="B3584" s="447"/>
      <c r="C3584" s="448"/>
      <c r="D3584" s="449"/>
      <c r="E3584" s="452" t="s">
        <v>6974</v>
      </c>
      <c r="F3584" s="452">
        <v>0</v>
      </c>
      <c r="G3584" s="452" t="s">
        <v>29</v>
      </c>
      <c r="H3584" s="452">
        <v>0</v>
      </c>
      <c r="I3584" s="452">
        <v>0</v>
      </c>
      <c r="J3584" s="452">
        <v>0</v>
      </c>
      <c r="K3584" s="452">
        <v>0</v>
      </c>
      <c r="L3584" s="452">
        <v>0</v>
      </c>
      <c r="M3584" s="452">
        <v>0</v>
      </c>
      <c r="N3584" s="452">
        <v>0</v>
      </c>
      <c r="O3584" s="452">
        <v>0</v>
      </c>
      <c r="P3584" s="452">
        <v>0</v>
      </c>
      <c r="Q3584" s="452">
        <v>0</v>
      </c>
      <c r="R3584" s="452">
        <v>0</v>
      </c>
      <c r="S3584" s="452">
        <v>0</v>
      </c>
      <c r="T3584" s="452">
        <v>0</v>
      </c>
      <c r="U3584" s="452">
        <v>0</v>
      </c>
      <c r="V3584" s="452">
        <v>0</v>
      </c>
      <c r="W3584" s="452">
        <v>0</v>
      </c>
      <c r="X3584" s="452">
        <v>0</v>
      </c>
    </row>
    <row r="3585" spans="1:24" outlineLevel="2">
      <c r="A3585" s="447"/>
      <c r="B3585" s="447"/>
      <c r="C3585" s="448"/>
      <c r="D3585" s="449"/>
      <c r="E3585" s="452" t="s">
        <v>6975</v>
      </c>
      <c r="F3585" s="452">
        <v>0</v>
      </c>
      <c r="G3585" s="452" t="s">
        <v>29</v>
      </c>
      <c r="H3585" s="452">
        <v>0</v>
      </c>
      <c r="I3585" s="452">
        <v>0</v>
      </c>
      <c r="J3585" s="452">
        <v>0</v>
      </c>
      <c r="K3585" s="452">
        <v>0</v>
      </c>
      <c r="L3585" s="452">
        <v>0</v>
      </c>
      <c r="M3585" s="452">
        <v>0</v>
      </c>
      <c r="N3585" s="452">
        <v>0</v>
      </c>
      <c r="O3585" s="452">
        <v>0</v>
      </c>
      <c r="P3585" s="452">
        <v>0</v>
      </c>
      <c r="Q3585" s="452">
        <v>0</v>
      </c>
      <c r="R3585" s="452">
        <v>0</v>
      </c>
      <c r="S3585" s="452">
        <v>0</v>
      </c>
      <c r="T3585" s="452">
        <v>0</v>
      </c>
      <c r="U3585" s="452">
        <v>0</v>
      </c>
      <c r="V3585" s="452">
        <v>0</v>
      </c>
      <c r="W3585" s="452">
        <v>0</v>
      </c>
      <c r="X3585" s="452">
        <v>0</v>
      </c>
    </row>
    <row r="3586" spans="1:24" outlineLevel="2">
      <c r="A3586" s="447"/>
      <c r="B3586" s="447"/>
      <c r="C3586" s="448"/>
      <c r="D3586" s="449"/>
      <c r="E3586" s="452" t="s">
        <v>6976</v>
      </c>
      <c r="F3586" s="452">
        <v>0</v>
      </c>
      <c r="G3586" s="452" t="s">
        <v>29</v>
      </c>
      <c r="H3586" s="452">
        <v>0</v>
      </c>
      <c r="I3586" s="452">
        <v>0</v>
      </c>
      <c r="J3586" s="452">
        <v>0</v>
      </c>
      <c r="K3586" s="452">
        <v>0</v>
      </c>
      <c r="L3586" s="452">
        <v>0</v>
      </c>
      <c r="M3586" s="452">
        <v>0</v>
      </c>
      <c r="N3586" s="452">
        <v>0</v>
      </c>
      <c r="O3586" s="452">
        <v>0</v>
      </c>
      <c r="P3586" s="452">
        <v>0</v>
      </c>
      <c r="Q3586" s="452">
        <v>0</v>
      </c>
      <c r="R3586" s="452">
        <v>0</v>
      </c>
      <c r="S3586" s="452">
        <v>0</v>
      </c>
      <c r="T3586" s="452">
        <v>0</v>
      </c>
      <c r="U3586" s="452">
        <v>0</v>
      </c>
      <c r="V3586" s="452">
        <v>0</v>
      </c>
      <c r="W3586" s="452">
        <v>0</v>
      </c>
      <c r="X3586" s="452">
        <v>0</v>
      </c>
    </row>
    <row r="3587" spans="1:24" outlineLevel="2">
      <c r="A3587" s="453"/>
      <c r="B3587" s="453"/>
      <c r="C3587" s="454"/>
      <c r="D3587" s="455"/>
      <c r="E3587" s="456" t="s">
        <v>6977</v>
      </c>
      <c r="F3587" s="456"/>
      <c r="G3587" s="456" t="s">
        <v>29</v>
      </c>
      <c r="H3587" s="457">
        <f t="shared" ref="H3587:H3592" si="273" xml:space="preserve"> SUM( J3587:X3587 )</f>
        <v>0</v>
      </c>
      <c r="I3587" s="456"/>
      <c r="J3587" s="457">
        <f t="shared" ref="J3587:X3592" si="274" xml:space="preserve">  CHOOSE( $F$3568, J3569, J3575, J3581 )</f>
        <v>0</v>
      </c>
      <c r="K3587" s="457">
        <f t="shared" si="274"/>
        <v>0</v>
      </c>
      <c r="L3587" s="457">
        <f t="shared" si="274"/>
        <v>0</v>
      </c>
      <c r="M3587" s="457">
        <f t="shared" si="274"/>
        <v>0</v>
      </c>
      <c r="N3587" s="457">
        <f t="shared" si="274"/>
        <v>0</v>
      </c>
      <c r="O3587" s="457">
        <f t="shared" si="274"/>
        <v>0</v>
      </c>
      <c r="P3587" s="457">
        <f t="shared" si="274"/>
        <v>0</v>
      </c>
      <c r="Q3587" s="457">
        <f t="shared" si="274"/>
        <v>0</v>
      </c>
      <c r="R3587" s="457">
        <f t="shared" si="274"/>
        <v>0</v>
      </c>
      <c r="S3587" s="457">
        <f t="shared" si="274"/>
        <v>0</v>
      </c>
      <c r="T3587" s="457">
        <f t="shared" si="274"/>
        <v>0</v>
      </c>
      <c r="U3587" s="457">
        <f t="shared" si="274"/>
        <v>0</v>
      </c>
      <c r="V3587" s="457">
        <f t="shared" si="274"/>
        <v>0</v>
      </c>
      <c r="W3587" s="457">
        <f t="shared" si="274"/>
        <v>0</v>
      </c>
      <c r="X3587" s="457">
        <f t="shared" si="274"/>
        <v>0</v>
      </c>
    </row>
    <row r="3588" spans="1:24" outlineLevel="2">
      <c r="A3588" s="453"/>
      <c r="B3588" s="453"/>
      <c r="C3588" s="454"/>
      <c r="D3588" s="455"/>
      <c r="E3588" s="456" t="s">
        <v>6978</v>
      </c>
      <c r="F3588" s="456"/>
      <c r="G3588" s="456" t="s">
        <v>29</v>
      </c>
      <c r="H3588" s="457">
        <f t="shared" si="273"/>
        <v>0</v>
      </c>
      <c r="I3588" s="456"/>
      <c r="J3588" s="457">
        <f t="shared" si="274"/>
        <v>0</v>
      </c>
      <c r="K3588" s="457">
        <f t="shared" si="274"/>
        <v>0</v>
      </c>
      <c r="L3588" s="457">
        <f t="shared" si="274"/>
        <v>0</v>
      </c>
      <c r="M3588" s="457">
        <f t="shared" si="274"/>
        <v>0</v>
      </c>
      <c r="N3588" s="457">
        <f t="shared" si="274"/>
        <v>0</v>
      </c>
      <c r="O3588" s="457">
        <f t="shared" si="274"/>
        <v>0</v>
      </c>
      <c r="P3588" s="457">
        <f t="shared" si="274"/>
        <v>0</v>
      </c>
      <c r="Q3588" s="457">
        <f t="shared" si="274"/>
        <v>0</v>
      </c>
      <c r="R3588" s="457">
        <f t="shared" si="274"/>
        <v>0</v>
      </c>
      <c r="S3588" s="457">
        <f t="shared" si="274"/>
        <v>0</v>
      </c>
      <c r="T3588" s="457">
        <f t="shared" si="274"/>
        <v>0</v>
      </c>
      <c r="U3588" s="457">
        <f t="shared" si="274"/>
        <v>0</v>
      </c>
      <c r="V3588" s="457">
        <f t="shared" si="274"/>
        <v>0</v>
      </c>
      <c r="W3588" s="457">
        <f t="shared" si="274"/>
        <v>0</v>
      </c>
      <c r="X3588" s="457">
        <f t="shared" si="274"/>
        <v>0</v>
      </c>
    </row>
    <row r="3589" spans="1:24" outlineLevel="2">
      <c r="A3589" s="453"/>
      <c r="B3589" s="453"/>
      <c r="C3589" s="454"/>
      <c r="D3589" s="455"/>
      <c r="E3589" s="456" t="s">
        <v>6979</v>
      </c>
      <c r="F3589" s="456"/>
      <c r="G3589" s="456" t="s">
        <v>29</v>
      </c>
      <c r="H3589" s="457">
        <f t="shared" si="273"/>
        <v>0</v>
      </c>
      <c r="I3589" s="456"/>
      <c r="J3589" s="457">
        <f t="shared" si="274"/>
        <v>0</v>
      </c>
      <c r="K3589" s="457">
        <f t="shared" si="274"/>
        <v>0</v>
      </c>
      <c r="L3589" s="457">
        <f t="shared" si="274"/>
        <v>0</v>
      </c>
      <c r="M3589" s="457">
        <f t="shared" si="274"/>
        <v>0</v>
      </c>
      <c r="N3589" s="457">
        <f t="shared" si="274"/>
        <v>0</v>
      </c>
      <c r="O3589" s="457">
        <f t="shared" si="274"/>
        <v>0</v>
      </c>
      <c r="P3589" s="457">
        <f t="shared" si="274"/>
        <v>0</v>
      </c>
      <c r="Q3589" s="457">
        <f t="shared" si="274"/>
        <v>0</v>
      </c>
      <c r="R3589" s="457">
        <f t="shared" si="274"/>
        <v>0</v>
      </c>
      <c r="S3589" s="457">
        <f t="shared" si="274"/>
        <v>0</v>
      </c>
      <c r="T3589" s="457">
        <f t="shared" si="274"/>
        <v>0</v>
      </c>
      <c r="U3589" s="457">
        <f t="shared" si="274"/>
        <v>0</v>
      </c>
      <c r="V3589" s="457">
        <f t="shared" si="274"/>
        <v>0</v>
      </c>
      <c r="W3589" s="457">
        <f t="shared" si="274"/>
        <v>0</v>
      </c>
      <c r="X3589" s="457">
        <f t="shared" si="274"/>
        <v>0</v>
      </c>
    </row>
    <row r="3590" spans="1:24" outlineLevel="2">
      <c r="A3590" s="453"/>
      <c r="B3590" s="453"/>
      <c r="C3590" s="454"/>
      <c r="D3590" s="455"/>
      <c r="E3590" s="456" t="s">
        <v>6980</v>
      </c>
      <c r="F3590" s="456"/>
      <c r="G3590" s="456" t="s">
        <v>29</v>
      </c>
      <c r="H3590" s="457">
        <f t="shared" si="273"/>
        <v>0</v>
      </c>
      <c r="I3590" s="456"/>
      <c r="J3590" s="457">
        <f t="shared" si="274"/>
        <v>0</v>
      </c>
      <c r="K3590" s="457">
        <f t="shared" si="274"/>
        <v>0</v>
      </c>
      <c r="L3590" s="457">
        <f t="shared" si="274"/>
        <v>0</v>
      </c>
      <c r="M3590" s="457">
        <f t="shared" si="274"/>
        <v>0</v>
      </c>
      <c r="N3590" s="457">
        <f t="shared" si="274"/>
        <v>0</v>
      </c>
      <c r="O3590" s="457">
        <f t="shared" si="274"/>
        <v>0</v>
      </c>
      <c r="P3590" s="457">
        <f t="shared" si="274"/>
        <v>0</v>
      </c>
      <c r="Q3590" s="457">
        <f t="shared" si="274"/>
        <v>0</v>
      </c>
      <c r="R3590" s="457">
        <f t="shared" si="274"/>
        <v>0</v>
      </c>
      <c r="S3590" s="457">
        <f t="shared" si="274"/>
        <v>0</v>
      </c>
      <c r="T3590" s="457">
        <f t="shared" si="274"/>
        <v>0</v>
      </c>
      <c r="U3590" s="457">
        <f t="shared" si="274"/>
        <v>0</v>
      </c>
      <c r="V3590" s="457">
        <f t="shared" si="274"/>
        <v>0</v>
      </c>
      <c r="W3590" s="457">
        <f t="shared" si="274"/>
        <v>0</v>
      </c>
      <c r="X3590" s="457">
        <f t="shared" si="274"/>
        <v>0</v>
      </c>
    </row>
    <row r="3591" spans="1:24" outlineLevel="2">
      <c r="A3591" s="453"/>
      <c r="B3591" s="453"/>
      <c r="C3591" s="454"/>
      <c r="D3591" s="455"/>
      <c r="E3591" s="456" t="s">
        <v>6981</v>
      </c>
      <c r="F3591" s="456"/>
      <c r="G3591" s="456" t="s">
        <v>29</v>
      </c>
      <c r="H3591" s="457">
        <f t="shared" si="273"/>
        <v>0</v>
      </c>
      <c r="I3591" s="456"/>
      <c r="J3591" s="457">
        <f t="shared" si="274"/>
        <v>0</v>
      </c>
      <c r="K3591" s="457">
        <f t="shared" si="274"/>
        <v>0</v>
      </c>
      <c r="L3591" s="457">
        <f t="shared" si="274"/>
        <v>0</v>
      </c>
      <c r="M3591" s="457">
        <f t="shared" si="274"/>
        <v>0</v>
      </c>
      <c r="N3591" s="457">
        <f t="shared" si="274"/>
        <v>0</v>
      </c>
      <c r="O3591" s="457">
        <f t="shared" si="274"/>
        <v>0</v>
      </c>
      <c r="P3591" s="457">
        <f t="shared" si="274"/>
        <v>0</v>
      </c>
      <c r="Q3591" s="457">
        <f t="shared" si="274"/>
        <v>0</v>
      </c>
      <c r="R3591" s="457">
        <f t="shared" si="274"/>
        <v>0</v>
      </c>
      <c r="S3591" s="457">
        <f t="shared" si="274"/>
        <v>0</v>
      </c>
      <c r="T3591" s="457">
        <f t="shared" si="274"/>
        <v>0</v>
      </c>
      <c r="U3591" s="457">
        <f t="shared" si="274"/>
        <v>0</v>
      </c>
      <c r="V3591" s="457">
        <f t="shared" si="274"/>
        <v>0</v>
      </c>
      <c r="W3591" s="457">
        <f t="shared" si="274"/>
        <v>0</v>
      </c>
      <c r="X3591" s="457">
        <f t="shared" si="274"/>
        <v>0</v>
      </c>
    </row>
    <row r="3592" spans="1:24" outlineLevel="2">
      <c r="A3592" s="453"/>
      <c r="B3592" s="453"/>
      <c r="C3592" s="454"/>
      <c r="D3592" s="455"/>
      <c r="E3592" s="456" t="s">
        <v>6982</v>
      </c>
      <c r="F3592" s="456"/>
      <c r="G3592" s="456" t="s">
        <v>29</v>
      </c>
      <c r="H3592" s="457">
        <f t="shared" si="273"/>
        <v>0</v>
      </c>
      <c r="I3592" s="456"/>
      <c r="J3592" s="457">
        <f t="shared" si="274"/>
        <v>0</v>
      </c>
      <c r="K3592" s="457">
        <f t="shared" si="274"/>
        <v>0</v>
      </c>
      <c r="L3592" s="457">
        <f t="shared" si="274"/>
        <v>0</v>
      </c>
      <c r="M3592" s="457">
        <f t="shared" si="274"/>
        <v>0</v>
      </c>
      <c r="N3592" s="457">
        <f t="shared" si="274"/>
        <v>0</v>
      </c>
      <c r="O3592" s="457">
        <f t="shared" si="274"/>
        <v>0</v>
      </c>
      <c r="P3592" s="457">
        <f t="shared" si="274"/>
        <v>0</v>
      </c>
      <c r="Q3592" s="457">
        <f t="shared" si="274"/>
        <v>0</v>
      </c>
      <c r="R3592" s="457">
        <f t="shared" si="274"/>
        <v>0</v>
      </c>
      <c r="S3592" s="457">
        <f t="shared" si="274"/>
        <v>0</v>
      </c>
      <c r="T3592" s="457">
        <f t="shared" si="274"/>
        <v>0</v>
      </c>
      <c r="U3592" s="457">
        <f t="shared" si="274"/>
        <v>0</v>
      </c>
      <c r="V3592" s="457">
        <f t="shared" si="274"/>
        <v>0</v>
      </c>
      <c r="W3592" s="457">
        <f t="shared" si="274"/>
        <v>0</v>
      </c>
      <c r="X3592" s="457">
        <f t="shared" si="274"/>
        <v>0</v>
      </c>
    </row>
    <row r="3593" spans="1:24" outlineLevel="2"/>
    <row r="3594" spans="1:24" outlineLevel="2"/>
    <row r="3595" spans="1:24" outlineLevel="2">
      <c r="B3595" s="69" t="s">
        <v>6983</v>
      </c>
    </row>
    <row r="3596" spans="1:24" outlineLevel="2">
      <c r="A3596" s="447"/>
      <c r="B3596" s="447"/>
      <c r="C3596" s="448"/>
      <c r="D3596" s="449"/>
      <c r="E3596" s="450" t="s">
        <v>6984</v>
      </c>
      <c r="F3596" s="450">
        <v>1</v>
      </c>
      <c r="G3596" s="450" t="s">
        <v>4001</v>
      </c>
      <c r="M3596" s="451"/>
    </row>
    <row r="3597" spans="1:24" outlineLevel="2">
      <c r="A3597" s="447"/>
      <c r="B3597" s="447"/>
      <c r="C3597" s="448"/>
      <c r="D3597" s="449"/>
      <c r="E3597" s="452" t="s">
        <v>6985</v>
      </c>
      <c r="F3597" s="452">
        <v>0</v>
      </c>
      <c r="G3597" s="452" t="s">
        <v>29</v>
      </c>
      <c r="H3597" s="452">
        <v>0</v>
      </c>
      <c r="I3597" s="452">
        <v>0</v>
      </c>
      <c r="J3597" s="452">
        <v>0</v>
      </c>
      <c r="K3597" s="452">
        <v>0</v>
      </c>
      <c r="L3597" s="452">
        <v>0</v>
      </c>
      <c r="M3597" s="452">
        <v>0</v>
      </c>
      <c r="N3597" s="452">
        <v>0</v>
      </c>
      <c r="O3597" s="452">
        <v>0</v>
      </c>
      <c r="P3597" s="452">
        <v>0</v>
      </c>
      <c r="Q3597" s="452">
        <v>0</v>
      </c>
      <c r="R3597" s="452">
        <v>0</v>
      </c>
      <c r="S3597" s="452">
        <v>0</v>
      </c>
      <c r="T3597" s="452">
        <v>0</v>
      </c>
      <c r="U3597" s="452">
        <v>0</v>
      </c>
      <c r="V3597" s="452">
        <v>0</v>
      </c>
      <c r="W3597" s="452">
        <v>0</v>
      </c>
      <c r="X3597" s="452">
        <v>0</v>
      </c>
    </row>
    <row r="3598" spans="1:24" outlineLevel="2">
      <c r="A3598" s="447"/>
      <c r="B3598" s="447"/>
      <c r="C3598" s="448"/>
      <c r="D3598" s="449"/>
      <c r="E3598" s="452" t="s">
        <v>6986</v>
      </c>
      <c r="F3598" s="452">
        <v>0</v>
      </c>
      <c r="G3598" s="452" t="s">
        <v>29</v>
      </c>
      <c r="H3598" s="452">
        <v>0</v>
      </c>
      <c r="I3598" s="452">
        <v>0</v>
      </c>
      <c r="J3598" s="452">
        <v>0</v>
      </c>
      <c r="K3598" s="452">
        <v>0</v>
      </c>
      <c r="L3598" s="452">
        <v>0</v>
      </c>
      <c r="M3598" s="452">
        <v>0</v>
      </c>
      <c r="N3598" s="452">
        <v>0</v>
      </c>
      <c r="O3598" s="452">
        <v>0</v>
      </c>
      <c r="P3598" s="452">
        <v>0</v>
      </c>
      <c r="Q3598" s="452">
        <v>0</v>
      </c>
      <c r="R3598" s="452">
        <v>0</v>
      </c>
      <c r="S3598" s="452">
        <v>0</v>
      </c>
      <c r="T3598" s="452">
        <v>0</v>
      </c>
      <c r="U3598" s="452">
        <v>0</v>
      </c>
      <c r="V3598" s="452">
        <v>0</v>
      </c>
      <c r="W3598" s="452">
        <v>0</v>
      </c>
      <c r="X3598" s="452">
        <v>0</v>
      </c>
    </row>
    <row r="3599" spans="1:24" outlineLevel="2">
      <c r="A3599" s="447"/>
      <c r="B3599" s="447"/>
      <c r="C3599" s="448"/>
      <c r="D3599" s="449"/>
      <c r="E3599" s="452" t="s">
        <v>6987</v>
      </c>
      <c r="F3599" s="452">
        <v>0</v>
      </c>
      <c r="G3599" s="452" t="s">
        <v>29</v>
      </c>
      <c r="H3599" s="452">
        <v>0</v>
      </c>
      <c r="I3599" s="452">
        <v>0</v>
      </c>
      <c r="J3599" s="452">
        <v>0</v>
      </c>
      <c r="K3599" s="452">
        <v>0</v>
      </c>
      <c r="L3599" s="452">
        <v>0</v>
      </c>
      <c r="M3599" s="452">
        <v>0</v>
      </c>
      <c r="N3599" s="452">
        <v>0</v>
      </c>
      <c r="O3599" s="452">
        <v>0</v>
      </c>
      <c r="P3599" s="452">
        <v>0</v>
      </c>
      <c r="Q3599" s="452">
        <v>0</v>
      </c>
      <c r="R3599" s="452">
        <v>0</v>
      </c>
      <c r="S3599" s="452">
        <v>0</v>
      </c>
      <c r="T3599" s="452">
        <v>0</v>
      </c>
      <c r="U3599" s="452">
        <v>0</v>
      </c>
      <c r="V3599" s="452">
        <v>0</v>
      </c>
      <c r="W3599" s="452">
        <v>0</v>
      </c>
      <c r="X3599" s="452">
        <v>0</v>
      </c>
    </row>
    <row r="3600" spans="1:24" outlineLevel="2">
      <c r="A3600" s="447"/>
      <c r="B3600" s="447"/>
      <c r="C3600" s="448"/>
      <c r="D3600" s="449"/>
      <c r="E3600" s="452" t="s">
        <v>6988</v>
      </c>
      <c r="F3600" s="452">
        <v>0</v>
      </c>
      <c r="G3600" s="452" t="s">
        <v>29</v>
      </c>
      <c r="H3600" s="452">
        <v>0</v>
      </c>
      <c r="I3600" s="452">
        <v>0</v>
      </c>
      <c r="J3600" s="452">
        <v>0</v>
      </c>
      <c r="K3600" s="452">
        <v>0</v>
      </c>
      <c r="L3600" s="452">
        <v>0</v>
      </c>
      <c r="M3600" s="452">
        <v>0</v>
      </c>
      <c r="N3600" s="452">
        <v>0</v>
      </c>
      <c r="O3600" s="452">
        <v>0</v>
      </c>
      <c r="P3600" s="452">
        <v>0</v>
      </c>
      <c r="Q3600" s="452">
        <v>0</v>
      </c>
      <c r="R3600" s="452">
        <v>0</v>
      </c>
      <c r="S3600" s="452">
        <v>0</v>
      </c>
      <c r="T3600" s="452">
        <v>0</v>
      </c>
      <c r="U3600" s="452">
        <v>0</v>
      </c>
      <c r="V3600" s="452">
        <v>0</v>
      </c>
      <c r="W3600" s="452">
        <v>0</v>
      </c>
      <c r="X3600" s="452">
        <v>0</v>
      </c>
    </row>
    <row r="3601" spans="1:24" outlineLevel="2">
      <c r="A3601" s="447"/>
      <c r="B3601" s="447"/>
      <c r="C3601" s="448"/>
      <c r="D3601" s="449"/>
      <c r="E3601" s="452" t="s">
        <v>6989</v>
      </c>
      <c r="F3601" s="452">
        <v>0</v>
      </c>
      <c r="G3601" s="452" t="s">
        <v>29</v>
      </c>
      <c r="H3601" s="452">
        <v>0</v>
      </c>
      <c r="I3601" s="452">
        <v>0</v>
      </c>
      <c r="J3601" s="452">
        <v>0</v>
      </c>
      <c r="K3601" s="452">
        <v>0</v>
      </c>
      <c r="L3601" s="452">
        <v>0</v>
      </c>
      <c r="M3601" s="452">
        <v>0</v>
      </c>
      <c r="N3601" s="452">
        <v>0</v>
      </c>
      <c r="O3601" s="452">
        <v>0</v>
      </c>
      <c r="P3601" s="452">
        <v>0</v>
      </c>
      <c r="Q3601" s="452">
        <v>0</v>
      </c>
      <c r="R3601" s="452">
        <v>0</v>
      </c>
      <c r="S3601" s="452">
        <v>0</v>
      </c>
      <c r="T3601" s="452">
        <v>0</v>
      </c>
      <c r="U3601" s="452">
        <v>0</v>
      </c>
      <c r="V3601" s="452">
        <v>0</v>
      </c>
      <c r="W3601" s="452">
        <v>0</v>
      </c>
      <c r="X3601" s="452">
        <v>0</v>
      </c>
    </row>
    <row r="3602" spans="1:24" outlineLevel="2">
      <c r="A3602" s="447"/>
      <c r="B3602" s="447"/>
      <c r="C3602" s="448"/>
      <c r="D3602" s="449"/>
      <c r="E3602" s="452" t="s">
        <v>6990</v>
      </c>
      <c r="F3602" s="452">
        <v>0</v>
      </c>
      <c r="G3602" s="452" t="s">
        <v>29</v>
      </c>
      <c r="H3602" s="452">
        <v>0</v>
      </c>
      <c r="I3602" s="452">
        <v>0</v>
      </c>
      <c r="J3602" s="452">
        <v>0</v>
      </c>
      <c r="K3602" s="452">
        <v>0</v>
      </c>
      <c r="L3602" s="452">
        <v>0</v>
      </c>
      <c r="M3602" s="452">
        <v>0</v>
      </c>
      <c r="N3602" s="452">
        <v>0</v>
      </c>
      <c r="O3602" s="452">
        <v>0</v>
      </c>
      <c r="P3602" s="452">
        <v>0</v>
      </c>
      <c r="Q3602" s="452">
        <v>0</v>
      </c>
      <c r="R3602" s="452">
        <v>0</v>
      </c>
      <c r="S3602" s="452">
        <v>0</v>
      </c>
      <c r="T3602" s="452">
        <v>0</v>
      </c>
      <c r="U3602" s="452">
        <v>0</v>
      </c>
      <c r="V3602" s="452">
        <v>0</v>
      </c>
      <c r="W3602" s="452">
        <v>0</v>
      </c>
      <c r="X3602" s="452">
        <v>0</v>
      </c>
    </row>
    <row r="3603" spans="1:24" outlineLevel="2">
      <c r="A3603" s="447"/>
      <c r="B3603" s="447"/>
      <c r="C3603" s="448"/>
      <c r="D3603" s="449"/>
      <c r="E3603" s="452" t="s">
        <v>6991</v>
      </c>
      <c r="F3603" s="452">
        <v>0</v>
      </c>
      <c r="G3603" s="452" t="s">
        <v>29</v>
      </c>
      <c r="H3603" s="452">
        <v>0</v>
      </c>
      <c r="I3603" s="452">
        <v>0</v>
      </c>
      <c r="J3603" s="452">
        <v>0</v>
      </c>
      <c r="K3603" s="452">
        <v>0</v>
      </c>
      <c r="L3603" s="452">
        <v>0</v>
      </c>
      <c r="M3603" s="452">
        <v>0</v>
      </c>
      <c r="N3603" s="452">
        <v>0</v>
      </c>
      <c r="O3603" s="452">
        <v>0</v>
      </c>
      <c r="P3603" s="452">
        <v>0</v>
      </c>
      <c r="Q3603" s="452">
        <v>0</v>
      </c>
      <c r="R3603" s="452">
        <v>0</v>
      </c>
      <c r="S3603" s="452">
        <v>0</v>
      </c>
      <c r="T3603" s="452">
        <v>0</v>
      </c>
      <c r="U3603" s="452">
        <v>0</v>
      </c>
      <c r="V3603" s="452">
        <v>0</v>
      </c>
      <c r="W3603" s="452">
        <v>0</v>
      </c>
      <c r="X3603" s="452">
        <v>0</v>
      </c>
    </row>
    <row r="3604" spans="1:24" outlineLevel="2">
      <c r="A3604" s="447"/>
      <c r="B3604" s="447"/>
      <c r="C3604" s="448"/>
      <c r="D3604" s="449"/>
      <c r="E3604" s="452" t="s">
        <v>6992</v>
      </c>
      <c r="F3604" s="452">
        <v>0</v>
      </c>
      <c r="G3604" s="452" t="s">
        <v>29</v>
      </c>
      <c r="H3604" s="452">
        <v>0</v>
      </c>
      <c r="I3604" s="452">
        <v>0</v>
      </c>
      <c r="J3604" s="452">
        <v>0</v>
      </c>
      <c r="K3604" s="452">
        <v>0</v>
      </c>
      <c r="L3604" s="452">
        <v>0</v>
      </c>
      <c r="M3604" s="452">
        <v>0</v>
      </c>
      <c r="N3604" s="452">
        <v>0</v>
      </c>
      <c r="O3604" s="452">
        <v>0</v>
      </c>
      <c r="P3604" s="452">
        <v>0</v>
      </c>
      <c r="Q3604" s="452">
        <v>0</v>
      </c>
      <c r="R3604" s="452">
        <v>0</v>
      </c>
      <c r="S3604" s="452">
        <v>0</v>
      </c>
      <c r="T3604" s="452">
        <v>0</v>
      </c>
      <c r="U3604" s="452">
        <v>0</v>
      </c>
      <c r="V3604" s="452">
        <v>0</v>
      </c>
      <c r="W3604" s="452">
        <v>0</v>
      </c>
      <c r="X3604" s="452">
        <v>0</v>
      </c>
    </row>
    <row r="3605" spans="1:24" outlineLevel="2">
      <c r="A3605" s="447"/>
      <c r="B3605" s="447"/>
      <c r="C3605" s="448"/>
      <c r="D3605" s="449"/>
      <c r="E3605" s="452" t="s">
        <v>6993</v>
      </c>
      <c r="F3605" s="452">
        <v>0</v>
      </c>
      <c r="G3605" s="452" t="s">
        <v>29</v>
      </c>
      <c r="H3605" s="452">
        <v>0</v>
      </c>
      <c r="I3605" s="452">
        <v>0</v>
      </c>
      <c r="J3605" s="452">
        <v>0</v>
      </c>
      <c r="K3605" s="452">
        <v>0</v>
      </c>
      <c r="L3605" s="452">
        <v>0</v>
      </c>
      <c r="M3605" s="452">
        <v>0</v>
      </c>
      <c r="N3605" s="452">
        <v>0</v>
      </c>
      <c r="O3605" s="452">
        <v>0</v>
      </c>
      <c r="P3605" s="452">
        <v>0</v>
      </c>
      <c r="Q3605" s="452">
        <v>0</v>
      </c>
      <c r="R3605" s="452">
        <v>0</v>
      </c>
      <c r="S3605" s="452">
        <v>0</v>
      </c>
      <c r="T3605" s="452">
        <v>0</v>
      </c>
      <c r="U3605" s="452">
        <v>0</v>
      </c>
      <c r="V3605" s="452">
        <v>0</v>
      </c>
      <c r="W3605" s="452">
        <v>0</v>
      </c>
      <c r="X3605" s="452">
        <v>0</v>
      </c>
    </row>
    <row r="3606" spans="1:24" outlineLevel="2">
      <c r="A3606" s="447"/>
      <c r="B3606" s="447"/>
      <c r="C3606" s="448"/>
      <c r="D3606" s="449"/>
      <c r="E3606" s="452" t="s">
        <v>6994</v>
      </c>
      <c r="F3606" s="452">
        <v>0</v>
      </c>
      <c r="G3606" s="452" t="s">
        <v>29</v>
      </c>
      <c r="H3606" s="452">
        <v>0</v>
      </c>
      <c r="I3606" s="452">
        <v>0</v>
      </c>
      <c r="J3606" s="452">
        <v>0</v>
      </c>
      <c r="K3606" s="452">
        <v>0</v>
      </c>
      <c r="L3606" s="452">
        <v>0</v>
      </c>
      <c r="M3606" s="452">
        <v>0</v>
      </c>
      <c r="N3606" s="452">
        <v>0</v>
      </c>
      <c r="O3606" s="452">
        <v>0</v>
      </c>
      <c r="P3606" s="452">
        <v>0</v>
      </c>
      <c r="Q3606" s="452">
        <v>0</v>
      </c>
      <c r="R3606" s="452">
        <v>0</v>
      </c>
      <c r="S3606" s="452">
        <v>0</v>
      </c>
      <c r="T3606" s="452">
        <v>0</v>
      </c>
      <c r="U3606" s="452">
        <v>0</v>
      </c>
      <c r="V3606" s="452">
        <v>0</v>
      </c>
      <c r="W3606" s="452">
        <v>0</v>
      </c>
      <c r="X3606" s="452">
        <v>0</v>
      </c>
    </row>
    <row r="3607" spans="1:24" outlineLevel="2">
      <c r="A3607" s="447"/>
      <c r="B3607" s="447"/>
      <c r="C3607" s="448"/>
      <c r="D3607" s="449"/>
      <c r="E3607" s="452" t="s">
        <v>6995</v>
      </c>
      <c r="F3607" s="452">
        <v>0</v>
      </c>
      <c r="G3607" s="452" t="s">
        <v>29</v>
      </c>
      <c r="H3607" s="452">
        <v>0</v>
      </c>
      <c r="I3607" s="452">
        <v>0</v>
      </c>
      <c r="J3607" s="452">
        <v>0</v>
      </c>
      <c r="K3607" s="452">
        <v>0</v>
      </c>
      <c r="L3607" s="452">
        <v>0</v>
      </c>
      <c r="M3607" s="452">
        <v>0</v>
      </c>
      <c r="N3607" s="452">
        <v>0</v>
      </c>
      <c r="O3607" s="452">
        <v>0</v>
      </c>
      <c r="P3607" s="452">
        <v>0</v>
      </c>
      <c r="Q3607" s="452">
        <v>0</v>
      </c>
      <c r="R3607" s="452">
        <v>0</v>
      </c>
      <c r="S3607" s="452">
        <v>0</v>
      </c>
      <c r="T3607" s="452">
        <v>0</v>
      </c>
      <c r="U3607" s="452">
        <v>0</v>
      </c>
      <c r="V3607" s="452">
        <v>0</v>
      </c>
      <c r="W3607" s="452">
        <v>0</v>
      </c>
      <c r="X3607" s="452">
        <v>0</v>
      </c>
    </row>
    <row r="3608" spans="1:24" outlineLevel="2">
      <c r="A3608" s="447"/>
      <c r="B3608" s="447"/>
      <c r="C3608" s="448"/>
      <c r="D3608" s="449"/>
      <c r="E3608" s="452" t="s">
        <v>6996</v>
      </c>
      <c r="F3608" s="452">
        <v>0</v>
      </c>
      <c r="G3608" s="452" t="s">
        <v>29</v>
      </c>
      <c r="H3608" s="452">
        <v>0</v>
      </c>
      <c r="I3608" s="452">
        <v>0</v>
      </c>
      <c r="J3608" s="452">
        <v>0</v>
      </c>
      <c r="K3608" s="452">
        <v>0</v>
      </c>
      <c r="L3608" s="452">
        <v>0</v>
      </c>
      <c r="M3608" s="452">
        <v>0</v>
      </c>
      <c r="N3608" s="452">
        <v>0</v>
      </c>
      <c r="O3608" s="452">
        <v>0</v>
      </c>
      <c r="P3608" s="452">
        <v>0</v>
      </c>
      <c r="Q3608" s="452">
        <v>0</v>
      </c>
      <c r="R3608" s="452">
        <v>0</v>
      </c>
      <c r="S3608" s="452">
        <v>0</v>
      </c>
      <c r="T3608" s="452">
        <v>0</v>
      </c>
      <c r="U3608" s="452">
        <v>0</v>
      </c>
      <c r="V3608" s="452">
        <v>0</v>
      </c>
      <c r="W3608" s="452">
        <v>0</v>
      </c>
      <c r="X3608" s="452">
        <v>0</v>
      </c>
    </row>
    <row r="3609" spans="1:24" outlineLevel="2">
      <c r="A3609" s="447"/>
      <c r="B3609" s="447"/>
      <c r="C3609" s="448"/>
      <c r="D3609" s="449"/>
      <c r="E3609" s="452" t="s">
        <v>6997</v>
      </c>
      <c r="F3609" s="452">
        <v>0</v>
      </c>
      <c r="G3609" s="452" t="s">
        <v>29</v>
      </c>
      <c r="H3609" s="452">
        <v>0</v>
      </c>
      <c r="I3609" s="452">
        <v>0</v>
      </c>
      <c r="J3609" s="452">
        <v>0</v>
      </c>
      <c r="K3609" s="452">
        <v>0</v>
      </c>
      <c r="L3609" s="452">
        <v>0</v>
      </c>
      <c r="M3609" s="452">
        <v>0</v>
      </c>
      <c r="N3609" s="452">
        <v>0</v>
      </c>
      <c r="O3609" s="452">
        <v>0</v>
      </c>
      <c r="P3609" s="452">
        <v>0</v>
      </c>
      <c r="Q3609" s="452">
        <v>0</v>
      </c>
      <c r="R3609" s="452">
        <v>0</v>
      </c>
      <c r="S3609" s="452">
        <v>0</v>
      </c>
      <c r="T3609" s="452">
        <v>0</v>
      </c>
      <c r="U3609" s="452">
        <v>0</v>
      </c>
      <c r="V3609" s="452">
        <v>0</v>
      </c>
      <c r="W3609" s="452">
        <v>0</v>
      </c>
      <c r="X3609" s="452">
        <v>0</v>
      </c>
    </row>
    <row r="3610" spans="1:24" outlineLevel="2">
      <c r="A3610" s="447"/>
      <c r="B3610" s="447"/>
      <c r="C3610" s="448"/>
      <c r="D3610" s="449"/>
      <c r="E3610" s="452" t="s">
        <v>6998</v>
      </c>
      <c r="F3610" s="452">
        <v>0</v>
      </c>
      <c r="G3610" s="452" t="s">
        <v>29</v>
      </c>
      <c r="H3610" s="452">
        <v>0</v>
      </c>
      <c r="I3610" s="452">
        <v>0</v>
      </c>
      <c r="J3610" s="452">
        <v>0</v>
      </c>
      <c r="K3610" s="452">
        <v>0</v>
      </c>
      <c r="L3610" s="452">
        <v>0</v>
      </c>
      <c r="M3610" s="452">
        <v>0</v>
      </c>
      <c r="N3610" s="452">
        <v>0</v>
      </c>
      <c r="O3610" s="452">
        <v>0</v>
      </c>
      <c r="P3610" s="452">
        <v>0</v>
      </c>
      <c r="Q3610" s="452">
        <v>0</v>
      </c>
      <c r="R3610" s="452">
        <v>0</v>
      </c>
      <c r="S3610" s="452">
        <v>0</v>
      </c>
      <c r="T3610" s="452">
        <v>0</v>
      </c>
      <c r="U3610" s="452">
        <v>0</v>
      </c>
      <c r="V3610" s="452">
        <v>0</v>
      </c>
      <c r="W3610" s="452">
        <v>0</v>
      </c>
      <c r="X3610" s="452">
        <v>0</v>
      </c>
    </row>
    <row r="3611" spans="1:24" outlineLevel="2">
      <c r="A3611" s="447"/>
      <c r="B3611" s="447"/>
      <c r="C3611" s="448"/>
      <c r="D3611" s="449"/>
      <c r="E3611" s="452" t="s">
        <v>6999</v>
      </c>
      <c r="F3611" s="452">
        <v>0</v>
      </c>
      <c r="G3611" s="452" t="s">
        <v>29</v>
      </c>
      <c r="H3611" s="452">
        <v>0</v>
      </c>
      <c r="I3611" s="452">
        <v>0</v>
      </c>
      <c r="J3611" s="452">
        <v>0</v>
      </c>
      <c r="K3611" s="452">
        <v>0</v>
      </c>
      <c r="L3611" s="452">
        <v>0</v>
      </c>
      <c r="M3611" s="452">
        <v>0</v>
      </c>
      <c r="N3611" s="452">
        <v>0</v>
      </c>
      <c r="O3611" s="452">
        <v>0</v>
      </c>
      <c r="P3611" s="452">
        <v>0</v>
      </c>
      <c r="Q3611" s="452">
        <v>0</v>
      </c>
      <c r="R3611" s="452">
        <v>0</v>
      </c>
      <c r="S3611" s="452">
        <v>0</v>
      </c>
      <c r="T3611" s="452">
        <v>0</v>
      </c>
      <c r="U3611" s="452">
        <v>0</v>
      </c>
      <c r="V3611" s="452">
        <v>0</v>
      </c>
      <c r="W3611" s="452">
        <v>0</v>
      </c>
      <c r="X3611" s="452">
        <v>0</v>
      </c>
    </row>
    <row r="3612" spans="1:24" outlineLevel="2">
      <c r="A3612" s="447"/>
      <c r="B3612" s="447"/>
      <c r="C3612" s="448"/>
      <c r="D3612" s="449"/>
      <c r="E3612" s="452" t="s">
        <v>7000</v>
      </c>
      <c r="F3612" s="452">
        <v>0</v>
      </c>
      <c r="G3612" s="452" t="s">
        <v>29</v>
      </c>
      <c r="H3612" s="452">
        <v>0</v>
      </c>
      <c r="I3612" s="452">
        <v>0</v>
      </c>
      <c r="J3612" s="452">
        <v>0</v>
      </c>
      <c r="K3612" s="452">
        <v>0</v>
      </c>
      <c r="L3612" s="452">
        <v>0</v>
      </c>
      <c r="M3612" s="452">
        <v>0</v>
      </c>
      <c r="N3612" s="452">
        <v>0</v>
      </c>
      <c r="O3612" s="452">
        <v>0</v>
      </c>
      <c r="P3612" s="452">
        <v>0</v>
      </c>
      <c r="Q3612" s="452">
        <v>0</v>
      </c>
      <c r="R3612" s="452">
        <v>0</v>
      </c>
      <c r="S3612" s="452">
        <v>0</v>
      </c>
      <c r="T3612" s="452">
        <v>0</v>
      </c>
      <c r="U3612" s="452">
        <v>0</v>
      </c>
      <c r="V3612" s="452">
        <v>0</v>
      </c>
      <c r="W3612" s="452">
        <v>0</v>
      </c>
      <c r="X3612" s="452">
        <v>0</v>
      </c>
    </row>
    <row r="3613" spans="1:24" outlineLevel="2">
      <c r="A3613" s="447"/>
      <c r="B3613" s="447"/>
      <c r="C3613" s="448"/>
      <c r="D3613" s="449"/>
      <c r="E3613" s="452" t="s">
        <v>7001</v>
      </c>
      <c r="F3613" s="452">
        <v>0</v>
      </c>
      <c r="G3613" s="452" t="s">
        <v>29</v>
      </c>
      <c r="H3613" s="452">
        <v>0</v>
      </c>
      <c r="I3613" s="452">
        <v>0</v>
      </c>
      <c r="J3613" s="452">
        <v>0</v>
      </c>
      <c r="K3613" s="452">
        <v>0</v>
      </c>
      <c r="L3613" s="452">
        <v>0</v>
      </c>
      <c r="M3613" s="452">
        <v>0</v>
      </c>
      <c r="N3613" s="452">
        <v>0</v>
      </c>
      <c r="O3613" s="452">
        <v>0</v>
      </c>
      <c r="P3613" s="452">
        <v>0</v>
      </c>
      <c r="Q3613" s="452">
        <v>0</v>
      </c>
      <c r="R3613" s="452">
        <v>0</v>
      </c>
      <c r="S3613" s="452">
        <v>0</v>
      </c>
      <c r="T3613" s="452">
        <v>0</v>
      </c>
      <c r="U3613" s="452">
        <v>0</v>
      </c>
      <c r="V3613" s="452">
        <v>0</v>
      </c>
      <c r="W3613" s="452">
        <v>0</v>
      </c>
      <c r="X3613" s="452">
        <v>0</v>
      </c>
    </row>
    <row r="3614" spans="1:24" outlineLevel="2">
      <c r="A3614" s="447"/>
      <c r="B3614" s="447"/>
      <c r="C3614" s="448"/>
      <c r="D3614" s="449"/>
      <c r="E3614" s="452" t="s">
        <v>7002</v>
      </c>
      <c r="F3614" s="452">
        <v>0</v>
      </c>
      <c r="G3614" s="452" t="s">
        <v>29</v>
      </c>
      <c r="H3614" s="452">
        <v>0</v>
      </c>
      <c r="I3614" s="452">
        <v>0</v>
      </c>
      <c r="J3614" s="452">
        <v>0</v>
      </c>
      <c r="K3614" s="452">
        <v>0</v>
      </c>
      <c r="L3614" s="452">
        <v>0</v>
      </c>
      <c r="M3614" s="452">
        <v>0</v>
      </c>
      <c r="N3614" s="452">
        <v>0</v>
      </c>
      <c r="O3614" s="452">
        <v>0</v>
      </c>
      <c r="P3614" s="452">
        <v>0</v>
      </c>
      <c r="Q3614" s="452">
        <v>0</v>
      </c>
      <c r="R3614" s="452">
        <v>0</v>
      </c>
      <c r="S3614" s="452">
        <v>0</v>
      </c>
      <c r="T3614" s="452">
        <v>0</v>
      </c>
      <c r="U3614" s="452">
        <v>0</v>
      </c>
      <c r="V3614" s="452">
        <v>0</v>
      </c>
      <c r="W3614" s="452">
        <v>0</v>
      </c>
      <c r="X3614" s="452">
        <v>0</v>
      </c>
    </row>
    <row r="3615" spans="1:24" outlineLevel="2">
      <c r="A3615" s="453"/>
      <c r="B3615" s="453"/>
      <c r="C3615" s="454"/>
      <c r="D3615" s="455"/>
      <c r="E3615" s="456" t="s">
        <v>7003</v>
      </c>
      <c r="F3615" s="456"/>
      <c r="G3615" s="456" t="s">
        <v>29</v>
      </c>
      <c r="H3615" s="457">
        <f t="shared" ref="H3615:H3620" si="275" xml:space="preserve"> SUM( J3615:X3615 )</f>
        <v>0</v>
      </c>
      <c r="I3615" s="456"/>
      <c r="J3615" s="457">
        <f t="shared" ref="J3615:X3620" si="276" xml:space="preserve">  CHOOSE( $F$3596, J3597, J3603, J3609 )</f>
        <v>0</v>
      </c>
      <c r="K3615" s="457">
        <f t="shared" si="276"/>
        <v>0</v>
      </c>
      <c r="L3615" s="457">
        <f t="shared" si="276"/>
        <v>0</v>
      </c>
      <c r="M3615" s="457">
        <f t="shared" si="276"/>
        <v>0</v>
      </c>
      <c r="N3615" s="457">
        <f t="shared" si="276"/>
        <v>0</v>
      </c>
      <c r="O3615" s="457">
        <f t="shared" si="276"/>
        <v>0</v>
      </c>
      <c r="P3615" s="457">
        <f t="shared" si="276"/>
        <v>0</v>
      </c>
      <c r="Q3615" s="457">
        <f t="shared" si="276"/>
        <v>0</v>
      </c>
      <c r="R3615" s="457">
        <f t="shared" si="276"/>
        <v>0</v>
      </c>
      <c r="S3615" s="457">
        <f t="shared" si="276"/>
        <v>0</v>
      </c>
      <c r="T3615" s="457">
        <f t="shared" si="276"/>
        <v>0</v>
      </c>
      <c r="U3615" s="457">
        <f t="shared" si="276"/>
        <v>0</v>
      </c>
      <c r="V3615" s="457">
        <f t="shared" si="276"/>
        <v>0</v>
      </c>
      <c r="W3615" s="457">
        <f t="shared" si="276"/>
        <v>0</v>
      </c>
      <c r="X3615" s="457">
        <f t="shared" si="276"/>
        <v>0</v>
      </c>
    </row>
    <row r="3616" spans="1:24" outlineLevel="2">
      <c r="A3616" s="453"/>
      <c r="B3616" s="453"/>
      <c r="C3616" s="454"/>
      <c r="D3616" s="455"/>
      <c r="E3616" s="456" t="s">
        <v>7004</v>
      </c>
      <c r="F3616" s="456"/>
      <c r="G3616" s="456" t="s">
        <v>29</v>
      </c>
      <c r="H3616" s="457">
        <f t="shared" si="275"/>
        <v>0</v>
      </c>
      <c r="I3616" s="456"/>
      <c r="J3616" s="457">
        <f t="shared" si="276"/>
        <v>0</v>
      </c>
      <c r="K3616" s="457">
        <f t="shared" si="276"/>
        <v>0</v>
      </c>
      <c r="L3616" s="457">
        <f t="shared" si="276"/>
        <v>0</v>
      </c>
      <c r="M3616" s="457">
        <f t="shared" si="276"/>
        <v>0</v>
      </c>
      <c r="N3616" s="457">
        <f t="shared" si="276"/>
        <v>0</v>
      </c>
      <c r="O3616" s="457">
        <f t="shared" si="276"/>
        <v>0</v>
      </c>
      <c r="P3616" s="457">
        <f t="shared" si="276"/>
        <v>0</v>
      </c>
      <c r="Q3616" s="457">
        <f t="shared" si="276"/>
        <v>0</v>
      </c>
      <c r="R3616" s="457">
        <f t="shared" si="276"/>
        <v>0</v>
      </c>
      <c r="S3616" s="457">
        <f t="shared" si="276"/>
        <v>0</v>
      </c>
      <c r="T3616" s="457">
        <f t="shared" si="276"/>
        <v>0</v>
      </c>
      <c r="U3616" s="457">
        <f t="shared" si="276"/>
        <v>0</v>
      </c>
      <c r="V3616" s="457">
        <f t="shared" si="276"/>
        <v>0</v>
      </c>
      <c r="W3616" s="457">
        <f t="shared" si="276"/>
        <v>0</v>
      </c>
      <c r="X3616" s="457">
        <f t="shared" si="276"/>
        <v>0</v>
      </c>
    </row>
    <row r="3617" spans="1:24" outlineLevel="2">
      <c r="A3617" s="453"/>
      <c r="B3617" s="453"/>
      <c r="C3617" s="454"/>
      <c r="D3617" s="455"/>
      <c r="E3617" s="456" t="s">
        <v>7005</v>
      </c>
      <c r="F3617" s="456"/>
      <c r="G3617" s="456" t="s">
        <v>29</v>
      </c>
      <c r="H3617" s="457">
        <f t="shared" si="275"/>
        <v>0</v>
      </c>
      <c r="I3617" s="456"/>
      <c r="J3617" s="457">
        <f t="shared" si="276"/>
        <v>0</v>
      </c>
      <c r="K3617" s="457">
        <f t="shared" si="276"/>
        <v>0</v>
      </c>
      <c r="L3617" s="457">
        <f t="shared" si="276"/>
        <v>0</v>
      </c>
      <c r="M3617" s="457">
        <f t="shared" si="276"/>
        <v>0</v>
      </c>
      <c r="N3617" s="457">
        <f t="shared" si="276"/>
        <v>0</v>
      </c>
      <c r="O3617" s="457">
        <f t="shared" si="276"/>
        <v>0</v>
      </c>
      <c r="P3617" s="457">
        <f t="shared" si="276"/>
        <v>0</v>
      </c>
      <c r="Q3617" s="457">
        <f t="shared" si="276"/>
        <v>0</v>
      </c>
      <c r="R3617" s="457">
        <f t="shared" si="276"/>
        <v>0</v>
      </c>
      <c r="S3617" s="457">
        <f t="shared" si="276"/>
        <v>0</v>
      </c>
      <c r="T3617" s="457">
        <f t="shared" si="276"/>
        <v>0</v>
      </c>
      <c r="U3617" s="457">
        <f t="shared" si="276"/>
        <v>0</v>
      </c>
      <c r="V3617" s="457">
        <f t="shared" si="276"/>
        <v>0</v>
      </c>
      <c r="W3617" s="457">
        <f t="shared" si="276"/>
        <v>0</v>
      </c>
      <c r="X3617" s="457">
        <f t="shared" si="276"/>
        <v>0</v>
      </c>
    </row>
    <row r="3618" spans="1:24" outlineLevel="2">
      <c r="A3618" s="453"/>
      <c r="B3618" s="453"/>
      <c r="C3618" s="454"/>
      <c r="D3618" s="455"/>
      <c r="E3618" s="456" t="s">
        <v>7006</v>
      </c>
      <c r="F3618" s="456"/>
      <c r="G3618" s="456" t="s">
        <v>29</v>
      </c>
      <c r="H3618" s="457">
        <f t="shared" si="275"/>
        <v>0</v>
      </c>
      <c r="I3618" s="456"/>
      <c r="J3618" s="457">
        <f t="shared" si="276"/>
        <v>0</v>
      </c>
      <c r="K3618" s="457">
        <f t="shared" si="276"/>
        <v>0</v>
      </c>
      <c r="L3618" s="457">
        <f t="shared" si="276"/>
        <v>0</v>
      </c>
      <c r="M3618" s="457">
        <f t="shared" si="276"/>
        <v>0</v>
      </c>
      <c r="N3618" s="457">
        <f t="shared" si="276"/>
        <v>0</v>
      </c>
      <c r="O3618" s="457">
        <f t="shared" si="276"/>
        <v>0</v>
      </c>
      <c r="P3618" s="457">
        <f t="shared" si="276"/>
        <v>0</v>
      </c>
      <c r="Q3618" s="457">
        <f t="shared" si="276"/>
        <v>0</v>
      </c>
      <c r="R3618" s="457">
        <f t="shared" si="276"/>
        <v>0</v>
      </c>
      <c r="S3618" s="457">
        <f t="shared" si="276"/>
        <v>0</v>
      </c>
      <c r="T3618" s="457">
        <f t="shared" si="276"/>
        <v>0</v>
      </c>
      <c r="U3618" s="457">
        <f t="shared" si="276"/>
        <v>0</v>
      </c>
      <c r="V3618" s="457">
        <f t="shared" si="276"/>
        <v>0</v>
      </c>
      <c r="W3618" s="457">
        <f t="shared" si="276"/>
        <v>0</v>
      </c>
      <c r="X3618" s="457">
        <f t="shared" si="276"/>
        <v>0</v>
      </c>
    </row>
    <row r="3619" spans="1:24" outlineLevel="2">
      <c r="A3619" s="453"/>
      <c r="B3619" s="453"/>
      <c r="C3619" s="454"/>
      <c r="D3619" s="455"/>
      <c r="E3619" s="456" t="s">
        <v>7007</v>
      </c>
      <c r="F3619" s="456"/>
      <c r="G3619" s="456" t="s">
        <v>29</v>
      </c>
      <c r="H3619" s="457">
        <f t="shared" si="275"/>
        <v>0</v>
      </c>
      <c r="I3619" s="456"/>
      <c r="J3619" s="457">
        <f t="shared" si="276"/>
        <v>0</v>
      </c>
      <c r="K3619" s="457">
        <f t="shared" si="276"/>
        <v>0</v>
      </c>
      <c r="L3619" s="457">
        <f t="shared" si="276"/>
        <v>0</v>
      </c>
      <c r="M3619" s="457">
        <f t="shared" si="276"/>
        <v>0</v>
      </c>
      <c r="N3619" s="457">
        <f t="shared" si="276"/>
        <v>0</v>
      </c>
      <c r="O3619" s="457">
        <f t="shared" si="276"/>
        <v>0</v>
      </c>
      <c r="P3619" s="457">
        <f t="shared" si="276"/>
        <v>0</v>
      </c>
      <c r="Q3619" s="457">
        <f t="shared" si="276"/>
        <v>0</v>
      </c>
      <c r="R3619" s="457">
        <f t="shared" si="276"/>
        <v>0</v>
      </c>
      <c r="S3619" s="457">
        <f t="shared" si="276"/>
        <v>0</v>
      </c>
      <c r="T3619" s="457">
        <f t="shared" si="276"/>
        <v>0</v>
      </c>
      <c r="U3619" s="457">
        <f t="shared" si="276"/>
        <v>0</v>
      </c>
      <c r="V3619" s="457">
        <f t="shared" si="276"/>
        <v>0</v>
      </c>
      <c r="W3619" s="457">
        <f t="shared" si="276"/>
        <v>0</v>
      </c>
      <c r="X3619" s="457">
        <f t="shared" si="276"/>
        <v>0</v>
      </c>
    </row>
    <row r="3620" spans="1:24" outlineLevel="2">
      <c r="A3620" s="453"/>
      <c r="B3620" s="453"/>
      <c r="C3620" s="454"/>
      <c r="D3620" s="455"/>
      <c r="E3620" s="456" t="s">
        <v>7008</v>
      </c>
      <c r="F3620" s="456"/>
      <c r="G3620" s="456" t="s">
        <v>29</v>
      </c>
      <c r="H3620" s="457">
        <f t="shared" si="275"/>
        <v>0</v>
      </c>
      <c r="I3620" s="456"/>
      <c r="J3620" s="457">
        <f t="shared" si="276"/>
        <v>0</v>
      </c>
      <c r="K3620" s="457">
        <f t="shared" si="276"/>
        <v>0</v>
      </c>
      <c r="L3620" s="457">
        <f t="shared" si="276"/>
        <v>0</v>
      </c>
      <c r="M3620" s="457">
        <f t="shared" si="276"/>
        <v>0</v>
      </c>
      <c r="N3620" s="457">
        <f t="shared" si="276"/>
        <v>0</v>
      </c>
      <c r="O3620" s="457">
        <f t="shared" si="276"/>
        <v>0</v>
      </c>
      <c r="P3620" s="457">
        <f t="shared" si="276"/>
        <v>0</v>
      </c>
      <c r="Q3620" s="457">
        <f t="shared" si="276"/>
        <v>0</v>
      </c>
      <c r="R3620" s="457">
        <f t="shared" si="276"/>
        <v>0</v>
      </c>
      <c r="S3620" s="457">
        <f t="shared" si="276"/>
        <v>0</v>
      </c>
      <c r="T3620" s="457">
        <f t="shared" si="276"/>
        <v>0</v>
      </c>
      <c r="U3620" s="457">
        <f t="shared" si="276"/>
        <v>0</v>
      </c>
      <c r="V3620" s="457">
        <f t="shared" si="276"/>
        <v>0</v>
      </c>
      <c r="W3620" s="457">
        <f t="shared" si="276"/>
        <v>0</v>
      </c>
      <c r="X3620" s="457">
        <f t="shared" si="276"/>
        <v>0</v>
      </c>
    </row>
    <row r="3621" spans="1:24" outlineLevel="2"/>
    <row r="3622" spans="1:24" outlineLevel="2"/>
    <row r="3623" spans="1:24" outlineLevel="2">
      <c r="B3623" s="69" t="s">
        <v>7009</v>
      </c>
    </row>
    <row r="3624" spans="1:24" outlineLevel="2">
      <c r="A3624" s="447"/>
      <c r="B3624" s="447"/>
      <c r="C3624" s="448"/>
      <c r="D3624" s="449"/>
      <c r="E3624" s="450" t="s">
        <v>7010</v>
      </c>
      <c r="F3624" s="450">
        <v>1</v>
      </c>
      <c r="G3624" s="450" t="s">
        <v>4001</v>
      </c>
      <c r="M3624" s="451"/>
    </row>
    <row r="3625" spans="1:24" outlineLevel="2">
      <c r="A3625" s="447"/>
      <c r="B3625" s="447"/>
      <c r="C3625" s="448"/>
      <c r="D3625" s="449"/>
      <c r="E3625" s="450" t="s">
        <v>7011</v>
      </c>
      <c r="F3625" s="450">
        <v>1</v>
      </c>
      <c r="G3625" s="450" t="s">
        <v>4001</v>
      </c>
      <c r="M3625" s="451"/>
    </row>
    <row r="3626" spans="1:24" outlineLevel="2">
      <c r="A3626" s="447"/>
      <c r="B3626" s="447"/>
      <c r="C3626" s="448"/>
      <c r="D3626" s="449"/>
      <c r="E3626" s="450" t="s">
        <v>7012</v>
      </c>
      <c r="F3626" s="450">
        <v>1</v>
      </c>
      <c r="G3626" s="450" t="s">
        <v>4001</v>
      </c>
      <c r="M3626" s="451"/>
    </row>
    <row r="3627" spans="1:24" outlineLevel="2">
      <c r="A3627" s="447"/>
      <c r="B3627" s="447"/>
      <c r="C3627" s="448"/>
      <c r="D3627" s="449"/>
      <c r="E3627" s="450" t="s">
        <v>7013</v>
      </c>
      <c r="F3627" s="450">
        <v>1</v>
      </c>
      <c r="G3627" s="450" t="s">
        <v>4001</v>
      </c>
      <c r="M3627" s="451"/>
    </row>
    <row r="3628" spans="1:24" outlineLevel="2">
      <c r="A3628" s="447"/>
      <c r="B3628" s="447"/>
      <c r="C3628" s="448"/>
      <c r="D3628" s="449"/>
      <c r="E3628" s="450" t="s">
        <v>7014</v>
      </c>
      <c r="F3628" s="450">
        <v>1</v>
      </c>
      <c r="G3628" s="450" t="s">
        <v>4001</v>
      </c>
      <c r="M3628" s="451"/>
    </row>
    <row r="3629" spans="1:24" outlineLevel="2">
      <c r="A3629" s="447"/>
      <c r="B3629" s="447"/>
      <c r="C3629" s="448"/>
      <c r="D3629" s="449"/>
      <c r="E3629" s="450" t="s">
        <v>7015</v>
      </c>
      <c r="F3629" s="450">
        <v>1</v>
      </c>
      <c r="G3629" s="450" t="s">
        <v>4001</v>
      </c>
      <c r="M3629" s="451"/>
    </row>
    <row r="3630" spans="1:24" outlineLevel="2">
      <c r="A3630" s="447"/>
      <c r="B3630" s="447"/>
      <c r="C3630" s="448"/>
      <c r="D3630" s="449"/>
      <c r="E3630" s="452" t="s">
        <v>7016</v>
      </c>
      <c r="F3630" s="452">
        <v>0</v>
      </c>
      <c r="G3630" s="452" t="s">
        <v>29</v>
      </c>
      <c r="H3630" s="452">
        <v>0</v>
      </c>
      <c r="I3630" s="452">
        <v>0</v>
      </c>
      <c r="J3630" s="452">
        <v>0</v>
      </c>
      <c r="K3630" s="452">
        <v>0</v>
      </c>
      <c r="L3630" s="452">
        <v>0</v>
      </c>
      <c r="M3630" s="452">
        <v>0</v>
      </c>
      <c r="N3630" s="452">
        <v>0</v>
      </c>
      <c r="O3630" s="452">
        <v>0</v>
      </c>
      <c r="P3630" s="452">
        <v>0</v>
      </c>
      <c r="Q3630" s="452">
        <v>0</v>
      </c>
      <c r="R3630" s="452">
        <v>0</v>
      </c>
      <c r="S3630" s="452">
        <v>0</v>
      </c>
      <c r="T3630" s="452">
        <v>0</v>
      </c>
      <c r="U3630" s="452">
        <v>0</v>
      </c>
      <c r="V3630" s="452">
        <v>0</v>
      </c>
      <c r="W3630" s="452">
        <v>0</v>
      </c>
      <c r="X3630" s="452">
        <v>0</v>
      </c>
    </row>
    <row r="3631" spans="1:24" outlineLevel="2">
      <c r="A3631" s="447"/>
      <c r="B3631" s="447"/>
      <c r="C3631" s="448"/>
      <c r="D3631" s="449"/>
      <c r="E3631" s="452" t="s">
        <v>7017</v>
      </c>
      <c r="F3631" s="452">
        <v>0</v>
      </c>
      <c r="G3631" s="452" t="s">
        <v>29</v>
      </c>
      <c r="H3631" s="452">
        <v>0</v>
      </c>
      <c r="I3631" s="452">
        <v>0</v>
      </c>
      <c r="J3631" s="452">
        <v>0</v>
      </c>
      <c r="K3631" s="452">
        <v>0</v>
      </c>
      <c r="L3631" s="452">
        <v>0</v>
      </c>
      <c r="M3631" s="452">
        <v>0</v>
      </c>
      <c r="N3631" s="452">
        <v>0</v>
      </c>
      <c r="O3631" s="452">
        <v>0</v>
      </c>
      <c r="P3631" s="452">
        <v>0</v>
      </c>
      <c r="Q3631" s="452">
        <v>0</v>
      </c>
      <c r="R3631" s="452">
        <v>0</v>
      </c>
      <c r="S3631" s="452">
        <v>0</v>
      </c>
      <c r="T3631" s="452">
        <v>0</v>
      </c>
      <c r="U3631" s="452">
        <v>0</v>
      </c>
      <c r="V3631" s="452">
        <v>0</v>
      </c>
      <c r="W3631" s="452">
        <v>0</v>
      </c>
      <c r="X3631" s="452">
        <v>0</v>
      </c>
    </row>
    <row r="3632" spans="1:24" outlineLevel="2">
      <c r="A3632" s="447"/>
      <c r="B3632" s="447"/>
      <c r="C3632" s="448"/>
      <c r="D3632" s="449"/>
      <c r="E3632" s="452" t="s">
        <v>7018</v>
      </c>
      <c r="F3632" s="452">
        <v>0</v>
      </c>
      <c r="G3632" s="452" t="s">
        <v>29</v>
      </c>
      <c r="H3632" s="452">
        <v>0</v>
      </c>
      <c r="I3632" s="452">
        <v>0</v>
      </c>
      <c r="J3632" s="452">
        <v>0</v>
      </c>
      <c r="K3632" s="452">
        <v>0</v>
      </c>
      <c r="L3632" s="452">
        <v>0</v>
      </c>
      <c r="M3632" s="452">
        <v>0</v>
      </c>
      <c r="N3632" s="452">
        <v>0</v>
      </c>
      <c r="O3632" s="452">
        <v>0</v>
      </c>
      <c r="P3632" s="452">
        <v>0</v>
      </c>
      <c r="Q3632" s="452">
        <v>0</v>
      </c>
      <c r="R3632" s="452">
        <v>0</v>
      </c>
      <c r="S3632" s="452">
        <v>0</v>
      </c>
      <c r="T3632" s="452">
        <v>0</v>
      </c>
      <c r="U3632" s="452">
        <v>0</v>
      </c>
      <c r="V3632" s="452">
        <v>0</v>
      </c>
      <c r="W3632" s="452">
        <v>0</v>
      </c>
      <c r="X3632" s="452">
        <v>0</v>
      </c>
    </row>
    <row r="3633" spans="1:24" outlineLevel="2">
      <c r="A3633" s="447"/>
      <c r="B3633" s="447"/>
      <c r="C3633" s="448"/>
      <c r="D3633" s="449"/>
      <c r="E3633" s="452" t="s">
        <v>7019</v>
      </c>
      <c r="F3633" s="452">
        <v>0</v>
      </c>
      <c r="G3633" s="452" t="s">
        <v>29</v>
      </c>
      <c r="H3633" s="452">
        <v>0</v>
      </c>
      <c r="I3633" s="452">
        <v>0</v>
      </c>
      <c r="J3633" s="452">
        <v>0</v>
      </c>
      <c r="K3633" s="452">
        <v>0</v>
      </c>
      <c r="L3633" s="452">
        <v>0</v>
      </c>
      <c r="M3633" s="452">
        <v>0</v>
      </c>
      <c r="N3633" s="452">
        <v>0</v>
      </c>
      <c r="O3633" s="452">
        <v>0</v>
      </c>
      <c r="P3633" s="452">
        <v>0</v>
      </c>
      <c r="Q3633" s="452">
        <v>0</v>
      </c>
      <c r="R3633" s="452">
        <v>0</v>
      </c>
      <c r="S3633" s="452">
        <v>0</v>
      </c>
      <c r="T3633" s="452">
        <v>0</v>
      </c>
      <c r="U3633" s="452">
        <v>0</v>
      </c>
      <c r="V3633" s="452">
        <v>0</v>
      </c>
      <c r="W3633" s="452">
        <v>0</v>
      </c>
      <c r="X3633" s="452">
        <v>0</v>
      </c>
    </row>
    <row r="3634" spans="1:24" outlineLevel="2">
      <c r="A3634" s="447"/>
      <c r="B3634" s="447"/>
      <c r="C3634" s="448"/>
      <c r="D3634" s="449"/>
      <c r="E3634" s="452" t="s">
        <v>7020</v>
      </c>
      <c r="F3634" s="452">
        <v>0</v>
      </c>
      <c r="G3634" s="452" t="s">
        <v>29</v>
      </c>
      <c r="H3634" s="452">
        <v>0</v>
      </c>
      <c r="I3634" s="452">
        <v>0</v>
      </c>
      <c r="J3634" s="452">
        <v>0</v>
      </c>
      <c r="K3634" s="452">
        <v>0</v>
      </c>
      <c r="L3634" s="452">
        <v>0</v>
      </c>
      <c r="M3634" s="452">
        <v>0</v>
      </c>
      <c r="N3634" s="452">
        <v>0</v>
      </c>
      <c r="O3634" s="452">
        <v>0</v>
      </c>
      <c r="P3634" s="452">
        <v>0</v>
      </c>
      <c r="Q3634" s="452">
        <v>0</v>
      </c>
      <c r="R3634" s="452">
        <v>0</v>
      </c>
      <c r="S3634" s="452">
        <v>0</v>
      </c>
      <c r="T3634" s="452">
        <v>0</v>
      </c>
      <c r="U3634" s="452">
        <v>0</v>
      </c>
      <c r="V3634" s="452">
        <v>0</v>
      </c>
      <c r="W3634" s="452">
        <v>0</v>
      </c>
      <c r="X3634" s="452">
        <v>0</v>
      </c>
    </row>
    <row r="3635" spans="1:24" outlineLevel="2">
      <c r="A3635" s="447"/>
      <c r="B3635" s="447"/>
      <c r="C3635" s="448"/>
      <c r="D3635" s="449"/>
      <c r="E3635" s="452" t="s">
        <v>7021</v>
      </c>
      <c r="F3635" s="452">
        <v>0</v>
      </c>
      <c r="G3635" s="452" t="s">
        <v>29</v>
      </c>
      <c r="H3635" s="452">
        <v>0</v>
      </c>
      <c r="I3635" s="452">
        <v>0</v>
      </c>
      <c r="J3635" s="452">
        <v>0</v>
      </c>
      <c r="K3635" s="452">
        <v>0</v>
      </c>
      <c r="L3635" s="452">
        <v>0</v>
      </c>
      <c r="M3635" s="452">
        <v>0</v>
      </c>
      <c r="N3635" s="452">
        <v>0</v>
      </c>
      <c r="O3635" s="452">
        <v>0</v>
      </c>
      <c r="P3635" s="452">
        <v>0</v>
      </c>
      <c r="Q3635" s="452">
        <v>0</v>
      </c>
      <c r="R3635" s="452">
        <v>0</v>
      </c>
      <c r="S3635" s="452">
        <v>0</v>
      </c>
      <c r="T3635" s="452">
        <v>0</v>
      </c>
      <c r="U3635" s="452">
        <v>0</v>
      </c>
      <c r="V3635" s="452">
        <v>0</v>
      </c>
      <c r="W3635" s="452">
        <v>0</v>
      </c>
      <c r="X3635" s="452">
        <v>0</v>
      </c>
    </row>
    <row r="3636" spans="1:24" outlineLevel="2">
      <c r="A3636" s="447"/>
      <c r="B3636" s="447"/>
      <c r="C3636" s="448"/>
      <c r="D3636" s="449"/>
      <c r="E3636" s="452" t="s">
        <v>7022</v>
      </c>
      <c r="F3636" s="452">
        <v>0</v>
      </c>
      <c r="G3636" s="452" t="s">
        <v>29</v>
      </c>
      <c r="H3636" s="452">
        <v>0</v>
      </c>
      <c r="I3636" s="452">
        <v>0</v>
      </c>
      <c r="J3636" s="452">
        <v>0</v>
      </c>
      <c r="K3636" s="452">
        <v>0</v>
      </c>
      <c r="L3636" s="452">
        <v>0</v>
      </c>
      <c r="M3636" s="452">
        <v>0</v>
      </c>
      <c r="N3636" s="452">
        <v>0</v>
      </c>
      <c r="O3636" s="452">
        <v>0</v>
      </c>
      <c r="P3636" s="452">
        <v>0</v>
      </c>
      <c r="Q3636" s="452">
        <v>0</v>
      </c>
      <c r="R3636" s="452">
        <v>0</v>
      </c>
      <c r="S3636" s="452">
        <v>0</v>
      </c>
      <c r="T3636" s="452">
        <v>0</v>
      </c>
      <c r="U3636" s="452">
        <v>0</v>
      </c>
      <c r="V3636" s="452">
        <v>0</v>
      </c>
      <c r="W3636" s="452">
        <v>0</v>
      </c>
      <c r="X3636" s="452">
        <v>0</v>
      </c>
    </row>
    <row r="3637" spans="1:24" outlineLevel="2">
      <c r="A3637" s="447"/>
      <c r="B3637" s="447"/>
      <c r="C3637" s="448"/>
      <c r="D3637" s="449"/>
      <c r="E3637" s="452" t="s">
        <v>7023</v>
      </c>
      <c r="F3637" s="452">
        <v>0</v>
      </c>
      <c r="G3637" s="452" t="s">
        <v>29</v>
      </c>
      <c r="H3637" s="452">
        <v>0</v>
      </c>
      <c r="I3637" s="452">
        <v>0</v>
      </c>
      <c r="J3637" s="452">
        <v>0</v>
      </c>
      <c r="K3637" s="452">
        <v>0</v>
      </c>
      <c r="L3637" s="452">
        <v>0</v>
      </c>
      <c r="M3637" s="452">
        <v>0</v>
      </c>
      <c r="N3637" s="452">
        <v>0</v>
      </c>
      <c r="O3637" s="452">
        <v>0</v>
      </c>
      <c r="P3637" s="452">
        <v>0</v>
      </c>
      <c r="Q3637" s="452">
        <v>0</v>
      </c>
      <c r="R3637" s="452">
        <v>0</v>
      </c>
      <c r="S3637" s="452">
        <v>0</v>
      </c>
      <c r="T3637" s="452">
        <v>0</v>
      </c>
      <c r="U3637" s="452">
        <v>0</v>
      </c>
      <c r="V3637" s="452">
        <v>0</v>
      </c>
      <c r="W3637" s="452">
        <v>0</v>
      </c>
      <c r="X3637" s="452">
        <v>0</v>
      </c>
    </row>
    <row r="3638" spans="1:24" outlineLevel="2">
      <c r="A3638" s="447"/>
      <c r="B3638" s="447"/>
      <c r="C3638" s="448"/>
      <c r="D3638" s="449"/>
      <c r="E3638" s="452" t="s">
        <v>7024</v>
      </c>
      <c r="F3638" s="452">
        <v>0</v>
      </c>
      <c r="G3638" s="452" t="s">
        <v>29</v>
      </c>
      <c r="H3638" s="452">
        <v>0</v>
      </c>
      <c r="I3638" s="452">
        <v>0</v>
      </c>
      <c r="J3638" s="452">
        <v>0</v>
      </c>
      <c r="K3638" s="452">
        <v>0</v>
      </c>
      <c r="L3638" s="452">
        <v>0</v>
      </c>
      <c r="M3638" s="452">
        <v>0</v>
      </c>
      <c r="N3638" s="452">
        <v>0</v>
      </c>
      <c r="O3638" s="452">
        <v>0</v>
      </c>
      <c r="P3638" s="452">
        <v>0</v>
      </c>
      <c r="Q3638" s="452">
        <v>0</v>
      </c>
      <c r="R3638" s="452">
        <v>0</v>
      </c>
      <c r="S3638" s="452">
        <v>0</v>
      </c>
      <c r="T3638" s="452">
        <v>0</v>
      </c>
      <c r="U3638" s="452">
        <v>0</v>
      </c>
      <c r="V3638" s="452">
        <v>0</v>
      </c>
      <c r="W3638" s="452">
        <v>0</v>
      </c>
      <c r="X3638" s="452">
        <v>0</v>
      </c>
    </row>
    <row r="3639" spans="1:24" outlineLevel="2">
      <c r="A3639" s="447"/>
      <c r="B3639" s="447"/>
      <c r="C3639" s="448"/>
      <c r="D3639" s="449"/>
      <c r="E3639" s="452" t="s">
        <v>7025</v>
      </c>
      <c r="F3639" s="452">
        <v>0</v>
      </c>
      <c r="G3639" s="452" t="s">
        <v>29</v>
      </c>
      <c r="H3639" s="452">
        <v>0</v>
      </c>
      <c r="I3639" s="452">
        <v>0</v>
      </c>
      <c r="J3639" s="452">
        <v>0</v>
      </c>
      <c r="K3639" s="452">
        <v>0</v>
      </c>
      <c r="L3639" s="452">
        <v>0</v>
      </c>
      <c r="M3639" s="452">
        <v>0</v>
      </c>
      <c r="N3639" s="452">
        <v>0</v>
      </c>
      <c r="O3639" s="452">
        <v>0</v>
      </c>
      <c r="P3639" s="452">
        <v>0</v>
      </c>
      <c r="Q3639" s="452">
        <v>0</v>
      </c>
      <c r="R3639" s="452">
        <v>0</v>
      </c>
      <c r="S3639" s="452">
        <v>0</v>
      </c>
      <c r="T3639" s="452">
        <v>0</v>
      </c>
      <c r="U3639" s="452">
        <v>0</v>
      </c>
      <c r="V3639" s="452">
        <v>0</v>
      </c>
      <c r="W3639" s="452">
        <v>0</v>
      </c>
      <c r="X3639" s="452">
        <v>0</v>
      </c>
    </row>
    <row r="3640" spans="1:24" outlineLevel="2">
      <c r="A3640" s="447"/>
      <c r="B3640" s="447"/>
      <c r="C3640" s="448"/>
      <c r="D3640" s="449"/>
      <c r="E3640" s="452" t="s">
        <v>7026</v>
      </c>
      <c r="F3640" s="452">
        <v>0</v>
      </c>
      <c r="G3640" s="452" t="s">
        <v>29</v>
      </c>
      <c r="H3640" s="452">
        <v>0</v>
      </c>
      <c r="I3640" s="452">
        <v>0</v>
      </c>
      <c r="J3640" s="452">
        <v>0</v>
      </c>
      <c r="K3640" s="452">
        <v>0</v>
      </c>
      <c r="L3640" s="452">
        <v>0</v>
      </c>
      <c r="M3640" s="452">
        <v>0</v>
      </c>
      <c r="N3640" s="452">
        <v>0</v>
      </c>
      <c r="O3640" s="452">
        <v>0</v>
      </c>
      <c r="P3640" s="452">
        <v>0</v>
      </c>
      <c r="Q3640" s="452">
        <v>0</v>
      </c>
      <c r="R3640" s="452">
        <v>0</v>
      </c>
      <c r="S3640" s="452">
        <v>0</v>
      </c>
      <c r="T3640" s="452">
        <v>0</v>
      </c>
      <c r="U3640" s="452">
        <v>0</v>
      </c>
      <c r="V3640" s="452">
        <v>0</v>
      </c>
      <c r="W3640" s="452">
        <v>0</v>
      </c>
      <c r="X3640" s="452">
        <v>0</v>
      </c>
    </row>
    <row r="3641" spans="1:24" outlineLevel="2">
      <c r="A3641" s="447"/>
      <c r="B3641" s="447"/>
      <c r="C3641" s="448"/>
      <c r="D3641" s="449"/>
      <c r="E3641" s="452" t="s">
        <v>7027</v>
      </c>
      <c r="F3641" s="452">
        <v>0</v>
      </c>
      <c r="G3641" s="452" t="s">
        <v>29</v>
      </c>
      <c r="H3641" s="452">
        <v>0</v>
      </c>
      <c r="I3641" s="452">
        <v>0</v>
      </c>
      <c r="J3641" s="452">
        <v>0</v>
      </c>
      <c r="K3641" s="452">
        <v>0</v>
      </c>
      <c r="L3641" s="452">
        <v>0</v>
      </c>
      <c r="M3641" s="452">
        <v>0</v>
      </c>
      <c r="N3641" s="452">
        <v>0</v>
      </c>
      <c r="O3641" s="452">
        <v>0</v>
      </c>
      <c r="P3641" s="452">
        <v>0</v>
      </c>
      <c r="Q3641" s="452">
        <v>0</v>
      </c>
      <c r="R3641" s="452">
        <v>0</v>
      </c>
      <c r="S3641" s="452">
        <v>0</v>
      </c>
      <c r="T3641" s="452">
        <v>0</v>
      </c>
      <c r="U3641" s="452">
        <v>0</v>
      </c>
      <c r="V3641" s="452">
        <v>0</v>
      </c>
      <c r="W3641" s="452">
        <v>0</v>
      </c>
      <c r="X3641" s="452">
        <v>0</v>
      </c>
    </row>
    <row r="3642" spans="1:24" outlineLevel="2">
      <c r="A3642" s="447"/>
      <c r="B3642" s="447"/>
      <c r="C3642" s="448"/>
      <c r="D3642" s="449"/>
      <c r="E3642" s="452" t="s">
        <v>7028</v>
      </c>
      <c r="F3642" s="452">
        <v>0</v>
      </c>
      <c r="G3642" s="452" t="s">
        <v>29</v>
      </c>
      <c r="H3642" s="452">
        <v>0</v>
      </c>
      <c r="I3642" s="452">
        <v>0</v>
      </c>
      <c r="J3642" s="452">
        <v>0</v>
      </c>
      <c r="K3642" s="452">
        <v>0</v>
      </c>
      <c r="L3642" s="452">
        <v>0</v>
      </c>
      <c r="M3642" s="452">
        <v>0</v>
      </c>
      <c r="N3642" s="452">
        <v>0</v>
      </c>
      <c r="O3642" s="452">
        <v>0</v>
      </c>
      <c r="P3642" s="452">
        <v>0</v>
      </c>
      <c r="Q3642" s="452">
        <v>0</v>
      </c>
      <c r="R3642" s="452">
        <v>0</v>
      </c>
      <c r="S3642" s="452">
        <v>0</v>
      </c>
      <c r="T3642" s="452">
        <v>0</v>
      </c>
      <c r="U3642" s="452">
        <v>0</v>
      </c>
      <c r="V3642" s="452">
        <v>0</v>
      </c>
      <c r="W3642" s="452">
        <v>0</v>
      </c>
      <c r="X3642" s="452">
        <v>0</v>
      </c>
    </row>
    <row r="3643" spans="1:24" outlineLevel="2">
      <c r="A3643" s="447"/>
      <c r="B3643" s="447"/>
      <c r="C3643" s="448"/>
      <c r="D3643" s="449"/>
      <c r="E3643" s="452" t="s">
        <v>7029</v>
      </c>
      <c r="F3643" s="452">
        <v>0</v>
      </c>
      <c r="G3643" s="452" t="s">
        <v>29</v>
      </c>
      <c r="H3643" s="452">
        <v>0</v>
      </c>
      <c r="I3643" s="452">
        <v>0</v>
      </c>
      <c r="J3643" s="452">
        <v>0</v>
      </c>
      <c r="K3643" s="452">
        <v>0</v>
      </c>
      <c r="L3643" s="452">
        <v>0</v>
      </c>
      <c r="M3643" s="452">
        <v>0</v>
      </c>
      <c r="N3643" s="452">
        <v>0</v>
      </c>
      <c r="O3643" s="452">
        <v>0</v>
      </c>
      <c r="P3643" s="452">
        <v>0</v>
      </c>
      <c r="Q3643" s="452">
        <v>0</v>
      </c>
      <c r="R3643" s="452">
        <v>0</v>
      </c>
      <c r="S3643" s="452">
        <v>0</v>
      </c>
      <c r="T3643" s="452">
        <v>0</v>
      </c>
      <c r="U3643" s="452">
        <v>0</v>
      </c>
      <c r="V3643" s="452">
        <v>0</v>
      </c>
      <c r="W3643" s="452">
        <v>0</v>
      </c>
      <c r="X3643" s="452">
        <v>0</v>
      </c>
    </row>
    <row r="3644" spans="1:24" outlineLevel="2">
      <c r="A3644" s="447"/>
      <c r="B3644" s="447"/>
      <c r="C3644" s="448"/>
      <c r="D3644" s="449"/>
      <c r="E3644" s="452" t="s">
        <v>7030</v>
      </c>
      <c r="F3644" s="452">
        <v>0</v>
      </c>
      <c r="G3644" s="452" t="s">
        <v>29</v>
      </c>
      <c r="H3644" s="452">
        <v>0</v>
      </c>
      <c r="I3644" s="452">
        <v>0</v>
      </c>
      <c r="J3644" s="452">
        <v>0</v>
      </c>
      <c r="K3644" s="452">
        <v>0</v>
      </c>
      <c r="L3644" s="452">
        <v>0</v>
      </c>
      <c r="M3644" s="452">
        <v>0</v>
      </c>
      <c r="N3644" s="452">
        <v>0</v>
      </c>
      <c r="O3644" s="452">
        <v>0</v>
      </c>
      <c r="P3644" s="452">
        <v>0</v>
      </c>
      <c r="Q3644" s="452">
        <v>0</v>
      </c>
      <c r="R3644" s="452">
        <v>0</v>
      </c>
      <c r="S3644" s="452">
        <v>0</v>
      </c>
      <c r="T3644" s="452">
        <v>0</v>
      </c>
      <c r="U3644" s="452">
        <v>0</v>
      </c>
      <c r="V3644" s="452">
        <v>0</v>
      </c>
      <c r="W3644" s="452">
        <v>0</v>
      </c>
      <c r="X3644" s="452">
        <v>0</v>
      </c>
    </row>
    <row r="3645" spans="1:24" outlineLevel="2">
      <c r="A3645" s="447"/>
      <c r="B3645" s="447"/>
      <c r="C3645" s="448"/>
      <c r="D3645" s="449"/>
      <c r="E3645" s="452" t="s">
        <v>7031</v>
      </c>
      <c r="F3645" s="452">
        <v>0</v>
      </c>
      <c r="G3645" s="452" t="s">
        <v>29</v>
      </c>
      <c r="H3645" s="452">
        <v>0</v>
      </c>
      <c r="I3645" s="452">
        <v>0</v>
      </c>
      <c r="J3645" s="452">
        <v>0</v>
      </c>
      <c r="K3645" s="452">
        <v>0</v>
      </c>
      <c r="L3645" s="452">
        <v>0</v>
      </c>
      <c r="M3645" s="452">
        <v>0</v>
      </c>
      <c r="N3645" s="452">
        <v>0</v>
      </c>
      <c r="O3645" s="452">
        <v>0</v>
      </c>
      <c r="P3645" s="452">
        <v>0</v>
      </c>
      <c r="Q3645" s="452">
        <v>0</v>
      </c>
      <c r="R3645" s="452">
        <v>0</v>
      </c>
      <c r="S3645" s="452">
        <v>0</v>
      </c>
      <c r="T3645" s="452">
        <v>0</v>
      </c>
      <c r="U3645" s="452">
        <v>0</v>
      </c>
      <c r="V3645" s="452">
        <v>0</v>
      </c>
      <c r="W3645" s="452">
        <v>0</v>
      </c>
      <c r="X3645" s="452">
        <v>0</v>
      </c>
    </row>
    <row r="3646" spans="1:24" outlineLevel="2">
      <c r="A3646" s="447"/>
      <c r="B3646" s="447"/>
      <c r="C3646" s="448"/>
      <c r="D3646" s="449"/>
      <c r="E3646" s="452" t="s">
        <v>7032</v>
      </c>
      <c r="F3646" s="452">
        <v>0</v>
      </c>
      <c r="G3646" s="452" t="s">
        <v>29</v>
      </c>
      <c r="H3646" s="452">
        <v>0</v>
      </c>
      <c r="I3646" s="452">
        <v>0</v>
      </c>
      <c r="J3646" s="452">
        <v>0</v>
      </c>
      <c r="K3646" s="452">
        <v>0</v>
      </c>
      <c r="L3646" s="452">
        <v>0</v>
      </c>
      <c r="M3646" s="452">
        <v>0</v>
      </c>
      <c r="N3646" s="452">
        <v>0</v>
      </c>
      <c r="O3646" s="452">
        <v>0</v>
      </c>
      <c r="P3646" s="452">
        <v>0</v>
      </c>
      <c r="Q3646" s="452">
        <v>0</v>
      </c>
      <c r="R3646" s="452">
        <v>0</v>
      </c>
      <c r="S3646" s="452">
        <v>0</v>
      </c>
      <c r="T3646" s="452">
        <v>0</v>
      </c>
      <c r="U3646" s="452">
        <v>0</v>
      </c>
      <c r="V3646" s="452">
        <v>0</v>
      </c>
      <c r="W3646" s="452">
        <v>0</v>
      </c>
      <c r="X3646" s="452">
        <v>0</v>
      </c>
    </row>
    <row r="3647" spans="1:24" outlineLevel="2">
      <c r="A3647" s="447"/>
      <c r="B3647" s="447"/>
      <c r="C3647" s="448"/>
      <c r="D3647" s="449"/>
      <c r="E3647" s="452" t="s">
        <v>7033</v>
      </c>
      <c r="F3647" s="452">
        <v>0</v>
      </c>
      <c r="G3647" s="452" t="s">
        <v>29</v>
      </c>
      <c r="H3647" s="452">
        <v>0</v>
      </c>
      <c r="I3647" s="452">
        <v>0</v>
      </c>
      <c r="J3647" s="452">
        <v>0</v>
      </c>
      <c r="K3647" s="452">
        <v>0</v>
      </c>
      <c r="L3647" s="452">
        <v>0</v>
      </c>
      <c r="M3647" s="452">
        <v>0</v>
      </c>
      <c r="N3647" s="452">
        <v>0</v>
      </c>
      <c r="O3647" s="452">
        <v>0</v>
      </c>
      <c r="P3647" s="452">
        <v>0</v>
      </c>
      <c r="Q3647" s="452">
        <v>0</v>
      </c>
      <c r="R3647" s="452">
        <v>0</v>
      </c>
      <c r="S3647" s="452">
        <v>0</v>
      </c>
      <c r="T3647" s="452">
        <v>0</v>
      </c>
      <c r="U3647" s="452">
        <v>0</v>
      </c>
      <c r="V3647" s="452">
        <v>0</v>
      </c>
      <c r="W3647" s="452">
        <v>0</v>
      </c>
      <c r="X3647" s="452">
        <v>0</v>
      </c>
    </row>
    <row r="3648" spans="1:24" outlineLevel="2">
      <c r="A3648" s="453"/>
      <c r="B3648" s="453"/>
      <c r="C3648" s="454"/>
      <c r="D3648" s="455"/>
      <c r="E3648" s="456" t="s">
        <v>7034</v>
      </c>
      <c r="F3648" s="456"/>
      <c r="G3648" s="456" t="s">
        <v>29</v>
      </c>
      <c r="H3648" s="457">
        <f t="shared" ref="H3648:H3653" si="277" xml:space="preserve"> SUM( J3648:X3648 )</f>
        <v>0</v>
      </c>
      <c r="I3648" s="456"/>
      <c r="J3648" s="457">
        <f t="shared" ref="J3648:X3653" si="278" xml:space="preserve">  CHOOSE( $F3624, J3630, J3636, J3642 )</f>
        <v>0</v>
      </c>
      <c r="K3648" s="457">
        <f t="shared" si="278"/>
        <v>0</v>
      </c>
      <c r="L3648" s="457">
        <f t="shared" si="278"/>
        <v>0</v>
      </c>
      <c r="M3648" s="457">
        <f t="shared" si="278"/>
        <v>0</v>
      </c>
      <c r="N3648" s="457">
        <f t="shared" si="278"/>
        <v>0</v>
      </c>
      <c r="O3648" s="457">
        <f t="shared" si="278"/>
        <v>0</v>
      </c>
      <c r="P3648" s="457">
        <f t="shared" si="278"/>
        <v>0</v>
      </c>
      <c r="Q3648" s="457">
        <f t="shared" si="278"/>
        <v>0</v>
      </c>
      <c r="R3648" s="457">
        <f t="shared" si="278"/>
        <v>0</v>
      </c>
      <c r="S3648" s="457">
        <f t="shared" si="278"/>
        <v>0</v>
      </c>
      <c r="T3648" s="457">
        <f t="shared" si="278"/>
        <v>0</v>
      </c>
      <c r="U3648" s="457">
        <f t="shared" si="278"/>
        <v>0</v>
      </c>
      <c r="V3648" s="457">
        <f t="shared" si="278"/>
        <v>0</v>
      </c>
      <c r="W3648" s="457">
        <f t="shared" si="278"/>
        <v>0</v>
      </c>
      <c r="X3648" s="457">
        <f t="shared" si="278"/>
        <v>0</v>
      </c>
    </row>
    <row r="3649" spans="1:24" outlineLevel="2">
      <c r="A3649" s="453"/>
      <c r="B3649" s="453"/>
      <c r="C3649" s="454"/>
      <c r="D3649" s="455"/>
      <c r="E3649" s="456" t="s">
        <v>7035</v>
      </c>
      <c r="F3649" s="456"/>
      <c r="G3649" s="456" t="s">
        <v>29</v>
      </c>
      <c r="H3649" s="457">
        <f t="shared" si="277"/>
        <v>0</v>
      </c>
      <c r="I3649" s="456"/>
      <c r="J3649" s="457">
        <f t="shared" si="278"/>
        <v>0</v>
      </c>
      <c r="K3649" s="457">
        <f t="shared" si="278"/>
        <v>0</v>
      </c>
      <c r="L3649" s="457">
        <f t="shared" si="278"/>
        <v>0</v>
      </c>
      <c r="M3649" s="457">
        <f t="shared" si="278"/>
        <v>0</v>
      </c>
      <c r="N3649" s="457">
        <f t="shared" si="278"/>
        <v>0</v>
      </c>
      <c r="O3649" s="457">
        <f t="shared" si="278"/>
        <v>0</v>
      </c>
      <c r="P3649" s="457">
        <f t="shared" si="278"/>
        <v>0</v>
      </c>
      <c r="Q3649" s="457">
        <f t="shared" si="278"/>
        <v>0</v>
      </c>
      <c r="R3649" s="457">
        <f t="shared" si="278"/>
        <v>0</v>
      </c>
      <c r="S3649" s="457">
        <f t="shared" si="278"/>
        <v>0</v>
      </c>
      <c r="T3649" s="457">
        <f t="shared" si="278"/>
        <v>0</v>
      </c>
      <c r="U3649" s="457">
        <f t="shared" si="278"/>
        <v>0</v>
      </c>
      <c r="V3649" s="457">
        <f t="shared" si="278"/>
        <v>0</v>
      </c>
      <c r="W3649" s="457">
        <f t="shared" si="278"/>
        <v>0</v>
      </c>
      <c r="X3649" s="457">
        <f t="shared" si="278"/>
        <v>0</v>
      </c>
    </row>
    <row r="3650" spans="1:24" outlineLevel="2">
      <c r="A3650" s="453"/>
      <c r="B3650" s="453"/>
      <c r="C3650" s="454"/>
      <c r="D3650" s="455"/>
      <c r="E3650" s="456" t="s">
        <v>7036</v>
      </c>
      <c r="F3650" s="456"/>
      <c r="G3650" s="456" t="s">
        <v>29</v>
      </c>
      <c r="H3650" s="457">
        <f t="shared" si="277"/>
        <v>0</v>
      </c>
      <c r="I3650" s="456"/>
      <c r="J3650" s="457">
        <f t="shared" si="278"/>
        <v>0</v>
      </c>
      <c r="K3650" s="457">
        <f t="shared" si="278"/>
        <v>0</v>
      </c>
      <c r="L3650" s="457">
        <f t="shared" si="278"/>
        <v>0</v>
      </c>
      <c r="M3650" s="457">
        <f t="shared" si="278"/>
        <v>0</v>
      </c>
      <c r="N3650" s="457">
        <f t="shared" si="278"/>
        <v>0</v>
      </c>
      <c r="O3650" s="457">
        <f t="shared" si="278"/>
        <v>0</v>
      </c>
      <c r="P3650" s="457">
        <f t="shared" si="278"/>
        <v>0</v>
      </c>
      <c r="Q3650" s="457">
        <f t="shared" si="278"/>
        <v>0</v>
      </c>
      <c r="R3650" s="457">
        <f t="shared" si="278"/>
        <v>0</v>
      </c>
      <c r="S3650" s="457">
        <f t="shared" si="278"/>
        <v>0</v>
      </c>
      <c r="T3650" s="457">
        <f t="shared" si="278"/>
        <v>0</v>
      </c>
      <c r="U3650" s="457">
        <f t="shared" si="278"/>
        <v>0</v>
      </c>
      <c r="V3650" s="457">
        <f t="shared" si="278"/>
        <v>0</v>
      </c>
      <c r="W3650" s="457">
        <f t="shared" si="278"/>
        <v>0</v>
      </c>
      <c r="X3650" s="457">
        <f t="shared" si="278"/>
        <v>0</v>
      </c>
    </row>
    <row r="3651" spans="1:24" outlineLevel="2">
      <c r="A3651" s="453"/>
      <c r="B3651" s="453"/>
      <c r="C3651" s="454"/>
      <c r="D3651" s="455"/>
      <c r="E3651" s="456" t="s">
        <v>7037</v>
      </c>
      <c r="F3651" s="456"/>
      <c r="G3651" s="456" t="s">
        <v>29</v>
      </c>
      <c r="H3651" s="457">
        <f t="shared" si="277"/>
        <v>0</v>
      </c>
      <c r="I3651" s="456"/>
      <c r="J3651" s="457">
        <f t="shared" si="278"/>
        <v>0</v>
      </c>
      <c r="K3651" s="457">
        <f t="shared" si="278"/>
        <v>0</v>
      </c>
      <c r="L3651" s="457">
        <f t="shared" si="278"/>
        <v>0</v>
      </c>
      <c r="M3651" s="457">
        <f t="shared" si="278"/>
        <v>0</v>
      </c>
      <c r="N3651" s="457">
        <f t="shared" si="278"/>
        <v>0</v>
      </c>
      <c r="O3651" s="457">
        <f t="shared" si="278"/>
        <v>0</v>
      </c>
      <c r="P3651" s="457">
        <f t="shared" si="278"/>
        <v>0</v>
      </c>
      <c r="Q3651" s="457">
        <f t="shared" si="278"/>
        <v>0</v>
      </c>
      <c r="R3651" s="457">
        <f t="shared" si="278"/>
        <v>0</v>
      </c>
      <c r="S3651" s="457">
        <f t="shared" si="278"/>
        <v>0</v>
      </c>
      <c r="T3651" s="457">
        <f t="shared" si="278"/>
        <v>0</v>
      </c>
      <c r="U3651" s="457">
        <f t="shared" si="278"/>
        <v>0</v>
      </c>
      <c r="V3651" s="457">
        <f t="shared" si="278"/>
        <v>0</v>
      </c>
      <c r="W3651" s="457">
        <f t="shared" si="278"/>
        <v>0</v>
      </c>
      <c r="X3651" s="457">
        <f t="shared" si="278"/>
        <v>0</v>
      </c>
    </row>
    <row r="3652" spans="1:24" outlineLevel="2">
      <c r="A3652" s="453"/>
      <c r="B3652" s="453"/>
      <c r="C3652" s="454"/>
      <c r="D3652" s="455"/>
      <c r="E3652" s="456" t="s">
        <v>7038</v>
      </c>
      <c r="F3652" s="456"/>
      <c r="G3652" s="456" t="s">
        <v>29</v>
      </c>
      <c r="H3652" s="457">
        <f t="shared" si="277"/>
        <v>0</v>
      </c>
      <c r="I3652" s="456"/>
      <c r="J3652" s="457">
        <f t="shared" si="278"/>
        <v>0</v>
      </c>
      <c r="K3652" s="457">
        <f t="shared" si="278"/>
        <v>0</v>
      </c>
      <c r="L3652" s="457">
        <f t="shared" si="278"/>
        <v>0</v>
      </c>
      <c r="M3652" s="457">
        <f t="shared" si="278"/>
        <v>0</v>
      </c>
      <c r="N3652" s="457">
        <f t="shared" si="278"/>
        <v>0</v>
      </c>
      <c r="O3652" s="457">
        <f t="shared" si="278"/>
        <v>0</v>
      </c>
      <c r="P3652" s="457">
        <f t="shared" si="278"/>
        <v>0</v>
      </c>
      <c r="Q3652" s="457">
        <f t="shared" si="278"/>
        <v>0</v>
      </c>
      <c r="R3652" s="457">
        <f t="shared" si="278"/>
        <v>0</v>
      </c>
      <c r="S3652" s="457">
        <f t="shared" si="278"/>
        <v>0</v>
      </c>
      <c r="T3652" s="457">
        <f t="shared" si="278"/>
        <v>0</v>
      </c>
      <c r="U3652" s="457">
        <f t="shared" si="278"/>
        <v>0</v>
      </c>
      <c r="V3652" s="457">
        <f t="shared" si="278"/>
        <v>0</v>
      </c>
      <c r="W3652" s="457">
        <f t="shared" si="278"/>
        <v>0</v>
      </c>
      <c r="X3652" s="457">
        <f t="shared" si="278"/>
        <v>0</v>
      </c>
    </row>
    <row r="3653" spans="1:24" outlineLevel="2">
      <c r="A3653" s="453"/>
      <c r="B3653" s="453"/>
      <c r="C3653" s="454"/>
      <c r="D3653" s="455"/>
      <c r="E3653" s="456" t="s">
        <v>7039</v>
      </c>
      <c r="F3653" s="456"/>
      <c r="G3653" s="456" t="s">
        <v>29</v>
      </c>
      <c r="H3653" s="457">
        <f t="shared" si="277"/>
        <v>0</v>
      </c>
      <c r="I3653" s="456"/>
      <c r="J3653" s="457">
        <f t="shared" si="278"/>
        <v>0</v>
      </c>
      <c r="K3653" s="457">
        <f t="shared" si="278"/>
        <v>0</v>
      </c>
      <c r="L3653" s="457">
        <f t="shared" si="278"/>
        <v>0</v>
      </c>
      <c r="M3653" s="457">
        <f t="shared" si="278"/>
        <v>0</v>
      </c>
      <c r="N3653" s="457">
        <f t="shared" si="278"/>
        <v>0</v>
      </c>
      <c r="O3653" s="457">
        <f t="shared" si="278"/>
        <v>0</v>
      </c>
      <c r="P3653" s="457">
        <f t="shared" si="278"/>
        <v>0</v>
      </c>
      <c r="Q3653" s="457">
        <f t="shared" si="278"/>
        <v>0</v>
      </c>
      <c r="R3653" s="457">
        <f t="shared" si="278"/>
        <v>0</v>
      </c>
      <c r="S3653" s="457">
        <f t="shared" si="278"/>
        <v>0</v>
      </c>
      <c r="T3653" s="457">
        <f t="shared" si="278"/>
        <v>0</v>
      </c>
      <c r="U3653" s="457">
        <f t="shared" si="278"/>
        <v>0</v>
      </c>
      <c r="V3653" s="457">
        <f t="shared" si="278"/>
        <v>0</v>
      </c>
      <c r="W3653" s="457">
        <f t="shared" si="278"/>
        <v>0</v>
      </c>
      <c r="X3653" s="457">
        <f t="shared" si="278"/>
        <v>0</v>
      </c>
    </row>
    <row r="3654" spans="1:24" outlineLevel="2"/>
    <row r="3657" spans="1:24" s="446" customFormat="1">
      <c r="A3657" s="443" t="s">
        <v>248</v>
      </c>
      <c r="B3657" s="443"/>
      <c r="C3657" s="444"/>
      <c r="D3657" s="445"/>
    </row>
    <row r="3658" spans="1:24" outlineLevel="1"/>
    <row r="3659" spans="1:24" s="469" customFormat="1" outlineLevel="1">
      <c r="A3659" s="466" t="s">
        <v>71</v>
      </c>
      <c r="B3659" s="466"/>
      <c r="C3659" s="467"/>
      <c r="D3659" s="468"/>
    </row>
    <row r="3660" spans="1:24" outlineLevel="2">
      <c r="B3660" s="69" t="s">
        <v>7040</v>
      </c>
    </row>
    <row r="3661" spans="1:24" outlineLevel="2">
      <c r="A3661" s="447"/>
      <c r="B3661" s="447"/>
      <c r="C3661" s="448"/>
      <c r="D3661" s="449"/>
      <c r="E3661" s="450" t="s">
        <v>7041</v>
      </c>
      <c r="F3661" s="450">
        <v>1</v>
      </c>
      <c r="G3661" s="450" t="s">
        <v>4001</v>
      </c>
      <c r="M3661" s="451"/>
    </row>
    <row r="3662" spans="1:24" outlineLevel="2">
      <c r="A3662" s="447"/>
      <c r="B3662" s="447"/>
      <c r="C3662" s="448"/>
      <c r="D3662" s="449"/>
      <c r="E3662" s="463" t="s">
        <v>7042</v>
      </c>
      <c r="F3662" s="463">
        <v>0</v>
      </c>
      <c r="G3662" s="463" t="s">
        <v>50</v>
      </c>
      <c r="H3662" s="463">
        <v>0</v>
      </c>
      <c r="I3662" s="463">
        <v>0</v>
      </c>
      <c r="J3662" s="463">
        <v>0</v>
      </c>
      <c r="K3662" s="463">
        <v>0</v>
      </c>
      <c r="L3662" s="463">
        <v>0</v>
      </c>
      <c r="M3662" s="463">
        <v>0</v>
      </c>
      <c r="N3662" s="463">
        <v>42.05968514675606</v>
      </c>
      <c r="O3662" s="463">
        <v>39.270953170129445</v>
      </c>
      <c r="P3662" s="463">
        <v>34.741991489830099</v>
      </c>
      <c r="Q3662" s="463">
        <v>31.999688035633181</v>
      </c>
      <c r="R3662" s="463">
        <v>30.652178740750603</v>
      </c>
      <c r="S3662" s="463">
        <v>26.94</v>
      </c>
      <c r="T3662" s="463">
        <v>26.41</v>
      </c>
      <c r="U3662" s="463">
        <v>25.91</v>
      </c>
      <c r="V3662" s="463">
        <v>25.42</v>
      </c>
      <c r="W3662" s="463">
        <v>24.95</v>
      </c>
      <c r="X3662" s="463">
        <v>0</v>
      </c>
    </row>
    <row r="3663" spans="1:24" outlineLevel="2">
      <c r="A3663" s="447"/>
      <c r="B3663" s="447"/>
      <c r="C3663" s="448"/>
      <c r="D3663" s="449"/>
      <c r="E3663" s="463" t="s">
        <v>7043</v>
      </c>
      <c r="F3663" s="463">
        <v>0</v>
      </c>
      <c r="G3663" s="463" t="s">
        <v>50</v>
      </c>
      <c r="H3663" s="463">
        <v>0</v>
      </c>
      <c r="I3663" s="463">
        <v>0</v>
      </c>
      <c r="J3663" s="463">
        <v>0</v>
      </c>
      <c r="K3663" s="463">
        <v>0</v>
      </c>
      <c r="L3663" s="463">
        <v>0</v>
      </c>
      <c r="M3663" s="463">
        <v>0</v>
      </c>
      <c r="N3663" s="463">
        <v>32.892022374705618</v>
      </c>
      <c r="O3663" s="463">
        <v>33.08743315132908</v>
      </c>
      <c r="P3663" s="463">
        <v>32.83437418412057</v>
      </c>
      <c r="Q3663" s="463">
        <v>32.660719313496188</v>
      </c>
      <c r="R3663" s="463">
        <v>32.926127227703176</v>
      </c>
      <c r="S3663" s="463">
        <v>0</v>
      </c>
      <c r="T3663" s="463">
        <v>0</v>
      </c>
      <c r="U3663" s="463">
        <v>0</v>
      </c>
      <c r="V3663" s="463">
        <v>0</v>
      </c>
      <c r="W3663" s="463">
        <v>0</v>
      </c>
      <c r="X3663" s="463">
        <v>0</v>
      </c>
    </row>
    <row r="3664" spans="1:24" outlineLevel="2">
      <c r="A3664" s="447"/>
      <c r="B3664" s="447"/>
      <c r="C3664" s="448"/>
      <c r="D3664" s="449"/>
      <c r="E3664" s="463" t="s">
        <v>7044</v>
      </c>
      <c r="F3664" s="463">
        <v>0</v>
      </c>
      <c r="G3664" s="463" t="s">
        <v>50</v>
      </c>
      <c r="H3664" s="463">
        <v>0</v>
      </c>
      <c r="I3664" s="463">
        <v>0</v>
      </c>
      <c r="J3664" s="463">
        <v>0</v>
      </c>
      <c r="K3664" s="463">
        <v>0</v>
      </c>
      <c r="L3664" s="463">
        <v>0</v>
      </c>
      <c r="M3664" s="463">
        <v>0</v>
      </c>
      <c r="N3664" s="463">
        <v>0</v>
      </c>
      <c r="O3664" s="463">
        <v>0</v>
      </c>
      <c r="P3664" s="463">
        <v>0</v>
      </c>
      <c r="Q3664" s="463">
        <v>0</v>
      </c>
      <c r="R3664" s="463">
        <v>0</v>
      </c>
      <c r="S3664" s="463">
        <v>0</v>
      </c>
      <c r="T3664" s="463">
        <v>0</v>
      </c>
      <c r="U3664" s="463">
        <v>0</v>
      </c>
      <c r="V3664" s="463">
        <v>0</v>
      </c>
      <c r="W3664" s="463">
        <v>0</v>
      </c>
      <c r="X3664" s="463">
        <v>0</v>
      </c>
    </row>
    <row r="3665" spans="1:24" outlineLevel="2">
      <c r="A3665" s="453"/>
      <c r="B3665" s="453"/>
      <c r="C3665" s="454"/>
      <c r="D3665" s="455"/>
      <c r="E3665" s="456" t="s">
        <v>7040</v>
      </c>
      <c r="F3665" s="456"/>
      <c r="G3665" s="456" t="s">
        <v>50</v>
      </c>
      <c r="H3665" s="456"/>
      <c r="I3665" s="456"/>
      <c r="J3665" s="464">
        <f t="shared" ref="J3665:X3665" si="279" xml:space="preserve">  CHOOSE( $F3661, J3662, J3663, J3664 )</f>
        <v>0</v>
      </c>
      <c r="K3665" s="464">
        <f t="shared" si="279"/>
        <v>0</v>
      </c>
      <c r="L3665" s="464">
        <f t="shared" si="279"/>
        <v>0</v>
      </c>
      <c r="M3665" s="464">
        <f t="shared" si="279"/>
        <v>0</v>
      </c>
      <c r="N3665" s="464">
        <f t="shared" si="279"/>
        <v>42.05968514675606</v>
      </c>
      <c r="O3665" s="464">
        <f t="shared" si="279"/>
        <v>39.270953170129445</v>
      </c>
      <c r="P3665" s="464">
        <f t="shared" si="279"/>
        <v>34.741991489830099</v>
      </c>
      <c r="Q3665" s="464">
        <f t="shared" si="279"/>
        <v>31.999688035633181</v>
      </c>
      <c r="R3665" s="464">
        <f t="shared" si="279"/>
        <v>30.652178740750603</v>
      </c>
      <c r="S3665" s="464">
        <f t="shared" si="279"/>
        <v>26.94</v>
      </c>
      <c r="T3665" s="464">
        <f t="shared" si="279"/>
        <v>26.41</v>
      </c>
      <c r="U3665" s="464">
        <f t="shared" si="279"/>
        <v>25.91</v>
      </c>
      <c r="V3665" s="464">
        <f t="shared" si="279"/>
        <v>25.42</v>
      </c>
      <c r="W3665" s="464">
        <f t="shared" si="279"/>
        <v>24.95</v>
      </c>
      <c r="X3665" s="464">
        <f t="shared" si="279"/>
        <v>0</v>
      </c>
    </row>
    <row r="3666" spans="1:24" outlineLevel="2"/>
    <row r="3667" spans="1:24" outlineLevel="2"/>
    <row r="3668" spans="1:24" outlineLevel="2">
      <c r="B3668" s="69" t="s">
        <v>7045</v>
      </c>
    </row>
    <row r="3669" spans="1:24" outlineLevel="2">
      <c r="A3669" s="447"/>
      <c r="B3669" s="447"/>
      <c r="C3669" s="448"/>
      <c r="D3669" s="449"/>
      <c r="E3669" s="450" t="s">
        <v>7041</v>
      </c>
      <c r="F3669" s="450">
        <v>1</v>
      </c>
      <c r="G3669" s="450" t="s">
        <v>4001</v>
      </c>
      <c r="M3669" s="451"/>
    </row>
    <row r="3670" spans="1:24" outlineLevel="2">
      <c r="A3670" s="447"/>
      <c r="B3670" s="447"/>
      <c r="C3670" s="448"/>
      <c r="D3670" s="449"/>
      <c r="E3670" s="463" t="s">
        <v>7046</v>
      </c>
      <c r="F3670" s="463">
        <v>0</v>
      </c>
      <c r="G3670" s="463" t="s">
        <v>50</v>
      </c>
      <c r="H3670" s="463">
        <v>0</v>
      </c>
      <c r="I3670" s="463">
        <v>0</v>
      </c>
      <c r="J3670" s="463">
        <v>0</v>
      </c>
      <c r="K3670" s="463">
        <v>0</v>
      </c>
      <c r="L3670" s="463">
        <v>0</v>
      </c>
      <c r="M3670" s="463">
        <v>0</v>
      </c>
      <c r="N3670" s="463">
        <v>42.05968514675606</v>
      </c>
      <c r="O3670" s="463">
        <v>39.270953170129445</v>
      </c>
      <c r="P3670" s="463">
        <v>34.741991489830099</v>
      </c>
      <c r="Q3670" s="463">
        <v>31.999688035633181</v>
      </c>
      <c r="R3670" s="463">
        <v>30.652178740750603</v>
      </c>
      <c r="S3670" s="463">
        <v>26.94</v>
      </c>
      <c r="T3670" s="463">
        <v>26.41</v>
      </c>
      <c r="U3670" s="463">
        <v>25.91</v>
      </c>
      <c r="V3670" s="463">
        <v>25.42</v>
      </c>
      <c r="W3670" s="463">
        <v>24.95</v>
      </c>
      <c r="X3670" s="463">
        <v>0</v>
      </c>
    </row>
    <row r="3671" spans="1:24" outlineLevel="2">
      <c r="A3671" s="447"/>
      <c r="B3671" s="447"/>
      <c r="C3671" s="448"/>
      <c r="D3671" s="449"/>
      <c r="E3671" s="463" t="s">
        <v>7047</v>
      </c>
      <c r="F3671" s="463">
        <v>0</v>
      </c>
      <c r="G3671" s="463" t="s">
        <v>50</v>
      </c>
      <c r="H3671" s="463">
        <v>0</v>
      </c>
      <c r="I3671" s="463">
        <v>0</v>
      </c>
      <c r="J3671" s="463">
        <v>0</v>
      </c>
      <c r="K3671" s="463">
        <v>0</v>
      </c>
      <c r="L3671" s="463">
        <v>0</v>
      </c>
      <c r="M3671" s="463">
        <v>0</v>
      </c>
      <c r="N3671" s="463">
        <v>32.892022374705618</v>
      </c>
      <c r="O3671" s="463">
        <v>33.08743315132908</v>
      </c>
      <c r="P3671" s="463">
        <v>32.83437418412057</v>
      </c>
      <c r="Q3671" s="463">
        <v>32.660719313496188</v>
      </c>
      <c r="R3671" s="463">
        <v>32.926127227703176</v>
      </c>
      <c r="S3671" s="463">
        <v>0</v>
      </c>
      <c r="T3671" s="463">
        <v>0</v>
      </c>
      <c r="U3671" s="463">
        <v>0</v>
      </c>
      <c r="V3671" s="463">
        <v>0</v>
      </c>
      <c r="W3671" s="463">
        <v>0</v>
      </c>
      <c r="X3671" s="463">
        <v>0</v>
      </c>
    </row>
    <row r="3672" spans="1:24" outlineLevel="2">
      <c r="A3672" s="447"/>
      <c r="B3672" s="447"/>
      <c r="C3672" s="448"/>
      <c r="D3672" s="449"/>
      <c r="E3672" s="463" t="s">
        <v>7048</v>
      </c>
      <c r="F3672" s="463">
        <v>0</v>
      </c>
      <c r="G3672" s="463" t="s">
        <v>50</v>
      </c>
      <c r="H3672" s="463">
        <v>0</v>
      </c>
      <c r="I3672" s="463">
        <v>0</v>
      </c>
      <c r="J3672" s="463">
        <v>0</v>
      </c>
      <c r="K3672" s="463">
        <v>0</v>
      </c>
      <c r="L3672" s="463">
        <v>0</v>
      </c>
      <c r="M3672" s="463">
        <v>0</v>
      </c>
      <c r="N3672" s="463">
        <v>0</v>
      </c>
      <c r="O3672" s="463">
        <v>0</v>
      </c>
      <c r="P3672" s="463">
        <v>0</v>
      </c>
      <c r="Q3672" s="463">
        <v>0</v>
      </c>
      <c r="R3672" s="463">
        <v>0</v>
      </c>
      <c r="S3672" s="463">
        <v>0</v>
      </c>
      <c r="T3672" s="463">
        <v>0</v>
      </c>
      <c r="U3672" s="463">
        <v>0</v>
      </c>
      <c r="V3672" s="463">
        <v>0</v>
      </c>
      <c r="W3672" s="463">
        <v>0</v>
      </c>
      <c r="X3672" s="463">
        <v>0</v>
      </c>
    </row>
    <row r="3673" spans="1:24" outlineLevel="2">
      <c r="A3673" s="453"/>
      <c r="B3673" s="453"/>
      <c r="C3673" s="454"/>
      <c r="D3673" s="455"/>
      <c r="E3673" s="456" t="s">
        <v>7045</v>
      </c>
      <c r="F3673" s="456"/>
      <c r="G3673" s="456" t="s">
        <v>50</v>
      </c>
      <c r="H3673" s="456"/>
      <c r="I3673" s="456"/>
      <c r="J3673" s="464">
        <f t="shared" ref="J3673:X3673" si="280" xml:space="preserve">  CHOOSE( $F3669, J3670, J3671, J3672 )</f>
        <v>0</v>
      </c>
      <c r="K3673" s="464">
        <f t="shared" si="280"/>
        <v>0</v>
      </c>
      <c r="L3673" s="464">
        <f t="shared" si="280"/>
        <v>0</v>
      </c>
      <c r="M3673" s="464">
        <f t="shared" si="280"/>
        <v>0</v>
      </c>
      <c r="N3673" s="464">
        <f t="shared" si="280"/>
        <v>42.05968514675606</v>
      </c>
      <c r="O3673" s="464">
        <f t="shared" si="280"/>
        <v>39.270953170129445</v>
      </c>
      <c r="P3673" s="464">
        <f t="shared" si="280"/>
        <v>34.741991489830099</v>
      </c>
      <c r="Q3673" s="464">
        <f t="shared" si="280"/>
        <v>31.999688035633181</v>
      </c>
      <c r="R3673" s="464">
        <f t="shared" si="280"/>
        <v>30.652178740750603</v>
      </c>
      <c r="S3673" s="464">
        <f t="shared" si="280"/>
        <v>26.94</v>
      </c>
      <c r="T3673" s="464">
        <f t="shared" si="280"/>
        <v>26.41</v>
      </c>
      <c r="U3673" s="464">
        <f t="shared" si="280"/>
        <v>25.91</v>
      </c>
      <c r="V3673" s="464">
        <f t="shared" si="280"/>
        <v>25.42</v>
      </c>
      <c r="W3673" s="464">
        <f t="shared" si="280"/>
        <v>24.95</v>
      </c>
      <c r="X3673" s="464">
        <f t="shared" si="280"/>
        <v>0</v>
      </c>
    </row>
    <row r="3674" spans="1:24" outlineLevel="2"/>
    <row r="3675" spans="1:24" outlineLevel="2"/>
    <row r="3676" spans="1:24" outlineLevel="2">
      <c r="B3676" s="69" t="s">
        <v>7049</v>
      </c>
    </row>
    <row r="3677" spans="1:24" outlineLevel="2">
      <c r="A3677" s="447"/>
      <c r="B3677" s="447"/>
      <c r="C3677" s="448"/>
      <c r="D3677" s="449"/>
      <c r="E3677" s="450" t="s">
        <v>7041</v>
      </c>
      <c r="F3677" s="450">
        <v>1</v>
      </c>
      <c r="G3677" s="450" t="s">
        <v>4001</v>
      </c>
      <c r="M3677" s="451"/>
    </row>
    <row r="3678" spans="1:24" outlineLevel="2">
      <c r="A3678" s="447"/>
      <c r="B3678" s="447"/>
      <c r="C3678" s="448"/>
      <c r="D3678" s="449"/>
      <c r="E3678" s="463" t="s">
        <v>7050</v>
      </c>
      <c r="F3678" s="463">
        <v>0</v>
      </c>
      <c r="G3678" s="463" t="s">
        <v>50</v>
      </c>
      <c r="H3678" s="463">
        <v>0</v>
      </c>
      <c r="I3678" s="463">
        <v>0</v>
      </c>
      <c r="J3678" s="463">
        <v>0</v>
      </c>
      <c r="K3678" s="463">
        <v>0</v>
      </c>
      <c r="L3678" s="463">
        <v>0</v>
      </c>
      <c r="M3678" s="463">
        <v>0</v>
      </c>
      <c r="N3678" s="463">
        <v>42.05968514675606</v>
      </c>
      <c r="O3678" s="463">
        <v>39.270953170129445</v>
      </c>
      <c r="P3678" s="463">
        <v>34.741991489830099</v>
      </c>
      <c r="Q3678" s="463">
        <v>31.999688035633181</v>
      </c>
      <c r="R3678" s="463">
        <v>30.652178740750603</v>
      </c>
      <c r="S3678" s="463">
        <v>26.94</v>
      </c>
      <c r="T3678" s="463">
        <v>26.41</v>
      </c>
      <c r="U3678" s="463">
        <v>25.91</v>
      </c>
      <c r="V3678" s="463">
        <v>25.42</v>
      </c>
      <c r="W3678" s="463">
        <v>24.95</v>
      </c>
      <c r="X3678" s="463">
        <v>0</v>
      </c>
    </row>
    <row r="3679" spans="1:24" outlineLevel="2">
      <c r="A3679" s="447"/>
      <c r="B3679" s="447"/>
      <c r="C3679" s="448"/>
      <c r="D3679" s="449"/>
      <c r="E3679" s="463" t="s">
        <v>7051</v>
      </c>
      <c r="F3679" s="463">
        <v>0</v>
      </c>
      <c r="G3679" s="463" t="s">
        <v>50</v>
      </c>
      <c r="H3679" s="463">
        <v>0</v>
      </c>
      <c r="I3679" s="463">
        <v>0</v>
      </c>
      <c r="J3679" s="463">
        <v>0</v>
      </c>
      <c r="K3679" s="463">
        <v>0</v>
      </c>
      <c r="L3679" s="463">
        <v>0</v>
      </c>
      <c r="M3679" s="463">
        <v>0</v>
      </c>
      <c r="N3679" s="463">
        <v>32.892022374705618</v>
      </c>
      <c r="O3679" s="463">
        <v>33.08743315132908</v>
      </c>
      <c r="P3679" s="463">
        <v>32.83437418412057</v>
      </c>
      <c r="Q3679" s="463">
        <v>32.660719313496188</v>
      </c>
      <c r="R3679" s="463">
        <v>32.926127227703176</v>
      </c>
      <c r="S3679" s="463">
        <v>0</v>
      </c>
      <c r="T3679" s="463">
        <v>0</v>
      </c>
      <c r="U3679" s="463">
        <v>0</v>
      </c>
      <c r="V3679" s="463">
        <v>0</v>
      </c>
      <c r="W3679" s="463">
        <v>0</v>
      </c>
      <c r="X3679" s="463">
        <v>0</v>
      </c>
    </row>
    <row r="3680" spans="1:24" outlineLevel="2">
      <c r="A3680" s="447"/>
      <c r="B3680" s="447"/>
      <c r="C3680" s="448"/>
      <c r="D3680" s="449"/>
      <c r="E3680" s="463" t="s">
        <v>7052</v>
      </c>
      <c r="F3680" s="463">
        <v>0</v>
      </c>
      <c r="G3680" s="463" t="s">
        <v>50</v>
      </c>
      <c r="H3680" s="463">
        <v>0</v>
      </c>
      <c r="I3680" s="463">
        <v>0</v>
      </c>
      <c r="J3680" s="463">
        <v>0</v>
      </c>
      <c r="K3680" s="463">
        <v>0</v>
      </c>
      <c r="L3680" s="463">
        <v>0</v>
      </c>
      <c r="M3680" s="463">
        <v>0</v>
      </c>
      <c r="N3680" s="463">
        <v>0</v>
      </c>
      <c r="O3680" s="463">
        <v>0</v>
      </c>
      <c r="P3680" s="463">
        <v>0</v>
      </c>
      <c r="Q3680" s="463">
        <v>0</v>
      </c>
      <c r="R3680" s="463">
        <v>0</v>
      </c>
      <c r="S3680" s="463">
        <v>0</v>
      </c>
      <c r="T3680" s="463">
        <v>0</v>
      </c>
      <c r="U3680" s="463">
        <v>0</v>
      </c>
      <c r="V3680" s="463">
        <v>0</v>
      </c>
      <c r="W3680" s="463">
        <v>0</v>
      </c>
      <c r="X3680" s="463">
        <v>0</v>
      </c>
    </row>
    <row r="3681" spans="1:24" outlineLevel="2">
      <c r="A3681" s="453"/>
      <c r="B3681" s="453"/>
      <c r="C3681" s="454"/>
      <c r="D3681" s="455"/>
      <c r="E3681" s="456" t="s">
        <v>7049</v>
      </c>
      <c r="F3681" s="456"/>
      <c r="G3681" s="456" t="s">
        <v>50</v>
      </c>
      <c r="H3681" s="456"/>
      <c r="I3681" s="456"/>
      <c r="J3681" s="464">
        <f t="shared" ref="J3681:X3681" si="281" xml:space="preserve">  CHOOSE( $F3677, J3678, J3679, J3680 )</f>
        <v>0</v>
      </c>
      <c r="K3681" s="464">
        <f t="shared" si="281"/>
        <v>0</v>
      </c>
      <c r="L3681" s="464">
        <f t="shared" si="281"/>
        <v>0</v>
      </c>
      <c r="M3681" s="464">
        <f t="shared" si="281"/>
        <v>0</v>
      </c>
      <c r="N3681" s="464">
        <f t="shared" si="281"/>
        <v>42.05968514675606</v>
      </c>
      <c r="O3681" s="464">
        <f t="shared" si="281"/>
        <v>39.270953170129445</v>
      </c>
      <c r="P3681" s="464">
        <f t="shared" si="281"/>
        <v>34.741991489830099</v>
      </c>
      <c r="Q3681" s="464">
        <f t="shared" si="281"/>
        <v>31.999688035633181</v>
      </c>
      <c r="R3681" s="464">
        <f t="shared" si="281"/>
        <v>30.652178740750603</v>
      </c>
      <c r="S3681" s="464">
        <f t="shared" si="281"/>
        <v>26.94</v>
      </c>
      <c r="T3681" s="464">
        <f t="shared" si="281"/>
        <v>26.41</v>
      </c>
      <c r="U3681" s="464">
        <f t="shared" si="281"/>
        <v>25.91</v>
      </c>
      <c r="V3681" s="464">
        <f t="shared" si="281"/>
        <v>25.42</v>
      </c>
      <c r="W3681" s="464">
        <f t="shared" si="281"/>
        <v>24.95</v>
      </c>
      <c r="X3681" s="464">
        <f t="shared" si="281"/>
        <v>0</v>
      </c>
    </row>
    <row r="3682" spans="1:24" outlineLevel="2"/>
    <row r="3683" spans="1:24" outlineLevel="2"/>
    <row r="3684" spans="1:24" outlineLevel="2">
      <c r="B3684" s="69" t="s">
        <v>7053</v>
      </c>
    </row>
    <row r="3685" spans="1:24" outlineLevel="2">
      <c r="A3685" s="447"/>
      <c r="B3685" s="447"/>
      <c r="C3685" s="448"/>
      <c r="D3685" s="449"/>
      <c r="E3685" s="450" t="s">
        <v>7041</v>
      </c>
      <c r="F3685" s="450">
        <v>1</v>
      </c>
      <c r="G3685" s="450" t="s">
        <v>4001</v>
      </c>
      <c r="M3685" s="451"/>
    </row>
    <row r="3686" spans="1:24" outlineLevel="2">
      <c r="A3686" s="447"/>
      <c r="B3686" s="447"/>
      <c r="C3686" s="448"/>
      <c r="D3686" s="449"/>
      <c r="E3686" s="463" t="s">
        <v>7054</v>
      </c>
      <c r="F3686" s="463">
        <v>0</v>
      </c>
      <c r="G3686" s="463" t="s">
        <v>50</v>
      </c>
      <c r="H3686" s="463">
        <v>0</v>
      </c>
      <c r="I3686" s="463">
        <v>0</v>
      </c>
      <c r="J3686" s="463">
        <v>0</v>
      </c>
      <c r="K3686" s="463">
        <v>0</v>
      </c>
      <c r="L3686" s="463">
        <v>0</v>
      </c>
      <c r="M3686" s="463">
        <v>0</v>
      </c>
      <c r="N3686" s="463">
        <v>42.05968514675606</v>
      </c>
      <c r="O3686" s="463">
        <v>39.270953170129445</v>
      </c>
      <c r="P3686" s="463">
        <v>34.741991489830099</v>
      </c>
      <c r="Q3686" s="463">
        <v>31.999688035633181</v>
      </c>
      <c r="R3686" s="463">
        <v>30.652178740750603</v>
      </c>
      <c r="S3686" s="463">
        <v>26.94</v>
      </c>
      <c r="T3686" s="463">
        <v>26.41</v>
      </c>
      <c r="U3686" s="463">
        <v>25.91</v>
      </c>
      <c r="V3686" s="463">
        <v>25.42</v>
      </c>
      <c r="W3686" s="463">
        <v>24.95</v>
      </c>
      <c r="X3686" s="463">
        <v>0</v>
      </c>
    </row>
    <row r="3687" spans="1:24" outlineLevel="2">
      <c r="A3687" s="447"/>
      <c r="B3687" s="447"/>
      <c r="C3687" s="448"/>
      <c r="D3687" s="449"/>
      <c r="E3687" s="463" t="s">
        <v>7055</v>
      </c>
      <c r="F3687" s="463">
        <v>0</v>
      </c>
      <c r="G3687" s="463" t="s">
        <v>50</v>
      </c>
      <c r="H3687" s="463">
        <v>0</v>
      </c>
      <c r="I3687" s="463">
        <v>0</v>
      </c>
      <c r="J3687" s="463">
        <v>0</v>
      </c>
      <c r="K3687" s="463">
        <v>0</v>
      </c>
      <c r="L3687" s="463">
        <v>0</v>
      </c>
      <c r="M3687" s="463">
        <v>0</v>
      </c>
      <c r="N3687" s="463">
        <v>32.892022374705618</v>
      </c>
      <c r="O3687" s="463">
        <v>33.08743315132908</v>
      </c>
      <c r="P3687" s="463">
        <v>32.83437418412057</v>
      </c>
      <c r="Q3687" s="463">
        <v>32.660719313496188</v>
      </c>
      <c r="R3687" s="463">
        <v>32.926127227703176</v>
      </c>
      <c r="S3687" s="463">
        <v>0</v>
      </c>
      <c r="T3687" s="463">
        <v>0</v>
      </c>
      <c r="U3687" s="463">
        <v>0</v>
      </c>
      <c r="V3687" s="463">
        <v>0</v>
      </c>
      <c r="W3687" s="463">
        <v>0</v>
      </c>
      <c r="X3687" s="463">
        <v>0</v>
      </c>
    </row>
    <row r="3688" spans="1:24" outlineLevel="2">
      <c r="A3688" s="447"/>
      <c r="B3688" s="447"/>
      <c r="C3688" s="448"/>
      <c r="D3688" s="449"/>
      <c r="E3688" s="463" t="s">
        <v>7056</v>
      </c>
      <c r="F3688" s="463">
        <v>0</v>
      </c>
      <c r="G3688" s="463" t="s">
        <v>50</v>
      </c>
      <c r="H3688" s="463">
        <v>0</v>
      </c>
      <c r="I3688" s="463">
        <v>0</v>
      </c>
      <c r="J3688" s="463">
        <v>0</v>
      </c>
      <c r="K3688" s="463">
        <v>0</v>
      </c>
      <c r="L3688" s="463">
        <v>0</v>
      </c>
      <c r="M3688" s="463">
        <v>0</v>
      </c>
      <c r="N3688" s="463">
        <v>0</v>
      </c>
      <c r="O3688" s="463">
        <v>0</v>
      </c>
      <c r="P3688" s="463">
        <v>0</v>
      </c>
      <c r="Q3688" s="463">
        <v>0</v>
      </c>
      <c r="R3688" s="463">
        <v>0</v>
      </c>
      <c r="S3688" s="463">
        <v>0</v>
      </c>
      <c r="T3688" s="463">
        <v>0</v>
      </c>
      <c r="U3688" s="463">
        <v>0</v>
      </c>
      <c r="V3688" s="463">
        <v>0</v>
      </c>
      <c r="W3688" s="463">
        <v>0</v>
      </c>
      <c r="X3688" s="463">
        <v>0</v>
      </c>
    </row>
    <row r="3689" spans="1:24" outlineLevel="2">
      <c r="A3689" s="453"/>
      <c r="B3689" s="453"/>
      <c r="C3689" s="454"/>
      <c r="D3689" s="455"/>
      <c r="E3689" s="456" t="s">
        <v>7053</v>
      </c>
      <c r="F3689" s="456"/>
      <c r="G3689" s="456" t="s">
        <v>50</v>
      </c>
      <c r="H3689" s="456"/>
      <c r="I3689" s="456"/>
      <c r="J3689" s="464">
        <f t="shared" ref="J3689:X3689" si="282" xml:space="preserve">  CHOOSE( $F3685, J3686, J3687, J3688 )</f>
        <v>0</v>
      </c>
      <c r="K3689" s="464">
        <f t="shared" si="282"/>
        <v>0</v>
      </c>
      <c r="L3689" s="464">
        <f t="shared" si="282"/>
        <v>0</v>
      </c>
      <c r="M3689" s="464">
        <f t="shared" si="282"/>
        <v>0</v>
      </c>
      <c r="N3689" s="464">
        <f t="shared" si="282"/>
        <v>42.05968514675606</v>
      </c>
      <c r="O3689" s="464">
        <f t="shared" si="282"/>
        <v>39.270953170129445</v>
      </c>
      <c r="P3689" s="464">
        <f t="shared" si="282"/>
        <v>34.741991489830099</v>
      </c>
      <c r="Q3689" s="464">
        <f t="shared" si="282"/>
        <v>31.999688035633181</v>
      </c>
      <c r="R3689" s="464">
        <f t="shared" si="282"/>
        <v>30.652178740750603</v>
      </c>
      <c r="S3689" s="464">
        <f t="shared" si="282"/>
        <v>26.94</v>
      </c>
      <c r="T3689" s="464">
        <f t="shared" si="282"/>
        <v>26.41</v>
      </c>
      <c r="U3689" s="464">
        <f t="shared" si="282"/>
        <v>25.91</v>
      </c>
      <c r="V3689" s="464">
        <f t="shared" si="282"/>
        <v>25.42</v>
      </c>
      <c r="W3689" s="464">
        <f t="shared" si="282"/>
        <v>24.95</v>
      </c>
      <c r="X3689" s="464">
        <f t="shared" si="282"/>
        <v>0</v>
      </c>
    </row>
    <row r="3690" spans="1:24" outlineLevel="2"/>
    <row r="3691" spans="1:24" outlineLevel="2"/>
    <row r="3692" spans="1:24" outlineLevel="2">
      <c r="B3692" s="69" t="s">
        <v>7057</v>
      </c>
    </row>
    <row r="3693" spans="1:24" outlineLevel="2">
      <c r="A3693" s="447"/>
      <c r="B3693" s="447"/>
      <c r="C3693" s="448"/>
      <c r="D3693" s="449"/>
      <c r="E3693" s="450" t="s">
        <v>7041</v>
      </c>
      <c r="F3693" s="450">
        <v>1</v>
      </c>
      <c r="G3693" s="450" t="s">
        <v>4001</v>
      </c>
      <c r="M3693" s="451"/>
    </row>
    <row r="3694" spans="1:24" outlineLevel="2">
      <c r="A3694" s="447"/>
      <c r="B3694" s="447"/>
      <c r="C3694" s="448"/>
      <c r="D3694" s="449"/>
      <c r="E3694" s="463" t="s">
        <v>7058</v>
      </c>
      <c r="F3694" s="463">
        <v>0</v>
      </c>
      <c r="G3694" s="463" t="s">
        <v>50</v>
      </c>
      <c r="H3694" s="463">
        <v>0</v>
      </c>
      <c r="I3694" s="463">
        <v>0</v>
      </c>
      <c r="J3694" s="463">
        <v>0</v>
      </c>
      <c r="K3694" s="463">
        <v>0</v>
      </c>
      <c r="L3694" s="463">
        <v>0</v>
      </c>
      <c r="M3694" s="463">
        <v>0</v>
      </c>
      <c r="N3694" s="463">
        <v>42.05968514675606</v>
      </c>
      <c r="O3694" s="463">
        <v>39.270953170129445</v>
      </c>
      <c r="P3694" s="463">
        <v>34.741991489830099</v>
      </c>
      <c r="Q3694" s="463">
        <v>31.999688035633181</v>
      </c>
      <c r="R3694" s="463">
        <v>30.652178740750603</v>
      </c>
      <c r="S3694" s="463">
        <v>26.94</v>
      </c>
      <c r="T3694" s="463">
        <v>26.41</v>
      </c>
      <c r="U3694" s="463">
        <v>25.91</v>
      </c>
      <c r="V3694" s="463">
        <v>25.42</v>
      </c>
      <c r="W3694" s="463">
        <v>24.95</v>
      </c>
      <c r="X3694" s="463">
        <v>0</v>
      </c>
    </row>
    <row r="3695" spans="1:24" outlineLevel="2">
      <c r="A3695" s="447"/>
      <c r="B3695" s="447"/>
      <c r="C3695" s="448"/>
      <c r="D3695" s="449"/>
      <c r="E3695" s="463" t="s">
        <v>7059</v>
      </c>
      <c r="F3695" s="463">
        <v>0</v>
      </c>
      <c r="G3695" s="463" t="s">
        <v>50</v>
      </c>
      <c r="H3695" s="463">
        <v>0</v>
      </c>
      <c r="I3695" s="463">
        <v>0</v>
      </c>
      <c r="J3695" s="463">
        <v>0</v>
      </c>
      <c r="K3695" s="463">
        <v>0</v>
      </c>
      <c r="L3695" s="463">
        <v>0</v>
      </c>
      <c r="M3695" s="463">
        <v>0</v>
      </c>
      <c r="N3695" s="463">
        <v>32.892022374705618</v>
      </c>
      <c r="O3695" s="463">
        <v>33.08743315132908</v>
      </c>
      <c r="P3695" s="463">
        <v>32.83437418412057</v>
      </c>
      <c r="Q3695" s="463">
        <v>32.660719313496188</v>
      </c>
      <c r="R3695" s="463">
        <v>32.926127227703176</v>
      </c>
      <c r="S3695" s="463">
        <v>0</v>
      </c>
      <c r="T3695" s="463">
        <v>0</v>
      </c>
      <c r="U3695" s="463">
        <v>0</v>
      </c>
      <c r="V3695" s="463">
        <v>0</v>
      </c>
      <c r="W3695" s="463">
        <v>0</v>
      </c>
      <c r="X3695" s="463">
        <v>0</v>
      </c>
    </row>
    <row r="3696" spans="1:24" outlineLevel="2">
      <c r="A3696" s="447"/>
      <c r="B3696" s="447"/>
      <c r="C3696" s="448"/>
      <c r="D3696" s="449"/>
      <c r="E3696" s="463" t="s">
        <v>7060</v>
      </c>
      <c r="F3696" s="463">
        <v>0</v>
      </c>
      <c r="G3696" s="463" t="s">
        <v>50</v>
      </c>
      <c r="H3696" s="463">
        <v>0</v>
      </c>
      <c r="I3696" s="463">
        <v>0</v>
      </c>
      <c r="J3696" s="463">
        <v>0</v>
      </c>
      <c r="K3696" s="463">
        <v>0</v>
      </c>
      <c r="L3696" s="463">
        <v>0</v>
      </c>
      <c r="M3696" s="463">
        <v>0</v>
      </c>
      <c r="N3696" s="463">
        <v>0</v>
      </c>
      <c r="O3696" s="463">
        <v>0</v>
      </c>
      <c r="P3696" s="463">
        <v>0</v>
      </c>
      <c r="Q3696" s="463">
        <v>0</v>
      </c>
      <c r="R3696" s="463">
        <v>0</v>
      </c>
      <c r="S3696" s="463">
        <v>0</v>
      </c>
      <c r="T3696" s="463">
        <v>0</v>
      </c>
      <c r="U3696" s="463">
        <v>0</v>
      </c>
      <c r="V3696" s="463">
        <v>0</v>
      </c>
      <c r="W3696" s="463">
        <v>0</v>
      </c>
      <c r="X3696" s="463">
        <v>0</v>
      </c>
    </row>
    <row r="3697" spans="1:24" outlineLevel="2">
      <c r="A3697" s="453"/>
      <c r="B3697" s="453"/>
      <c r="C3697" s="454"/>
      <c r="D3697" s="455"/>
      <c r="E3697" s="456" t="s">
        <v>7057</v>
      </c>
      <c r="F3697" s="456"/>
      <c r="G3697" s="456" t="s">
        <v>50</v>
      </c>
      <c r="H3697" s="456"/>
      <c r="I3697" s="456"/>
      <c r="J3697" s="464">
        <f t="shared" ref="J3697:X3697" si="283" xml:space="preserve">  CHOOSE( $F3693, J3694, J3695, J3696 )</f>
        <v>0</v>
      </c>
      <c r="K3697" s="464">
        <f t="shared" si="283"/>
        <v>0</v>
      </c>
      <c r="L3697" s="464">
        <f t="shared" si="283"/>
        <v>0</v>
      </c>
      <c r="M3697" s="464">
        <f t="shared" si="283"/>
        <v>0</v>
      </c>
      <c r="N3697" s="464">
        <f t="shared" si="283"/>
        <v>42.05968514675606</v>
      </c>
      <c r="O3697" s="464">
        <f t="shared" si="283"/>
        <v>39.270953170129445</v>
      </c>
      <c r="P3697" s="464">
        <f t="shared" si="283"/>
        <v>34.741991489830099</v>
      </c>
      <c r="Q3697" s="464">
        <f t="shared" si="283"/>
        <v>31.999688035633181</v>
      </c>
      <c r="R3697" s="464">
        <f t="shared" si="283"/>
        <v>30.652178740750603</v>
      </c>
      <c r="S3697" s="464">
        <f t="shared" si="283"/>
        <v>26.94</v>
      </c>
      <c r="T3697" s="464">
        <f t="shared" si="283"/>
        <v>26.41</v>
      </c>
      <c r="U3697" s="464">
        <f t="shared" si="283"/>
        <v>25.91</v>
      </c>
      <c r="V3697" s="464">
        <f t="shared" si="283"/>
        <v>25.42</v>
      </c>
      <c r="W3697" s="464">
        <f t="shared" si="283"/>
        <v>24.95</v>
      </c>
      <c r="X3697" s="464">
        <f t="shared" si="283"/>
        <v>0</v>
      </c>
    </row>
    <row r="3698" spans="1:24" outlineLevel="2"/>
    <row r="3699" spans="1:24" outlineLevel="2"/>
    <row r="3700" spans="1:24" outlineLevel="2">
      <c r="B3700" s="69" t="s">
        <v>7061</v>
      </c>
    </row>
    <row r="3701" spans="1:24" outlineLevel="2">
      <c r="A3701" s="447"/>
      <c r="B3701" s="447"/>
      <c r="C3701" s="448"/>
      <c r="D3701" s="449"/>
      <c r="E3701" s="450" t="s">
        <v>7041</v>
      </c>
      <c r="F3701" s="450">
        <v>1</v>
      </c>
      <c r="G3701" s="450" t="s">
        <v>4001</v>
      </c>
      <c r="M3701" s="451"/>
    </row>
    <row r="3702" spans="1:24" outlineLevel="2">
      <c r="A3702" s="447"/>
      <c r="B3702" s="447"/>
      <c r="C3702" s="448"/>
      <c r="D3702" s="449"/>
      <c r="E3702" s="463" t="s">
        <v>7062</v>
      </c>
      <c r="F3702" s="463">
        <v>0</v>
      </c>
      <c r="G3702" s="463" t="s">
        <v>50</v>
      </c>
      <c r="H3702" s="463">
        <v>0</v>
      </c>
      <c r="I3702" s="463">
        <v>0</v>
      </c>
      <c r="J3702" s="463">
        <v>0</v>
      </c>
      <c r="K3702" s="463">
        <v>0</v>
      </c>
      <c r="L3702" s="463">
        <v>0</v>
      </c>
      <c r="M3702" s="463">
        <v>0</v>
      </c>
      <c r="N3702" s="463">
        <v>42.05968514675606</v>
      </c>
      <c r="O3702" s="463">
        <v>39.270953170129445</v>
      </c>
      <c r="P3702" s="463">
        <v>34.741991489830099</v>
      </c>
      <c r="Q3702" s="463">
        <v>31.999688035633181</v>
      </c>
      <c r="R3702" s="463">
        <v>30.652178740750603</v>
      </c>
      <c r="S3702" s="463">
        <v>26.94</v>
      </c>
      <c r="T3702" s="463">
        <v>26.41</v>
      </c>
      <c r="U3702" s="463">
        <v>25.91</v>
      </c>
      <c r="V3702" s="463">
        <v>25.42</v>
      </c>
      <c r="W3702" s="463">
        <v>24.95</v>
      </c>
      <c r="X3702" s="463">
        <v>0</v>
      </c>
    </row>
    <row r="3703" spans="1:24" outlineLevel="2">
      <c r="A3703" s="447"/>
      <c r="B3703" s="447"/>
      <c r="C3703" s="448"/>
      <c r="D3703" s="449"/>
      <c r="E3703" s="463" t="s">
        <v>7063</v>
      </c>
      <c r="F3703" s="463">
        <v>0</v>
      </c>
      <c r="G3703" s="463" t="s">
        <v>50</v>
      </c>
      <c r="H3703" s="463">
        <v>0</v>
      </c>
      <c r="I3703" s="463">
        <v>0</v>
      </c>
      <c r="J3703" s="463">
        <v>0</v>
      </c>
      <c r="K3703" s="463">
        <v>0</v>
      </c>
      <c r="L3703" s="463">
        <v>0</v>
      </c>
      <c r="M3703" s="463">
        <v>0</v>
      </c>
      <c r="N3703" s="463">
        <v>32.892022374705618</v>
      </c>
      <c r="O3703" s="463">
        <v>33.08743315132908</v>
      </c>
      <c r="P3703" s="463">
        <v>32.83437418412057</v>
      </c>
      <c r="Q3703" s="463">
        <v>32.660719313496188</v>
      </c>
      <c r="R3703" s="463">
        <v>32.926127227703176</v>
      </c>
      <c r="S3703" s="463">
        <v>0</v>
      </c>
      <c r="T3703" s="463">
        <v>0</v>
      </c>
      <c r="U3703" s="463">
        <v>0</v>
      </c>
      <c r="V3703" s="463">
        <v>0</v>
      </c>
      <c r="W3703" s="463">
        <v>0</v>
      </c>
      <c r="X3703" s="463">
        <v>0</v>
      </c>
    </row>
    <row r="3704" spans="1:24" outlineLevel="2">
      <c r="A3704" s="447"/>
      <c r="B3704" s="447"/>
      <c r="C3704" s="448"/>
      <c r="D3704" s="449"/>
      <c r="E3704" s="463" t="s">
        <v>7064</v>
      </c>
      <c r="F3704" s="463">
        <v>0</v>
      </c>
      <c r="G3704" s="463" t="s">
        <v>50</v>
      </c>
      <c r="H3704" s="463">
        <v>0</v>
      </c>
      <c r="I3704" s="463">
        <v>0</v>
      </c>
      <c r="J3704" s="463">
        <v>0</v>
      </c>
      <c r="K3704" s="463">
        <v>0</v>
      </c>
      <c r="L3704" s="463">
        <v>0</v>
      </c>
      <c r="M3704" s="463">
        <v>0</v>
      </c>
      <c r="N3704" s="463">
        <v>0</v>
      </c>
      <c r="O3704" s="463">
        <v>0</v>
      </c>
      <c r="P3704" s="463">
        <v>0</v>
      </c>
      <c r="Q3704" s="463">
        <v>0</v>
      </c>
      <c r="R3704" s="463">
        <v>0</v>
      </c>
      <c r="S3704" s="463">
        <v>0</v>
      </c>
      <c r="T3704" s="463">
        <v>0</v>
      </c>
      <c r="U3704" s="463">
        <v>0</v>
      </c>
      <c r="V3704" s="463">
        <v>0</v>
      </c>
      <c r="W3704" s="463">
        <v>0</v>
      </c>
      <c r="X3704" s="463">
        <v>0</v>
      </c>
    </row>
    <row r="3705" spans="1:24" outlineLevel="2">
      <c r="A3705" s="453"/>
      <c r="B3705" s="453"/>
      <c r="C3705" s="454"/>
      <c r="D3705" s="455"/>
      <c r="E3705" s="456" t="s">
        <v>7061</v>
      </c>
      <c r="F3705" s="456"/>
      <c r="G3705" s="456" t="s">
        <v>50</v>
      </c>
      <c r="H3705" s="456"/>
      <c r="I3705" s="456"/>
      <c r="J3705" s="464">
        <f t="shared" ref="J3705:X3705" si="284" xml:space="preserve">  CHOOSE( $F3701, J3702, J3703, J3704 )</f>
        <v>0</v>
      </c>
      <c r="K3705" s="464">
        <f t="shared" si="284"/>
        <v>0</v>
      </c>
      <c r="L3705" s="464">
        <f t="shared" si="284"/>
        <v>0</v>
      </c>
      <c r="M3705" s="464">
        <f t="shared" si="284"/>
        <v>0</v>
      </c>
      <c r="N3705" s="464">
        <f t="shared" si="284"/>
        <v>42.05968514675606</v>
      </c>
      <c r="O3705" s="464">
        <f t="shared" si="284"/>
        <v>39.270953170129445</v>
      </c>
      <c r="P3705" s="464">
        <f t="shared" si="284"/>
        <v>34.741991489830099</v>
      </c>
      <c r="Q3705" s="464">
        <f t="shared" si="284"/>
        <v>31.999688035633181</v>
      </c>
      <c r="R3705" s="464">
        <f t="shared" si="284"/>
        <v>30.652178740750603</v>
      </c>
      <c r="S3705" s="464">
        <f t="shared" si="284"/>
        <v>26.94</v>
      </c>
      <c r="T3705" s="464">
        <f t="shared" si="284"/>
        <v>26.41</v>
      </c>
      <c r="U3705" s="464">
        <f t="shared" si="284"/>
        <v>25.91</v>
      </c>
      <c r="V3705" s="464">
        <f t="shared" si="284"/>
        <v>25.42</v>
      </c>
      <c r="W3705" s="464">
        <f t="shared" si="284"/>
        <v>24.95</v>
      </c>
      <c r="X3705" s="464">
        <f t="shared" si="284"/>
        <v>0</v>
      </c>
    </row>
    <row r="3706" spans="1:24" outlineLevel="2"/>
    <row r="3707" spans="1:24" outlineLevel="1"/>
    <row r="3708" spans="1:24" outlineLevel="1"/>
    <row r="3709" spans="1:24" s="469" customFormat="1" outlineLevel="1">
      <c r="A3709" s="466" t="s">
        <v>271</v>
      </c>
      <c r="B3709" s="466"/>
      <c r="C3709" s="467"/>
      <c r="D3709" s="468"/>
    </row>
    <row r="3710" spans="1:24" outlineLevel="2">
      <c r="B3710" s="69" t="s">
        <v>7065</v>
      </c>
    </row>
    <row r="3711" spans="1:24" outlineLevel="2">
      <c r="A3711" s="447"/>
      <c r="B3711" s="447"/>
      <c r="C3711" s="448"/>
      <c r="D3711" s="449"/>
      <c r="E3711" s="450" t="s">
        <v>7066</v>
      </c>
      <c r="F3711" s="450">
        <v>1</v>
      </c>
      <c r="G3711" s="450" t="s">
        <v>4001</v>
      </c>
      <c r="M3711" s="451"/>
    </row>
    <row r="3712" spans="1:24" outlineLevel="2">
      <c r="A3712" s="447"/>
      <c r="B3712" s="447"/>
      <c r="C3712" s="448"/>
      <c r="D3712" s="449"/>
      <c r="E3712" s="450" t="s">
        <v>7067</v>
      </c>
      <c r="F3712" s="450">
        <v>0</v>
      </c>
      <c r="G3712" s="450" t="s">
        <v>265</v>
      </c>
      <c r="H3712" s="450">
        <v>136.1935</v>
      </c>
      <c r="I3712" s="450">
        <v>0</v>
      </c>
      <c r="J3712" s="450">
        <v>0</v>
      </c>
      <c r="K3712" s="450">
        <v>0</v>
      </c>
      <c r="L3712" s="450">
        <v>0</v>
      </c>
      <c r="M3712" s="450">
        <v>0</v>
      </c>
      <c r="N3712" s="450">
        <v>15.361000000000001</v>
      </c>
      <c r="O3712" s="450">
        <v>13.785500000000001</v>
      </c>
      <c r="P3712" s="450">
        <v>13.1395</v>
      </c>
      <c r="Q3712" s="450">
        <v>12.4725</v>
      </c>
      <c r="R3712" s="450">
        <v>11.795</v>
      </c>
      <c r="S3712" s="450">
        <v>14.39</v>
      </c>
      <c r="T3712" s="450">
        <v>14.16</v>
      </c>
      <c r="U3712" s="450">
        <v>13.92</v>
      </c>
      <c r="V3712" s="450">
        <v>13.7</v>
      </c>
      <c r="W3712" s="450">
        <v>13.47</v>
      </c>
      <c r="X3712" s="450">
        <v>0</v>
      </c>
    </row>
    <row r="3713" spans="1:24" outlineLevel="2">
      <c r="A3713" s="447"/>
      <c r="B3713" s="447"/>
      <c r="C3713" s="448"/>
      <c r="D3713" s="449"/>
      <c r="E3713" s="450" t="s">
        <v>7068</v>
      </c>
      <c r="F3713" s="450">
        <v>0</v>
      </c>
      <c r="G3713" s="450" t="s">
        <v>265</v>
      </c>
      <c r="H3713" s="450">
        <v>0</v>
      </c>
      <c r="I3713" s="450">
        <v>0</v>
      </c>
      <c r="J3713" s="450">
        <v>0</v>
      </c>
      <c r="K3713" s="450">
        <v>0</v>
      </c>
      <c r="L3713" s="450">
        <v>0</v>
      </c>
      <c r="M3713" s="450">
        <v>0</v>
      </c>
      <c r="N3713" s="450">
        <v>0</v>
      </c>
      <c r="O3713" s="450">
        <v>0</v>
      </c>
      <c r="P3713" s="450">
        <v>0</v>
      </c>
      <c r="Q3713" s="450">
        <v>0</v>
      </c>
      <c r="R3713" s="450">
        <v>0</v>
      </c>
      <c r="S3713" s="450">
        <v>0</v>
      </c>
      <c r="T3713" s="450">
        <v>0</v>
      </c>
      <c r="U3713" s="450">
        <v>0</v>
      </c>
      <c r="V3713" s="450">
        <v>0</v>
      </c>
      <c r="W3713" s="450">
        <v>0</v>
      </c>
      <c r="X3713" s="450">
        <v>0</v>
      </c>
    </row>
    <row r="3714" spans="1:24" outlineLevel="2">
      <c r="A3714" s="447"/>
      <c r="B3714" s="447"/>
      <c r="C3714" s="448"/>
      <c r="D3714" s="449"/>
      <c r="E3714" s="450" t="s">
        <v>7069</v>
      </c>
      <c r="F3714" s="450">
        <v>0</v>
      </c>
      <c r="G3714" s="450" t="s">
        <v>265</v>
      </c>
      <c r="H3714" s="450">
        <v>0</v>
      </c>
      <c r="I3714" s="450">
        <v>0</v>
      </c>
      <c r="J3714" s="450">
        <v>0</v>
      </c>
      <c r="K3714" s="450">
        <v>0</v>
      </c>
      <c r="L3714" s="450">
        <v>0</v>
      </c>
      <c r="M3714" s="450">
        <v>0</v>
      </c>
      <c r="N3714" s="450">
        <v>0</v>
      </c>
      <c r="O3714" s="450">
        <v>0</v>
      </c>
      <c r="P3714" s="450">
        <v>0</v>
      </c>
      <c r="Q3714" s="450">
        <v>0</v>
      </c>
      <c r="R3714" s="450">
        <v>0</v>
      </c>
      <c r="S3714" s="450">
        <v>0</v>
      </c>
      <c r="T3714" s="450">
        <v>0</v>
      </c>
      <c r="U3714" s="450">
        <v>0</v>
      </c>
      <c r="V3714" s="450">
        <v>0</v>
      </c>
      <c r="W3714" s="450">
        <v>0</v>
      </c>
      <c r="X3714" s="450">
        <v>0</v>
      </c>
    </row>
    <row r="3715" spans="1:24" outlineLevel="2">
      <c r="A3715" s="453"/>
      <c r="B3715" s="453"/>
      <c r="C3715" s="454"/>
      <c r="D3715" s="455"/>
      <c r="E3715" s="456" t="s">
        <v>7065</v>
      </c>
      <c r="F3715" s="456"/>
      <c r="G3715" s="456" t="s">
        <v>265</v>
      </c>
      <c r="H3715" s="459">
        <f xml:space="preserve"> SUM( J3715:X3715 )</f>
        <v>136.1935</v>
      </c>
      <c r="I3715" s="456"/>
      <c r="J3715" s="459">
        <f t="shared" ref="J3715:X3715" si="285" xml:space="preserve">  CHOOSE( $F3711, J3712, J3713, J3714 )</f>
        <v>0</v>
      </c>
      <c r="K3715" s="459">
        <f t="shared" si="285"/>
        <v>0</v>
      </c>
      <c r="L3715" s="459">
        <f t="shared" si="285"/>
        <v>0</v>
      </c>
      <c r="M3715" s="459">
        <f t="shared" si="285"/>
        <v>0</v>
      </c>
      <c r="N3715" s="459">
        <f t="shared" si="285"/>
        <v>15.361000000000001</v>
      </c>
      <c r="O3715" s="459">
        <f t="shared" si="285"/>
        <v>13.785500000000001</v>
      </c>
      <c r="P3715" s="459">
        <f t="shared" si="285"/>
        <v>13.1395</v>
      </c>
      <c r="Q3715" s="459">
        <f t="shared" si="285"/>
        <v>12.4725</v>
      </c>
      <c r="R3715" s="459">
        <f t="shared" si="285"/>
        <v>11.795</v>
      </c>
      <c r="S3715" s="459">
        <f t="shared" si="285"/>
        <v>14.39</v>
      </c>
      <c r="T3715" s="459">
        <f t="shared" si="285"/>
        <v>14.16</v>
      </c>
      <c r="U3715" s="459">
        <f t="shared" si="285"/>
        <v>13.92</v>
      </c>
      <c r="V3715" s="459">
        <f t="shared" si="285"/>
        <v>13.7</v>
      </c>
      <c r="W3715" s="459">
        <f t="shared" si="285"/>
        <v>13.47</v>
      </c>
      <c r="X3715" s="459">
        <f t="shared" si="285"/>
        <v>0</v>
      </c>
    </row>
    <row r="3716" spans="1:24" outlineLevel="2"/>
    <row r="3717" spans="1:24" outlineLevel="2"/>
    <row r="3718" spans="1:24" outlineLevel="2">
      <c r="B3718" s="69" t="s">
        <v>7070</v>
      </c>
    </row>
    <row r="3719" spans="1:24" outlineLevel="2">
      <c r="A3719" s="447"/>
      <c r="B3719" s="447"/>
      <c r="C3719" s="448"/>
      <c r="D3719" s="449"/>
      <c r="E3719" s="450" t="s">
        <v>7066</v>
      </c>
      <c r="F3719" s="450">
        <v>1</v>
      </c>
      <c r="G3719" s="450" t="s">
        <v>4001</v>
      </c>
      <c r="M3719" s="451"/>
    </row>
    <row r="3720" spans="1:24" outlineLevel="2">
      <c r="A3720" s="447"/>
      <c r="B3720" s="447"/>
      <c r="C3720" s="448"/>
      <c r="D3720" s="449"/>
      <c r="E3720" s="450" t="s">
        <v>7071</v>
      </c>
      <c r="F3720" s="450">
        <v>0</v>
      </c>
      <c r="G3720" s="450" t="s">
        <v>265</v>
      </c>
      <c r="H3720" s="450">
        <v>5323.9785000000002</v>
      </c>
      <c r="I3720" s="450">
        <v>0</v>
      </c>
      <c r="J3720" s="450">
        <v>0</v>
      </c>
      <c r="K3720" s="450">
        <v>0</v>
      </c>
      <c r="L3720" s="450">
        <v>0</v>
      </c>
      <c r="M3720" s="450">
        <v>0</v>
      </c>
      <c r="N3720" s="450">
        <v>575.78300000000002</v>
      </c>
      <c r="O3720" s="450">
        <v>550.02200000000005</v>
      </c>
      <c r="P3720" s="450">
        <v>528.84</v>
      </c>
      <c r="Q3720" s="450">
        <v>506.13600000000002</v>
      </c>
      <c r="R3720" s="450">
        <v>478.70749999999998</v>
      </c>
      <c r="S3720" s="450">
        <v>555.98</v>
      </c>
      <c r="T3720" s="450">
        <v>546.4</v>
      </c>
      <c r="U3720" s="450">
        <v>536.86</v>
      </c>
      <c r="V3720" s="450">
        <v>527.37</v>
      </c>
      <c r="W3720" s="450">
        <v>517.88</v>
      </c>
      <c r="X3720" s="450">
        <v>0</v>
      </c>
    </row>
    <row r="3721" spans="1:24" outlineLevel="2">
      <c r="A3721" s="447"/>
      <c r="B3721" s="447"/>
      <c r="C3721" s="448"/>
      <c r="D3721" s="449"/>
      <c r="E3721" s="450" t="s">
        <v>7072</v>
      </c>
      <c r="F3721" s="450">
        <v>0</v>
      </c>
      <c r="G3721" s="450" t="s">
        <v>265</v>
      </c>
      <c r="H3721" s="450">
        <v>0</v>
      </c>
      <c r="I3721" s="450">
        <v>0</v>
      </c>
      <c r="J3721" s="450">
        <v>0</v>
      </c>
      <c r="K3721" s="450">
        <v>0</v>
      </c>
      <c r="L3721" s="450">
        <v>0</v>
      </c>
      <c r="M3721" s="450">
        <v>0</v>
      </c>
      <c r="N3721" s="450">
        <v>0</v>
      </c>
      <c r="O3721" s="450">
        <v>0</v>
      </c>
      <c r="P3721" s="450">
        <v>0</v>
      </c>
      <c r="Q3721" s="450">
        <v>0</v>
      </c>
      <c r="R3721" s="450">
        <v>0</v>
      </c>
      <c r="S3721" s="450">
        <v>0</v>
      </c>
      <c r="T3721" s="450">
        <v>0</v>
      </c>
      <c r="U3721" s="450">
        <v>0</v>
      </c>
      <c r="V3721" s="450">
        <v>0</v>
      </c>
      <c r="W3721" s="450">
        <v>0</v>
      </c>
      <c r="X3721" s="450">
        <v>0</v>
      </c>
    </row>
    <row r="3722" spans="1:24" outlineLevel="2">
      <c r="A3722" s="447"/>
      <c r="B3722" s="447"/>
      <c r="C3722" s="448"/>
      <c r="D3722" s="449"/>
      <c r="E3722" s="450" t="s">
        <v>7073</v>
      </c>
      <c r="F3722" s="450">
        <v>0</v>
      </c>
      <c r="G3722" s="450" t="s">
        <v>265</v>
      </c>
      <c r="H3722" s="450">
        <v>0</v>
      </c>
      <c r="I3722" s="450">
        <v>0</v>
      </c>
      <c r="J3722" s="450">
        <v>0</v>
      </c>
      <c r="K3722" s="450">
        <v>0</v>
      </c>
      <c r="L3722" s="450">
        <v>0</v>
      </c>
      <c r="M3722" s="450">
        <v>0</v>
      </c>
      <c r="N3722" s="450">
        <v>0</v>
      </c>
      <c r="O3722" s="450">
        <v>0</v>
      </c>
      <c r="P3722" s="450">
        <v>0</v>
      </c>
      <c r="Q3722" s="450">
        <v>0</v>
      </c>
      <c r="R3722" s="450">
        <v>0</v>
      </c>
      <c r="S3722" s="450">
        <v>0</v>
      </c>
      <c r="T3722" s="450">
        <v>0</v>
      </c>
      <c r="U3722" s="450">
        <v>0</v>
      </c>
      <c r="V3722" s="450">
        <v>0</v>
      </c>
      <c r="W3722" s="450">
        <v>0</v>
      </c>
      <c r="X3722" s="450">
        <v>0</v>
      </c>
    </row>
    <row r="3723" spans="1:24" outlineLevel="2">
      <c r="A3723" s="453"/>
      <c r="B3723" s="453"/>
      <c r="C3723" s="454"/>
      <c r="D3723" s="455"/>
      <c r="E3723" s="456" t="s">
        <v>7070</v>
      </c>
      <c r="F3723" s="456"/>
      <c r="G3723" s="456" t="s">
        <v>265</v>
      </c>
      <c r="H3723" s="459">
        <f xml:space="preserve"> SUM( J3723:X3723 )</f>
        <v>5323.9785000000002</v>
      </c>
      <c r="I3723" s="456"/>
      <c r="J3723" s="459">
        <f t="shared" ref="J3723:X3723" si="286" xml:space="preserve">  CHOOSE( $F3719, J3720, J3721, J3722 )</f>
        <v>0</v>
      </c>
      <c r="K3723" s="459">
        <f t="shared" si="286"/>
        <v>0</v>
      </c>
      <c r="L3723" s="459">
        <f t="shared" si="286"/>
        <v>0</v>
      </c>
      <c r="M3723" s="459">
        <f t="shared" si="286"/>
        <v>0</v>
      </c>
      <c r="N3723" s="459">
        <f t="shared" si="286"/>
        <v>575.78300000000002</v>
      </c>
      <c r="O3723" s="459">
        <f t="shared" si="286"/>
        <v>550.02200000000005</v>
      </c>
      <c r="P3723" s="459">
        <f t="shared" si="286"/>
        <v>528.84</v>
      </c>
      <c r="Q3723" s="459">
        <f t="shared" si="286"/>
        <v>506.13600000000002</v>
      </c>
      <c r="R3723" s="459">
        <f t="shared" si="286"/>
        <v>478.70749999999998</v>
      </c>
      <c r="S3723" s="459">
        <f t="shared" si="286"/>
        <v>555.98</v>
      </c>
      <c r="T3723" s="459">
        <f t="shared" si="286"/>
        <v>546.4</v>
      </c>
      <c r="U3723" s="459">
        <f t="shared" si="286"/>
        <v>536.86</v>
      </c>
      <c r="V3723" s="459">
        <f t="shared" si="286"/>
        <v>527.37</v>
      </c>
      <c r="W3723" s="459">
        <f t="shared" si="286"/>
        <v>517.88</v>
      </c>
      <c r="X3723" s="459">
        <f t="shared" si="286"/>
        <v>0</v>
      </c>
    </row>
    <row r="3724" spans="1:24" outlineLevel="2"/>
    <row r="3725" spans="1:24" outlineLevel="2"/>
    <row r="3726" spans="1:24" outlineLevel="2">
      <c r="B3726" s="69" t="s">
        <v>7074</v>
      </c>
    </row>
    <row r="3727" spans="1:24" outlineLevel="2">
      <c r="A3727" s="447"/>
      <c r="B3727" s="447"/>
      <c r="C3727" s="448"/>
      <c r="D3727" s="449"/>
      <c r="E3727" s="450" t="s">
        <v>7066</v>
      </c>
      <c r="F3727" s="450">
        <v>1</v>
      </c>
      <c r="G3727" s="450" t="s">
        <v>4001</v>
      </c>
      <c r="M3727" s="451"/>
    </row>
    <row r="3728" spans="1:24" outlineLevel="2">
      <c r="A3728" s="447"/>
      <c r="B3728" s="447"/>
      <c r="C3728" s="448"/>
      <c r="D3728" s="449"/>
      <c r="E3728" s="450" t="s">
        <v>7075</v>
      </c>
      <c r="F3728" s="450">
        <v>0</v>
      </c>
      <c r="G3728" s="450" t="s">
        <v>265</v>
      </c>
      <c r="H3728" s="450">
        <v>426.21100000000001</v>
      </c>
      <c r="I3728" s="450">
        <v>0</v>
      </c>
      <c r="J3728" s="450">
        <v>0</v>
      </c>
      <c r="K3728" s="450">
        <v>0</v>
      </c>
      <c r="L3728" s="450">
        <v>0</v>
      </c>
      <c r="M3728" s="450">
        <v>0</v>
      </c>
      <c r="N3728" s="450">
        <v>36.509500000000003</v>
      </c>
      <c r="O3728" s="450">
        <v>38.776499999999999</v>
      </c>
      <c r="P3728" s="450">
        <v>40.165500000000002</v>
      </c>
      <c r="Q3728" s="450">
        <v>41.505499999999998</v>
      </c>
      <c r="R3728" s="450">
        <v>42.823999999999998</v>
      </c>
      <c r="S3728" s="450">
        <v>43.56</v>
      </c>
      <c r="T3728" s="450">
        <v>44.44</v>
      </c>
      <c r="U3728" s="450">
        <v>45.3</v>
      </c>
      <c r="V3728" s="450">
        <v>46.15</v>
      </c>
      <c r="W3728" s="450">
        <v>46.98</v>
      </c>
      <c r="X3728" s="450">
        <v>0</v>
      </c>
    </row>
    <row r="3729" spans="1:24" outlineLevel="2">
      <c r="A3729" s="447"/>
      <c r="B3729" s="447"/>
      <c r="C3729" s="448"/>
      <c r="D3729" s="449"/>
      <c r="E3729" s="450" t="s">
        <v>7076</v>
      </c>
      <c r="F3729" s="450">
        <v>0</v>
      </c>
      <c r="G3729" s="450" t="s">
        <v>265</v>
      </c>
      <c r="H3729" s="450">
        <v>0</v>
      </c>
      <c r="I3729" s="450">
        <v>0</v>
      </c>
      <c r="J3729" s="450">
        <v>0</v>
      </c>
      <c r="K3729" s="450">
        <v>0</v>
      </c>
      <c r="L3729" s="450">
        <v>0</v>
      </c>
      <c r="M3729" s="450">
        <v>0</v>
      </c>
      <c r="N3729" s="450">
        <v>0</v>
      </c>
      <c r="O3729" s="450">
        <v>0</v>
      </c>
      <c r="P3729" s="450">
        <v>0</v>
      </c>
      <c r="Q3729" s="450">
        <v>0</v>
      </c>
      <c r="R3729" s="450">
        <v>0</v>
      </c>
      <c r="S3729" s="450">
        <v>0</v>
      </c>
      <c r="T3729" s="450">
        <v>0</v>
      </c>
      <c r="U3729" s="450">
        <v>0</v>
      </c>
      <c r="V3729" s="450">
        <v>0</v>
      </c>
      <c r="W3729" s="450">
        <v>0</v>
      </c>
      <c r="X3729" s="450">
        <v>0</v>
      </c>
    </row>
    <row r="3730" spans="1:24" outlineLevel="2">
      <c r="A3730" s="447"/>
      <c r="B3730" s="447"/>
      <c r="C3730" s="448"/>
      <c r="D3730" s="449"/>
      <c r="E3730" s="450" t="s">
        <v>7077</v>
      </c>
      <c r="F3730" s="450">
        <v>0</v>
      </c>
      <c r="G3730" s="450" t="s">
        <v>265</v>
      </c>
      <c r="H3730" s="450">
        <v>0</v>
      </c>
      <c r="I3730" s="450">
        <v>0</v>
      </c>
      <c r="J3730" s="450">
        <v>0</v>
      </c>
      <c r="K3730" s="450">
        <v>0</v>
      </c>
      <c r="L3730" s="450">
        <v>0</v>
      </c>
      <c r="M3730" s="450">
        <v>0</v>
      </c>
      <c r="N3730" s="450">
        <v>0</v>
      </c>
      <c r="O3730" s="450">
        <v>0</v>
      </c>
      <c r="P3730" s="450">
        <v>0</v>
      </c>
      <c r="Q3730" s="450">
        <v>0</v>
      </c>
      <c r="R3730" s="450">
        <v>0</v>
      </c>
      <c r="S3730" s="450">
        <v>0</v>
      </c>
      <c r="T3730" s="450">
        <v>0</v>
      </c>
      <c r="U3730" s="450">
        <v>0</v>
      </c>
      <c r="V3730" s="450">
        <v>0</v>
      </c>
      <c r="W3730" s="450">
        <v>0</v>
      </c>
      <c r="X3730" s="450">
        <v>0</v>
      </c>
    </row>
    <row r="3731" spans="1:24" outlineLevel="2">
      <c r="A3731" s="453"/>
      <c r="B3731" s="453"/>
      <c r="C3731" s="454"/>
      <c r="D3731" s="455"/>
      <c r="E3731" s="456" t="s">
        <v>7074</v>
      </c>
      <c r="F3731" s="456"/>
      <c r="G3731" s="456" t="s">
        <v>265</v>
      </c>
      <c r="H3731" s="459">
        <f xml:space="preserve"> SUM( J3731:X3731 )</f>
        <v>426.21100000000001</v>
      </c>
      <c r="I3731" s="456"/>
      <c r="J3731" s="459">
        <f t="shared" ref="J3731:X3731" si="287" xml:space="preserve">  CHOOSE( $F3727, J3728, J3729, J3730 )</f>
        <v>0</v>
      </c>
      <c r="K3731" s="459">
        <f t="shared" si="287"/>
        <v>0</v>
      </c>
      <c r="L3731" s="459">
        <f t="shared" si="287"/>
        <v>0</v>
      </c>
      <c r="M3731" s="459">
        <f t="shared" si="287"/>
        <v>0</v>
      </c>
      <c r="N3731" s="459">
        <f t="shared" si="287"/>
        <v>36.509500000000003</v>
      </c>
      <c r="O3731" s="459">
        <f t="shared" si="287"/>
        <v>38.776499999999999</v>
      </c>
      <c r="P3731" s="459">
        <f t="shared" si="287"/>
        <v>40.165500000000002</v>
      </c>
      <c r="Q3731" s="459">
        <f t="shared" si="287"/>
        <v>41.505499999999998</v>
      </c>
      <c r="R3731" s="459">
        <f t="shared" si="287"/>
        <v>42.823999999999998</v>
      </c>
      <c r="S3731" s="459">
        <f t="shared" si="287"/>
        <v>43.56</v>
      </c>
      <c r="T3731" s="459">
        <f t="shared" si="287"/>
        <v>44.44</v>
      </c>
      <c r="U3731" s="459">
        <f t="shared" si="287"/>
        <v>45.3</v>
      </c>
      <c r="V3731" s="459">
        <f t="shared" si="287"/>
        <v>46.15</v>
      </c>
      <c r="W3731" s="459">
        <f t="shared" si="287"/>
        <v>46.98</v>
      </c>
      <c r="X3731" s="459">
        <f t="shared" si="287"/>
        <v>0</v>
      </c>
    </row>
    <row r="3732" spans="1:24" outlineLevel="2"/>
    <row r="3733" spans="1:24" outlineLevel="2"/>
    <row r="3734" spans="1:24" outlineLevel="2">
      <c r="B3734" s="69" t="s">
        <v>7078</v>
      </c>
    </row>
    <row r="3735" spans="1:24" outlineLevel="2">
      <c r="A3735" s="447"/>
      <c r="B3735" s="447"/>
      <c r="C3735" s="448"/>
      <c r="D3735" s="449"/>
      <c r="E3735" s="450" t="s">
        <v>7066</v>
      </c>
      <c r="F3735" s="450">
        <v>1</v>
      </c>
      <c r="G3735" s="450" t="s">
        <v>4001</v>
      </c>
      <c r="M3735" s="451"/>
    </row>
    <row r="3736" spans="1:24" outlineLevel="2">
      <c r="A3736" s="447"/>
      <c r="B3736" s="447"/>
      <c r="C3736" s="448"/>
      <c r="D3736" s="449"/>
      <c r="E3736" s="450" t="s">
        <v>7079</v>
      </c>
      <c r="F3736" s="450">
        <v>0</v>
      </c>
      <c r="G3736" s="450" t="s">
        <v>265</v>
      </c>
      <c r="H3736" s="450">
        <v>17026.567500000001</v>
      </c>
      <c r="I3736" s="450">
        <v>0</v>
      </c>
      <c r="J3736" s="450">
        <v>0</v>
      </c>
      <c r="K3736" s="450">
        <v>0</v>
      </c>
      <c r="L3736" s="450">
        <v>0</v>
      </c>
      <c r="M3736" s="450">
        <v>0</v>
      </c>
      <c r="N3736" s="450">
        <v>1532.902</v>
      </c>
      <c r="O3736" s="450">
        <v>1585.4395</v>
      </c>
      <c r="P3736" s="450">
        <v>1635.021</v>
      </c>
      <c r="Q3736" s="450">
        <v>1684.298</v>
      </c>
      <c r="R3736" s="450">
        <v>1738.057</v>
      </c>
      <c r="S3736" s="450">
        <v>1704.54</v>
      </c>
      <c r="T3736" s="450">
        <v>1738.1</v>
      </c>
      <c r="U3736" s="450">
        <v>1770.86</v>
      </c>
      <c r="V3736" s="450">
        <v>1802.97</v>
      </c>
      <c r="W3736" s="450">
        <v>1834.38</v>
      </c>
      <c r="X3736" s="450">
        <v>0</v>
      </c>
    </row>
    <row r="3737" spans="1:24" outlineLevel="2">
      <c r="A3737" s="447"/>
      <c r="B3737" s="447"/>
      <c r="C3737" s="448"/>
      <c r="D3737" s="449"/>
      <c r="E3737" s="450" t="s">
        <v>7080</v>
      </c>
      <c r="F3737" s="450">
        <v>0</v>
      </c>
      <c r="G3737" s="450" t="s">
        <v>265</v>
      </c>
      <c r="H3737" s="450">
        <v>0</v>
      </c>
      <c r="I3737" s="450">
        <v>0</v>
      </c>
      <c r="J3737" s="450">
        <v>0</v>
      </c>
      <c r="K3737" s="450">
        <v>0</v>
      </c>
      <c r="L3737" s="450">
        <v>0</v>
      </c>
      <c r="M3737" s="450">
        <v>0</v>
      </c>
      <c r="N3737" s="450">
        <v>0</v>
      </c>
      <c r="O3737" s="450">
        <v>0</v>
      </c>
      <c r="P3737" s="450">
        <v>0</v>
      </c>
      <c r="Q3737" s="450">
        <v>0</v>
      </c>
      <c r="R3737" s="450">
        <v>0</v>
      </c>
      <c r="S3737" s="450">
        <v>0</v>
      </c>
      <c r="T3737" s="450">
        <v>0</v>
      </c>
      <c r="U3737" s="450">
        <v>0</v>
      </c>
      <c r="V3737" s="450">
        <v>0</v>
      </c>
      <c r="W3737" s="450">
        <v>0</v>
      </c>
      <c r="X3737" s="450">
        <v>0</v>
      </c>
    </row>
    <row r="3738" spans="1:24" outlineLevel="2">
      <c r="A3738" s="447"/>
      <c r="B3738" s="447"/>
      <c r="C3738" s="448"/>
      <c r="D3738" s="449"/>
      <c r="E3738" s="450" t="s">
        <v>7081</v>
      </c>
      <c r="F3738" s="450">
        <v>0</v>
      </c>
      <c r="G3738" s="450" t="s">
        <v>265</v>
      </c>
      <c r="H3738" s="450">
        <v>0</v>
      </c>
      <c r="I3738" s="450">
        <v>0</v>
      </c>
      <c r="J3738" s="450">
        <v>0</v>
      </c>
      <c r="K3738" s="450">
        <v>0</v>
      </c>
      <c r="L3738" s="450">
        <v>0</v>
      </c>
      <c r="M3738" s="450">
        <v>0</v>
      </c>
      <c r="N3738" s="450">
        <v>0</v>
      </c>
      <c r="O3738" s="450">
        <v>0</v>
      </c>
      <c r="P3738" s="450">
        <v>0</v>
      </c>
      <c r="Q3738" s="450">
        <v>0</v>
      </c>
      <c r="R3738" s="450">
        <v>0</v>
      </c>
      <c r="S3738" s="450">
        <v>0</v>
      </c>
      <c r="T3738" s="450">
        <v>0</v>
      </c>
      <c r="U3738" s="450">
        <v>0</v>
      </c>
      <c r="V3738" s="450">
        <v>0</v>
      </c>
      <c r="W3738" s="450">
        <v>0</v>
      </c>
      <c r="X3738" s="450">
        <v>0</v>
      </c>
    </row>
    <row r="3739" spans="1:24" outlineLevel="2">
      <c r="A3739" s="453"/>
      <c r="B3739" s="453"/>
      <c r="C3739" s="454"/>
      <c r="D3739" s="455"/>
      <c r="E3739" s="456" t="s">
        <v>7078</v>
      </c>
      <c r="F3739" s="456"/>
      <c r="G3739" s="456" t="s">
        <v>265</v>
      </c>
      <c r="H3739" s="459">
        <f xml:space="preserve"> SUM( J3739:X3739 )</f>
        <v>17026.567500000001</v>
      </c>
      <c r="I3739" s="456"/>
      <c r="J3739" s="459">
        <f t="shared" ref="J3739:X3739" si="288" xml:space="preserve">  CHOOSE( $F3735, J3736, J3737, J3738 )</f>
        <v>0</v>
      </c>
      <c r="K3739" s="459">
        <f t="shared" si="288"/>
        <v>0</v>
      </c>
      <c r="L3739" s="459">
        <f t="shared" si="288"/>
        <v>0</v>
      </c>
      <c r="M3739" s="459">
        <f t="shared" si="288"/>
        <v>0</v>
      </c>
      <c r="N3739" s="459">
        <f t="shared" si="288"/>
        <v>1532.902</v>
      </c>
      <c r="O3739" s="459">
        <f t="shared" si="288"/>
        <v>1585.4395</v>
      </c>
      <c r="P3739" s="459">
        <f t="shared" si="288"/>
        <v>1635.021</v>
      </c>
      <c r="Q3739" s="459">
        <f t="shared" si="288"/>
        <v>1684.298</v>
      </c>
      <c r="R3739" s="459">
        <f t="shared" si="288"/>
        <v>1738.057</v>
      </c>
      <c r="S3739" s="459">
        <f t="shared" si="288"/>
        <v>1704.54</v>
      </c>
      <c r="T3739" s="459">
        <f t="shared" si="288"/>
        <v>1738.1</v>
      </c>
      <c r="U3739" s="459">
        <f t="shared" si="288"/>
        <v>1770.86</v>
      </c>
      <c r="V3739" s="459">
        <f t="shared" si="288"/>
        <v>1802.97</v>
      </c>
      <c r="W3739" s="459">
        <f t="shared" si="288"/>
        <v>1834.38</v>
      </c>
      <c r="X3739" s="459">
        <f t="shared" si="288"/>
        <v>0</v>
      </c>
    </row>
    <row r="3740" spans="1:24" outlineLevel="2"/>
    <row r="3741" spans="1:24" outlineLevel="2"/>
    <row r="3742" spans="1:24" outlineLevel="2">
      <c r="B3742" s="69" t="s">
        <v>7082</v>
      </c>
    </row>
    <row r="3743" spans="1:24" outlineLevel="2">
      <c r="A3743" s="447"/>
      <c r="B3743" s="447"/>
      <c r="C3743" s="448"/>
      <c r="D3743" s="449"/>
      <c r="E3743" s="450" t="s">
        <v>7066</v>
      </c>
      <c r="F3743" s="450">
        <v>1</v>
      </c>
      <c r="G3743" s="450" t="s">
        <v>4001</v>
      </c>
      <c r="M3743" s="451"/>
    </row>
    <row r="3744" spans="1:24" outlineLevel="2">
      <c r="A3744" s="447"/>
      <c r="B3744" s="447"/>
      <c r="C3744" s="448"/>
      <c r="D3744" s="449"/>
      <c r="E3744" s="450" t="s">
        <v>7083</v>
      </c>
      <c r="F3744" s="450">
        <v>0</v>
      </c>
      <c r="G3744" s="450" t="s">
        <v>265</v>
      </c>
      <c r="H3744" s="450">
        <v>9864.451500000001</v>
      </c>
      <c r="I3744" s="450">
        <v>0</v>
      </c>
      <c r="J3744" s="450">
        <v>0</v>
      </c>
      <c r="K3744" s="450">
        <v>0</v>
      </c>
      <c r="L3744" s="450">
        <v>0</v>
      </c>
      <c r="M3744" s="450">
        <v>0</v>
      </c>
      <c r="N3744" s="450">
        <v>1115.72</v>
      </c>
      <c r="O3744" s="450">
        <v>1001.311</v>
      </c>
      <c r="P3744" s="450">
        <v>954.39300000000003</v>
      </c>
      <c r="Q3744" s="450">
        <v>905.92399999999998</v>
      </c>
      <c r="R3744" s="450">
        <v>856.70349999999996</v>
      </c>
      <c r="S3744" s="450">
        <v>1039.3399999999999</v>
      </c>
      <c r="T3744" s="450">
        <v>1022.66</v>
      </c>
      <c r="U3744" s="450">
        <v>1006.02</v>
      </c>
      <c r="V3744" s="450">
        <v>989.46</v>
      </c>
      <c r="W3744" s="450">
        <v>972.92</v>
      </c>
      <c r="X3744" s="450">
        <v>0</v>
      </c>
    </row>
    <row r="3745" spans="1:24" outlineLevel="2">
      <c r="A3745" s="447"/>
      <c r="B3745" s="447"/>
      <c r="C3745" s="448"/>
      <c r="D3745" s="449"/>
      <c r="E3745" s="450" t="s">
        <v>7084</v>
      </c>
      <c r="F3745" s="450">
        <v>0</v>
      </c>
      <c r="G3745" s="450" t="s">
        <v>265</v>
      </c>
      <c r="H3745" s="450">
        <v>0</v>
      </c>
      <c r="I3745" s="450">
        <v>0</v>
      </c>
      <c r="J3745" s="450">
        <v>0</v>
      </c>
      <c r="K3745" s="450">
        <v>0</v>
      </c>
      <c r="L3745" s="450">
        <v>0</v>
      </c>
      <c r="M3745" s="450">
        <v>0</v>
      </c>
      <c r="N3745" s="450">
        <v>0</v>
      </c>
      <c r="O3745" s="450">
        <v>0</v>
      </c>
      <c r="P3745" s="450">
        <v>0</v>
      </c>
      <c r="Q3745" s="450">
        <v>0</v>
      </c>
      <c r="R3745" s="450">
        <v>0</v>
      </c>
      <c r="S3745" s="450">
        <v>0</v>
      </c>
      <c r="T3745" s="450">
        <v>0</v>
      </c>
      <c r="U3745" s="450">
        <v>0</v>
      </c>
      <c r="V3745" s="450">
        <v>0</v>
      </c>
      <c r="W3745" s="450">
        <v>0</v>
      </c>
      <c r="X3745" s="450">
        <v>0</v>
      </c>
    </row>
    <row r="3746" spans="1:24" outlineLevel="2">
      <c r="A3746" s="447"/>
      <c r="B3746" s="447"/>
      <c r="C3746" s="448"/>
      <c r="D3746" s="449"/>
      <c r="E3746" s="450" t="s">
        <v>7085</v>
      </c>
      <c r="F3746" s="450">
        <v>0</v>
      </c>
      <c r="G3746" s="450" t="s">
        <v>265</v>
      </c>
      <c r="H3746" s="450">
        <v>0</v>
      </c>
      <c r="I3746" s="450">
        <v>0</v>
      </c>
      <c r="J3746" s="450">
        <v>0</v>
      </c>
      <c r="K3746" s="450">
        <v>0</v>
      </c>
      <c r="L3746" s="450">
        <v>0</v>
      </c>
      <c r="M3746" s="450">
        <v>0</v>
      </c>
      <c r="N3746" s="450">
        <v>0</v>
      </c>
      <c r="O3746" s="450">
        <v>0</v>
      </c>
      <c r="P3746" s="450">
        <v>0</v>
      </c>
      <c r="Q3746" s="450">
        <v>0</v>
      </c>
      <c r="R3746" s="450">
        <v>0</v>
      </c>
      <c r="S3746" s="450">
        <v>0</v>
      </c>
      <c r="T3746" s="450">
        <v>0</v>
      </c>
      <c r="U3746" s="450">
        <v>0</v>
      </c>
      <c r="V3746" s="450">
        <v>0</v>
      </c>
      <c r="W3746" s="450">
        <v>0</v>
      </c>
      <c r="X3746" s="450">
        <v>0</v>
      </c>
    </row>
    <row r="3747" spans="1:24" outlineLevel="2">
      <c r="A3747" s="453"/>
      <c r="B3747" s="453"/>
      <c r="C3747" s="454"/>
      <c r="D3747" s="455"/>
      <c r="E3747" s="456" t="s">
        <v>7082</v>
      </c>
      <c r="F3747" s="456"/>
      <c r="G3747" s="456" t="s">
        <v>265</v>
      </c>
      <c r="H3747" s="459">
        <f xml:space="preserve"> SUM( J3747:X3747 )</f>
        <v>9864.451500000001</v>
      </c>
      <c r="I3747" s="456"/>
      <c r="J3747" s="459">
        <f t="shared" ref="J3747:X3747" si="289" xml:space="preserve">  CHOOSE( $F3743, J3744, J3745, J3746 )</f>
        <v>0</v>
      </c>
      <c r="K3747" s="459">
        <f t="shared" si="289"/>
        <v>0</v>
      </c>
      <c r="L3747" s="459">
        <f t="shared" si="289"/>
        <v>0</v>
      </c>
      <c r="M3747" s="459">
        <f t="shared" si="289"/>
        <v>0</v>
      </c>
      <c r="N3747" s="459">
        <f t="shared" si="289"/>
        <v>1115.72</v>
      </c>
      <c r="O3747" s="459">
        <f t="shared" si="289"/>
        <v>1001.311</v>
      </c>
      <c r="P3747" s="459">
        <f t="shared" si="289"/>
        <v>954.39300000000003</v>
      </c>
      <c r="Q3747" s="459">
        <f t="shared" si="289"/>
        <v>905.92399999999998</v>
      </c>
      <c r="R3747" s="459">
        <f t="shared" si="289"/>
        <v>856.70349999999996</v>
      </c>
      <c r="S3747" s="459">
        <f t="shared" si="289"/>
        <v>1039.3399999999999</v>
      </c>
      <c r="T3747" s="459">
        <f t="shared" si="289"/>
        <v>1022.66</v>
      </c>
      <c r="U3747" s="459">
        <f t="shared" si="289"/>
        <v>1006.02</v>
      </c>
      <c r="V3747" s="459">
        <f t="shared" si="289"/>
        <v>989.46</v>
      </c>
      <c r="W3747" s="459">
        <f t="shared" si="289"/>
        <v>972.92</v>
      </c>
      <c r="X3747" s="459">
        <f t="shared" si="289"/>
        <v>0</v>
      </c>
    </row>
    <row r="3748" spans="1:24" outlineLevel="2"/>
    <row r="3749" spans="1:24" outlineLevel="2"/>
    <row r="3750" spans="1:24" outlineLevel="2">
      <c r="B3750" s="69" t="s">
        <v>7086</v>
      </c>
    </row>
    <row r="3751" spans="1:24" outlineLevel="2">
      <c r="A3751" s="447"/>
      <c r="B3751" s="447"/>
      <c r="C3751" s="448"/>
      <c r="D3751" s="449"/>
      <c r="E3751" s="450" t="s">
        <v>7066</v>
      </c>
      <c r="F3751" s="450">
        <v>1</v>
      </c>
      <c r="G3751" s="450" t="s">
        <v>4001</v>
      </c>
      <c r="M3751" s="451"/>
    </row>
    <row r="3752" spans="1:24" outlineLevel="2">
      <c r="A3752" s="447"/>
      <c r="B3752" s="447"/>
      <c r="C3752" s="448"/>
      <c r="D3752" s="449"/>
      <c r="E3752" s="450" t="s">
        <v>7087</v>
      </c>
      <c r="F3752" s="450">
        <v>0</v>
      </c>
      <c r="G3752" s="450" t="s">
        <v>265</v>
      </c>
      <c r="H3752" s="450">
        <v>30870.005999999998</v>
      </c>
      <c r="I3752" s="450">
        <v>0</v>
      </c>
      <c r="J3752" s="450">
        <v>0</v>
      </c>
      <c r="K3752" s="450">
        <v>0</v>
      </c>
      <c r="L3752" s="450">
        <v>0</v>
      </c>
      <c r="M3752" s="450">
        <v>0</v>
      </c>
      <c r="N3752" s="450">
        <v>2651.8024999999998</v>
      </c>
      <c r="O3752" s="450">
        <v>2816.4605000000001</v>
      </c>
      <c r="P3752" s="450">
        <v>2917.3445000000002</v>
      </c>
      <c r="Q3752" s="450">
        <v>3014.6795000000002</v>
      </c>
      <c r="R3752" s="450">
        <v>3110.4589999999998</v>
      </c>
      <c r="S3752" s="450">
        <v>3147.1</v>
      </c>
      <c r="T3752" s="450">
        <v>3210.86</v>
      </c>
      <c r="U3752" s="450">
        <v>3273.14</v>
      </c>
      <c r="V3752" s="450">
        <v>3334.16</v>
      </c>
      <c r="W3752" s="450">
        <v>3394</v>
      </c>
      <c r="X3752" s="450">
        <v>0</v>
      </c>
    </row>
    <row r="3753" spans="1:24" outlineLevel="2">
      <c r="A3753" s="447"/>
      <c r="B3753" s="447"/>
      <c r="C3753" s="448"/>
      <c r="D3753" s="449"/>
      <c r="E3753" s="450" t="s">
        <v>7088</v>
      </c>
      <c r="F3753" s="450">
        <v>0</v>
      </c>
      <c r="G3753" s="450" t="s">
        <v>265</v>
      </c>
      <c r="H3753" s="450">
        <v>0</v>
      </c>
      <c r="I3753" s="450">
        <v>0</v>
      </c>
      <c r="J3753" s="450">
        <v>0</v>
      </c>
      <c r="K3753" s="450">
        <v>0</v>
      </c>
      <c r="L3753" s="450">
        <v>0</v>
      </c>
      <c r="M3753" s="450">
        <v>0</v>
      </c>
      <c r="N3753" s="450">
        <v>0</v>
      </c>
      <c r="O3753" s="450">
        <v>0</v>
      </c>
      <c r="P3753" s="450">
        <v>0</v>
      </c>
      <c r="Q3753" s="450">
        <v>0</v>
      </c>
      <c r="R3753" s="450">
        <v>0</v>
      </c>
      <c r="S3753" s="450">
        <v>0</v>
      </c>
      <c r="T3753" s="450">
        <v>0</v>
      </c>
      <c r="U3753" s="450">
        <v>0</v>
      </c>
      <c r="V3753" s="450">
        <v>0</v>
      </c>
      <c r="W3753" s="450">
        <v>0</v>
      </c>
      <c r="X3753" s="450">
        <v>0</v>
      </c>
    </row>
    <row r="3754" spans="1:24" outlineLevel="2">
      <c r="A3754" s="447"/>
      <c r="B3754" s="447"/>
      <c r="C3754" s="448"/>
      <c r="D3754" s="449"/>
      <c r="E3754" s="450" t="s">
        <v>7089</v>
      </c>
      <c r="F3754" s="450">
        <v>0</v>
      </c>
      <c r="G3754" s="450" t="s">
        <v>265</v>
      </c>
      <c r="H3754" s="450">
        <v>0</v>
      </c>
      <c r="I3754" s="450">
        <v>0</v>
      </c>
      <c r="J3754" s="450">
        <v>0</v>
      </c>
      <c r="K3754" s="450">
        <v>0</v>
      </c>
      <c r="L3754" s="450">
        <v>0</v>
      </c>
      <c r="M3754" s="450">
        <v>0</v>
      </c>
      <c r="N3754" s="450">
        <v>0</v>
      </c>
      <c r="O3754" s="450">
        <v>0</v>
      </c>
      <c r="P3754" s="450">
        <v>0</v>
      </c>
      <c r="Q3754" s="450">
        <v>0</v>
      </c>
      <c r="R3754" s="450">
        <v>0</v>
      </c>
      <c r="S3754" s="450">
        <v>0</v>
      </c>
      <c r="T3754" s="450">
        <v>0</v>
      </c>
      <c r="U3754" s="450">
        <v>0</v>
      </c>
      <c r="V3754" s="450">
        <v>0</v>
      </c>
      <c r="W3754" s="450">
        <v>0</v>
      </c>
      <c r="X3754" s="450">
        <v>0</v>
      </c>
    </row>
    <row r="3755" spans="1:24" outlineLevel="2">
      <c r="A3755" s="453"/>
      <c r="B3755" s="453"/>
      <c r="C3755" s="454"/>
      <c r="D3755" s="455"/>
      <c r="E3755" s="456" t="s">
        <v>7086</v>
      </c>
      <c r="F3755" s="456"/>
      <c r="G3755" s="456" t="s">
        <v>265</v>
      </c>
      <c r="H3755" s="459">
        <f xml:space="preserve"> SUM( J3755:X3755 )</f>
        <v>30870.005999999998</v>
      </c>
      <c r="I3755" s="456"/>
      <c r="J3755" s="459">
        <f t="shared" ref="J3755:X3755" si="290" xml:space="preserve">  CHOOSE( $F3751, J3752, J3753, J3754 )</f>
        <v>0</v>
      </c>
      <c r="K3755" s="459">
        <f t="shared" si="290"/>
        <v>0</v>
      </c>
      <c r="L3755" s="459">
        <f t="shared" si="290"/>
        <v>0</v>
      </c>
      <c r="M3755" s="459">
        <f t="shared" si="290"/>
        <v>0</v>
      </c>
      <c r="N3755" s="459">
        <f t="shared" si="290"/>
        <v>2651.8024999999998</v>
      </c>
      <c r="O3755" s="459">
        <f t="shared" si="290"/>
        <v>2816.4605000000001</v>
      </c>
      <c r="P3755" s="459">
        <f t="shared" si="290"/>
        <v>2917.3445000000002</v>
      </c>
      <c r="Q3755" s="459">
        <f t="shared" si="290"/>
        <v>3014.6795000000002</v>
      </c>
      <c r="R3755" s="459">
        <f t="shared" si="290"/>
        <v>3110.4589999999998</v>
      </c>
      <c r="S3755" s="459">
        <f t="shared" si="290"/>
        <v>3147.1</v>
      </c>
      <c r="T3755" s="459">
        <f t="shared" si="290"/>
        <v>3210.86</v>
      </c>
      <c r="U3755" s="459">
        <f t="shared" si="290"/>
        <v>3273.14</v>
      </c>
      <c r="V3755" s="459">
        <f t="shared" si="290"/>
        <v>3334.16</v>
      </c>
      <c r="W3755" s="459">
        <f t="shared" si="290"/>
        <v>3394</v>
      </c>
      <c r="X3755" s="459">
        <f t="shared" si="290"/>
        <v>0</v>
      </c>
    </row>
    <row r="3756" spans="1:24" outlineLevel="2"/>
    <row r="3757" spans="1:24" outlineLevel="2"/>
    <row r="3758" spans="1:24" outlineLevel="2"/>
    <row r="3759" spans="1:24" outlineLevel="2">
      <c r="A3759" s="69" t="s">
        <v>7090</v>
      </c>
    </row>
    <row r="3760" spans="1:24" outlineLevel="2">
      <c r="B3760" s="69" t="s">
        <v>7091</v>
      </c>
    </row>
    <row r="3761" spans="1:24" outlineLevel="2">
      <c r="A3761" s="447"/>
      <c r="B3761" s="447"/>
      <c r="C3761" s="448"/>
      <c r="D3761" s="449"/>
      <c r="E3761" s="450" t="s">
        <v>7066</v>
      </c>
      <c r="F3761" s="450">
        <v>1</v>
      </c>
      <c r="G3761" s="450" t="s">
        <v>4001</v>
      </c>
      <c r="M3761" s="451"/>
    </row>
    <row r="3762" spans="1:24" outlineLevel="2">
      <c r="A3762" s="447"/>
      <c r="B3762" s="447"/>
      <c r="C3762" s="448"/>
      <c r="D3762" s="449"/>
      <c r="E3762" s="450" t="s">
        <v>7092</v>
      </c>
      <c r="F3762" s="450">
        <v>0</v>
      </c>
      <c r="G3762" s="450" t="s">
        <v>265</v>
      </c>
      <c r="H3762" s="450">
        <v>0</v>
      </c>
      <c r="I3762" s="450">
        <v>0</v>
      </c>
      <c r="J3762" s="450">
        <v>0</v>
      </c>
      <c r="K3762" s="450">
        <v>0</v>
      </c>
      <c r="L3762" s="450">
        <v>0</v>
      </c>
      <c r="M3762" s="450">
        <v>0</v>
      </c>
      <c r="N3762" s="450">
        <v>0</v>
      </c>
      <c r="O3762" s="450">
        <v>0</v>
      </c>
      <c r="P3762" s="450">
        <v>0</v>
      </c>
      <c r="Q3762" s="450">
        <v>0</v>
      </c>
      <c r="R3762" s="450">
        <v>0</v>
      </c>
      <c r="S3762" s="450">
        <v>0</v>
      </c>
      <c r="T3762" s="450">
        <v>0</v>
      </c>
      <c r="U3762" s="450">
        <v>0</v>
      </c>
      <c r="V3762" s="450">
        <v>0</v>
      </c>
      <c r="W3762" s="450">
        <v>0</v>
      </c>
      <c r="X3762" s="450">
        <v>0</v>
      </c>
    </row>
    <row r="3763" spans="1:24" outlineLevel="2">
      <c r="A3763" s="447"/>
      <c r="B3763" s="447"/>
      <c r="C3763" s="448"/>
      <c r="D3763" s="449"/>
      <c r="E3763" s="450" t="s">
        <v>7093</v>
      </c>
      <c r="F3763" s="450">
        <v>0</v>
      </c>
      <c r="G3763" s="450" t="s">
        <v>265</v>
      </c>
      <c r="H3763" s="450">
        <v>0</v>
      </c>
      <c r="I3763" s="450">
        <v>0</v>
      </c>
      <c r="J3763" s="450">
        <v>0</v>
      </c>
      <c r="K3763" s="450">
        <v>0</v>
      </c>
      <c r="L3763" s="450">
        <v>0</v>
      </c>
      <c r="M3763" s="450">
        <v>0</v>
      </c>
      <c r="N3763" s="450">
        <v>0</v>
      </c>
      <c r="O3763" s="450">
        <v>0</v>
      </c>
      <c r="P3763" s="450">
        <v>0</v>
      </c>
      <c r="Q3763" s="450">
        <v>0</v>
      </c>
      <c r="R3763" s="450">
        <v>0</v>
      </c>
      <c r="S3763" s="450">
        <v>0</v>
      </c>
      <c r="T3763" s="450">
        <v>0</v>
      </c>
      <c r="U3763" s="450">
        <v>0</v>
      </c>
      <c r="V3763" s="450">
        <v>0</v>
      </c>
      <c r="W3763" s="450">
        <v>0</v>
      </c>
      <c r="X3763" s="450">
        <v>0</v>
      </c>
    </row>
    <row r="3764" spans="1:24" outlineLevel="2">
      <c r="A3764" s="447"/>
      <c r="B3764" s="447"/>
      <c r="C3764" s="448"/>
      <c r="D3764" s="449"/>
      <c r="E3764" s="450" t="s">
        <v>7094</v>
      </c>
      <c r="F3764" s="450">
        <v>0</v>
      </c>
      <c r="G3764" s="450" t="s">
        <v>265</v>
      </c>
      <c r="H3764" s="450">
        <v>0</v>
      </c>
      <c r="I3764" s="450">
        <v>0</v>
      </c>
      <c r="J3764" s="450">
        <v>0</v>
      </c>
      <c r="K3764" s="450">
        <v>0</v>
      </c>
      <c r="L3764" s="450">
        <v>0</v>
      </c>
      <c r="M3764" s="450">
        <v>0</v>
      </c>
      <c r="N3764" s="450">
        <v>0</v>
      </c>
      <c r="O3764" s="450">
        <v>0</v>
      </c>
      <c r="P3764" s="450">
        <v>0</v>
      </c>
      <c r="Q3764" s="450">
        <v>0</v>
      </c>
      <c r="R3764" s="450">
        <v>0</v>
      </c>
      <c r="S3764" s="450">
        <v>0</v>
      </c>
      <c r="T3764" s="450">
        <v>0</v>
      </c>
      <c r="U3764" s="450">
        <v>0</v>
      </c>
      <c r="V3764" s="450">
        <v>0</v>
      </c>
      <c r="W3764" s="450">
        <v>0</v>
      </c>
      <c r="X3764" s="450">
        <v>0</v>
      </c>
    </row>
    <row r="3765" spans="1:24" outlineLevel="2">
      <c r="A3765" s="453"/>
      <c r="B3765" s="453"/>
      <c r="C3765" s="454"/>
      <c r="D3765" s="455"/>
      <c r="E3765" s="456" t="s">
        <v>7091</v>
      </c>
      <c r="F3765" s="456"/>
      <c r="G3765" s="456" t="s">
        <v>265</v>
      </c>
      <c r="H3765" s="459">
        <f xml:space="preserve"> SUM( J3765:X3765 )</f>
        <v>0</v>
      </c>
      <c r="I3765" s="456"/>
      <c r="J3765" s="459">
        <f t="shared" ref="J3765:X3765" si="291" xml:space="preserve">  CHOOSE( $F3761, J3762, J3763, J3764 )</f>
        <v>0</v>
      </c>
      <c r="K3765" s="459">
        <f t="shared" si="291"/>
        <v>0</v>
      </c>
      <c r="L3765" s="459">
        <f t="shared" si="291"/>
        <v>0</v>
      </c>
      <c r="M3765" s="459">
        <f t="shared" si="291"/>
        <v>0</v>
      </c>
      <c r="N3765" s="459">
        <f t="shared" si="291"/>
        <v>0</v>
      </c>
      <c r="O3765" s="459">
        <f t="shared" si="291"/>
        <v>0</v>
      </c>
      <c r="P3765" s="459">
        <f t="shared" si="291"/>
        <v>0</v>
      </c>
      <c r="Q3765" s="459">
        <f t="shared" si="291"/>
        <v>0</v>
      </c>
      <c r="R3765" s="459">
        <f t="shared" si="291"/>
        <v>0</v>
      </c>
      <c r="S3765" s="459">
        <f t="shared" si="291"/>
        <v>0</v>
      </c>
      <c r="T3765" s="459">
        <f t="shared" si="291"/>
        <v>0</v>
      </c>
      <c r="U3765" s="459">
        <f t="shared" si="291"/>
        <v>0</v>
      </c>
      <c r="V3765" s="459">
        <f t="shared" si="291"/>
        <v>0</v>
      </c>
      <c r="W3765" s="459">
        <f t="shared" si="291"/>
        <v>0</v>
      </c>
      <c r="X3765" s="459">
        <f t="shared" si="291"/>
        <v>0</v>
      </c>
    </row>
    <row r="3766" spans="1:24" outlineLevel="2"/>
    <row r="3767" spans="1:24" outlineLevel="2"/>
    <row r="3768" spans="1:24" outlineLevel="2">
      <c r="B3768" s="69" t="s">
        <v>7095</v>
      </c>
    </row>
    <row r="3769" spans="1:24" outlineLevel="2">
      <c r="A3769" s="447"/>
      <c r="B3769" s="447"/>
      <c r="C3769" s="448"/>
      <c r="D3769" s="449"/>
      <c r="E3769" s="450" t="s">
        <v>7066</v>
      </c>
      <c r="F3769" s="450">
        <v>1</v>
      </c>
      <c r="G3769" s="450" t="s">
        <v>4001</v>
      </c>
      <c r="M3769" s="451"/>
    </row>
    <row r="3770" spans="1:24" outlineLevel="2">
      <c r="A3770" s="447"/>
      <c r="B3770" s="447"/>
      <c r="C3770" s="448"/>
      <c r="D3770" s="449"/>
      <c r="E3770" s="450" t="s">
        <v>7096</v>
      </c>
      <c r="F3770" s="450">
        <v>0</v>
      </c>
      <c r="G3770" s="450" t="s">
        <v>265</v>
      </c>
      <c r="H3770" s="450">
        <v>0</v>
      </c>
      <c r="I3770" s="450">
        <v>0</v>
      </c>
      <c r="J3770" s="450">
        <v>0</v>
      </c>
      <c r="K3770" s="450">
        <v>0</v>
      </c>
      <c r="L3770" s="450">
        <v>0</v>
      </c>
      <c r="M3770" s="450">
        <v>0</v>
      </c>
      <c r="N3770" s="450">
        <v>0</v>
      </c>
      <c r="O3770" s="450">
        <v>0</v>
      </c>
      <c r="P3770" s="450">
        <v>0</v>
      </c>
      <c r="Q3770" s="450">
        <v>0</v>
      </c>
      <c r="R3770" s="450">
        <v>0</v>
      </c>
      <c r="S3770" s="450">
        <v>0</v>
      </c>
      <c r="T3770" s="450">
        <v>0</v>
      </c>
      <c r="U3770" s="450">
        <v>0</v>
      </c>
      <c r="V3770" s="450">
        <v>0</v>
      </c>
      <c r="W3770" s="450">
        <v>0</v>
      </c>
      <c r="X3770" s="450">
        <v>0</v>
      </c>
    </row>
    <row r="3771" spans="1:24" outlineLevel="2">
      <c r="A3771" s="447"/>
      <c r="B3771" s="447"/>
      <c r="C3771" s="448"/>
      <c r="D3771" s="449"/>
      <c r="E3771" s="450" t="s">
        <v>7097</v>
      </c>
      <c r="F3771" s="450">
        <v>0</v>
      </c>
      <c r="G3771" s="450" t="s">
        <v>265</v>
      </c>
      <c r="H3771" s="450">
        <v>0</v>
      </c>
      <c r="I3771" s="450">
        <v>0</v>
      </c>
      <c r="J3771" s="450">
        <v>0</v>
      </c>
      <c r="K3771" s="450">
        <v>0</v>
      </c>
      <c r="L3771" s="450">
        <v>0</v>
      </c>
      <c r="M3771" s="450">
        <v>0</v>
      </c>
      <c r="N3771" s="450">
        <v>0</v>
      </c>
      <c r="O3771" s="450">
        <v>0</v>
      </c>
      <c r="P3771" s="450">
        <v>0</v>
      </c>
      <c r="Q3771" s="450">
        <v>0</v>
      </c>
      <c r="R3771" s="450">
        <v>0</v>
      </c>
      <c r="S3771" s="450">
        <v>0</v>
      </c>
      <c r="T3771" s="450">
        <v>0</v>
      </c>
      <c r="U3771" s="450">
        <v>0</v>
      </c>
      <c r="V3771" s="450">
        <v>0</v>
      </c>
      <c r="W3771" s="450">
        <v>0</v>
      </c>
      <c r="X3771" s="450">
        <v>0</v>
      </c>
    </row>
    <row r="3772" spans="1:24" outlineLevel="2">
      <c r="A3772" s="447"/>
      <c r="B3772" s="447"/>
      <c r="C3772" s="448"/>
      <c r="D3772" s="449"/>
      <c r="E3772" s="450" t="s">
        <v>7098</v>
      </c>
      <c r="F3772" s="450">
        <v>0</v>
      </c>
      <c r="G3772" s="450" t="s">
        <v>265</v>
      </c>
      <c r="H3772" s="450">
        <v>0</v>
      </c>
      <c r="I3772" s="450">
        <v>0</v>
      </c>
      <c r="J3772" s="450">
        <v>0</v>
      </c>
      <c r="K3772" s="450">
        <v>0</v>
      </c>
      <c r="L3772" s="450">
        <v>0</v>
      </c>
      <c r="M3772" s="450">
        <v>0</v>
      </c>
      <c r="N3772" s="450">
        <v>0</v>
      </c>
      <c r="O3772" s="450">
        <v>0</v>
      </c>
      <c r="P3772" s="450">
        <v>0</v>
      </c>
      <c r="Q3772" s="450">
        <v>0</v>
      </c>
      <c r="R3772" s="450">
        <v>0</v>
      </c>
      <c r="S3772" s="450">
        <v>0</v>
      </c>
      <c r="T3772" s="450">
        <v>0</v>
      </c>
      <c r="U3772" s="450">
        <v>0</v>
      </c>
      <c r="V3772" s="450">
        <v>0</v>
      </c>
      <c r="W3772" s="450">
        <v>0</v>
      </c>
      <c r="X3772" s="450">
        <v>0</v>
      </c>
    </row>
    <row r="3773" spans="1:24" outlineLevel="2">
      <c r="A3773" s="453"/>
      <c r="B3773" s="453"/>
      <c r="C3773" s="454"/>
      <c r="D3773" s="455"/>
      <c r="E3773" s="456" t="s">
        <v>7095</v>
      </c>
      <c r="F3773" s="456"/>
      <c r="G3773" s="456" t="s">
        <v>265</v>
      </c>
      <c r="H3773" s="459">
        <f xml:space="preserve"> SUM( J3773:X3773 )</f>
        <v>0</v>
      </c>
      <c r="I3773" s="456"/>
      <c r="J3773" s="459">
        <f t="shared" ref="J3773:X3773" si="292" xml:space="preserve">  CHOOSE( $F3769, J3770, J3771, J3772 )</f>
        <v>0</v>
      </c>
      <c r="K3773" s="459">
        <f t="shared" si="292"/>
        <v>0</v>
      </c>
      <c r="L3773" s="459">
        <f t="shared" si="292"/>
        <v>0</v>
      </c>
      <c r="M3773" s="459">
        <f t="shared" si="292"/>
        <v>0</v>
      </c>
      <c r="N3773" s="459">
        <f t="shared" si="292"/>
        <v>0</v>
      </c>
      <c r="O3773" s="459">
        <f t="shared" si="292"/>
        <v>0</v>
      </c>
      <c r="P3773" s="459">
        <f t="shared" si="292"/>
        <v>0</v>
      </c>
      <c r="Q3773" s="459">
        <f t="shared" si="292"/>
        <v>0</v>
      </c>
      <c r="R3773" s="459">
        <f t="shared" si="292"/>
        <v>0</v>
      </c>
      <c r="S3773" s="459">
        <f t="shared" si="292"/>
        <v>0</v>
      </c>
      <c r="T3773" s="459">
        <f t="shared" si="292"/>
        <v>0</v>
      </c>
      <c r="U3773" s="459">
        <f t="shared" si="292"/>
        <v>0</v>
      </c>
      <c r="V3773" s="459">
        <f t="shared" si="292"/>
        <v>0</v>
      </c>
      <c r="W3773" s="459">
        <f t="shared" si="292"/>
        <v>0</v>
      </c>
      <c r="X3773" s="459">
        <f t="shared" si="292"/>
        <v>0</v>
      </c>
    </row>
    <row r="3774" spans="1:24" outlineLevel="2"/>
    <row r="3775" spans="1:24" outlineLevel="1"/>
    <row r="3776" spans="1:24" outlineLevel="1"/>
    <row r="3777" spans="1:24" outlineLevel="1">
      <c r="A3777" s="69" t="s">
        <v>7099</v>
      </c>
    </row>
    <row r="3778" spans="1:24" outlineLevel="2">
      <c r="B3778" s="69" t="s">
        <v>7100</v>
      </c>
    </row>
    <row r="3779" spans="1:24" outlineLevel="2">
      <c r="A3779" s="447"/>
      <c r="B3779" s="447"/>
      <c r="C3779" s="448"/>
      <c r="D3779" s="449"/>
      <c r="E3779" s="450" t="s">
        <v>7101</v>
      </c>
      <c r="F3779" s="450">
        <v>1</v>
      </c>
      <c r="G3779" s="450" t="s">
        <v>4001</v>
      </c>
      <c r="M3779" s="451"/>
    </row>
    <row r="3780" spans="1:24" outlineLevel="2">
      <c r="A3780" s="447"/>
      <c r="B3780" s="447"/>
      <c r="C3780" s="448"/>
      <c r="D3780" s="449"/>
      <c r="E3780" s="452" t="s">
        <v>7102</v>
      </c>
      <c r="F3780" s="452">
        <v>0</v>
      </c>
      <c r="G3780" s="452" t="s">
        <v>29</v>
      </c>
      <c r="H3780" s="452">
        <v>387.15800000000002</v>
      </c>
      <c r="I3780" s="452">
        <v>0</v>
      </c>
      <c r="J3780" s="452">
        <v>0</v>
      </c>
      <c r="K3780" s="452">
        <v>0</v>
      </c>
      <c r="L3780" s="452">
        <v>0</v>
      </c>
      <c r="M3780" s="452">
        <v>387.15800000000002</v>
      </c>
      <c r="N3780" s="452">
        <v>0</v>
      </c>
      <c r="O3780" s="452">
        <v>0</v>
      </c>
      <c r="P3780" s="452">
        <v>0</v>
      </c>
      <c r="Q3780" s="452">
        <v>0</v>
      </c>
      <c r="R3780" s="452">
        <v>0</v>
      </c>
      <c r="S3780" s="452">
        <v>0</v>
      </c>
      <c r="T3780" s="452">
        <v>0</v>
      </c>
      <c r="U3780" s="452">
        <v>0</v>
      </c>
      <c r="V3780" s="452">
        <v>0</v>
      </c>
      <c r="W3780" s="452">
        <v>0</v>
      </c>
      <c r="X3780" s="452">
        <v>0</v>
      </c>
    </row>
    <row r="3781" spans="1:24" outlineLevel="2">
      <c r="A3781" s="447"/>
      <c r="B3781" s="447"/>
      <c r="C3781" s="448"/>
      <c r="D3781" s="449"/>
      <c r="E3781" s="452" t="s">
        <v>7103</v>
      </c>
      <c r="F3781" s="452">
        <v>0</v>
      </c>
      <c r="G3781" s="452" t="s">
        <v>29</v>
      </c>
      <c r="H3781" s="452">
        <v>0</v>
      </c>
      <c r="I3781" s="452">
        <v>0</v>
      </c>
      <c r="J3781" s="452">
        <v>0</v>
      </c>
      <c r="K3781" s="452">
        <v>0</v>
      </c>
      <c r="L3781" s="452">
        <v>0</v>
      </c>
      <c r="M3781" s="452">
        <v>0</v>
      </c>
      <c r="N3781" s="452">
        <v>0</v>
      </c>
      <c r="O3781" s="452">
        <v>0</v>
      </c>
      <c r="P3781" s="452">
        <v>0</v>
      </c>
      <c r="Q3781" s="452">
        <v>0</v>
      </c>
      <c r="R3781" s="452">
        <v>0</v>
      </c>
      <c r="S3781" s="452">
        <v>0</v>
      </c>
      <c r="T3781" s="452">
        <v>0</v>
      </c>
      <c r="U3781" s="452">
        <v>0</v>
      </c>
      <c r="V3781" s="452">
        <v>0</v>
      </c>
      <c r="W3781" s="452">
        <v>0</v>
      </c>
      <c r="X3781" s="452">
        <v>0</v>
      </c>
    </row>
    <row r="3782" spans="1:24" outlineLevel="2">
      <c r="A3782" s="447"/>
      <c r="B3782" s="447"/>
      <c r="C3782" s="448"/>
      <c r="D3782" s="449"/>
      <c r="E3782" s="452" t="s">
        <v>7104</v>
      </c>
      <c r="F3782" s="452">
        <v>0</v>
      </c>
      <c r="G3782" s="452" t="s">
        <v>29</v>
      </c>
      <c r="H3782" s="452">
        <v>0</v>
      </c>
      <c r="I3782" s="452">
        <v>0</v>
      </c>
      <c r="J3782" s="452">
        <v>0</v>
      </c>
      <c r="K3782" s="452">
        <v>0</v>
      </c>
      <c r="L3782" s="452">
        <v>0</v>
      </c>
      <c r="M3782" s="452">
        <v>0</v>
      </c>
      <c r="N3782" s="452">
        <v>0</v>
      </c>
      <c r="O3782" s="452">
        <v>0</v>
      </c>
      <c r="P3782" s="452">
        <v>0</v>
      </c>
      <c r="Q3782" s="452">
        <v>0</v>
      </c>
      <c r="R3782" s="452">
        <v>0</v>
      </c>
      <c r="S3782" s="452">
        <v>0</v>
      </c>
      <c r="T3782" s="452">
        <v>0</v>
      </c>
      <c r="U3782" s="452">
        <v>0</v>
      </c>
      <c r="V3782" s="452">
        <v>0</v>
      </c>
      <c r="W3782" s="452">
        <v>0</v>
      </c>
      <c r="X3782" s="452">
        <v>0</v>
      </c>
    </row>
    <row r="3783" spans="1:24" outlineLevel="2">
      <c r="A3783" s="453"/>
      <c r="B3783" s="453"/>
      <c r="C3783" s="454"/>
      <c r="D3783" s="455"/>
      <c r="E3783" s="456" t="s">
        <v>7100</v>
      </c>
      <c r="F3783" s="456"/>
      <c r="G3783" s="456" t="s">
        <v>29</v>
      </c>
      <c r="H3783" s="457">
        <f xml:space="preserve"> SUM( J3783:X3783 )</f>
        <v>387.15800000000002</v>
      </c>
      <c r="I3783" s="456"/>
      <c r="J3783" s="457">
        <f t="shared" ref="J3783:X3783" si="293" xml:space="preserve">  CHOOSE( $F3779, J3780, J3781, J3782 )</f>
        <v>0</v>
      </c>
      <c r="K3783" s="457">
        <f t="shared" si="293"/>
        <v>0</v>
      </c>
      <c r="L3783" s="457">
        <f t="shared" si="293"/>
        <v>0</v>
      </c>
      <c r="M3783" s="457">
        <f t="shared" si="293"/>
        <v>387.15800000000002</v>
      </c>
      <c r="N3783" s="457">
        <f t="shared" si="293"/>
        <v>0</v>
      </c>
      <c r="O3783" s="457">
        <f t="shared" si="293"/>
        <v>0</v>
      </c>
      <c r="P3783" s="457">
        <f t="shared" si="293"/>
        <v>0</v>
      </c>
      <c r="Q3783" s="457">
        <f t="shared" si="293"/>
        <v>0</v>
      </c>
      <c r="R3783" s="457">
        <f t="shared" si="293"/>
        <v>0</v>
      </c>
      <c r="S3783" s="457">
        <f t="shared" si="293"/>
        <v>0</v>
      </c>
      <c r="T3783" s="457">
        <f t="shared" si="293"/>
        <v>0</v>
      </c>
      <c r="U3783" s="457">
        <f t="shared" si="293"/>
        <v>0</v>
      </c>
      <c r="V3783" s="457">
        <f t="shared" si="293"/>
        <v>0</v>
      </c>
      <c r="W3783" s="457">
        <f t="shared" si="293"/>
        <v>0</v>
      </c>
      <c r="X3783" s="457">
        <f t="shared" si="293"/>
        <v>0</v>
      </c>
    </row>
    <row r="3784" spans="1:24" outlineLevel="2"/>
    <row r="3785" spans="1:24" outlineLevel="2"/>
    <row r="3786" spans="1:24" outlineLevel="2">
      <c r="B3786" s="69" t="s">
        <v>7105</v>
      </c>
    </row>
    <row r="3787" spans="1:24" outlineLevel="2">
      <c r="A3787" s="447"/>
      <c r="B3787" s="447"/>
      <c r="C3787" s="448"/>
      <c r="D3787" s="449"/>
      <c r="E3787" s="450" t="s">
        <v>7101</v>
      </c>
      <c r="F3787" s="450">
        <v>1</v>
      </c>
      <c r="G3787" s="450" t="s">
        <v>4001</v>
      </c>
      <c r="M3787" s="451"/>
    </row>
    <row r="3788" spans="1:24" outlineLevel="2">
      <c r="A3788" s="447"/>
      <c r="B3788" s="447"/>
      <c r="C3788" s="448"/>
      <c r="D3788" s="449"/>
      <c r="E3788" s="460" t="s">
        <v>7106</v>
      </c>
      <c r="F3788" s="460">
        <v>0</v>
      </c>
      <c r="G3788" s="460" t="s">
        <v>64</v>
      </c>
      <c r="H3788" s="460">
        <v>0</v>
      </c>
      <c r="I3788" s="460">
        <v>0</v>
      </c>
      <c r="J3788" s="460">
        <v>0</v>
      </c>
      <c r="K3788" s="460">
        <v>0</v>
      </c>
      <c r="L3788" s="460">
        <v>0</v>
      </c>
      <c r="M3788" s="460">
        <v>0</v>
      </c>
      <c r="N3788" s="460">
        <v>0.25940000000000002</v>
      </c>
      <c r="O3788" s="460">
        <v>0.25950000000000001</v>
      </c>
      <c r="P3788" s="460">
        <v>0.2596</v>
      </c>
      <c r="Q3788" s="460">
        <v>0.25969999999999999</v>
      </c>
      <c r="R3788" s="460">
        <v>0.25979999999999998</v>
      </c>
      <c r="S3788" s="460">
        <v>0.25979999999999998</v>
      </c>
      <c r="T3788" s="460">
        <v>0.25979999999999998</v>
      </c>
      <c r="U3788" s="460">
        <v>0.25979999999999998</v>
      </c>
      <c r="V3788" s="460">
        <v>0.25979999999999998</v>
      </c>
      <c r="W3788" s="460">
        <v>0.25979999999999998</v>
      </c>
      <c r="X3788" s="460">
        <v>0</v>
      </c>
    </row>
    <row r="3789" spans="1:24" outlineLevel="2">
      <c r="A3789" s="447"/>
      <c r="B3789" s="447"/>
      <c r="C3789" s="448"/>
      <c r="D3789" s="449"/>
      <c r="E3789" s="460" t="s">
        <v>7107</v>
      </c>
      <c r="F3789" s="460">
        <v>0</v>
      </c>
      <c r="G3789" s="460" t="s">
        <v>64</v>
      </c>
      <c r="H3789" s="460">
        <v>0</v>
      </c>
      <c r="I3789" s="460">
        <v>0</v>
      </c>
      <c r="J3789" s="460">
        <v>0</v>
      </c>
      <c r="K3789" s="460">
        <v>0</v>
      </c>
      <c r="L3789" s="460">
        <v>0</v>
      </c>
      <c r="M3789" s="460">
        <v>0</v>
      </c>
      <c r="N3789" s="460">
        <v>0</v>
      </c>
      <c r="O3789" s="460">
        <v>0</v>
      </c>
      <c r="P3789" s="460">
        <v>0</v>
      </c>
      <c r="Q3789" s="460">
        <v>0</v>
      </c>
      <c r="R3789" s="460">
        <v>0</v>
      </c>
      <c r="S3789" s="460">
        <v>0</v>
      </c>
      <c r="T3789" s="460">
        <v>0</v>
      </c>
      <c r="U3789" s="460">
        <v>0</v>
      </c>
      <c r="V3789" s="460">
        <v>0</v>
      </c>
      <c r="W3789" s="460">
        <v>0</v>
      </c>
      <c r="X3789" s="460">
        <v>0</v>
      </c>
    </row>
    <row r="3790" spans="1:24" outlineLevel="2">
      <c r="A3790" s="447"/>
      <c r="B3790" s="447"/>
      <c r="C3790" s="448"/>
      <c r="D3790" s="449"/>
      <c r="E3790" s="460" t="s">
        <v>7108</v>
      </c>
      <c r="F3790" s="460">
        <v>0</v>
      </c>
      <c r="G3790" s="460" t="s">
        <v>64</v>
      </c>
      <c r="H3790" s="460">
        <v>0</v>
      </c>
      <c r="I3790" s="460">
        <v>0</v>
      </c>
      <c r="J3790" s="460">
        <v>0</v>
      </c>
      <c r="K3790" s="460">
        <v>0</v>
      </c>
      <c r="L3790" s="460">
        <v>0</v>
      </c>
      <c r="M3790" s="460">
        <v>0</v>
      </c>
      <c r="N3790" s="460">
        <v>0</v>
      </c>
      <c r="O3790" s="460">
        <v>0</v>
      </c>
      <c r="P3790" s="460">
        <v>0</v>
      </c>
      <c r="Q3790" s="460">
        <v>0</v>
      </c>
      <c r="R3790" s="460">
        <v>0</v>
      </c>
      <c r="S3790" s="460">
        <v>0</v>
      </c>
      <c r="T3790" s="460">
        <v>0</v>
      </c>
      <c r="U3790" s="460">
        <v>0</v>
      </c>
      <c r="V3790" s="460">
        <v>0</v>
      </c>
      <c r="W3790" s="460">
        <v>0</v>
      </c>
      <c r="X3790" s="460">
        <v>0</v>
      </c>
    </row>
    <row r="3791" spans="1:24" outlineLevel="2">
      <c r="A3791" s="453"/>
      <c r="B3791" s="453"/>
      <c r="C3791" s="454"/>
      <c r="D3791" s="455"/>
      <c r="E3791" s="456" t="s">
        <v>7105</v>
      </c>
      <c r="F3791" s="456"/>
      <c r="G3791" s="456" t="s">
        <v>64</v>
      </c>
      <c r="H3791" s="456"/>
      <c r="I3791" s="456"/>
      <c r="J3791" s="461">
        <f t="shared" ref="J3791:X3791" si="294" xml:space="preserve">  CHOOSE( $F3787, J3788, J3789, J3790 )</f>
        <v>0</v>
      </c>
      <c r="K3791" s="461">
        <f t="shared" si="294"/>
        <v>0</v>
      </c>
      <c r="L3791" s="461">
        <f t="shared" si="294"/>
        <v>0</v>
      </c>
      <c r="M3791" s="461">
        <f t="shared" si="294"/>
        <v>0</v>
      </c>
      <c r="N3791" s="461">
        <f t="shared" si="294"/>
        <v>0.25940000000000002</v>
      </c>
      <c r="O3791" s="461">
        <f t="shared" si="294"/>
        <v>0.25950000000000001</v>
      </c>
      <c r="P3791" s="461">
        <f t="shared" si="294"/>
        <v>0.2596</v>
      </c>
      <c r="Q3791" s="461">
        <f t="shared" si="294"/>
        <v>0.25969999999999999</v>
      </c>
      <c r="R3791" s="461">
        <f t="shared" si="294"/>
        <v>0.25979999999999998</v>
      </c>
      <c r="S3791" s="461">
        <f t="shared" si="294"/>
        <v>0.25979999999999998</v>
      </c>
      <c r="T3791" s="461">
        <f t="shared" si="294"/>
        <v>0.25979999999999998</v>
      </c>
      <c r="U3791" s="461">
        <f t="shared" si="294"/>
        <v>0.25979999999999998</v>
      </c>
      <c r="V3791" s="461">
        <f t="shared" si="294"/>
        <v>0.25979999999999998</v>
      </c>
      <c r="W3791" s="461">
        <f t="shared" si="294"/>
        <v>0.25979999999999998</v>
      </c>
      <c r="X3791" s="461">
        <f t="shared" si="294"/>
        <v>0</v>
      </c>
    </row>
    <row r="3792" spans="1:24" outlineLevel="2"/>
    <row r="3793" spans="1:13" outlineLevel="1"/>
    <row r="3794" spans="1:13" outlineLevel="1"/>
    <row r="3795" spans="1:13" outlineLevel="1">
      <c r="A3795" s="69" t="s">
        <v>7109</v>
      </c>
    </row>
    <row r="3796" spans="1:13" outlineLevel="2">
      <c r="B3796" s="69" t="s">
        <v>7110</v>
      </c>
    </row>
    <row r="3797" spans="1:13" outlineLevel="2">
      <c r="A3797" s="447"/>
      <c r="B3797" s="447"/>
      <c r="C3797" s="448"/>
      <c r="D3797" s="449"/>
      <c r="E3797" s="450" t="s">
        <v>7111</v>
      </c>
      <c r="F3797" s="450">
        <v>1</v>
      </c>
      <c r="G3797" s="450" t="s">
        <v>4001</v>
      </c>
      <c r="M3797" s="451"/>
    </row>
    <row r="3798" spans="1:13" outlineLevel="2">
      <c r="A3798" s="447"/>
      <c r="B3798" s="447"/>
      <c r="C3798" s="448"/>
      <c r="D3798" s="449"/>
      <c r="E3798" s="452" t="s">
        <v>7112</v>
      </c>
      <c r="F3798" s="452">
        <v>0</v>
      </c>
      <c r="G3798" s="452" t="s">
        <v>29</v>
      </c>
      <c r="M3798" s="458"/>
    </row>
    <row r="3799" spans="1:13" outlineLevel="2">
      <c r="A3799" s="447"/>
      <c r="B3799" s="447"/>
      <c r="C3799" s="448"/>
      <c r="D3799" s="449"/>
      <c r="E3799" s="452" t="s">
        <v>7113</v>
      </c>
      <c r="F3799" s="452">
        <v>0</v>
      </c>
      <c r="G3799" s="452" t="s">
        <v>29</v>
      </c>
      <c r="M3799" s="458"/>
    </row>
    <row r="3800" spans="1:13" outlineLevel="2">
      <c r="A3800" s="447"/>
      <c r="B3800" s="447"/>
      <c r="C3800" s="448"/>
      <c r="D3800" s="449"/>
      <c r="E3800" s="452" t="s">
        <v>7114</v>
      </c>
      <c r="F3800" s="452">
        <v>0</v>
      </c>
      <c r="G3800" s="452" t="s">
        <v>29</v>
      </c>
      <c r="M3800" s="458"/>
    </row>
    <row r="3801" spans="1:13" outlineLevel="2">
      <c r="A3801" s="453"/>
      <c r="B3801" s="453"/>
      <c r="C3801" s="454"/>
      <c r="D3801" s="455"/>
      <c r="E3801" s="456" t="s">
        <v>7110</v>
      </c>
      <c r="F3801" s="457">
        <f xml:space="preserve">  CHOOSE( $F3797, $F3798, $F3799, $F3800 )</f>
        <v>0</v>
      </c>
      <c r="G3801" s="456" t="s">
        <v>29</v>
      </c>
      <c r="M3801" s="458"/>
    </row>
    <row r="3802" spans="1:13" outlineLevel="2"/>
    <row r="3803" spans="1:13" outlineLevel="1"/>
    <row r="3804" spans="1:13" outlineLevel="1"/>
    <row r="3805" spans="1:13" outlineLevel="1">
      <c r="A3805" s="69" t="s">
        <v>7115</v>
      </c>
    </row>
    <row r="3806" spans="1:13" outlineLevel="2">
      <c r="B3806" s="69" t="s">
        <v>7116</v>
      </c>
    </row>
    <row r="3807" spans="1:13" outlineLevel="2">
      <c r="A3807" s="447"/>
      <c r="B3807" s="447"/>
      <c r="C3807" s="448"/>
      <c r="D3807" s="449"/>
      <c r="E3807" s="450" t="s">
        <v>7117</v>
      </c>
      <c r="F3807" s="450">
        <v>1</v>
      </c>
      <c r="G3807" s="450" t="s">
        <v>4001</v>
      </c>
      <c r="M3807" s="451"/>
    </row>
    <row r="3808" spans="1:13" outlineLevel="2">
      <c r="A3808" s="447"/>
      <c r="B3808" s="447"/>
      <c r="C3808" s="448"/>
      <c r="D3808" s="449"/>
      <c r="E3808" s="452" t="s">
        <v>7118</v>
      </c>
      <c r="F3808" s="452">
        <v>0</v>
      </c>
      <c r="G3808" s="452" t="s">
        <v>29</v>
      </c>
      <c r="M3808" s="458"/>
    </row>
    <row r="3809" spans="1:13" outlineLevel="2">
      <c r="A3809" s="447"/>
      <c r="B3809" s="447"/>
      <c r="C3809" s="448"/>
      <c r="D3809" s="449"/>
      <c r="E3809" s="452" t="s">
        <v>7119</v>
      </c>
      <c r="F3809" s="452">
        <v>0</v>
      </c>
      <c r="G3809" s="452" t="s">
        <v>29</v>
      </c>
      <c r="M3809" s="458"/>
    </row>
    <row r="3810" spans="1:13" outlineLevel="2">
      <c r="A3810" s="447"/>
      <c r="B3810" s="447"/>
      <c r="C3810" s="448"/>
      <c r="D3810" s="449"/>
      <c r="E3810" s="452" t="s">
        <v>7120</v>
      </c>
      <c r="F3810" s="452">
        <v>0</v>
      </c>
      <c r="G3810" s="452" t="s">
        <v>29</v>
      </c>
      <c r="M3810" s="458"/>
    </row>
    <row r="3811" spans="1:13" outlineLevel="2">
      <c r="A3811" s="453"/>
      <c r="B3811" s="453"/>
      <c r="C3811" s="454"/>
      <c r="D3811" s="455"/>
      <c r="E3811" s="456" t="s">
        <v>7116</v>
      </c>
      <c r="F3811" s="457">
        <f xml:space="preserve">  CHOOSE( $F3807, $F3808, $F3809, $F3810 )</f>
        <v>0</v>
      </c>
      <c r="G3811" s="456" t="s">
        <v>29</v>
      </c>
      <c r="M3811" s="458"/>
    </row>
    <row r="3812" spans="1:13" outlineLevel="2"/>
    <row r="3813" spans="1:13" outlineLevel="2"/>
    <row r="3814" spans="1:13" outlineLevel="2">
      <c r="B3814" s="69" t="s">
        <v>7121</v>
      </c>
    </row>
    <row r="3815" spans="1:13" outlineLevel="2">
      <c r="A3815" s="447"/>
      <c r="B3815" s="447"/>
      <c r="C3815" s="448"/>
      <c r="D3815" s="449"/>
      <c r="E3815" s="450" t="s">
        <v>7117</v>
      </c>
      <c r="F3815" s="450">
        <v>1</v>
      </c>
      <c r="G3815" s="450" t="s">
        <v>4001</v>
      </c>
      <c r="M3815" s="451"/>
    </row>
    <row r="3816" spans="1:13" outlineLevel="2">
      <c r="A3816" s="447"/>
      <c r="B3816" s="447"/>
      <c r="C3816" s="448"/>
      <c r="D3816" s="449"/>
      <c r="E3816" s="452" t="s">
        <v>7122</v>
      </c>
      <c r="F3816" s="452">
        <v>-41</v>
      </c>
      <c r="G3816" s="452" t="s">
        <v>29</v>
      </c>
      <c r="M3816" s="458"/>
    </row>
    <row r="3817" spans="1:13" outlineLevel="2">
      <c r="A3817" s="447"/>
      <c r="B3817" s="447"/>
      <c r="C3817" s="448"/>
      <c r="D3817" s="449"/>
      <c r="E3817" s="452" t="s">
        <v>7123</v>
      </c>
      <c r="F3817" s="452">
        <v>0</v>
      </c>
      <c r="G3817" s="452" t="s">
        <v>29</v>
      </c>
      <c r="M3817" s="458"/>
    </row>
    <row r="3818" spans="1:13" outlineLevel="2">
      <c r="A3818" s="447"/>
      <c r="B3818" s="447"/>
      <c r="C3818" s="448"/>
      <c r="D3818" s="449"/>
      <c r="E3818" s="452" t="s">
        <v>7124</v>
      </c>
      <c r="F3818" s="452">
        <v>0</v>
      </c>
      <c r="G3818" s="452" t="s">
        <v>29</v>
      </c>
      <c r="M3818" s="458"/>
    </row>
    <row r="3819" spans="1:13" outlineLevel="2">
      <c r="A3819" s="453"/>
      <c r="B3819" s="453"/>
      <c r="C3819" s="454"/>
      <c r="D3819" s="455"/>
      <c r="E3819" s="456" t="s">
        <v>7121</v>
      </c>
      <c r="F3819" s="457">
        <f xml:space="preserve">  CHOOSE( $F3815, $F3816, $F3817, $F3818 )</f>
        <v>-41</v>
      </c>
      <c r="G3819" s="456" t="s">
        <v>29</v>
      </c>
      <c r="M3819" s="458"/>
    </row>
    <row r="3820" spans="1:13" outlineLevel="2"/>
    <row r="3821" spans="1:13" outlineLevel="1"/>
    <row r="3822" spans="1:13" outlineLevel="1"/>
    <row r="3823" spans="1:13" outlineLevel="1">
      <c r="A3823" s="69" t="s">
        <v>7125</v>
      </c>
    </row>
    <row r="3824" spans="1:13" outlineLevel="2">
      <c r="B3824" s="69" t="s">
        <v>7126</v>
      </c>
    </row>
    <row r="3825" spans="1:24" outlineLevel="2">
      <c r="A3825" s="447"/>
      <c r="B3825" s="447"/>
      <c r="C3825" s="448"/>
      <c r="D3825" s="449"/>
      <c r="E3825" s="450" t="s">
        <v>7127</v>
      </c>
      <c r="F3825" s="450">
        <v>1</v>
      </c>
      <c r="G3825" s="450" t="s">
        <v>4001</v>
      </c>
      <c r="M3825" s="451"/>
    </row>
    <row r="3826" spans="1:24" outlineLevel="2">
      <c r="A3826" s="447"/>
      <c r="B3826" s="447"/>
      <c r="C3826" s="448"/>
      <c r="D3826" s="449"/>
      <c r="E3826" s="452" t="s">
        <v>7128</v>
      </c>
      <c r="F3826" s="452">
        <v>0</v>
      </c>
      <c r="G3826" s="452" t="s">
        <v>29</v>
      </c>
      <c r="H3826" s="452">
        <v>15.686606766054854</v>
      </c>
      <c r="I3826" s="452">
        <v>0</v>
      </c>
      <c r="J3826" s="452">
        <v>0</v>
      </c>
      <c r="K3826" s="452">
        <v>0</v>
      </c>
      <c r="L3826" s="452">
        <v>0</v>
      </c>
      <c r="M3826" s="452">
        <v>0</v>
      </c>
      <c r="N3826" s="452">
        <v>1.7001024228415218</v>
      </c>
      <c r="O3826" s="452">
        <v>1.725732627134386</v>
      </c>
      <c r="P3826" s="452">
        <v>1.6147661035356531</v>
      </c>
      <c r="Q3826" s="452">
        <v>1.5676651478695531</v>
      </c>
      <c r="R3826" s="452">
        <v>1.5803404646737396</v>
      </c>
      <c r="S3826" s="452">
        <v>1.4410000000000001</v>
      </c>
      <c r="T3826" s="452">
        <v>1.47</v>
      </c>
      <c r="U3826" s="452">
        <v>1.5</v>
      </c>
      <c r="V3826" s="452">
        <v>1.5289999999999999</v>
      </c>
      <c r="W3826" s="452">
        <v>1.5580000000000001</v>
      </c>
      <c r="X3826" s="452">
        <v>0</v>
      </c>
    </row>
    <row r="3827" spans="1:24" outlineLevel="2">
      <c r="A3827" s="447"/>
      <c r="B3827" s="447"/>
      <c r="C3827" s="448"/>
      <c r="D3827" s="449"/>
      <c r="E3827" s="452" t="s">
        <v>7129</v>
      </c>
      <c r="F3827" s="452">
        <v>0</v>
      </c>
      <c r="G3827" s="452" t="s">
        <v>29</v>
      </c>
      <c r="H3827" s="452">
        <v>0</v>
      </c>
      <c r="I3827" s="452">
        <v>0</v>
      </c>
      <c r="J3827" s="452">
        <v>0</v>
      </c>
      <c r="K3827" s="452">
        <v>0</v>
      </c>
      <c r="L3827" s="452">
        <v>0</v>
      </c>
      <c r="M3827" s="452">
        <v>0</v>
      </c>
      <c r="N3827" s="452">
        <v>0</v>
      </c>
      <c r="O3827" s="452">
        <v>0</v>
      </c>
      <c r="P3827" s="452">
        <v>0</v>
      </c>
      <c r="Q3827" s="452">
        <v>0</v>
      </c>
      <c r="R3827" s="452">
        <v>0</v>
      </c>
      <c r="S3827" s="452">
        <v>0</v>
      </c>
      <c r="T3827" s="452">
        <v>0</v>
      </c>
      <c r="U3827" s="452">
        <v>0</v>
      </c>
      <c r="V3827" s="452">
        <v>0</v>
      </c>
      <c r="W3827" s="452">
        <v>0</v>
      </c>
      <c r="X3827" s="452">
        <v>0</v>
      </c>
    </row>
    <row r="3828" spans="1:24" outlineLevel="2">
      <c r="A3828" s="447"/>
      <c r="B3828" s="447"/>
      <c r="C3828" s="448"/>
      <c r="D3828" s="449"/>
      <c r="E3828" s="452" t="s">
        <v>7130</v>
      </c>
      <c r="F3828" s="452">
        <v>0</v>
      </c>
      <c r="G3828" s="452" t="s">
        <v>29</v>
      </c>
      <c r="H3828" s="452">
        <v>0</v>
      </c>
      <c r="I3828" s="452">
        <v>0</v>
      </c>
      <c r="J3828" s="452">
        <v>0</v>
      </c>
      <c r="K3828" s="452">
        <v>0</v>
      </c>
      <c r="L3828" s="452">
        <v>0</v>
      </c>
      <c r="M3828" s="452">
        <v>0</v>
      </c>
      <c r="N3828" s="452">
        <v>0</v>
      </c>
      <c r="O3828" s="452">
        <v>0</v>
      </c>
      <c r="P3828" s="452">
        <v>0</v>
      </c>
      <c r="Q3828" s="452">
        <v>0</v>
      </c>
      <c r="R3828" s="452">
        <v>0</v>
      </c>
      <c r="S3828" s="452">
        <v>0</v>
      </c>
      <c r="T3828" s="452">
        <v>0</v>
      </c>
      <c r="U3828" s="452">
        <v>0</v>
      </c>
      <c r="V3828" s="452">
        <v>0</v>
      </c>
      <c r="W3828" s="452">
        <v>0</v>
      </c>
      <c r="X3828" s="452">
        <v>0</v>
      </c>
    </row>
    <row r="3829" spans="1:24" outlineLevel="2">
      <c r="A3829" s="453"/>
      <c r="B3829" s="453"/>
      <c r="C3829" s="454"/>
      <c r="D3829" s="455"/>
      <c r="E3829" s="456" t="s">
        <v>7126</v>
      </c>
      <c r="F3829" s="456"/>
      <c r="G3829" s="456" t="s">
        <v>29</v>
      </c>
      <c r="H3829" s="457">
        <f xml:space="preserve"> SUM( J3829:X3829 )</f>
        <v>15.686606766054854</v>
      </c>
      <c r="I3829" s="456"/>
      <c r="J3829" s="457">
        <f t="shared" ref="J3829:X3829" si="295" xml:space="preserve">  CHOOSE( $F3825, J3826, J3827, J3828 )</f>
        <v>0</v>
      </c>
      <c r="K3829" s="457">
        <f t="shared" si="295"/>
        <v>0</v>
      </c>
      <c r="L3829" s="457">
        <f t="shared" si="295"/>
        <v>0</v>
      </c>
      <c r="M3829" s="457">
        <f t="shared" si="295"/>
        <v>0</v>
      </c>
      <c r="N3829" s="457">
        <f t="shared" si="295"/>
        <v>1.7001024228415218</v>
      </c>
      <c r="O3829" s="457">
        <f t="shared" si="295"/>
        <v>1.725732627134386</v>
      </c>
      <c r="P3829" s="457">
        <f t="shared" si="295"/>
        <v>1.6147661035356531</v>
      </c>
      <c r="Q3829" s="457">
        <f t="shared" si="295"/>
        <v>1.5676651478695531</v>
      </c>
      <c r="R3829" s="457">
        <f t="shared" si="295"/>
        <v>1.5803404646737396</v>
      </c>
      <c r="S3829" s="457">
        <f t="shared" si="295"/>
        <v>1.4410000000000001</v>
      </c>
      <c r="T3829" s="457">
        <f t="shared" si="295"/>
        <v>1.47</v>
      </c>
      <c r="U3829" s="457">
        <f t="shared" si="295"/>
        <v>1.5</v>
      </c>
      <c r="V3829" s="457">
        <f t="shared" si="295"/>
        <v>1.5289999999999999</v>
      </c>
      <c r="W3829" s="457">
        <f t="shared" si="295"/>
        <v>1.5580000000000001</v>
      </c>
      <c r="X3829" s="457">
        <f t="shared" si="295"/>
        <v>0</v>
      </c>
    </row>
    <row r="3830" spans="1:24" outlineLevel="2"/>
    <row r="3831" spans="1:24" outlineLevel="2"/>
    <row r="3832" spans="1:24" outlineLevel="2">
      <c r="B3832" s="69" t="s">
        <v>7131</v>
      </c>
    </row>
    <row r="3833" spans="1:24" outlineLevel="2">
      <c r="A3833" s="447"/>
      <c r="B3833" s="447"/>
      <c r="C3833" s="448"/>
      <c r="D3833" s="449"/>
      <c r="E3833" s="450" t="s">
        <v>7127</v>
      </c>
      <c r="F3833" s="450">
        <v>1</v>
      </c>
      <c r="G3833" s="450" t="s">
        <v>4001</v>
      </c>
      <c r="M3833" s="451"/>
    </row>
    <row r="3834" spans="1:24" outlineLevel="2">
      <c r="A3834" s="447"/>
      <c r="B3834" s="447"/>
      <c r="C3834" s="448"/>
      <c r="D3834" s="449"/>
      <c r="E3834" s="452" t="s">
        <v>7132</v>
      </c>
      <c r="F3834" s="452">
        <v>0</v>
      </c>
      <c r="G3834" s="452" t="s">
        <v>29</v>
      </c>
      <c r="H3834" s="452">
        <v>5.0694234942897181</v>
      </c>
      <c r="I3834" s="452">
        <v>0</v>
      </c>
      <c r="J3834" s="452">
        <v>0</v>
      </c>
      <c r="K3834" s="452">
        <v>0</v>
      </c>
      <c r="L3834" s="452">
        <v>0</v>
      </c>
      <c r="M3834" s="452">
        <v>0</v>
      </c>
      <c r="N3834" s="452">
        <v>0.71530076602716042</v>
      </c>
      <c r="O3834" s="452">
        <v>0.61351816516088553</v>
      </c>
      <c r="P3834" s="452">
        <v>0.5282448672967277</v>
      </c>
      <c r="Q3834" s="452">
        <v>0.47108705007295421</v>
      </c>
      <c r="R3834" s="452">
        <v>0.43527264573199048</v>
      </c>
      <c r="S3834" s="452">
        <v>0.47599999999999998</v>
      </c>
      <c r="T3834" s="452">
        <v>0.46800000000000003</v>
      </c>
      <c r="U3834" s="452">
        <v>0.46100000000000002</v>
      </c>
      <c r="V3834" s="452">
        <v>0.45400000000000001</v>
      </c>
      <c r="W3834" s="452">
        <v>0.44700000000000001</v>
      </c>
      <c r="X3834" s="452">
        <v>0</v>
      </c>
    </row>
    <row r="3835" spans="1:24" outlineLevel="2">
      <c r="A3835" s="447"/>
      <c r="B3835" s="447"/>
      <c r="C3835" s="448"/>
      <c r="D3835" s="449"/>
      <c r="E3835" s="452" t="s">
        <v>7133</v>
      </c>
      <c r="F3835" s="452">
        <v>0</v>
      </c>
      <c r="G3835" s="452" t="s">
        <v>29</v>
      </c>
      <c r="H3835" s="452">
        <v>0</v>
      </c>
      <c r="I3835" s="452">
        <v>0</v>
      </c>
      <c r="J3835" s="452">
        <v>0</v>
      </c>
      <c r="K3835" s="452">
        <v>0</v>
      </c>
      <c r="L3835" s="452">
        <v>0</v>
      </c>
      <c r="M3835" s="452">
        <v>0</v>
      </c>
      <c r="N3835" s="452">
        <v>0</v>
      </c>
      <c r="O3835" s="452">
        <v>0</v>
      </c>
      <c r="P3835" s="452">
        <v>0</v>
      </c>
      <c r="Q3835" s="452">
        <v>0</v>
      </c>
      <c r="R3835" s="452">
        <v>0</v>
      </c>
      <c r="S3835" s="452">
        <v>0</v>
      </c>
      <c r="T3835" s="452">
        <v>0</v>
      </c>
      <c r="U3835" s="452">
        <v>0</v>
      </c>
      <c r="V3835" s="452">
        <v>0</v>
      </c>
      <c r="W3835" s="452">
        <v>0</v>
      </c>
      <c r="X3835" s="452">
        <v>0</v>
      </c>
    </row>
    <row r="3836" spans="1:24" outlineLevel="2">
      <c r="A3836" s="447"/>
      <c r="B3836" s="447"/>
      <c r="C3836" s="448"/>
      <c r="D3836" s="449"/>
      <c r="E3836" s="452" t="s">
        <v>7134</v>
      </c>
      <c r="F3836" s="452">
        <v>0</v>
      </c>
      <c r="G3836" s="452" t="s">
        <v>29</v>
      </c>
      <c r="H3836" s="452">
        <v>0</v>
      </c>
      <c r="I3836" s="452">
        <v>0</v>
      </c>
      <c r="J3836" s="452">
        <v>0</v>
      </c>
      <c r="K3836" s="452">
        <v>0</v>
      </c>
      <c r="L3836" s="452">
        <v>0</v>
      </c>
      <c r="M3836" s="452">
        <v>0</v>
      </c>
      <c r="N3836" s="452">
        <v>0</v>
      </c>
      <c r="O3836" s="452">
        <v>0</v>
      </c>
      <c r="P3836" s="452">
        <v>0</v>
      </c>
      <c r="Q3836" s="452">
        <v>0</v>
      </c>
      <c r="R3836" s="452">
        <v>0</v>
      </c>
      <c r="S3836" s="452">
        <v>0</v>
      </c>
      <c r="T3836" s="452">
        <v>0</v>
      </c>
      <c r="U3836" s="452">
        <v>0</v>
      </c>
      <c r="V3836" s="452">
        <v>0</v>
      </c>
      <c r="W3836" s="452">
        <v>0</v>
      </c>
      <c r="X3836" s="452">
        <v>0</v>
      </c>
    </row>
    <row r="3837" spans="1:24" outlineLevel="2">
      <c r="A3837" s="453"/>
      <c r="B3837" s="453"/>
      <c r="C3837" s="454"/>
      <c r="D3837" s="455"/>
      <c r="E3837" s="456" t="s">
        <v>7131</v>
      </c>
      <c r="F3837" s="456"/>
      <c r="G3837" s="456" t="s">
        <v>29</v>
      </c>
      <c r="H3837" s="457">
        <f xml:space="preserve"> SUM( J3837:X3837 )</f>
        <v>5.0694234942897181</v>
      </c>
      <c r="I3837" s="456"/>
      <c r="J3837" s="457">
        <f t="shared" ref="J3837:X3837" si="296" xml:space="preserve">  CHOOSE( $F3833, J3834, J3835, J3836 )</f>
        <v>0</v>
      </c>
      <c r="K3837" s="457">
        <f t="shared" si="296"/>
        <v>0</v>
      </c>
      <c r="L3837" s="457">
        <f t="shared" si="296"/>
        <v>0</v>
      </c>
      <c r="M3837" s="457">
        <f t="shared" si="296"/>
        <v>0</v>
      </c>
      <c r="N3837" s="457">
        <f t="shared" si="296"/>
        <v>0.71530076602716042</v>
      </c>
      <c r="O3837" s="457">
        <f t="shared" si="296"/>
        <v>0.61351816516088553</v>
      </c>
      <c r="P3837" s="457">
        <f t="shared" si="296"/>
        <v>0.5282448672967277</v>
      </c>
      <c r="Q3837" s="457">
        <f t="shared" si="296"/>
        <v>0.47108705007295421</v>
      </c>
      <c r="R3837" s="457">
        <f t="shared" si="296"/>
        <v>0.43527264573199048</v>
      </c>
      <c r="S3837" s="457">
        <f t="shared" si="296"/>
        <v>0.47599999999999998</v>
      </c>
      <c r="T3837" s="457">
        <f t="shared" si="296"/>
        <v>0.46800000000000003</v>
      </c>
      <c r="U3837" s="457">
        <f t="shared" si="296"/>
        <v>0.46100000000000002</v>
      </c>
      <c r="V3837" s="457">
        <f t="shared" si="296"/>
        <v>0.45400000000000001</v>
      </c>
      <c r="W3837" s="457">
        <f t="shared" si="296"/>
        <v>0.44700000000000001</v>
      </c>
      <c r="X3837" s="457">
        <f t="shared" si="296"/>
        <v>0</v>
      </c>
    </row>
    <row r="3838" spans="1:24" outlineLevel="2"/>
    <row r="3839" spans="1:24" outlineLevel="2"/>
    <row r="3840" spans="1:24" outlineLevel="2">
      <c r="B3840" s="69" t="s">
        <v>7135</v>
      </c>
    </row>
    <row r="3841" spans="1:24" outlineLevel="2">
      <c r="A3841" s="447"/>
      <c r="B3841" s="447"/>
      <c r="C3841" s="448"/>
      <c r="D3841" s="449"/>
      <c r="E3841" s="450" t="s">
        <v>7127</v>
      </c>
      <c r="F3841" s="450">
        <v>1</v>
      </c>
      <c r="G3841" s="450" t="s">
        <v>4001</v>
      </c>
      <c r="M3841" s="451"/>
    </row>
    <row r="3842" spans="1:24" outlineLevel="2">
      <c r="A3842" s="447"/>
      <c r="B3842" s="447"/>
      <c r="C3842" s="448"/>
      <c r="D3842" s="449"/>
      <c r="E3842" s="452" t="s">
        <v>7136</v>
      </c>
      <c r="F3842" s="452">
        <v>0</v>
      </c>
      <c r="G3842" s="452" t="s">
        <v>29</v>
      </c>
      <c r="H3842" s="452">
        <v>198.22589318737374</v>
      </c>
      <c r="I3842" s="452">
        <v>0</v>
      </c>
      <c r="J3842" s="452">
        <v>0</v>
      </c>
      <c r="K3842" s="452">
        <v>0</v>
      </c>
      <c r="L3842" s="452">
        <v>0</v>
      </c>
      <c r="M3842" s="452">
        <v>0</v>
      </c>
      <c r="N3842" s="452">
        <v>26.811927671728178</v>
      </c>
      <c r="O3842" s="452">
        <v>24.47850917544671</v>
      </c>
      <c r="P3842" s="452">
        <v>21.260855863708777</v>
      </c>
      <c r="Q3842" s="452">
        <v>19.116786143573844</v>
      </c>
      <c r="R3842" s="452">
        <v>17.66581433291622</v>
      </c>
      <c r="S3842" s="452">
        <v>18.393999999999998</v>
      </c>
      <c r="T3842" s="452">
        <v>18.079999999999998</v>
      </c>
      <c r="U3842" s="452">
        <v>17.771999999999998</v>
      </c>
      <c r="V3842" s="452">
        <v>17.471</v>
      </c>
      <c r="W3842" s="452">
        <v>17.175000000000001</v>
      </c>
      <c r="X3842" s="452">
        <v>0</v>
      </c>
    </row>
    <row r="3843" spans="1:24" outlineLevel="2">
      <c r="A3843" s="447"/>
      <c r="B3843" s="447"/>
      <c r="C3843" s="448"/>
      <c r="D3843" s="449"/>
      <c r="E3843" s="452" t="s">
        <v>7137</v>
      </c>
      <c r="F3843" s="452">
        <v>0</v>
      </c>
      <c r="G3843" s="452" t="s">
        <v>29</v>
      </c>
      <c r="H3843" s="452">
        <v>0</v>
      </c>
      <c r="I3843" s="452">
        <v>0</v>
      </c>
      <c r="J3843" s="452">
        <v>0</v>
      </c>
      <c r="K3843" s="452">
        <v>0</v>
      </c>
      <c r="L3843" s="452">
        <v>0</v>
      </c>
      <c r="M3843" s="452">
        <v>0</v>
      </c>
      <c r="N3843" s="452">
        <v>0</v>
      </c>
      <c r="O3843" s="452">
        <v>0</v>
      </c>
      <c r="P3843" s="452">
        <v>0</v>
      </c>
      <c r="Q3843" s="452">
        <v>0</v>
      </c>
      <c r="R3843" s="452">
        <v>0</v>
      </c>
      <c r="S3843" s="452">
        <v>0</v>
      </c>
      <c r="T3843" s="452">
        <v>0</v>
      </c>
      <c r="U3843" s="452">
        <v>0</v>
      </c>
      <c r="V3843" s="452">
        <v>0</v>
      </c>
      <c r="W3843" s="452">
        <v>0</v>
      </c>
      <c r="X3843" s="452">
        <v>0</v>
      </c>
    </row>
    <row r="3844" spans="1:24" outlineLevel="2">
      <c r="A3844" s="447"/>
      <c r="B3844" s="447"/>
      <c r="C3844" s="448"/>
      <c r="D3844" s="449"/>
      <c r="E3844" s="452" t="s">
        <v>7138</v>
      </c>
      <c r="F3844" s="452">
        <v>0</v>
      </c>
      <c r="G3844" s="452" t="s">
        <v>29</v>
      </c>
      <c r="H3844" s="452">
        <v>0</v>
      </c>
      <c r="I3844" s="452">
        <v>0</v>
      </c>
      <c r="J3844" s="452">
        <v>0</v>
      </c>
      <c r="K3844" s="452">
        <v>0</v>
      </c>
      <c r="L3844" s="452">
        <v>0</v>
      </c>
      <c r="M3844" s="452">
        <v>0</v>
      </c>
      <c r="N3844" s="452">
        <v>0</v>
      </c>
      <c r="O3844" s="452">
        <v>0</v>
      </c>
      <c r="P3844" s="452">
        <v>0</v>
      </c>
      <c r="Q3844" s="452">
        <v>0</v>
      </c>
      <c r="R3844" s="452">
        <v>0</v>
      </c>
      <c r="S3844" s="452">
        <v>0</v>
      </c>
      <c r="T3844" s="452">
        <v>0</v>
      </c>
      <c r="U3844" s="452">
        <v>0</v>
      </c>
      <c r="V3844" s="452">
        <v>0</v>
      </c>
      <c r="W3844" s="452">
        <v>0</v>
      </c>
      <c r="X3844" s="452">
        <v>0</v>
      </c>
    </row>
    <row r="3845" spans="1:24" outlineLevel="2">
      <c r="A3845" s="453"/>
      <c r="B3845" s="453"/>
      <c r="C3845" s="454"/>
      <c r="D3845" s="455"/>
      <c r="E3845" s="456" t="s">
        <v>7135</v>
      </c>
      <c r="F3845" s="456"/>
      <c r="G3845" s="456" t="s">
        <v>29</v>
      </c>
      <c r="H3845" s="457">
        <f xml:space="preserve"> SUM( J3845:X3845 )</f>
        <v>198.22589318737374</v>
      </c>
      <c r="I3845" s="456"/>
      <c r="J3845" s="457">
        <f t="shared" ref="J3845:X3845" si="297" xml:space="preserve">  CHOOSE( $F3841, J3842, J3843, J3844 )</f>
        <v>0</v>
      </c>
      <c r="K3845" s="457">
        <f t="shared" si="297"/>
        <v>0</v>
      </c>
      <c r="L3845" s="457">
        <f t="shared" si="297"/>
        <v>0</v>
      </c>
      <c r="M3845" s="457">
        <f t="shared" si="297"/>
        <v>0</v>
      </c>
      <c r="N3845" s="457">
        <f t="shared" si="297"/>
        <v>26.811927671728178</v>
      </c>
      <c r="O3845" s="457">
        <f t="shared" si="297"/>
        <v>24.47850917544671</v>
      </c>
      <c r="P3845" s="457">
        <f t="shared" si="297"/>
        <v>21.260855863708777</v>
      </c>
      <c r="Q3845" s="457">
        <f t="shared" si="297"/>
        <v>19.116786143573844</v>
      </c>
      <c r="R3845" s="457">
        <f t="shared" si="297"/>
        <v>17.66581433291622</v>
      </c>
      <c r="S3845" s="457">
        <f t="shared" si="297"/>
        <v>18.393999999999998</v>
      </c>
      <c r="T3845" s="457">
        <f t="shared" si="297"/>
        <v>18.079999999999998</v>
      </c>
      <c r="U3845" s="457">
        <f t="shared" si="297"/>
        <v>17.771999999999998</v>
      </c>
      <c r="V3845" s="457">
        <f t="shared" si="297"/>
        <v>17.471</v>
      </c>
      <c r="W3845" s="457">
        <f t="shared" si="297"/>
        <v>17.175000000000001</v>
      </c>
      <c r="X3845" s="457">
        <f t="shared" si="297"/>
        <v>0</v>
      </c>
    </row>
    <row r="3846" spans="1:24" outlineLevel="2"/>
    <row r="3847" spans="1:24" outlineLevel="2"/>
    <row r="3848" spans="1:24" outlineLevel="2">
      <c r="B3848" s="69" t="s">
        <v>7139</v>
      </c>
    </row>
    <row r="3849" spans="1:24" outlineLevel="2">
      <c r="A3849" s="447"/>
      <c r="B3849" s="447"/>
      <c r="C3849" s="448"/>
      <c r="D3849" s="449"/>
      <c r="E3849" s="450" t="s">
        <v>7127</v>
      </c>
      <c r="F3849" s="450">
        <v>1</v>
      </c>
      <c r="G3849" s="450" t="s">
        <v>4001</v>
      </c>
      <c r="M3849" s="451"/>
    </row>
    <row r="3850" spans="1:24" outlineLevel="2">
      <c r="A3850" s="447"/>
      <c r="B3850" s="447"/>
      <c r="C3850" s="448"/>
      <c r="D3850" s="449"/>
      <c r="E3850" s="452" t="s">
        <v>7140</v>
      </c>
      <c r="F3850" s="452">
        <v>0</v>
      </c>
      <c r="G3850" s="452" t="s">
        <v>29</v>
      </c>
      <c r="H3850" s="452">
        <v>628.51776397388028</v>
      </c>
      <c r="I3850" s="452">
        <v>0</v>
      </c>
      <c r="J3850" s="452">
        <v>0</v>
      </c>
      <c r="K3850" s="452">
        <v>0</v>
      </c>
      <c r="L3850" s="452">
        <v>0</v>
      </c>
      <c r="M3850" s="452">
        <v>0</v>
      </c>
      <c r="N3850" s="452">
        <v>71.381158443106969</v>
      </c>
      <c r="O3850" s="452">
        <v>70.559350985716279</v>
      </c>
      <c r="P3850" s="452">
        <v>65.732444246155708</v>
      </c>
      <c r="Q3850" s="452">
        <v>63.61603337452609</v>
      </c>
      <c r="R3850" s="452">
        <v>64.139776924375255</v>
      </c>
      <c r="S3850" s="452">
        <v>56.392000000000003</v>
      </c>
      <c r="T3850" s="452">
        <v>57.511000000000003</v>
      </c>
      <c r="U3850" s="452">
        <v>58.62</v>
      </c>
      <c r="V3850" s="452">
        <v>59.73</v>
      </c>
      <c r="W3850" s="452">
        <v>60.835999999999999</v>
      </c>
      <c r="X3850" s="452">
        <v>0</v>
      </c>
    </row>
    <row r="3851" spans="1:24" outlineLevel="2">
      <c r="A3851" s="447"/>
      <c r="B3851" s="447"/>
      <c r="C3851" s="448"/>
      <c r="D3851" s="449"/>
      <c r="E3851" s="452" t="s">
        <v>7141</v>
      </c>
      <c r="F3851" s="452">
        <v>0</v>
      </c>
      <c r="G3851" s="452" t="s">
        <v>29</v>
      </c>
      <c r="H3851" s="452">
        <v>0</v>
      </c>
      <c r="I3851" s="452">
        <v>0</v>
      </c>
      <c r="J3851" s="452">
        <v>0</v>
      </c>
      <c r="K3851" s="452">
        <v>0</v>
      </c>
      <c r="L3851" s="452">
        <v>0</v>
      </c>
      <c r="M3851" s="452">
        <v>0</v>
      </c>
      <c r="N3851" s="452">
        <v>0</v>
      </c>
      <c r="O3851" s="452">
        <v>0</v>
      </c>
      <c r="P3851" s="452">
        <v>0</v>
      </c>
      <c r="Q3851" s="452">
        <v>0</v>
      </c>
      <c r="R3851" s="452">
        <v>0</v>
      </c>
      <c r="S3851" s="452">
        <v>0</v>
      </c>
      <c r="T3851" s="452">
        <v>0</v>
      </c>
      <c r="U3851" s="452">
        <v>0</v>
      </c>
      <c r="V3851" s="452">
        <v>0</v>
      </c>
      <c r="W3851" s="452">
        <v>0</v>
      </c>
      <c r="X3851" s="452">
        <v>0</v>
      </c>
    </row>
    <row r="3852" spans="1:24" outlineLevel="2">
      <c r="A3852" s="447"/>
      <c r="B3852" s="447"/>
      <c r="C3852" s="448"/>
      <c r="D3852" s="449"/>
      <c r="E3852" s="452" t="s">
        <v>7142</v>
      </c>
      <c r="F3852" s="452">
        <v>0</v>
      </c>
      <c r="G3852" s="452" t="s">
        <v>29</v>
      </c>
      <c r="H3852" s="452">
        <v>0</v>
      </c>
      <c r="I3852" s="452">
        <v>0</v>
      </c>
      <c r="J3852" s="452">
        <v>0</v>
      </c>
      <c r="K3852" s="452">
        <v>0</v>
      </c>
      <c r="L3852" s="452">
        <v>0</v>
      </c>
      <c r="M3852" s="452">
        <v>0</v>
      </c>
      <c r="N3852" s="452">
        <v>0</v>
      </c>
      <c r="O3852" s="452">
        <v>0</v>
      </c>
      <c r="P3852" s="452">
        <v>0</v>
      </c>
      <c r="Q3852" s="452">
        <v>0</v>
      </c>
      <c r="R3852" s="452">
        <v>0</v>
      </c>
      <c r="S3852" s="452">
        <v>0</v>
      </c>
      <c r="T3852" s="452">
        <v>0</v>
      </c>
      <c r="U3852" s="452">
        <v>0</v>
      </c>
      <c r="V3852" s="452">
        <v>0</v>
      </c>
      <c r="W3852" s="452">
        <v>0</v>
      </c>
      <c r="X3852" s="452">
        <v>0</v>
      </c>
    </row>
    <row r="3853" spans="1:24" outlineLevel="2">
      <c r="A3853" s="453"/>
      <c r="B3853" s="453"/>
      <c r="C3853" s="454"/>
      <c r="D3853" s="455"/>
      <c r="E3853" s="456" t="s">
        <v>7139</v>
      </c>
      <c r="F3853" s="456"/>
      <c r="G3853" s="456" t="s">
        <v>29</v>
      </c>
      <c r="H3853" s="457">
        <f xml:space="preserve"> SUM( J3853:X3853 )</f>
        <v>628.51776397388028</v>
      </c>
      <c r="I3853" s="456"/>
      <c r="J3853" s="457">
        <f t="shared" ref="J3853:X3853" si="298" xml:space="preserve">  CHOOSE( $F3849, J3850, J3851, J3852 )</f>
        <v>0</v>
      </c>
      <c r="K3853" s="457">
        <f t="shared" si="298"/>
        <v>0</v>
      </c>
      <c r="L3853" s="457">
        <f t="shared" si="298"/>
        <v>0</v>
      </c>
      <c r="M3853" s="457">
        <f t="shared" si="298"/>
        <v>0</v>
      </c>
      <c r="N3853" s="457">
        <f t="shared" si="298"/>
        <v>71.381158443106969</v>
      </c>
      <c r="O3853" s="457">
        <f t="shared" si="298"/>
        <v>70.559350985716279</v>
      </c>
      <c r="P3853" s="457">
        <f t="shared" si="298"/>
        <v>65.732444246155708</v>
      </c>
      <c r="Q3853" s="457">
        <f t="shared" si="298"/>
        <v>63.61603337452609</v>
      </c>
      <c r="R3853" s="457">
        <f t="shared" si="298"/>
        <v>64.139776924375255</v>
      </c>
      <c r="S3853" s="457">
        <f t="shared" si="298"/>
        <v>56.392000000000003</v>
      </c>
      <c r="T3853" s="457">
        <f t="shared" si="298"/>
        <v>57.511000000000003</v>
      </c>
      <c r="U3853" s="457">
        <f t="shared" si="298"/>
        <v>58.62</v>
      </c>
      <c r="V3853" s="457">
        <f t="shared" si="298"/>
        <v>59.73</v>
      </c>
      <c r="W3853" s="457">
        <f t="shared" si="298"/>
        <v>60.835999999999999</v>
      </c>
      <c r="X3853" s="457">
        <f t="shared" si="298"/>
        <v>0</v>
      </c>
    </row>
    <row r="3854" spans="1:24" outlineLevel="2"/>
    <row r="3855" spans="1:24" outlineLevel="2"/>
    <row r="3856" spans="1:24" outlineLevel="2">
      <c r="B3856" s="69" t="s">
        <v>7143</v>
      </c>
    </row>
    <row r="3857" spans="1:24" outlineLevel="2">
      <c r="A3857" s="447"/>
      <c r="B3857" s="447"/>
      <c r="C3857" s="448"/>
      <c r="D3857" s="449"/>
      <c r="E3857" s="450" t="s">
        <v>7127</v>
      </c>
      <c r="F3857" s="450">
        <v>1</v>
      </c>
      <c r="G3857" s="450" t="s">
        <v>4001</v>
      </c>
      <c r="M3857" s="451"/>
    </row>
    <row r="3858" spans="1:24" outlineLevel="2">
      <c r="A3858" s="447"/>
      <c r="B3858" s="447"/>
      <c r="C3858" s="448"/>
      <c r="D3858" s="449"/>
      <c r="E3858" s="452" t="s">
        <v>7144</v>
      </c>
      <c r="F3858" s="452">
        <v>0</v>
      </c>
      <c r="G3858" s="452" t="s">
        <v>29</v>
      </c>
      <c r="H3858" s="452">
        <v>367.28873817330663</v>
      </c>
      <c r="I3858" s="452">
        <v>0</v>
      </c>
      <c r="J3858" s="452">
        <v>0</v>
      </c>
      <c r="K3858" s="452">
        <v>0</v>
      </c>
      <c r="L3858" s="452">
        <v>0</v>
      </c>
      <c r="M3858" s="452">
        <v>0</v>
      </c>
      <c r="N3858" s="452">
        <v>51.954649480621285</v>
      </c>
      <c r="O3858" s="452">
        <v>44.562945665765589</v>
      </c>
      <c r="P3858" s="452">
        <v>38.369283734839662</v>
      </c>
      <c r="Q3858" s="452">
        <v>34.216802144741713</v>
      </c>
      <c r="R3858" s="452">
        <v>31.615057147338387</v>
      </c>
      <c r="S3858" s="452">
        <v>34.384999999999998</v>
      </c>
      <c r="T3858" s="452">
        <v>33.838000000000001</v>
      </c>
      <c r="U3858" s="452">
        <v>33.302</v>
      </c>
      <c r="V3858" s="452">
        <v>32.779000000000003</v>
      </c>
      <c r="W3858" s="452">
        <v>32.265999999999998</v>
      </c>
      <c r="X3858" s="452">
        <v>0</v>
      </c>
    </row>
    <row r="3859" spans="1:24" outlineLevel="2">
      <c r="A3859" s="447"/>
      <c r="B3859" s="447"/>
      <c r="C3859" s="448"/>
      <c r="D3859" s="449"/>
      <c r="E3859" s="452" t="s">
        <v>7145</v>
      </c>
      <c r="F3859" s="452">
        <v>0</v>
      </c>
      <c r="G3859" s="452" t="s">
        <v>29</v>
      </c>
      <c r="H3859" s="452">
        <v>0</v>
      </c>
      <c r="I3859" s="452">
        <v>0</v>
      </c>
      <c r="J3859" s="452">
        <v>0</v>
      </c>
      <c r="K3859" s="452">
        <v>0</v>
      </c>
      <c r="L3859" s="452">
        <v>0</v>
      </c>
      <c r="M3859" s="452">
        <v>0</v>
      </c>
      <c r="N3859" s="452">
        <v>0</v>
      </c>
      <c r="O3859" s="452">
        <v>0</v>
      </c>
      <c r="P3859" s="452">
        <v>0</v>
      </c>
      <c r="Q3859" s="452">
        <v>0</v>
      </c>
      <c r="R3859" s="452">
        <v>0</v>
      </c>
      <c r="S3859" s="452">
        <v>0</v>
      </c>
      <c r="T3859" s="452">
        <v>0</v>
      </c>
      <c r="U3859" s="452">
        <v>0</v>
      </c>
      <c r="V3859" s="452">
        <v>0</v>
      </c>
      <c r="W3859" s="452">
        <v>0</v>
      </c>
      <c r="X3859" s="452">
        <v>0</v>
      </c>
    </row>
    <row r="3860" spans="1:24" outlineLevel="2">
      <c r="A3860" s="447"/>
      <c r="B3860" s="447"/>
      <c r="C3860" s="448"/>
      <c r="D3860" s="449"/>
      <c r="E3860" s="452" t="s">
        <v>7146</v>
      </c>
      <c r="F3860" s="452">
        <v>0</v>
      </c>
      <c r="G3860" s="452" t="s">
        <v>29</v>
      </c>
      <c r="H3860" s="452">
        <v>0</v>
      </c>
      <c r="I3860" s="452">
        <v>0</v>
      </c>
      <c r="J3860" s="452">
        <v>0</v>
      </c>
      <c r="K3860" s="452">
        <v>0</v>
      </c>
      <c r="L3860" s="452">
        <v>0</v>
      </c>
      <c r="M3860" s="452">
        <v>0</v>
      </c>
      <c r="N3860" s="452">
        <v>0</v>
      </c>
      <c r="O3860" s="452">
        <v>0</v>
      </c>
      <c r="P3860" s="452">
        <v>0</v>
      </c>
      <c r="Q3860" s="452">
        <v>0</v>
      </c>
      <c r="R3860" s="452">
        <v>0</v>
      </c>
      <c r="S3860" s="452">
        <v>0</v>
      </c>
      <c r="T3860" s="452">
        <v>0</v>
      </c>
      <c r="U3860" s="452">
        <v>0</v>
      </c>
      <c r="V3860" s="452">
        <v>0</v>
      </c>
      <c r="W3860" s="452">
        <v>0</v>
      </c>
      <c r="X3860" s="452">
        <v>0</v>
      </c>
    </row>
    <row r="3861" spans="1:24" outlineLevel="2">
      <c r="A3861" s="453"/>
      <c r="B3861" s="453"/>
      <c r="C3861" s="454"/>
      <c r="D3861" s="455"/>
      <c r="E3861" s="456" t="s">
        <v>7143</v>
      </c>
      <c r="F3861" s="456"/>
      <c r="G3861" s="456" t="s">
        <v>29</v>
      </c>
      <c r="H3861" s="457">
        <f xml:space="preserve"> SUM( J3861:X3861 )</f>
        <v>367.28873817330663</v>
      </c>
      <c r="I3861" s="456"/>
      <c r="J3861" s="457">
        <f t="shared" ref="J3861:X3861" si="299" xml:space="preserve">  CHOOSE( $F3857, J3858, J3859, J3860 )</f>
        <v>0</v>
      </c>
      <c r="K3861" s="457">
        <f t="shared" si="299"/>
        <v>0</v>
      </c>
      <c r="L3861" s="457">
        <f t="shared" si="299"/>
        <v>0</v>
      </c>
      <c r="M3861" s="457">
        <f t="shared" si="299"/>
        <v>0</v>
      </c>
      <c r="N3861" s="457">
        <f t="shared" si="299"/>
        <v>51.954649480621285</v>
      </c>
      <c r="O3861" s="457">
        <f t="shared" si="299"/>
        <v>44.562945665765589</v>
      </c>
      <c r="P3861" s="457">
        <f t="shared" si="299"/>
        <v>38.369283734839662</v>
      </c>
      <c r="Q3861" s="457">
        <f t="shared" si="299"/>
        <v>34.216802144741713</v>
      </c>
      <c r="R3861" s="457">
        <f t="shared" si="299"/>
        <v>31.615057147338387</v>
      </c>
      <c r="S3861" s="457">
        <f t="shared" si="299"/>
        <v>34.384999999999998</v>
      </c>
      <c r="T3861" s="457">
        <f t="shared" si="299"/>
        <v>33.838000000000001</v>
      </c>
      <c r="U3861" s="457">
        <f t="shared" si="299"/>
        <v>33.302</v>
      </c>
      <c r="V3861" s="457">
        <f t="shared" si="299"/>
        <v>32.779000000000003</v>
      </c>
      <c r="W3861" s="457">
        <f t="shared" si="299"/>
        <v>32.265999999999998</v>
      </c>
      <c r="X3861" s="457">
        <f t="shared" si="299"/>
        <v>0</v>
      </c>
    </row>
    <row r="3862" spans="1:24" outlineLevel="2"/>
    <row r="3863" spans="1:24" outlineLevel="2"/>
    <row r="3864" spans="1:24" outlineLevel="2">
      <c r="B3864" s="69" t="s">
        <v>7147</v>
      </c>
    </row>
    <row r="3865" spans="1:24" outlineLevel="2">
      <c r="A3865" s="447"/>
      <c r="B3865" s="447"/>
      <c r="C3865" s="448"/>
      <c r="D3865" s="449"/>
      <c r="E3865" s="450" t="s">
        <v>7127</v>
      </c>
      <c r="F3865" s="450">
        <v>1</v>
      </c>
      <c r="G3865" s="450" t="s">
        <v>4001</v>
      </c>
      <c r="M3865" s="451"/>
    </row>
    <row r="3866" spans="1:24" outlineLevel="2">
      <c r="A3866" s="447"/>
      <c r="B3866" s="447"/>
      <c r="C3866" s="448"/>
      <c r="D3866" s="449"/>
      <c r="E3866" s="452" t="s">
        <v>7148</v>
      </c>
      <c r="F3866" s="452">
        <v>0</v>
      </c>
      <c r="G3866" s="452" t="s">
        <v>29</v>
      </c>
      <c r="H3866" s="452">
        <v>1136.4891689917811</v>
      </c>
      <c r="I3866" s="452">
        <v>0</v>
      </c>
      <c r="J3866" s="452">
        <v>0</v>
      </c>
      <c r="K3866" s="452">
        <v>0</v>
      </c>
      <c r="L3866" s="452">
        <v>0</v>
      </c>
      <c r="M3866" s="452">
        <v>0</v>
      </c>
      <c r="N3866" s="452">
        <v>123.48391117783601</v>
      </c>
      <c r="O3866" s="452">
        <v>125.34544834849011</v>
      </c>
      <c r="P3866" s="452">
        <v>117.28545669632317</v>
      </c>
      <c r="Q3866" s="452">
        <v>113.86461996956574</v>
      </c>
      <c r="R3866" s="452">
        <v>114.78573279956602</v>
      </c>
      <c r="S3866" s="452">
        <v>104.117</v>
      </c>
      <c r="T3866" s="452">
        <v>106.242</v>
      </c>
      <c r="U3866" s="452">
        <v>108.35</v>
      </c>
      <c r="V3866" s="452">
        <v>110.456</v>
      </c>
      <c r="W3866" s="452">
        <v>112.559</v>
      </c>
      <c r="X3866" s="452">
        <v>0</v>
      </c>
    </row>
    <row r="3867" spans="1:24" outlineLevel="2">
      <c r="A3867" s="447"/>
      <c r="B3867" s="447"/>
      <c r="C3867" s="448"/>
      <c r="D3867" s="449"/>
      <c r="E3867" s="452" t="s">
        <v>7149</v>
      </c>
      <c r="F3867" s="452">
        <v>0</v>
      </c>
      <c r="G3867" s="452" t="s">
        <v>29</v>
      </c>
      <c r="H3867" s="452">
        <v>0</v>
      </c>
      <c r="I3867" s="452">
        <v>0</v>
      </c>
      <c r="J3867" s="452">
        <v>0</v>
      </c>
      <c r="K3867" s="452">
        <v>0</v>
      </c>
      <c r="L3867" s="452">
        <v>0</v>
      </c>
      <c r="M3867" s="452">
        <v>0</v>
      </c>
      <c r="N3867" s="452">
        <v>0</v>
      </c>
      <c r="O3867" s="452">
        <v>0</v>
      </c>
      <c r="P3867" s="452">
        <v>0</v>
      </c>
      <c r="Q3867" s="452">
        <v>0</v>
      </c>
      <c r="R3867" s="452">
        <v>0</v>
      </c>
      <c r="S3867" s="452">
        <v>0</v>
      </c>
      <c r="T3867" s="452">
        <v>0</v>
      </c>
      <c r="U3867" s="452">
        <v>0</v>
      </c>
      <c r="V3867" s="452">
        <v>0</v>
      </c>
      <c r="W3867" s="452">
        <v>0</v>
      </c>
      <c r="X3867" s="452">
        <v>0</v>
      </c>
    </row>
    <row r="3868" spans="1:24" outlineLevel="2">
      <c r="A3868" s="447"/>
      <c r="B3868" s="447"/>
      <c r="C3868" s="448"/>
      <c r="D3868" s="449"/>
      <c r="E3868" s="452" t="s">
        <v>7150</v>
      </c>
      <c r="F3868" s="452">
        <v>0</v>
      </c>
      <c r="G3868" s="452" t="s">
        <v>29</v>
      </c>
      <c r="H3868" s="452">
        <v>0</v>
      </c>
      <c r="I3868" s="452">
        <v>0</v>
      </c>
      <c r="J3868" s="452">
        <v>0</v>
      </c>
      <c r="K3868" s="452">
        <v>0</v>
      </c>
      <c r="L3868" s="452">
        <v>0</v>
      </c>
      <c r="M3868" s="452">
        <v>0</v>
      </c>
      <c r="N3868" s="452">
        <v>0</v>
      </c>
      <c r="O3868" s="452">
        <v>0</v>
      </c>
      <c r="P3868" s="452">
        <v>0</v>
      </c>
      <c r="Q3868" s="452">
        <v>0</v>
      </c>
      <c r="R3868" s="452">
        <v>0</v>
      </c>
      <c r="S3868" s="452">
        <v>0</v>
      </c>
      <c r="T3868" s="452">
        <v>0</v>
      </c>
      <c r="U3868" s="452">
        <v>0</v>
      </c>
      <c r="V3868" s="452">
        <v>0</v>
      </c>
      <c r="W3868" s="452">
        <v>0</v>
      </c>
      <c r="X3868" s="452">
        <v>0</v>
      </c>
    </row>
    <row r="3869" spans="1:24" outlineLevel="2">
      <c r="A3869" s="453"/>
      <c r="B3869" s="453"/>
      <c r="C3869" s="454"/>
      <c r="D3869" s="455"/>
      <c r="E3869" s="456" t="s">
        <v>7147</v>
      </c>
      <c r="F3869" s="456"/>
      <c r="G3869" s="456" t="s">
        <v>29</v>
      </c>
      <c r="H3869" s="457">
        <f xml:space="preserve"> SUM( J3869:X3869 )</f>
        <v>1136.4891689917811</v>
      </c>
      <c r="I3869" s="456"/>
      <c r="J3869" s="457">
        <f t="shared" ref="J3869:X3869" si="300" xml:space="preserve">  CHOOSE( $F3865, J3866, J3867, J3868 )</f>
        <v>0</v>
      </c>
      <c r="K3869" s="457">
        <f t="shared" si="300"/>
        <v>0</v>
      </c>
      <c r="L3869" s="457">
        <f t="shared" si="300"/>
        <v>0</v>
      </c>
      <c r="M3869" s="457">
        <f t="shared" si="300"/>
        <v>0</v>
      </c>
      <c r="N3869" s="457">
        <f t="shared" si="300"/>
        <v>123.48391117783601</v>
      </c>
      <c r="O3869" s="457">
        <f t="shared" si="300"/>
        <v>125.34544834849011</v>
      </c>
      <c r="P3869" s="457">
        <f t="shared" si="300"/>
        <v>117.28545669632317</v>
      </c>
      <c r="Q3869" s="457">
        <f t="shared" si="300"/>
        <v>113.86461996956574</v>
      </c>
      <c r="R3869" s="457">
        <f t="shared" si="300"/>
        <v>114.78573279956602</v>
      </c>
      <c r="S3869" s="457">
        <f t="shared" si="300"/>
        <v>104.117</v>
      </c>
      <c r="T3869" s="457">
        <f t="shared" si="300"/>
        <v>106.242</v>
      </c>
      <c r="U3869" s="457">
        <f t="shared" si="300"/>
        <v>108.35</v>
      </c>
      <c r="V3869" s="457">
        <f t="shared" si="300"/>
        <v>110.456</v>
      </c>
      <c r="W3869" s="457">
        <f t="shared" si="300"/>
        <v>112.559</v>
      </c>
      <c r="X3869" s="457">
        <f t="shared" si="300"/>
        <v>0</v>
      </c>
    </row>
    <row r="3870" spans="1:24" outlineLevel="2"/>
    <row r="3871" spans="1:24" outlineLevel="2"/>
    <row r="3872" spans="1:24" outlineLevel="2">
      <c r="B3872" s="69" t="s">
        <v>7151</v>
      </c>
    </row>
    <row r="3873" spans="1:24" outlineLevel="2">
      <c r="A3873" s="447"/>
      <c r="B3873" s="447"/>
      <c r="C3873" s="448"/>
      <c r="D3873" s="449"/>
      <c r="E3873" s="450" t="s">
        <v>7152</v>
      </c>
      <c r="F3873" s="450">
        <v>1</v>
      </c>
      <c r="G3873" s="450" t="s">
        <v>4001</v>
      </c>
      <c r="M3873" s="451"/>
    </row>
    <row r="3874" spans="1:24" outlineLevel="2">
      <c r="A3874" s="447"/>
      <c r="B3874" s="447"/>
      <c r="C3874" s="448"/>
      <c r="D3874" s="449"/>
      <c r="E3874" s="452" t="s">
        <v>7153</v>
      </c>
      <c r="F3874" s="452">
        <v>0</v>
      </c>
      <c r="G3874" s="452" t="s">
        <v>29</v>
      </c>
      <c r="H3874" s="452">
        <v>197.72932906707996</v>
      </c>
      <c r="I3874" s="452">
        <v>0</v>
      </c>
      <c r="J3874" s="452">
        <v>0</v>
      </c>
      <c r="K3874" s="452">
        <v>0</v>
      </c>
      <c r="L3874" s="452">
        <v>0</v>
      </c>
      <c r="M3874" s="452">
        <v>0</v>
      </c>
      <c r="N3874" s="452">
        <v>10.804310827846713</v>
      </c>
      <c r="O3874" s="452">
        <v>8.3180598641154511</v>
      </c>
      <c r="P3874" s="452">
        <v>14.080294037247738</v>
      </c>
      <c r="Q3874" s="452">
        <v>26.672511747382732</v>
      </c>
      <c r="R3874" s="452">
        <v>18.630152590487338</v>
      </c>
      <c r="S3874" s="452">
        <v>23.120999999999999</v>
      </c>
      <c r="T3874" s="452">
        <v>23.477</v>
      </c>
      <c r="U3874" s="452">
        <v>23.838999999999999</v>
      </c>
      <c r="V3874" s="452">
        <v>24.207000000000001</v>
      </c>
      <c r="W3874" s="452">
        <v>24.58</v>
      </c>
      <c r="X3874" s="452">
        <v>0</v>
      </c>
    </row>
    <row r="3875" spans="1:24" outlineLevel="2">
      <c r="A3875" s="447"/>
      <c r="B3875" s="447"/>
      <c r="C3875" s="448"/>
      <c r="D3875" s="449"/>
      <c r="E3875" s="452" t="s">
        <v>7154</v>
      </c>
      <c r="F3875" s="452">
        <v>0</v>
      </c>
      <c r="G3875" s="452" t="s">
        <v>29</v>
      </c>
      <c r="H3875" s="452">
        <v>0</v>
      </c>
      <c r="I3875" s="452">
        <v>0</v>
      </c>
      <c r="J3875" s="452">
        <v>0</v>
      </c>
      <c r="K3875" s="452">
        <v>0</v>
      </c>
      <c r="L3875" s="452">
        <v>0</v>
      </c>
      <c r="M3875" s="452">
        <v>0</v>
      </c>
      <c r="N3875" s="452">
        <v>0</v>
      </c>
      <c r="O3875" s="452">
        <v>0</v>
      </c>
      <c r="P3875" s="452">
        <v>0</v>
      </c>
      <c r="Q3875" s="452">
        <v>0</v>
      </c>
      <c r="R3875" s="452">
        <v>0</v>
      </c>
      <c r="S3875" s="452">
        <v>0</v>
      </c>
      <c r="T3875" s="452">
        <v>0</v>
      </c>
      <c r="U3875" s="452">
        <v>0</v>
      </c>
      <c r="V3875" s="452">
        <v>0</v>
      </c>
      <c r="W3875" s="452">
        <v>0</v>
      </c>
      <c r="X3875" s="452">
        <v>0</v>
      </c>
    </row>
    <row r="3876" spans="1:24" outlineLevel="2">
      <c r="A3876" s="447"/>
      <c r="B3876" s="447"/>
      <c r="C3876" s="448"/>
      <c r="D3876" s="449"/>
      <c r="E3876" s="452" t="s">
        <v>7155</v>
      </c>
      <c r="F3876" s="452">
        <v>0</v>
      </c>
      <c r="G3876" s="452" t="s">
        <v>29</v>
      </c>
      <c r="H3876" s="452">
        <v>0</v>
      </c>
      <c r="I3876" s="452">
        <v>0</v>
      </c>
      <c r="J3876" s="452">
        <v>0</v>
      </c>
      <c r="K3876" s="452">
        <v>0</v>
      </c>
      <c r="L3876" s="452">
        <v>0</v>
      </c>
      <c r="M3876" s="452">
        <v>0</v>
      </c>
      <c r="N3876" s="452">
        <v>0</v>
      </c>
      <c r="O3876" s="452">
        <v>0</v>
      </c>
      <c r="P3876" s="452">
        <v>0</v>
      </c>
      <c r="Q3876" s="452">
        <v>0</v>
      </c>
      <c r="R3876" s="452">
        <v>0</v>
      </c>
      <c r="S3876" s="452">
        <v>0</v>
      </c>
      <c r="T3876" s="452">
        <v>0</v>
      </c>
      <c r="U3876" s="452">
        <v>0</v>
      </c>
      <c r="V3876" s="452">
        <v>0</v>
      </c>
      <c r="W3876" s="452">
        <v>0</v>
      </c>
      <c r="X3876" s="452">
        <v>0</v>
      </c>
    </row>
    <row r="3877" spans="1:24" outlineLevel="2">
      <c r="A3877" s="453"/>
      <c r="B3877" s="453"/>
      <c r="C3877" s="454"/>
      <c r="D3877" s="455"/>
      <c r="E3877" s="456" t="s">
        <v>7151</v>
      </c>
      <c r="F3877" s="456"/>
      <c r="G3877" s="456" t="s">
        <v>29</v>
      </c>
      <c r="H3877" s="457">
        <f xml:space="preserve"> SUM( J3877:X3877 )</f>
        <v>197.72932906707996</v>
      </c>
      <c r="I3877" s="456"/>
      <c r="J3877" s="457">
        <f t="shared" ref="J3877:X3877" si="301" xml:space="preserve">  CHOOSE( $F3873, J3874, J3875, J3876 )</f>
        <v>0</v>
      </c>
      <c r="K3877" s="457">
        <f t="shared" si="301"/>
        <v>0</v>
      </c>
      <c r="L3877" s="457">
        <f t="shared" si="301"/>
        <v>0</v>
      </c>
      <c r="M3877" s="457">
        <f t="shared" si="301"/>
        <v>0</v>
      </c>
      <c r="N3877" s="457">
        <f t="shared" si="301"/>
        <v>10.804310827846713</v>
      </c>
      <c r="O3877" s="457">
        <f t="shared" si="301"/>
        <v>8.3180598641154511</v>
      </c>
      <c r="P3877" s="457">
        <f t="shared" si="301"/>
        <v>14.080294037247738</v>
      </c>
      <c r="Q3877" s="457">
        <f t="shared" si="301"/>
        <v>26.672511747382732</v>
      </c>
      <c r="R3877" s="457">
        <f t="shared" si="301"/>
        <v>18.630152590487338</v>
      </c>
      <c r="S3877" s="457">
        <f t="shared" si="301"/>
        <v>23.120999999999999</v>
      </c>
      <c r="T3877" s="457">
        <f t="shared" si="301"/>
        <v>23.477</v>
      </c>
      <c r="U3877" s="457">
        <f t="shared" si="301"/>
        <v>23.838999999999999</v>
      </c>
      <c r="V3877" s="457">
        <f t="shared" si="301"/>
        <v>24.207000000000001</v>
      </c>
      <c r="W3877" s="457">
        <f t="shared" si="301"/>
        <v>24.58</v>
      </c>
      <c r="X3877" s="457">
        <f t="shared" si="301"/>
        <v>0</v>
      </c>
    </row>
    <row r="3878" spans="1:24" outlineLevel="2"/>
    <row r="3879" spans="1:24" outlineLevel="1"/>
    <row r="3880" spans="1:24" outlineLevel="1"/>
    <row r="3881" spans="1:24" outlineLevel="1">
      <c r="A3881" s="69" t="s">
        <v>331</v>
      </c>
    </row>
    <row r="3882" spans="1:24" outlineLevel="2">
      <c r="B3882" s="69" t="s">
        <v>7156</v>
      </c>
    </row>
    <row r="3883" spans="1:24" outlineLevel="2">
      <c r="A3883" s="447"/>
      <c r="B3883" s="447"/>
      <c r="C3883" s="448"/>
      <c r="D3883" s="449"/>
      <c r="E3883" s="450" t="s">
        <v>7157</v>
      </c>
      <c r="F3883" s="450">
        <v>1</v>
      </c>
      <c r="G3883" s="450" t="s">
        <v>4001</v>
      </c>
      <c r="M3883" s="451"/>
    </row>
    <row r="3884" spans="1:24" outlineLevel="2">
      <c r="A3884" s="447"/>
      <c r="B3884" s="447"/>
      <c r="C3884" s="448"/>
      <c r="D3884" s="449"/>
      <c r="E3884" s="460" t="s">
        <v>7158</v>
      </c>
      <c r="F3884" s="460">
        <v>0</v>
      </c>
      <c r="G3884" s="460" t="s">
        <v>64</v>
      </c>
      <c r="M3884" s="462"/>
    </row>
    <row r="3885" spans="1:24" outlineLevel="2">
      <c r="A3885" s="447"/>
      <c r="B3885" s="447"/>
      <c r="C3885" s="448"/>
      <c r="D3885" s="449"/>
      <c r="E3885" s="460" t="s">
        <v>7159</v>
      </c>
      <c r="F3885" s="460">
        <v>0</v>
      </c>
      <c r="G3885" s="460" t="s">
        <v>64</v>
      </c>
      <c r="M3885" s="462"/>
    </row>
    <row r="3886" spans="1:24" outlineLevel="2">
      <c r="A3886" s="447"/>
      <c r="B3886" s="447"/>
      <c r="C3886" s="448"/>
      <c r="D3886" s="449"/>
      <c r="E3886" s="460" t="s">
        <v>7160</v>
      </c>
      <c r="F3886" s="460">
        <v>0</v>
      </c>
      <c r="G3886" s="460" t="s">
        <v>64</v>
      </c>
      <c r="M3886" s="462"/>
    </row>
    <row r="3887" spans="1:24" outlineLevel="2">
      <c r="A3887" s="453"/>
      <c r="B3887" s="453"/>
      <c r="C3887" s="454"/>
      <c r="D3887" s="455"/>
      <c r="E3887" s="456" t="s">
        <v>7156</v>
      </c>
      <c r="F3887" s="461">
        <f xml:space="preserve">  CHOOSE( $F3883, $F3884, $F3885, $F3886 )</f>
        <v>0</v>
      </c>
      <c r="G3887" s="456" t="s">
        <v>64</v>
      </c>
      <c r="M3887" s="462"/>
    </row>
    <row r="3888" spans="1:24" outlineLevel="2"/>
    <row r="3889" spans="1:24" outlineLevel="2"/>
    <row r="3890" spans="1:24" outlineLevel="2">
      <c r="B3890" s="69" t="s">
        <v>7161</v>
      </c>
    </row>
    <row r="3891" spans="1:24" outlineLevel="2">
      <c r="A3891" s="447"/>
      <c r="B3891" s="447"/>
      <c r="C3891" s="448"/>
      <c r="D3891" s="449"/>
      <c r="E3891" s="450" t="s">
        <v>7162</v>
      </c>
      <c r="F3891" s="450">
        <v>1</v>
      </c>
      <c r="G3891" s="450" t="s">
        <v>4001</v>
      </c>
      <c r="M3891" s="451"/>
    </row>
    <row r="3892" spans="1:24" outlineLevel="2">
      <c r="A3892" s="447"/>
      <c r="B3892" s="447"/>
      <c r="C3892" s="448"/>
      <c r="D3892" s="449"/>
      <c r="E3892" s="452" t="s">
        <v>7163</v>
      </c>
      <c r="F3892" s="452">
        <v>0</v>
      </c>
      <c r="G3892" s="452" t="s">
        <v>29</v>
      </c>
      <c r="H3892" s="452">
        <v>0</v>
      </c>
      <c r="I3892" s="452">
        <v>0</v>
      </c>
      <c r="J3892" s="452">
        <v>0</v>
      </c>
      <c r="K3892" s="452">
        <v>0</v>
      </c>
      <c r="L3892" s="452">
        <v>0</v>
      </c>
      <c r="M3892" s="452">
        <v>0</v>
      </c>
      <c r="N3892" s="452">
        <v>0</v>
      </c>
      <c r="O3892" s="452">
        <v>0</v>
      </c>
      <c r="P3892" s="452">
        <v>0</v>
      </c>
      <c r="Q3892" s="452">
        <v>0</v>
      </c>
      <c r="R3892" s="452">
        <v>0</v>
      </c>
      <c r="S3892" s="452">
        <v>0</v>
      </c>
      <c r="T3892" s="452">
        <v>0</v>
      </c>
      <c r="U3892" s="452">
        <v>0</v>
      </c>
      <c r="V3892" s="452">
        <v>0</v>
      </c>
      <c r="W3892" s="452">
        <v>0</v>
      </c>
      <c r="X3892" s="452">
        <v>0</v>
      </c>
    </row>
    <row r="3893" spans="1:24" outlineLevel="2">
      <c r="A3893" s="447"/>
      <c r="B3893" s="447"/>
      <c r="C3893" s="448"/>
      <c r="D3893" s="449"/>
      <c r="E3893" s="452" t="s">
        <v>7164</v>
      </c>
      <c r="F3893" s="452">
        <v>0</v>
      </c>
      <c r="G3893" s="452" t="s">
        <v>29</v>
      </c>
      <c r="H3893" s="452">
        <v>0</v>
      </c>
      <c r="I3893" s="452">
        <v>0</v>
      </c>
      <c r="J3893" s="452">
        <v>0</v>
      </c>
      <c r="K3893" s="452">
        <v>0</v>
      </c>
      <c r="L3893" s="452">
        <v>0</v>
      </c>
      <c r="M3893" s="452">
        <v>0</v>
      </c>
      <c r="N3893" s="452">
        <v>0</v>
      </c>
      <c r="O3893" s="452">
        <v>0</v>
      </c>
      <c r="P3893" s="452">
        <v>0</v>
      </c>
      <c r="Q3893" s="452">
        <v>0</v>
      </c>
      <c r="R3893" s="452">
        <v>0</v>
      </c>
      <c r="S3893" s="452">
        <v>0</v>
      </c>
      <c r="T3893" s="452">
        <v>0</v>
      </c>
      <c r="U3893" s="452">
        <v>0</v>
      </c>
      <c r="V3893" s="452">
        <v>0</v>
      </c>
      <c r="W3893" s="452">
        <v>0</v>
      </c>
      <c r="X3893" s="452">
        <v>0</v>
      </c>
    </row>
    <row r="3894" spans="1:24" outlineLevel="2">
      <c r="A3894" s="447"/>
      <c r="B3894" s="447"/>
      <c r="C3894" s="448"/>
      <c r="D3894" s="449"/>
      <c r="E3894" s="452" t="s">
        <v>7165</v>
      </c>
      <c r="F3894" s="452">
        <v>0</v>
      </c>
      <c r="G3894" s="452" t="s">
        <v>29</v>
      </c>
      <c r="H3894" s="452">
        <v>0</v>
      </c>
      <c r="I3894" s="452">
        <v>0</v>
      </c>
      <c r="J3894" s="452">
        <v>0</v>
      </c>
      <c r="K3894" s="452">
        <v>0</v>
      </c>
      <c r="L3894" s="452">
        <v>0</v>
      </c>
      <c r="M3894" s="452">
        <v>0</v>
      </c>
      <c r="N3894" s="452">
        <v>0</v>
      </c>
      <c r="O3894" s="452">
        <v>0</v>
      </c>
      <c r="P3894" s="452">
        <v>0</v>
      </c>
      <c r="Q3894" s="452">
        <v>0</v>
      </c>
      <c r="R3894" s="452">
        <v>0</v>
      </c>
      <c r="S3894" s="452">
        <v>0</v>
      </c>
      <c r="T3894" s="452">
        <v>0</v>
      </c>
      <c r="U3894" s="452">
        <v>0</v>
      </c>
      <c r="V3894" s="452">
        <v>0</v>
      </c>
      <c r="W3894" s="452">
        <v>0</v>
      </c>
      <c r="X3894" s="452">
        <v>0</v>
      </c>
    </row>
    <row r="3895" spans="1:24" outlineLevel="2">
      <c r="A3895" s="453"/>
      <c r="B3895" s="453"/>
      <c r="C3895" s="454"/>
      <c r="D3895" s="455"/>
      <c r="E3895" s="456" t="s">
        <v>7161</v>
      </c>
      <c r="F3895" s="456"/>
      <c r="G3895" s="456" t="s">
        <v>29</v>
      </c>
      <c r="H3895" s="457">
        <f xml:space="preserve"> SUM( J3895:X3895 )</f>
        <v>0</v>
      </c>
      <c r="I3895" s="456"/>
      <c r="J3895" s="457">
        <f t="shared" ref="J3895:X3895" si="302" xml:space="preserve">  CHOOSE( $F3891, J3892, J3893, J3894 )</f>
        <v>0</v>
      </c>
      <c r="K3895" s="457">
        <f t="shared" si="302"/>
        <v>0</v>
      </c>
      <c r="L3895" s="457">
        <f t="shared" si="302"/>
        <v>0</v>
      </c>
      <c r="M3895" s="457">
        <f t="shared" si="302"/>
        <v>0</v>
      </c>
      <c r="N3895" s="457">
        <f t="shared" si="302"/>
        <v>0</v>
      </c>
      <c r="O3895" s="457">
        <f t="shared" si="302"/>
        <v>0</v>
      </c>
      <c r="P3895" s="457">
        <f t="shared" si="302"/>
        <v>0</v>
      </c>
      <c r="Q3895" s="457">
        <f t="shared" si="302"/>
        <v>0</v>
      </c>
      <c r="R3895" s="457">
        <f t="shared" si="302"/>
        <v>0</v>
      </c>
      <c r="S3895" s="457">
        <f t="shared" si="302"/>
        <v>0</v>
      </c>
      <c r="T3895" s="457">
        <f t="shared" si="302"/>
        <v>0</v>
      </c>
      <c r="U3895" s="457">
        <f t="shared" si="302"/>
        <v>0</v>
      </c>
      <c r="V3895" s="457">
        <f t="shared" si="302"/>
        <v>0</v>
      </c>
      <c r="W3895" s="457">
        <f t="shared" si="302"/>
        <v>0</v>
      </c>
      <c r="X3895" s="457">
        <f t="shared" si="302"/>
        <v>0</v>
      </c>
    </row>
    <row r="3896" spans="1:24" outlineLevel="2"/>
    <row r="3897" spans="1:24" outlineLevel="2"/>
    <row r="3898" spans="1:24" outlineLevel="2">
      <c r="B3898" s="69" t="s">
        <v>7166</v>
      </c>
    </row>
    <row r="3899" spans="1:24" outlineLevel="2">
      <c r="A3899" s="447"/>
      <c r="B3899" s="447"/>
      <c r="C3899" s="448"/>
      <c r="D3899" s="449"/>
      <c r="E3899" s="450" t="s">
        <v>7167</v>
      </c>
      <c r="F3899" s="450">
        <v>1</v>
      </c>
      <c r="G3899" s="450" t="s">
        <v>4001</v>
      </c>
      <c r="M3899" s="451"/>
    </row>
    <row r="3900" spans="1:24" outlineLevel="2">
      <c r="A3900" s="447"/>
      <c r="B3900" s="447"/>
      <c r="C3900" s="448"/>
      <c r="D3900" s="449"/>
      <c r="E3900" s="452" t="s">
        <v>7168</v>
      </c>
      <c r="F3900" s="452">
        <v>0</v>
      </c>
      <c r="G3900" s="452" t="s">
        <v>29</v>
      </c>
      <c r="H3900" s="452">
        <v>-81.532000000000011</v>
      </c>
      <c r="I3900" s="452">
        <v>0</v>
      </c>
      <c r="J3900" s="452">
        <v>0</v>
      </c>
      <c r="K3900" s="452">
        <v>0</v>
      </c>
      <c r="L3900" s="452">
        <v>0</v>
      </c>
      <c r="M3900" s="452">
        <v>-7.4119999999999999</v>
      </c>
      <c r="N3900" s="452">
        <v>-7.4119999999999999</v>
      </c>
      <c r="O3900" s="452">
        <v>-7.4119999999999999</v>
      </c>
      <c r="P3900" s="452">
        <v>-7.4119999999999999</v>
      </c>
      <c r="Q3900" s="452">
        <v>-7.4119999999999999</v>
      </c>
      <c r="R3900" s="452">
        <v>-7.4119999999999999</v>
      </c>
      <c r="S3900" s="452">
        <v>-7.4119999999999999</v>
      </c>
      <c r="T3900" s="452">
        <v>-7.4119999999999999</v>
      </c>
      <c r="U3900" s="452">
        <v>-7.4119999999999999</v>
      </c>
      <c r="V3900" s="452">
        <v>-7.4119999999999999</v>
      </c>
      <c r="W3900" s="452">
        <v>-7.4119999999999999</v>
      </c>
      <c r="X3900" s="452">
        <v>0</v>
      </c>
    </row>
    <row r="3901" spans="1:24" outlineLevel="2">
      <c r="A3901" s="447"/>
      <c r="B3901" s="447"/>
      <c r="C3901" s="448"/>
      <c r="D3901" s="449"/>
      <c r="E3901" s="452" t="s">
        <v>7169</v>
      </c>
      <c r="F3901" s="452">
        <v>0</v>
      </c>
      <c r="G3901" s="452" t="s">
        <v>29</v>
      </c>
      <c r="H3901" s="452">
        <v>0</v>
      </c>
      <c r="I3901" s="452">
        <v>0</v>
      </c>
      <c r="J3901" s="452">
        <v>0</v>
      </c>
      <c r="K3901" s="452">
        <v>0</v>
      </c>
      <c r="L3901" s="452">
        <v>0</v>
      </c>
      <c r="M3901" s="452">
        <v>0</v>
      </c>
      <c r="N3901" s="452">
        <v>0</v>
      </c>
      <c r="O3901" s="452">
        <v>0</v>
      </c>
      <c r="P3901" s="452">
        <v>0</v>
      </c>
      <c r="Q3901" s="452">
        <v>0</v>
      </c>
      <c r="R3901" s="452">
        <v>0</v>
      </c>
      <c r="S3901" s="452">
        <v>0</v>
      </c>
      <c r="T3901" s="452">
        <v>0</v>
      </c>
      <c r="U3901" s="452">
        <v>0</v>
      </c>
      <c r="V3901" s="452">
        <v>0</v>
      </c>
      <c r="W3901" s="452">
        <v>0</v>
      </c>
      <c r="X3901" s="452">
        <v>0</v>
      </c>
    </row>
    <row r="3902" spans="1:24" outlineLevel="2">
      <c r="A3902" s="447"/>
      <c r="B3902" s="447"/>
      <c r="C3902" s="448"/>
      <c r="D3902" s="449"/>
      <c r="E3902" s="452" t="s">
        <v>7170</v>
      </c>
      <c r="F3902" s="452">
        <v>0</v>
      </c>
      <c r="G3902" s="452" t="s">
        <v>29</v>
      </c>
      <c r="H3902" s="452">
        <v>0</v>
      </c>
      <c r="I3902" s="452">
        <v>0</v>
      </c>
      <c r="J3902" s="452">
        <v>0</v>
      </c>
      <c r="K3902" s="452">
        <v>0</v>
      </c>
      <c r="L3902" s="452">
        <v>0</v>
      </c>
      <c r="M3902" s="452">
        <v>0</v>
      </c>
      <c r="N3902" s="452">
        <v>0</v>
      </c>
      <c r="O3902" s="452">
        <v>0</v>
      </c>
      <c r="P3902" s="452">
        <v>0</v>
      </c>
      <c r="Q3902" s="452">
        <v>0</v>
      </c>
      <c r="R3902" s="452">
        <v>0</v>
      </c>
      <c r="S3902" s="452">
        <v>0</v>
      </c>
      <c r="T3902" s="452">
        <v>0</v>
      </c>
      <c r="U3902" s="452">
        <v>0</v>
      </c>
      <c r="V3902" s="452">
        <v>0</v>
      </c>
      <c r="W3902" s="452">
        <v>0</v>
      </c>
      <c r="X3902" s="452">
        <v>0</v>
      </c>
    </row>
    <row r="3903" spans="1:24" outlineLevel="2">
      <c r="A3903" s="453"/>
      <c r="B3903" s="453"/>
      <c r="C3903" s="454"/>
      <c r="D3903" s="455"/>
      <c r="E3903" s="456" t="s">
        <v>7166</v>
      </c>
      <c r="F3903" s="456"/>
      <c r="G3903" s="456" t="s">
        <v>29</v>
      </c>
      <c r="H3903" s="457">
        <f xml:space="preserve"> SUM( J3903:X3903 )</f>
        <v>-81.532000000000011</v>
      </c>
      <c r="I3903" s="456"/>
      <c r="J3903" s="457">
        <f t="shared" ref="J3903:X3903" si="303" xml:space="preserve">  CHOOSE( $F3899, J3900, J3901, J3902 )</f>
        <v>0</v>
      </c>
      <c r="K3903" s="457">
        <f t="shared" si="303"/>
        <v>0</v>
      </c>
      <c r="L3903" s="457">
        <f t="shared" si="303"/>
        <v>0</v>
      </c>
      <c r="M3903" s="457">
        <f t="shared" si="303"/>
        <v>-7.4119999999999999</v>
      </c>
      <c r="N3903" s="457">
        <f t="shared" si="303"/>
        <v>-7.4119999999999999</v>
      </c>
      <c r="O3903" s="457">
        <f t="shared" si="303"/>
        <v>-7.4119999999999999</v>
      </c>
      <c r="P3903" s="457">
        <f t="shared" si="303"/>
        <v>-7.4119999999999999</v>
      </c>
      <c r="Q3903" s="457">
        <f t="shared" si="303"/>
        <v>-7.4119999999999999</v>
      </c>
      <c r="R3903" s="457">
        <f t="shared" si="303"/>
        <v>-7.4119999999999999</v>
      </c>
      <c r="S3903" s="457">
        <f t="shared" si="303"/>
        <v>-7.4119999999999999</v>
      </c>
      <c r="T3903" s="457">
        <f t="shared" si="303"/>
        <v>-7.4119999999999999</v>
      </c>
      <c r="U3903" s="457">
        <f t="shared" si="303"/>
        <v>-7.4119999999999999</v>
      </c>
      <c r="V3903" s="457">
        <f t="shared" si="303"/>
        <v>-7.4119999999999999</v>
      </c>
      <c r="W3903" s="457">
        <f t="shared" si="303"/>
        <v>-7.4119999999999999</v>
      </c>
      <c r="X3903" s="457">
        <f t="shared" si="303"/>
        <v>0</v>
      </c>
    </row>
    <row r="3904" spans="1:24" outlineLevel="2"/>
    <row r="3905" spans="1:24" outlineLevel="2"/>
    <row r="3906" spans="1:24" outlineLevel="2">
      <c r="B3906" s="69" t="s">
        <v>7171</v>
      </c>
    </row>
    <row r="3907" spans="1:24" outlineLevel="2">
      <c r="A3907" s="447"/>
      <c r="B3907" s="447"/>
      <c r="C3907" s="448"/>
      <c r="D3907" s="449"/>
      <c r="E3907" s="450" t="s">
        <v>7172</v>
      </c>
      <c r="F3907" s="450">
        <v>1</v>
      </c>
      <c r="G3907" s="450" t="s">
        <v>4001</v>
      </c>
      <c r="M3907" s="451"/>
    </row>
    <row r="3908" spans="1:24" outlineLevel="2">
      <c r="A3908" s="447"/>
      <c r="B3908" s="447"/>
      <c r="C3908" s="448"/>
      <c r="D3908" s="449"/>
      <c r="E3908" s="452" t="s">
        <v>7173</v>
      </c>
      <c r="F3908" s="452">
        <v>0</v>
      </c>
      <c r="G3908" s="452" t="s">
        <v>29</v>
      </c>
      <c r="H3908" s="452">
        <v>-107.41500000000001</v>
      </c>
      <c r="I3908" s="452">
        <v>0</v>
      </c>
      <c r="J3908" s="452">
        <v>0</v>
      </c>
      <c r="K3908" s="452">
        <v>0</v>
      </c>
      <c r="L3908" s="452">
        <v>0</v>
      </c>
      <c r="M3908" s="452">
        <v>-9.7650000000000006</v>
      </c>
      <c r="N3908" s="452">
        <v>-9.7650000000000006</v>
      </c>
      <c r="O3908" s="452">
        <v>-9.7650000000000006</v>
      </c>
      <c r="P3908" s="452">
        <v>-9.7650000000000006</v>
      </c>
      <c r="Q3908" s="452">
        <v>-9.7650000000000006</v>
      </c>
      <c r="R3908" s="452">
        <v>-9.7650000000000006</v>
      </c>
      <c r="S3908" s="452">
        <v>-9.7650000000000006</v>
      </c>
      <c r="T3908" s="452">
        <v>-9.7650000000000006</v>
      </c>
      <c r="U3908" s="452">
        <v>-9.7650000000000006</v>
      </c>
      <c r="V3908" s="452">
        <v>-9.7650000000000006</v>
      </c>
      <c r="W3908" s="452">
        <v>-9.7650000000000006</v>
      </c>
      <c r="X3908" s="452">
        <v>0</v>
      </c>
    </row>
    <row r="3909" spans="1:24" outlineLevel="2">
      <c r="A3909" s="447"/>
      <c r="B3909" s="447"/>
      <c r="C3909" s="448"/>
      <c r="D3909" s="449"/>
      <c r="E3909" s="452" t="s">
        <v>7174</v>
      </c>
      <c r="F3909" s="452">
        <v>0</v>
      </c>
      <c r="G3909" s="452" t="s">
        <v>29</v>
      </c>
      <c r="H3909" s="452">
        <v>0</v>
      </c>
      <c r="I3909" s="452">
        <v>0</v>
      </c>
      <c r="J3909" s="452">
        <v>0</v>
      </c>
      <c r="K3909" s="452">
        <v>0</v>
      </c>
      <c r="L3909" s="452">
        <v>0</v>
      </c>
      <c r="M3909" s="452">
        <v>0</v>
      </c>
      <c r="N3909" s="452">
        <v>0</v>
      </c>
      <c r="O3909" s="452">
        <v>0</v>
      </c>
      <c r="P3909" s="452">
        <v>0</v>
      </c>
      <c r="Q3909" s="452">
        <v>0</v>
      </c>
      <c r="R3909" s="452">
        <v>0</v>
      </c>
      <c r="S3909" s="452">
        <v>0</v>
      </c>
      <c r="T3909" s="452">
        <v>0</v>
      </c>
      <c r="U3909" s="452">
        <v>0</v>
      </c>
      <c r="V3909" s="452">
        <v>0</v>
      </c>
      <c r="W3909" s="452">
        <v>0</v>
      </c>
      <c r="X3909" s="452">
        <v>0</v>
      </c>
    </row>
    <row r="3910" spans="1:24" outlineLevel="2">
      <c r="A3910" s="447"/>
      <c r="B3910" s="447"/>
      <c r="C3910" s="448"/>
      <c r="D3910" s="449"/>
      <c r="E3910" s="452" t="s">
        <v>7175</v>
      </c>
      <c r="F3910" s="452">
        <v>0</v>
      </c>
      <c r="G3910" s="452" t="s">
        <v>29</v>
      </c>
      <c r="H3910" s="452">
        <v>0</v>
      </c>
      <c r="I3910" s="452">
        <v>0</v>
      </c>
      <c r="J3910" s="452">
        <v>0</v>
      </c>
      <c r="K3910" s="452">
        <v>0</v>
      </c>
      <c r="L3910" s="452">
        <v>0</v>
      </c>
      <c r="M3910" s="452">
        <v>0</v>
      </c>
      <c r="N3910" s="452">
        <v>0</v>
      </c>
      <c r="O3910" s="452">
        <v>0</v>
      </c>
      <c r="P3910" s="452">
        <v>0</v>
      </c>
      <c r="Q3910" s="452">
        <v>0</v>
      </c>
      <c r="R3910" s="452">
        <v>0</v>
      </c>
      <c r="S3910" s="452">
        <v>0</v>
      </c>
      <c r="T3910" s="452">
        <v>0</v>
      </c>
      <c r="U3910" s="452">
        <v>0</v>
      </c>
      <c r="V3910" s="452">
        <v>0</v>
      </c>
      <c r="W3910" s="452">
        <v>0</v>
      </c>
      <c r="X3910" s="452">
        <v>0</v>
      </c>
    </row>
    <row r="3911" spans="1:24" outlineLevel="2">
      <c r="A3911" s="453"/>
      <c r="B3911" s="453"/>
      <c r="C3911" s="454"/>
      <c r="D3911" s="455"/>
      <c r="E3911" s="456" t="s">
        <v>7171</v>
      </c>
      <c r="F3911" s="456"/>
      <c r="G3911" s="456" t="s">
        <v>29</v>
      </c>
      <c r="H3911" s="457">
        <f xml:space="preserve"> SUM( J3911:X3911 )</f>
        <v>-107.41500000000001</v>
      </c>
      <c r="I3911" s="456"/>
      <c r="J3911" s="457">
        <f t="shared" ref="J3911:X3911" si="304" xml:space="preserve">  CHOOSE( $F3907, J3908, J3909, J3910 )</f>
        <v>0</v>
      </c>
      <c r="K3911" s="457">
        <f t="shared" si="304"/>
        <v>0</v>
      </c>
      <c r="L3911" s="457">
        <f t="shared" si="304"/>
        <v>0</v>
      </c>
      <c r="M3911" s="457">
        <f t="shared" si="304"/>
        <v>-9.7650000000000006</v>
      </c>
      <c r="N3911" s="457">
        <f t="shared" si="304"/>
        <v>-9.7650000000000006</v>
      </c>
      <c r="O3911" s="457">
        <f t="shared" si="304"/>
        <v>-9.7650000000000006</v>
      </c>
      <c r="P3911" s="457">
        <f t="shared" si="304"/>
        <v>-9.7650000000000006</v>
      </c>
      <c r="Q3911" s="457">
        <f t="shared" si="304"/>
        <v>-9.7650000000000006</v>
      </c>
      <c r="R3911" s="457">
        <f t="shared" si="304"/>
        <v>-9.7650000000000006</v>
      </c>
      <c r="S3911" s="457">
        <f t="shared" si="304"/>
        <v>-9.7650000000000006</v>
      </c>
      <c r="T3911" s="457">
        <f t="shared" si="304"/>
        <v>-9.7650000000000006</v>
      </c>
      <c r="U3911" s="457">
        <f t="shared" si="304"/>
        <v>-9.7650000000000006</v>
      </c>
      <c r="V3911" s="457">
        <f t="shared" si="304"/>
        <v>-9.7650000000000006</v>
      </c>
      <c r="W3911" s="457">
        <f t="shared" si="304"/>
        <v>-9.7650000000000006</v>
      </c>
      <c r="X3911" s="457">
        <f t="shared" si="304"/>
        <v>0</v>
      </c>
    </row>
    <row r="3912" spans="1:24" outlineLevel="2"/>
    <row r="3913" spans="1:24" outlineLevel="2"/>
    <row r="3914" spans="1:24" outlineLevel="2">
      <c r="B3914" s="69" t="s">
        <v>7176</v>
      </c>
    </row>
    <row r="3915" spans="1:24" outlineLevel="2">
      <c r="A3915" s="447"/>
      <c r="B3915" s="447"/>
      <c r="C3915" s="448"/>
      <c r="D3915" s="449"/>
      <c r="E3915" s="450" t="s">
        <v>7177</v>
      </c>
      <c r="F3915" s="450">
        <v>1</v>
      </c>
      <c r="G3915" s="450" t="s">
        <v>4001</v>
      </c>
      <c r="M3915" s="451"/>
    </row>
    <row r="3916" spans="1:24" outlineLevel="2">
      <c r="A3916" s="447"/>
      <c r="B3916" s="447"/>
      <c r="C3916" s="448"/>
      <c r="D3916" s="449"/>
      <c r="E3916" s="452" t="s">
        <v>7178</v>
      </c>
      <c r="F3916" s="452">
        <v>0</v>
      </c>
      <c r="G3916" s="452" t="s">
        <v>29</v>
      </c>
      <c r="H3916" s="452">
        <v>0</v>
      </c>
      <c r="I3916" s="452">
        <v>0</v>
      </c>
      <c r="J3916" s="452">
        <v>0</v>
      </c>
      <c r="K3916" s="452">
        <v>0</v>
      </c>
      <c r="L3916" s="452">
        <v>0</v>
      </c>
      <c r="M3916" s="452">
        <v>0</v>
      </c>
      <c r="N3916" s="452">
        <v>0</v>
      </c>
      <c r="O3916" s="452">
        <v>0</v>
      </c>
      <c r="P3916" s="452">
        <v>0</v>
      </c>
      <c r="Q3916" s="452">
        <v>0</v>
      </c>
      <c r="R3916" s="452">
        <v>0</v>
      </c>
      <c r="S3916" s="452">
        <v>0</v>
      </c>
      <c r="T3916" s="452">
        <v>0</v>
      </c>
      <c r="U3916" s="452">
        <v>0</v>
      </c>
      <c r="V3916" s="452">
        <v>0</v>
      </c>
      <c r="W3916" s="452">
        <v>0</v>
      </c>
      <c r="X3916" s="452">
        <v>0</v>
      </c>
    </row>
    <row r="3917" spans="1:24" outlineLevel="2">
      <c r="A3917" s="447"/>
      <c r="B3917" s="447"/>
      <c r="C3917" s="448"/>
      <c r="D3917" s="449"/>
      <c r="E3917" s="452" t="s">
        <v>7179</v>
      </c>
      <c r="F3917" s="452">
        <v>0</v>
      </c>
      <c r="G3917" s="452" t="s">
        <v>29</v>
      </c>
      <c r="H3917" s="452">
        <v>0</v>
      </c>
      <c r="I3917" s="452">
        <v>0</v>
      </c>
      <c r="J3917" s="452">
        <v>0</v>
      </c>
      <c r="K3917" s="452">
        <v>0</v>
      </c>
      <c r="L3917" s="452">
        <v>0</v>
      </c>
      <c r="M3917" s="452">
        <v>0</v>
      </c>
      <c r="N3917" s="452">
        <v>0</v>
      </c>
      <c r="O3917" s="452">
        <v>0</v>
      </c>
      <c r="P3917" s="452">
        <v>0</v>
      </c>
      <c r="Q3917" s="452">
        <v>0</v>
      </c>
      <c r="R3917" s="452">
        <v>0</v>
      </c>
      <c r="S3917" s="452">
        <v>0</v>
      </c>
      <c r="T3917" s="452">
        <v>0</v>
      </c>
      <c r="U3917" s="452">
        <v>0</v>
      </c>
      <c r="V3917" s="452">
        <v>0</v>
      </c>
      <c r="W3917" s="452">
        <v>0</v>
      </c>
      <c r="X3917" s="452">
        <v>0</v>
      </c>
    </row>
    <row r="3918" spans="1:24" outlineLevel="2">
      <c r="A3918" s="447"/>
      <c r="B3918" s="447"/>
      <c r="C3918" s="448"/>
      <c r="D3918" s="449"/>
      <c r="E3918" s="452" t="s">
        <v>7180</v>
      </c>
      <c r="F3918" s="452">
        <v>0</v>
      </c>
      <c r="G3918" s="452" t="s">
        <v>29</v>
      </c>
      <c r="H3918" s="452">
        <v>0</v>
      </c>
      <c r="I3918" s="452">
        <v>0</v>
      </c>
      <c r="J3918" s="452">
        <v>0</v>
      </c>
      <c r="K3918" s="452">
        <v>0</v>
      </c>
      <c r="L3918" s="452">
        <v>0</v>
      </c>
      <c r="M3918" s="452">
        <v>0</v>
      </c>
      <c r="N3918" s="452">
        <v>0</v>
      </c>
      <c r="O3918" s="452">
        <v>0</v>
      </c>
      <c r="P3918" s="452">
        <v>0</v>
      </c>
      <c r="Q3918" s="452">
        <v>0</v>
      </c>
      <c r="R3918" s="452">
        <v>0</v>
      </c>
      <c r="S3918" s="452">
        <v>0</v>
      </c>
      <c r="T3918" s="452">
        <v>0</v>
      </c>
      <c r="U3918" s="452">
        <v>0</v>
      </c>
      <c r="V3918" s="452">
        <v>0</v>
      </c>
      <c r="W3918" s="452">
        <v>0</v>
      </c>
      <c r="X3918" s="452">
        <v>0</v>
      </c>
    </row>
    <row r="3919" spans="1:24" outlineLevel="2">
      <c r="A3919" s="453"/>
      <c r="B3919" s="453"/>
      <c r="C3919" s="454"/>
      <c r="D3919" s="455"/>
      <c r="E3919" s="456" t="s">
        <v>7176</v>
      </c>
      <c r="F3919" s="456"/>
      <c r="G3919" s="456" t="s">
        <v>29</v>
      </c>
      <c r="H3919" s="457">
        <f xml:space="preserve"> SUM( J3919:X3919 )</f>
        <v>0</v>
      </c>
      <c r="I3919" s="456"/>
      <c r="J3919" s="457">
        <f t="shared" ref="J3919:X3919" si="305" xml:space="preserve">  CHOOSE( $F3915, J3916, J3917, J3918 )</f>
        <v>0</v>
      </c>
      <c r="K3919" s="457">
        <f t="shared" si="305"/>
        <v>0</v>
      </c>
      <c r="L3919" s="457">
        <f t="shared" si="305"/>
        <v>0</v>
      </c>
      <c r="M3919" s="457">
        <f t="shared" si="305"/>
        <v>0</v>
      </c>
      <c r="N3919" s="457">
        <f t="shared" si="305"/>
        <v>0</v>
      </c>
      <c r="O3919" s="457">
        <f t="shared" si="305"/>
        <v>0</v>
      </c>
      <c r="P3919" s="457">
        <f t="shared" si="305"/>
        <v>0</v>
      </c>
      <c r="Q3919" s="457">
        <f t="shared" si="305"/>
        <v>0</v>
      </c>
      <c r="R3919" s="457">
        <f t="shared" si="305"/>
        <v>0</v>
      </c>
      <c r="S3919" s="457">
        <f t="shared" si="305"/>
        <v>0</v>
      </c>
      <c r="T3919" s="457">
        <f t="shared" si="305"/>
        <v>0</v>
      </c>
      <c r="U3919" s="457">
        <f t="shared" si="305"/>
        <v>0</v>
      </c>
      <c r="V3919" s="457">
        <f t="shared" si="305"/>
        <v>0</v>
      </c>
      <c r="W3919" s="457">
        <f t="shared" si="305"/>
        <v>0</v>
      </c>
      <c r="X3919" s="457">
        <f t="shared" si="305"/>
        <v>0</v>
      </c>
    </row>
    <row r="3920" spans="1:24" outlineLevel="2"/>
    <row r="3921" spans="1:24" outlineLevel="2"/>
    <row r="3922" spans="1:24" outlineLevel="2">
      <c r="B3922" s="69" t="s">
        <v>7181</v>
      </c>
    </row>
    <row r="3923" spans="1:24" outlineLevel="2">
      <c r="A3923" s="447"/>
      <c r="B3923" s="447"/>
      <c r="C3923" s="448"/>
      <c r="D3923" s="449"/>
      <c r="E3923" s="450" t="s">
        <v>7182</v>
      </c>
      <c r="F3923" s="450">
        <v>1</v>
      </c>
      <c r="G3923" s="450" t="s">
        <v>4001</v>
      </c>
      <c r="M3923" s="451"/>
    </row>
    <row r="3924" spans="1:24" outlineLevel="2">
      <c r="A3924" s="447"/>
      <c r="B3924" s="447"/>
      <c r="C3924" s="448"/>
      <c r="D3924" s="449"/>
      <c r="E3924" s="452" t="s">
        <v>7183</v>
      </c>
      <c r="F3924" s="452">
        <v>0</v>
      </c>
      <c r="G3924" s="452" t="s">
        <v>29</v>
      </c>
      <c r="H3924" s="452">
        <v>0</v>
      </c>
      <c r="I3924" s="452">
        <v>0</v>
      </c>
      <c r="J3924" s="452">
        <v>0</v>
      </c>
      <c r="K3924" s="452">
        <v>0</v>
      </c>
      <c r="L3924" s="452">
        <v>0</v>
      </c>
      <c r="M3924" s="452">
        <v>0</v>
      </c>
      <c r="N3924" s="452">
        <v>0</v>
      </c>
      <c r="O3924" s="452">
        <v>0</v>
      </c>
      <c r="P3924" s="452">
        <v>0</v>
      </c>
      <c r="Q3924" s="452">
        <v>0</v>
      </c>
      <c r="R3924" s="452">
        <v>0</v>
      </c>
      <c r="S3924" s="452">
        <v>0</v>
      </c>
      <c r="T3924" s="452">
        <v>0</v>
      </c>
      <c r="U3924" s="452">
        <v>0</v>
      </c>
      <c r="V3924" s="452">
        <v>0</v>
      </c>
      <c r="W3924" s="452">
        <v>0</v>
      </c>
      <c r="X3924" s="452">
        <v>0</v>
      </c>
    </row>
    <row r="3925" spans="1:24" outlineLevel="2">
      <c r="A3925" s="447"/>
      <c r="B3925" s="447"/>
      <c r="C3925" s="448"/>
      <c r="D3925" s="449"/>
      <c r="E3925" s="452" t="s">
        <v>7184</v>
      </c>
      <c r="F3925" s="452">
        <v>0</v>
      </c>
      <c r="G3925" s="452" t="s">
        <v>29</v>
      </c>
      <c r="H3925" s="452">
        <v>0</v>
      </c>
      <c r="I3925" s="452">
        <v>0</v>
      </c>
      <c r="J3925" s="452">
        <v>0</v>
      </c>
      <c r="K3925" s="452">
        <v>0</v>
      </c>
      <c r="L3925" s="452">
        <v>0</v>
      </c>
      <c r="M3925" s="452">
        <v>0</v>
      </c>
      <c r="N3925" s="452">
        <v>0</v>
      </c>
      <c r="O3925" s="452">
        <v>0</v>
      </c>
      <c r="P3925" s="452">
        <v>0</v>
      </c>
      <c r="Q3925" s="452">
        <v>0</v>
      </c>
      <c r="R3925" s="452">
        <v>0</v>
      </c>
      <c r="S3925" s="452">
        <v>0</v>
      </c>
      <c r="T3925" s="452">
        <v>0</v>
      </c>
      <c r="U3925" s="452">
        <v>0</v>
      </c>
      <c r="V3925" s="452">
        <v>0</v>
      </c>
      <c r="W3925" s="452">
        <v>0</v>
      </c>
      <c r="X3925" s="452">
        <v>0</v>
      </c>
    </row>
    <row r="3926" spans="1:24" outlineLevel="2">
      <c r="A3926" s="447"/>
      <c r="B3926" s="447"/>
      <c r="C3926" s="448"/>
      <c r="D3926" s="449"/>
      <c r="E3926" s="452" t="s">
        <v>7185</v>
      </c>
      <c r="F3926" s="452">
        <v>0</v>
      </c>
      <c r="G3926" s="452" t="s">
        <v>29</v>
      </c>
      <c r="H3926" s="452">
        <v>0</v>
      </c>
      <c r="I3926" s="452">
        <v>0</v>
      </c>
      <c r="J3926" s="452">
        <v>0</v>
      </c>
      <c r="K3926" s="452">
        <v>0</v>
      </c>
      <c r="L3926" s="452">
        <v>0</v>
      </c>
      <c r="M3926" s="452">
        <v>0</v>
      </c>
      <c r="N3926" s="452">
        <v>0</v>
      </c>
      <c r="O3926" s="452">
        <v>0</v>
      </c>
      <c r="P3926" s="452">
        <v>0</v>
      </c>
      <c r="Q3926" s="452">
        <v>0</v>
      </c>
      <c r="R3926" s="452">
        <v>0</v>
      </c>
      <c r="S3926" s="452">
        <v>0</v>
      </c>
      <c r="T3926" s="452">
        <v>0</v>
      </c>
      <c r="U3926" s="452">
        <v>0</v>
      </c>
      <c r="V3926" s="452">
        <v>0</v>
      </c>
      <c r="W3926" s="452">
        <v>0</v>
      </c>
      <c r="X3926" s="452">
        <v>0</v>
      </c>
    </row>
    <row r="3927" spans="1:24" outlineLevel="2">
      <c r="A3927" s="453"/>
      <c r="B3927" s="453"/>
      <c r="C3927" s="454"/>
      <c r="D3927" s="455"/>
      <c r="E3927" s="456" t="s">
        <v>7181</v>
      </c>
      <c r="F3927" s="456"/>
      <c r="G3927" s="456" t="s">
        <v>29</v>
      </c>
      <c r="H3927" s="457">
        <f xml:space="preserve"> SUM( J3927:X3927 )</f>
        <v>0</v>
      </c>
      <c r="I3927" s="456"/>
      <c r="J3927" s="457">
        <f t="shared" ref="J3927:X3927" si="306" xml:space="preserve">  CHOOSE( $F3923, J3924, J3925, J3926 )</f>
        <v>0</v>
      </c>
      <c r="K3927" s="457">
        <f t="shared" si="306"/>
        <v>0</v>
      </c>
      <c r="L3927" s="457">
        <f t="shared" si="306"/>
        <v>0</v>
      </c>
      <c r="M3927" s="457">
        <f t="shared" si="306"/>
        <v>0</v>
      </c>
      <c r="N3927" s="457">
        <f t="shared" si="306"/>
        <v>0</v>
      </c>
      <c r="O3927" s="457">
        <f t="shared" si="306"/>
        <v>0</v>
      </c>
      <c r="P3927" s="457">
        <f t="shared" si="306"/>
        <v>0</v>
      </c>
      <c r="Q3927" s="457">
        <f t="shared" si="306"/>
        <v>0</v>
      </c>
      <c r="R3927" s="457">
        <f t="shared" si="306"/>
        <v>0</v>
      </c>
      <c r="S3927" s="457">
        <f t="shared" si="306"/>
        <v>0</v>
      </c>
      <c r="T3927" s="457">
        <f t="shared" si="306"/>
        <v>0</v>
      </c>
      <c r="U3927" s="457">
        <f t="shared" si="306"/>
        <v>0</v>
      </c>
      <c r="V3927" s="457">
        <f t="shared" si="306"/>
        <v>0</v>
      </c>
      <c r="W3927" s="457">
        <f t="shared" si="306"/>
        <v>0</v>
      </c>
      <c r="X3927" s="457">
        <f t="shared" si="306"/>
        <v>0</v>
      </c>
    </row>
    <row r="3928" spans="1:24" outlineLevel="2"/>
    <row r="3929" spans="1:24" outlineLevel="1"/>
    <row r="3930" spans="1:24" outlineLevel="1"/>
    <row r="3931" spans="1:24" outlineLevel="1">
      <c r="A3931" s="69" t="s">
        <v>7186</v>
      </c>
    </row>
    <row r="3932" spans="1:24" outlineLevel="2">
      <c r="B3932" s="69" t="s">
        <v>7187</v>
      </c>
    </row>
    <row r="3933" spans="1:24" outlineLevel="2">
      <c r="A3933" s="447"/>
      <c r="B3933" s="447"/>
      <c r="C3933" s="448"/>
      <c r="D3933" s="449"/>
      <c r="E3933" s="450" t="s">
        <v>7188</v>
      </c>
      <c r="F3933" s="450">
        <v>1</v>
      </c>
      <c r="G3933" s="450" t="s">
        <v>4001</v>
      </c>
      <c r="M3933" s="451"/>
    </row>
    <row r="3934" spans="1:24" outlineLevel="2">
      <c r="A3934" s="447"/>
      <c r="B3934" s="447"/>
      <c r="C3934" s="448"/>
      <c r="D3934" s="449"/>
      <c r="E3934" s="452" t="s">
        <v>7189</v>
      </c>
      <c r="F3934" s="452">
        <v>0</v>
      </c>
      <c r="G3934" s="452" t="s">
        <v>29</v>
      </c>
      <c r="H3934" s="452">
        <v>0</v>
      </c>
      <c r="I3934" s="452">
        <v>0</v>
      </c>
      <c r="J3934" s="452">
        <v>0</v>
      </c>
      <c r="K3934" s="452">
        <v>0</v>
      </c>
      <c r="L3934" s="452">
        <v>0</v>
      </c>
      <c r="M3934" s="452">
        <v>0</v>
      </c>
      <c r="N3934" s="452">
        <v>0</v>
      </c>
      <c r="O3934" s="452">
        <v>0</v>
      </c>
      <c r="P3934" s="452">
        <v>0</v>
      </c>
      <c r="Q3934" s="452">
        <v>0</v>
      </c>
      <c r="R3934" s="452">
        <v>0</v>
      </c>
      <c r="S3934" s="452">
        <v>0</v>
      </c>
      <c r="T3934" s="452">
        <v>0</v>
      </c>
      <c r="U3934" s="452">
        <v>0</v>
      </c>
      <c r="V3934" s="452">
        <v>0</v>
      </c>
      <c r="W3934" s="452">
        <v>0</v>
      </c>
      <c r="X3934" s="452">
        <v>0</v>
      </c>
    </row>
    <row r="3935" spans="1:24" outlineLevel="2">
      <c r="A3935" s="447"/>
      <c r="B3935" s="447"/>
      <c r="C3935" s="448"/>
      <c r="D3935" s="449"/>
      <c r="E3935" s="452" t="s">
        <v>7190</v>
      </c>
      <c r="F3935" s="452">
        <v>0</v>
      </c>
      <c r="G3935" s="452" t="s">
        <v>29</v>
      </c>
      <c r="H3935" s="452">
        <v>0</v>
      </c>
      <c r="I3935" s="452">
        <v>0</v>
      </c>
      <c r="J3935" s="452">
        <v>0</v>
      </c>
      <c r="K3935" s="452">
        <v>0</v>
      </c>
      <c r="L3935" s="452">
        <v>0</v>
      </c>
      <c r="M3935" s="452">
        <v>0</v>
      </c>
      <c r="N3935" s="452">
        <v>0</v>
      </c>
      <c r="O3935" s="452">
        <v>0</v>
      </c>
      <c r="P3935" s="452">
        <v>0</v>
      </c>
      <c r="Q3935" s="452">
        <v>0</v>
      </c>
      <c r="R3935" s="452">
        <v>0</v>
      </c>
      <c r="S3935" s="452">
        <v>0</v>
      </c>
      <c r="T3935" s="452">
        <v>0</v>
      </c>
      <c r="U3935" s="452">
        <v>0</v>
      </c>
      <c r="V3935" s="452">
        <v>0</v>
      </c>
      <c r="W3935" s="452">
        <v>0</v>
      </c>
      <c r="X3935" s="452">
        <v>0</v>
      </c>
    </row>
    <row r="3936" spans="1:24" outlineLevel="2">
      <c r="A3936" s="447"/>
      <c r="B3936" s="447"/>
      <c r="C3936" s="448"/>
      <c r="D3936" s="449"/>
      <c r="E3936" s="452" t="s">
        <v>7191</v>
      </c>
      <c r="F3936" s="452">
        <v>0</v>
      </c>
      <c r="G3936" s="452" t="s">
        <v>29</v>
      </c>
      <c r="H3936" s="452">
        <v>0</v>
      </c>
      <c r="I3936" s="452">
        <v>0</v>
      </c>
      <c r="J3936" s="452">
        <v>0</v>
      </c>
      <c r="K3936" s="452">
        <v>0</v>
      </c>
      <c r="L3936" s="452">
        <v>0</v>
      </c>
      <c r="M3936" s="452">
        <v>0</v>
      </c>
      <c r="N3936" s="452">
        <v>0</v>
      </c>
      <c r="O3936" s="452">
        <v>0</v>
      </c>
      <c r="P3936" s="452">
        <v>0</v>
      </c>
      <c r="Q3936" s="452">
        <v>0</v>
      </c>
      <c r="R3936" s="452">
        <v>0</v>
      </c>
      <c r="S3936" s="452">
        <v>0</v>
      </c>
      <c r="T3936" s="452">
        <v>0</v>
      </c>
      <c r="U3936" s="452">
        <v>0</v>
      </c>
      <c r="V3936" s="452">
        <v>0</v>
      </c>
      <c r="W3936" s="452">
        <v>0</v>
      </c>
      <c r="X3936" s="452">
        <v>0</v>
      </c>
    </row>
    <row r="3937" spans="1:24" outlineLevel="2">
      <c r="A3937" s="453"/>
      <c r="B3937" s="453"/>
      <c r="C3937" s="454"/>
      <c r="D3937" s="455"/>
      <c r="E3937" s="456" t="s">
        <v>7187</v>
      </c>
      <c r="F3937" s="456"/>
      <c r="G3937" s="456" t="s">
        <v>29</v>
      </c>
      <c r="H3937" s="457">
        <f xml:space="preserve"> SUM( J3937:X3937 )</f>
        <v>0</v>
      </c>
      <c r="I3937" s="456"/>
      <c r="J3937" s="457">
        <f t="shared" ref="J3937:X3937" si="307" xml:space="preserve">  CHOOSE( $F3933, J3934, J3935, J3936 )</f>
        <v>0</v>
      </c>
      <c r="K3937" s="457">
        <f t="shared" si="307"/>
        <v>0</v>
      </c>
      <c r="L3937" s="457">
        <f t="shared" si="307"/>
        <v>0</v>
      </c>
      <c r="M3937" s="457">
        <f t="shared" si="307"/>
        <v>0</v>
      </c>
      <c r="N3937" s="457">
        <f t="shared" si="307"/>
        <v>0</v>
      </c>
      <c r="O3937" s="457">
        <f t="shared" si="307"/>
        <v>0</v>
      </c>
      <c r="P3937" s="457">
        <f t="shared" si="307"/>
        <v>0</v>
      </c>
      <c r="Q3937" s="457">
        <f t="shared" si="307"/>
        <v>0</v>
      </c>
      <c r="R3937" s="457">
        <f t="shared" si="307"/>
        <v>0</v>
      </c>
      <c r="S3937" s="457">
        <f t="shared" si="307"/>
        <v>0</v>
      </c>
      <c r="T3937" s="457">
        <f t="shared" si="307"/>
        <v>0</v>
      </c>
      <c r="U3937" s="457">
        <f t="shared" si="307"/>
        <v>0</v>
      </c>
      <c r="V3937" s="457">
        <f t="shared" si="307"/>
        <v>0</v>
      </c>
      <c r="W3937" s="457">
        <f t="shared" si="307"/>
        <v>0</v>
      </c>
      <c r="X3937" s="457">
        <f t="shared" si="307"/>
        <v>0</v>
      </c>
    </row>
    <row r="3938" spans="1:24" outlineLevel="2"/>
    <row r="3939" spans="1:24" outlineLevel="2"/>
    <row r="3940" spans="1:24" outlineLevel="2">
      <c r="B3940" s="69" t="s">
        <v>7192</v>
      </c>
    </row>
    <row r="3941" spans="1:24" outlineLevel="2">
      <c r="A3941" s="447"/>
      <c r="B3941" s="447"/>
      <c r="C3941" s="448"/>
      <c r="D3941" s="449"/>
      <c r="E3941" s="450" t="s">
        <v>7193</v>
      </c>
      <c r="F3941" s="450">
        <v>1</v>
      </c>
      <c r="G3941" s="450" t="s">
        <v>4001</v>
      </c>
      <c r="M3941" s="451"/>
    </row>
    <row r="3942" spans="1:24" outlineLevel="2">
      <c r="A3942" s="447"/>
      <c r="B3942" s="447"/>
      <c r="C3942" s="448"/>
      <c r="D3942" s="449"/>
      <c r="E3942" s="452" t="s">
        <v>7194</v>
      </c>
      <c r="F3942" s="452">
        <v>0</v>
      </c>
      <c r="G3942" s="452" t="s">
        <v>29</v>
      </c>
      <c r="H3942" s="452">
        <v>0</v>
      </c>
      <c r="I3942" s="452">
        <v>0</v>
      </c>
      <c r="J3942" s="452">
        <v>0</v>
      </c>
      <c r="K3942" s="452">
        <v>0</v>
      </c>
      <c r="L3942" s="452">
        <v>0</v>
      </c>
      <c r="M3942" s="452">
        <v>0</v>
      </c>
      <c r="N3942" s="452">
        <v>0</v>
      </c>
      <c r="O3942" s="452">
        <v>0</v>
      </c>
      <c r="P3942" s="452">
        <v>0</v>
      </c>
      <c r="Q3942" s="452">
        <v>0</v>
      </c>
      <c r="R3942" s="452">
        <v>0</v>
      </c>
      <c r="S3942" s="452">
        <v>0</v>
      </c>
      <c r="T3942" s="452">
        <v>0</v>
      </c>
      <c r="U3942" s="452">
        <v>0</v>
      </c>
      <c r="V3942" s="452">
        <v>0</v>
      </c>
      <c r="W3942" s="452">
        <v>0</v>
      </c>
      <c r="X3942" s="452">
        <v>0</v>
      </c>
    </row>
    <row r="3943" spans="1:24" outlineLevel="2">
      <c r="A3943" s="447"/>
      <c r="B3943" s="447"/>
      <c r="C3943" s="448"/>
      <c r="D3943" s="449"/>
      <c r="E3943" s="452" t="s">
        <v>7195</v>
      </c>
      <c r="F3943" s="452">
        <v>0</v>
      </c>
      <c r="G3943" s="452" t="s">
        <v>29</v>
      </c>
      <c r="H3943" s="452">
        <v>0</v>
      </c>
      <c r="I3943" s="452">
        <v>0</v>
      </c>
      <c r="J3943" s="452">
        <v>0</v>
      </c>
      <c r="K3943" s="452">
        <v>0</v>
      </c>
      <c r="L3943" s="452">
        <v>0</v>
      </c>
      <c r="M3943" s="452">
        <v>0</v>
      </c>
      <c r="N3943" s="452">
        <v>0</v>
      </c>
      <c r="O3943" s="452">
        <v>0</v>
      </c>
      <c r="P3943" s="452">
        <v>0</v>
      </c>
      <c r="Q3943" s="452">
        <v>0</v>
      </c>
      <c r="R3943" s="452">
        <v>0</v>
      </c>
      <c r="S3943" s="452">
        <v>0</v>
      </c>
      <c r="T3943" s="452">
        <v>0</v>
      </c>
      <c r="U3943" s="452">
        <v>0</v>
      </c>
      <c r="V3943" s="452">
        <v>0</v>
      </c>
      <c r="W3943" s="452">
        <v>0</v>
      </c>
      <c r="X3943" s="452">
        <v>0</v>
      </c>
    </row>
    <row r="3944" spans="1:24" outlineLevel="2">
      <c r="A3944" s="447"/>
      <c r="B3944" s="447"/>
      <c r="C3944" s="448"/>
      <c r="D3944" s="449"/>
      <c r="E3944" s="452" t="s">
        <v>7196</v>
      </c>
      <c r="F3944" s="452">
        <v>0</v>
      </c>
      <c r="G3944" s="452" t="s">
        <v>29</v>
      </c>
      <c r="H3944" s="452">
        <v>0</v>
      </c>
      <c r="I3944" s="452">
        <v>0</v>
      </c>
      <c r="J3944" s="452">
        <v>0</v>
      </c>
      <c r="K3944" s="452">
        <v>0</v>
      </c>
      <c r="L3944" s="452">
        <v>0</v>
      </c>
      <c r="M3944" s="452">
        <v>0</v>
      </c>
      <c r="N3944" s="452">
        <v>0</v>
      </c>
      <c r="O3944" s="452">
        <v>0</v>
      </c>
      <c r="P3944" s="452">
        <v>0</v>
      </c>
      <c r="Q3944" s="452">
        <v>0</v>
      </c>
      <c r="R3944" s="452">
        <v>0</v>
      </c>
      <c r="S3944" s="452">
        <v>0</v>
      </c>
      <c r="T3944" s="452">
        <v>0</v>
      </c>
      <c r="U3944" s="452">
        <v>0</v>
      </c>
      <c r="V3944" s="452">
        <v>0</v>
      </c>
      <c r="W3944" s="452">
        <v>0</v>
      </c>
      <c r="X3944" s="452">
        <v>0</v>
      </c>
    </row>
    <row r="3945" spans="1:24" outlineLevel="2">
      <c r="A3945" s="447"/>
      <c r="B3945" s="447"/>
      <c r="C3945" s="448"/>
      <c r="D3945" s="449"/>
      <c r="E3945" s="452" t="s">
        <v>7197</v>
      </c>
      <c r="F3945" s="452">
        <v>0</v>
      </c>
      <c r="G3945" s="452" t="s">
        <v>29</v>
      </c>
      <c r="H3945" s="452">
        <v>0</v>
      </c>
      <c r="I3945" s="452">
        <v>0</v>
      </c>
      <c r="J3945" s="452">
        <v>0</v>
      </c>
      <c r="K3945" s="452">
        <v>0</v>
      </c>
      <c r="L3945" s="452">
        <v>0</v>
      </c>
      <c r="M3945" s="452">
        <v>0</v>
      </c>
      <c r="N3945" s="452">
        <v>0</v>
      </c>
      <c r="O3945" s="452">
        <v>0</v>
      </c>
      <c r="P3945" s="452">
        <v>0</v>
      </c>
      <c r="Q3945" s="452">
        <v>0</v>
      </c>
      <c r="R3945" s="452">
        <v>0</v>
      </c>
      <c r="S3945" s="452">
        <v>0</v>
      </c>
      <c r="T3945" s="452">
        <v>0</v>
      </c>
      <c r="U3945" s="452">
        <v>0</v>
      </c>
      <c r="V3945" s="452">
        <v>0</v>
      </c>
      <c r="W3945" s="452">
        <v>0</v>
      </c>
      <c r="X3945" s="452">
        <v>0</v>
      </c>
    </row>
    <row r="3946" spans="1:24" outlineLevel="2">
      <c r="A3946" s="447"/>
      <c r="B3946" s="447"/>
      <c r="C3946" s="448"/>
      <c r="D3946" s="449"/>
      <c r="E3946" s="452" t="s">
        <v>7198</v>
      </c>
      <c r="F3946" s="452">
        <v>0</v>
      </c>
      <c r="G3946" s="452" t="s">
        <v>29</v>
      </c>
      <c r="H3946" s="452">
        <v>0</v>
      </c>
      <c r="I3946" s="452">
        <v>0</v>
      </c>
      <c r="J3946" s="452">
        <v>0</v>
      </c>
      <c r="K3946" s="452">
        <v>0</v>
      </c>
      <c r="L3946" s="452">
        <v>0</v>
      </c>
      <c r="M3946" s="452">
        <v>0</v>
      </c>
      <c r="N3946" s="452">
        <v>0</v>
      </c>
      <c r="O3946" s="452">
        <v>0</v>
      </c>
      <c r="P3946" s="452">
        <v>0</v>
      </c>
      <c r="Q3946" s="452">
        <v>0</v>
      </c>
      <c r="R3946" s="452">
        <v>0</v>
      </c>
      <c r="S3946" s="452">
        <v>0</v>
      </c>
      <c r="T3946" s="452">
        <v>0</v>
      </c>
      <c r="U3946" s="452">
        <v>0</v>
      </c>
      <c r="V3946" s="452">
        <v>0</v>
      </c>
      <c r="W3946" s="452">
        <v>0</v>
      </c>
      <c r="X3946" s="452">
        <v>0</v>
      </c>
    </row>
    <row r="3947" spans="1:24" outlineLevel="2">
      <c r="A3947" s="447"/>
      <c r="B3947" s="447"/>
      <c r="C3947" s="448"/>
      <c r="D3947" s="449"/>
      <c r="E3947" s="452" t="s">
        <v>7199</v>
      </c>
      <c r="F3947" s="452">
        <v>0</v>
      </c>
      <c r="G3947" s="452" t="s">
        <v>29</v>
      </c>
      <c r="H3947" s="452">
        <v>0</v>
      </c>
      <c r="I3947" s="452">
        <v>0</v>
      </c>
      <c r="J3947" s="452">
        <v>0</v>
      </c>
      <c r="K3947" s="452">
        <v>0</v>
      </c>
      <c r="L3947" s="452">
        <v>0</v>
      </c>
      <c r="M3947" s="452">
        <v>0</v>
      </c>
      <c r="N3947" s="452">
        <v>0</v>
      </c>
      <c r="O3947" s="452">
        <v>0</v>
      </c>
      <c r="P3947" s="452">
        <v>0</v>
      </c>
      <c r="Q3947" s="452">
        <v>0</v>
      </c>
      <c r="R3947" s="452">
        <v>0</v>
      </c>
      <c r="S3947" s="452">
        <v>0</v>
      </c>
      <c r="T3947" s="452">
        <v>0</v>
      </c>
      <c r="U3947" s="452">
        <v>0</v>
      </c>
      <c r="V3947" s="452">
        <v>0</v>
      </c>
      <c r="W3947" s="452">
        <v>0</v>
      </c>
      <c r="X3947" s="452">
        <v>0</v>
      </c>
    </row>
    <row r="3948" spans="1:24" outlineLevel="2">
      <c r="A3948" s="447"/>
      <c r="B3948" s="447"/>
      <c r="C3948" s="448"/>
      <c r="D3948" s="449"/>
      <c r="E3948" s="452" t="s">
        <v>7200</v>
      </c>
      <c r="F3948" s="452">
        <v>0</v>
      </c>
      <c r="G3948" s="452" t="s">
        <v>29</v>
      </c>
      <c r="H3948" s="452">
        <v>0</v>
      </c>
      <c r="I3948" s="452">
        <v>0</v>
      </c>
      <c r="J3948" s="452">
        <v>0</v>
      </c>
      <c r="K3948" s="452">
        <v>0</v>
      </c>
      <c r="L3948" s="452">
        <v>0</v>
      </c>
      <c r="M3948" s="452">
        <v>0</v>
      </c>
      <c r="N3948" s="452">
        <v>0</v>
      </c>
      <c r="O3948" s="452">
        <v>0</v>
      </c>
      <c r="P3948" s="452">
        <v>0</v>
      </c>
      <c r="Q3948" s="452">
        <v>0</v>
      </c>
      <c r="R3948" s="452">
        <v>0</v>
      </c>
      <c r="S3948" s="452">
        <v>0</v>
      </c>
      <c r="T3948" s="452">
        <v>0</v>
      </c>
      <c r="U3948" s="452">
        <v>0</v>
      </c>
      <c r="V3948" s="452">
        <v>0</v>
      </c>
      <c r="W3948" s="452">
        <v>0</v>
      </c>
      <c r="X3948" s="452">
        <v>0</v>
      </c>
    </row>
    <row r="3949" spans="1:24" outlineLevel="2">
      <c r="A3949" s="447"/>
      <c r="B3949" s="447"/>
      <c r="C3949" s="448"/>
      <c r="D3949" s="449"/>
      <c r="E3949" s="452" t="s">
        <v>7201</v>
      </c>
      <c r="F3949" s="452">
        <v>0</v>
      </c>
      <c r="G3949" s="452" t="s">
        <v>29</v>
      </c>
      <c r="H3949" s="452">
        <v>0</v>
      </c>
      <c r="I3949" s="452">
        <v>0</v>
      </c>
      <c r="J3949" s="452">
        <v>0</v>
      </c>
      <c r="K3949" s="452">
        <v>0</v>
      </c>
      <c r="L3949" s="452">
        <v>0</v>
      </c>
      <c r="M3949" s="452">
        <v>0</v>
      </c>
      <c r="N3949" s="452">
        <v>0</v>
      </c>
      <c r="O3949" s="452">
        <v>0</v>
      </c>
      <c r="P3949" s="452">
        <v>0</v>
      </c>
      <c r="Q3949" s="452">
        <v>0</v>
      </c>
      <c r="R3949" s="452">
        <v>0</v>
      </c>
      <c r="S3949" s="452">
        <v>0</v>
      </c>
      <c r="T3949" s="452">
        <v>0</v>
      </c>
      <c r="U3949" s="452">
        <v>0</v>
      </c>
      <c r="V3949" s="452">
        <v>0</v>
      </c>
      <c r="W3949" s="452">
        <v>0</v>
      </c>
      <c r="X3949" s="452">
        <v>0</v>
      </c>
    </row>
    <row r="3950" spans="1:24" outlineLevel="2">
      <c r="A3950" s="447"/>
      <c r="B3950" s="447"/>
      <c r="C3950" s="448"/>
      <c r="D3950" s="449"/>
      <c r="E3950" s="452" t="s">
        <v>7202</v>
      </c>
      <c r="F3950" s="452">
        <v>0</v>
      </c>
      <c r="G3950" s="452" t="s">
        <v>29</v>
      </c>
      <c r="H3950" s="452">
        <v>0</v>
      </c>
      <c r="I3950" s="452">
        <v>0</v>
      </c>
      <c r="J3950" s="452">
        <v>0</v>
      </c>
      <c r="K3950" s="452">
        <v>0</v>
      </c>
      <c r="L3950" s="452">
        <v>0</v>
      </c>
      <c r="M3950" s="452">
        <v>0</v>
      </c>
      <c r="N3950" s="452">
        <v>0</v>
      </c>
      <c r="O3950" s="452">
        <v>0</v>
      </c>
      <c r="P3950" s="452">
        <v>0</v>
      </c>
      <c r="Q3950" s="452">
        <v>0</v>
      </c>
      <c r="R3950" s="452">
        <v>0</v>
      </c>
      <c r="S3950" s="452">
        <v>0</v>
      </c>
      <c r="T3950" s="452">
        <v>0</v>
      </c>
      <c r="U3950" s="452">
        <v>0</v>
      </c>
      <c r="V3950" s="452">
        <v>0</v>
      </c>
      <c r="W3950" s="452">
        <v>0</v>
      </c>
      <c r="X3950" s="452">
        <v>0</v>
      </c>
    </row>
    <row r="3951" spans="1:24" outlineLevel="2">
      <c r="A3951" s="447"/>
      <c r="B3951" s="447"/>
      <c r="C3951" s="448"/>
      <c r="D3951" s="449"/>
      <c r="E3951" s="452" t="s">
        <v>7203</v>
      </c>
      <c r="F3951" s="452">
        <v>0</v>
      </c>
      <c r="G3951" s="452" t="s">
        <v>29</v>
      </c>
      <c r="H3951" s="452">
        <v>0</v>
      </c>
      <c r="I3951" s="452">
        <v>0</v>
      </c>
      <c r="J3951" s="452">
        <v>0</v>
      </c>
      <c r="K3951" s="452">
        <v>0</v>
      </c>
      <c r="L3951" s="452">
        <v>0</v>
      </c>
      <c r="M3951" s="452">
        <v>0</v>
      </c>
      <c r="N3951" s="452">
        <v>0</v>
      </c>
      <c r="O3951" s="452">
        <v>0</v>
      </c>
      <c r="P3951" s="452">
        <v>0</v>
      </c>
      <c r="Q3951" s="452">
        <v>0</v>
      </c>
      <c r="R3951" s="452">
        <v>0</v>
      </c>
      <c r="S3951" s="452">
        <v>0</v>
      </c>
      <c r="T3951" s="452">
        <v>0</v>
      </c>
      <c r="U3951" s="452">
        <v>0</v>
      </c>
      <c r="V3951" s="452">
        <v>0</v>
      </c>
      <c r="W3951" s="452">
        <v>0</v>
      </c>
      <c r="X3951" s="452">
        <v>0</v>
      </c>
    </row>
    <row r="3952" spans="1:24" outlineLevel="2">
      <c r="A3952" s="447"/>
      <c r="B3952" s="447"/>
      <c r="C3952" s="448"/>
      <c r="D3952" s="449"/>
      <c r="E3952" s="452" t="s">
        <v>7204</v>
      </c>
      <c r="F3952" s="452">
        <v>0</v>
      </c>
      <c r="G3952" s="452" t="s">
        <v>29</v>
      </c>
      <c r="H3952" s="452">
        <v>0</v>
      </c>
      <c r="I3952" s="452">
        <v>0</v>
      </c>
      <c r="J3952" s="452">
        <v>0</v>
      </c>
      <c r="K3952" s="452">
        <v>0</v>
      </c>
      <c r="L3952" s="452">
        <v>0</v>
      </c>
      <c r="M3952" s="452">
        <v>0</v>
      </c>
      <c r="N3952" s="452">
        <v>0</v>
      </c>
      <c r="O3952" s="452">
        <v>0</v>
      </c>
      <c r="P3952" s="452">
        <v>0</v>
      </c>
      <c r="Q3952" s="452">
        <v>0</v>
      </c>
      <c r="R3952" s="452">
        <v>0</v>
      </c>
      <c r="S3952" s="452">
        <v>0</v>
      </c>
      <c r="T3952" s="452">
        <v>0</v>
      </c>
      <c r="U3952" s="452">
        <v>0</v>
      </c>
      <c r="V3952" s="452">
        <v>0</v>
      </c>
      <c r="W3952" s="452">
        <v>0</v>
      </c>
      <c r="X3952" s="452">
        <v>0</v>
      </c>
    </row>
    <row r="3953" spans="1:24" outlineLevel="2">
      <c r="A3953" s="447"/>
      <c r="B3953" s="447"/>
      <c r="C3953" s="448"/>
      <c r="D3953" s="449"/>
      <c r="E3953" s="452" t="s">
        <v>7205</v>
      </c>
      <c r="F3953" s="452">
        <v>0</v>
      </c>
      <c r="G3953" s="452" t="s">
        <v>29</v>
      </c>
      <c r="H3953" s="452">
        <v>0</v>
      </c>
      <c r="I3953" s="452">
        <v>0</v>
      </c>
      <c r="J3953" s="452">
        <v>0</v>
      </c>
      <c r="K3953" s="452">
        <v>0</v>
      </c>
      <c r="L3953" s="452">
        <v>0</v>
      </c>
      <c r="M3953" s="452">
        <v>0</v>
      </c>
      <c r="N3953" s="452">
        <v>0</v>
      </c>
      <c r="O3953" s="452">
        <v>0</v>
      </c>
      <c r="P3953" s="452">
        <v>0</v>
      </c>
      <c r="Q3953" s="452">
        <v>0</v>
      </c>
      <c r="R3953" s="452">
        <v>0</v>
      </c>
      <c r="S3953" s="452">
        <v>0</v>
      </c>
      <c r="T3953" s="452">
        <v>0</v>
      </c>
      <c r="U3953" s="452">
        <v>0</v>
      </c>
      <c r="V3953" s="452">
        <v>0</v>
      </c>
      <c r="W3953" s="452">
        <v>0</v>
      </c>
      <c r="X3953" s="452">
        <v>0</v>
      </c>
    </row>
    <row r="3954" spans="1:24" outlineLevel="2">
      <c r="A3954" s="447"/>
      <c r="B3954" s="447"/>
      <c r="C3954" s="448"/>
      <c r="D3954" s="449"/>
      <c r="E3954" s="452" t="s">
        <v>7206</v>
      </c>
      <c r="F3954" s="452">
        <v>0</v>
      </c>
      <c r="G3954" s="452" t="s">
        <v>29</v>
      </c>
      <c r="H3954" s="452">
        <v>0</v>
      </c>
      <c r="I3954" s="452">
        <v>0</v>
      </c>
      <c r="J3954" s="452">
        <v>0</v>
      </c>
      <c r="K3954" s="452">
        <v>0</v>
      </c>
      <c r="L3954" s="452">
        <v>0</v>
      </c>
      <c r="M3954" s="452">
        <v>0</v>
      </c>
      <c r="N3954" s="452">
        <v>0</v>
      </c>
      <c r="O3954" s="452">
        <v>0</v>
      </c>
      <c r="P3954" s="452">
        <v>0</v>
      </c>
      <c r="Q3954" s="452">
        <v>0</v>
      </c>
      <c r="R3954" s="452">
        <v>0</v>
      </c>
      <c r="S3954" s="452">
        <v>0</v>
      </c>
      <c r="T3954" s="452">
        <v>0</v>
      </c>
      <c r="U3954" s="452">
        <v>0</v>
      </c>
      <c r="V3954" s="452">
        <v>0</v>
      </c>
      <c r="W3954" s="452">
        <v>0</v>
      </c>
      <c r="X3954" s="452">
        <v>0</v>
      </c>
    </row>
    <row r="3955" spans="1:24" outlineLevel="2">
      <c r="A3955" s="447"/>
      <c r="B3955" s="447"/>
      <c r="C3955" s="448"/>
      <c r="D3955" s="449"/>
      <c r="E3955" s="452" t="s">
        <v>7207</v>
      </c>
      <c r="F3955" s="452">
        <v>0</v>
      </c>
      <c r="G3955" s="452" t="s">
        <v>29</v>
      </c>
      <c r="H3955" s="452">
        <v>0</v>
      </c>
      <c r="I3955" s="452">
        <v>0</v>
      </c>
      <c r="J3955" s="452">
        <v>0</v>
      </c>
      <c r="K3955" s="452">
        <v>0</v>
      </c>
      <c r="L3955" s="452">
        <v>0</v>
      </c>
      <c r="M3955" s="452">
        <v>0</v>
      </c>
      <c r="N3955" s="452">
        <v>0</v>
      </c>
      <c r="O3955" s="452">
        <v>0</v>
      </c>
      <c r="P3955" s="452">
        <v>0</v>
      </c>
      <c r="Q3955" s="452">
        <v>0</v>
      </c>
      <c r="R3955" s="452">
        <v>0</v>
      </c>
      <c r="S3955" s="452">
        <v>0</v>
      </c>
      <c r="T3955" s="452">
        <v>0</v>
      </c>
      <c r="U3955" s="452">
        <v>0</v>
      </c>
      <c r="V3955" s="452">
        <v>0</v>
      </c>
      <c r="W3955" s="452">
        <v>0</v>
      </c>
      <c r="X3955" s="452">
        <v>0</v>
      </c>
    </row>
    <row r="3956" spans="1:24" outlineLevel="2">
      <c r="A3956" s="447"/>
      <c r="B3956" s="447"/>
      <c r="C3956" s="448"/>
      <c r="D3956" s="449"/>
      <c r="E3956" s="452" t="s">
        <v>7208</v>
      </c>
      <c r="F3956" s="452">
        <v>0</v>
      </c>
      <c r="G3956" s="452" t="s">
        <v>29</v>
      </c>
      <c r="H3956" s="452">
        <v>0</v>
      </c>
      <c r="I3956" s="452">
        <v>0</v>
      </c>
      <c r="J3956" s="452">
        <v>0</v>
      </c>
      <c r="K3956" s="452">
        <v>0</v>
      </c>
      <c r="L3956" s="452">
        <v>0</v>
      </c>
      <c r="M3956" s="452">
        <v>0</v>
      </c>
      <c r="N3956" s="452">
        <v>0</v>
      </c>
      <c r="O3956" s="452">
        <v>0</v>
      </c>
      <c r="P3956" s="452">
        <v>0</v>
      </c>
      <c r="Q3956" s="452">
        <v>0</v>
      </c>
      <c r="R3956" s="452">
        <v>0</v>
      </c>
      <c r="S3956" s="452">
        <v>0</v>
      </c>
      <c r="T3956" s="452">
        <v>0</v>
      </c>
      <c r="U3956" s="452">
        <v>0</v>
      </c>
      <c r="V3956" s="452">
        <v>0</v>
      </c>
      <c r="W3956" s="452">
        <v>0</v>
      </c>
      <c r="X3956" s="452">
        <v>0</v>
      </c>
    </row>
    <row r="3957" spans="1:24" outlineLevel="2">
      <c r="A3957" s="447"/>
      <c r="B3957" s="447"/>
      <c r="C3957" s="448"/>
      <c r="D3957" s="449"/>
      <c r="E3957" s="452" t="s">
        <v>7209</v>
      </c>
      <c r="F3957" s="452">
        <v>0</v>
      </c>
      <c r="G3957" s="452" t="s">
        <v>29</v>
      </c>
      <c r="H3957" s="452">
        <v>0</v>
      </c>
      <c r="I3957" s="452">
        <v>0</v>
      </c>
      <c r="J3957" s="452">
        <v>0</v>
      </c>
      <c r="K3957" s="452">
        <v>0</v>
      </c>
      <c r="L3957" s="452">
        <v>0</v>
      </c>
      <c r="M3957" s="452">
        <v>0</v>
      </c>
      <c r="N3957" s="452">
        <v>0</v>
      </c>
      <c r="O3957" s="452">
        <v>0</v>
      </c>
      <c r="P3957" s="452">
        <v>0</v>
      </c>
      <c r="Q3957" s="452">
        <v>0</v>
      </c>
      <c r="R3957" s="452">
        <v>0</v>
      </c>
      <c r="S3957" s="452">
        <v>0</v>
      </c>
      <c r="T3957" s="452">
        <v>0</v>
      </c>
      <c r="U3957" s="452">
        <v>0</v>
      </c>
      <c r="V3957" s="452">
        <v>0</v>
      </c>
      <c r="W3957" s="452">
        <v>0</v>
      </c>
      <c r="X3957" s="452">
        <v>0</v>
      </c>
    </row>
    <row r="3958" spans="1:24" outlineLevel="2">
      <c r="A3958" s="447"/>
      <c r="B3958" s="447"/>
      <c r="C3958" s="448"/>
      <c r="D3958" s="449"/>
      <c r="E3958" s="452" t="s">
        <v>7210</v>
      </c>
      <c r="F3958" s="452">
        <v>0</v>
      </c>
      <c r="G3958" s="452" t="s">
        <v>29</v>
      </c>
      <c r="H3958" s="452">
        <v>0</v>
      </c>
      <c r="I3958" s="452">
        <v>0</v>
      </c>
      <c r="J3958" s="452">
        <v>0</v>
      </c>
      <c r="K3958" s="452">
        <v>0</v>
      </c>
      <c r="L3958" s="452">
        <v>0</v>
      </c>
      <c r="M3958" s="452">
        <v>0</v>
      </c>
      <c r="N3958" s="452">
        <v>0</v>
      </c>
      <c r="O3958" s="452">
        <v>0</v>
      </c>
      <c r="P3958" s="452">
        <v>0</v>
      </c>
      <c r="Q3958" s="452">
        <v>0</v>
      </c>
      <c r="R3958" s="452">
        <v>0</v>
      </c>
      <c r="S3958" s="452">
        <v>0</v>
      </c>
      <c r="T3958" s="452">
        <v>0</v>
      </c>
      <c r="U3958" s="452">
        <v>0</v>
      </c>
      <c r="V3958" s="452">
        <v>0</v>
      </c>
      <c r="W3958" s="452">
        <v>0</v>
      </c>
      <c r="X3958" s="452">
        <v>0</v>
      </c>
    </row>
    <row r="3959" spans="1:24" outlineLevel="2">
      <c r="A3959" s="447"/>
      <c r="B3959" s="447"/>
      <c r="C3959" s="448"/>
      <c r="D3959" s="449"/>
      <c r="E3959" s="452" t="s">
        <v>7211</v>
      </c>
      <c r="F3959" s="452">
        <v>0</v>
      </c>
      <c r="G3959" s="452" t="s">
        <v>29</v>
      </c>
      <c r="H3959" s="452">
        <v>0</v>
      </c>
      <c r="I3959" s="452">
        <v>0</v>
      </c>
      <c r="J3959" s="452">
        <v>0</v>
      </c>
      <c r="K3959" s="452">
        <v>0</v>
      </c>
      <c r="L3959" s="452">
        <v>0</v>
      </c>
      <c r="M3959" s="452">
        <v>0</v>
      </c>
      <c r="N3959" s="452">
        <v>0</v>
      </c>
      <c r="O3959" s="452">
        <v>0</v>
      </c>
      <c r="P3959" s="452">
        <v>0</v>
      </c>
      <c r="Q3959" s="452">
        <v>0</v>
      </c>
      <c r="R3959" s="452">
        <v>0</v>
      </c>
      <c r="S3959" s="452">
        <v>0</v>
      </c>
      <c r="T3959" s="452">
        <v>0</v>
      </c>
      <c r="U3959" s="452">
        <v>0</v>
      </c>
      <c r="V3959" s="452">
        <v>0</v>
      </c>
      <c r="W3959" s="452">
        <v>0</v>
      </c>
      <c r="X3959" s="452">
        <v>0</v>
      </c>
    </row>
    <row r="3960" spans="1:24" outlineLevel="2">
      <c r="A3960" s="453"/>
      <c r="B3960" s="453"/>
      <c r="C3960" s="454"/>
      <c r="D3960" s="455"/>
      <c r="E3960" s="456" t="s">
        <v>7212</v>
      </c>
      <c r="F3960" s="456"/>
      <c r="G3960" s="456" t="s">
        <v>29</v>
      </c>
      <c r="H3960" s="457">
        <f t="shared" ref="H3960:H3965" si="308" xml:space="preserve"> SUM( J3960:X3960 )</f>
        <v>0</v>
      </c>
      <c r="I3960" s="456"/>
      <c r="J3960" s="457">
        <f t="shared" ref="J3960:X3965" si="309" xml:space="preserve">  CHOOSE( $F$3941, J3942, J3948, J3954 )</f>
        <v>0</v>
      </c>
      <c r="K3960" s="457">
        <f t="shared" si="309"/>
        <v>0</v>
      </c>
      <c r="L3960" s="457">
        <f t="shared" si="309"/>
        <v>0</v>
      </c>
      <c r="M3960" s="457">
        <f t="shared" si="309"/>
        <v>0</v>
      </c>
      <c r="N3960" s="457">
        <f t="shared" si="309"/>
        <v>0</v>
      </c>
      <c r="O3960" s="457">
        <f t="shared" si="309"/>
        <v>0</v>
      </c>
      <c r="P3960" s="457">
        <f t="shared" si="309"/>
        <v>0</v>
      </c>
      <c r="Q3960" s="457">
        <f t="shared" si="309"/>
        <v>0</v>
      </c>
      <c r="R3960" s="457">
        <f t="shared" si="309"/>
        <v>0</v>
      </c>
      <c r="S3960" s="457">
        <f t="shared" si="309"/>
        <v>0</v>
      </c>
      <c r="T3960" s="457">
        <f t="shared" si="309"/>
        <v>0</v>
      </c>
      <c r="U3960" s="457">
        <f t="shared" si="309"/>
        <v>0</v>
      </c>
      <c r="V3960" s="457">
        <f t="shared" si="309"/>
        <v>0</v>
      </c>
      <c r="W3960" s="457">
        <f t="shared" si="309"/>
        <v>0</v>
      </c>
      <c r="X3960" s="457">
        <f t="shared" si="309"/>
        <v>0</v>
      </c>
    </row>
    <row r="3961" spans="1:24" outlineLevel="2">
      <c r="A3961" s="453"/>
      <c r="B3961" s="453"/>
      <c r="C3961" s="454"/>
      <c r="D3961" s="455"/>
      <c r="E3961" s="456" t="s">
        <v>7213</v>
      </c>
      <c r="F3961" s="456"/>
      <c r="G3961" s="456" t="s">
        <v>29</v>
      </c>
      <c r="H3961" s="457">
        <f t="shared" si="308"/>
        <v>0</v>
      </c>
      <c r="I3961" s="456"/>
      <c r="J3961" s="457">
        <f t="shared" si="309"/>
        <v>0</v>
      </c>
      <c r="K3961" s="457">
        <f t="shared" si="309"/>
        <v>0</v>
      </c>
      <c r="L3961" s="457">
        <f t="shared" si="309"/>
        <v>0</v>
      </c>
      <c r="M3961" s="457">
        <f t="shared" si="309"/>
        <v>0</v>
      </c>
      <c r="N3961" s="457">
        <f t="shared" si="309"/>
        <v>0</v>
      </c>
      <c r="O3961" s="457">
        <f t="shared" si="309"/>
        <v>0</v>
      </c>
      <c r="P3961" s="457">
        <f t="shared" si="309"/>
        <v>0</v>
      </c>
      <c r="Q3961" s="457">
        <f t="shared" si="309"/>
        <v>0</v>
      </c>
      <c r="R3961" s="457">
        <f t="shared" si="309"/>
        <v>0</v>
      </c>
      <c r="S3961" s="457">
        <f t="shared" si="309"/>
        <v>0</v>
      </c>
      <c r="T3961" s="457">
        <f t="shared" si="309"/>
        <v>0</v>
      </c>
      <c r="U3961" s="457">
        <f t="shared" si="309"/>
        <v>0</v>
      </c>
      <c r="V3961" s="457">
        <f t="shared" si="309"/>
        <v>0</v>
      </c>
      <c r="W3961" s="457">
        <f t="shared" si="309"/>
        <v>0</v>
      </c>
      <c r="X3961" s="457">
        <f t="shared" si="309"/>
        <v>0</v>
      </c>
    </row>
    <row r="3962" spans="1:24" outlineLevel="2">
      <c r="A3962" s="453"/>
      <c r="B3962" s="453"/>
      <c r="C3962" s="454"/>
      <c r="D3962" s="455"/>
      <c r="E3962" s="456" t="s">
        <v>7214</v>
      </c>
      <c r="F3962" s="456"/>
      <c r="G3962" s="456" t="s">
        <v>29</v>
      </c>
      <c r="H3962" s="457">
        <f t="shared" si="308"/>
        <v>0</v>
      </c>
      <c r="I3962" s="456"/>
      <c r="J3962" s="457">
        <f t="shared" si="309"/>
        <v>0</v>
      </c>
      <c r="K3962" s="457">
        <f t="shared" si="309"/>
        <v>0</v>
      </c>
      <c r="L3962" s="457">
        <f t="shared" si="309"/>
        <v>0</v>
      </c>
      <c r="M3962" s="457">
        <f t="shared" si="309"/>
        <v>0</v>
      </c>
      <c r="N3962" s="457">
        <f t="shared" si="309"/>
        <v>0</v>
      </c>
      <c r="O3962" s="457">
        <f t="shared" si="309"/>
        <v>0</v>
      </c>
      <c r="P3962" s="457">
        <f t="shared" si="309"/>
        <v>0</v>
      </c>
      <c r="Q3962" s="457">
        <f t="shared" si="309"/>
        <v>0</v>
      </c>
      <c r="R3962" s="457">
        <f t="shared" si="309"/>
        <v>0</v>
      </c>
      <c r="S3962" s="457">
        <f t="shared" si="309"/>
        <v>0</v>
      </c>
      <c r="T3962" s="457">
        <f t="shared" si="309"/>
        <v>0</v>
      </c>
      <c r="U3962" s="457">
        <f t="shared" si="309"/>
        <v>0</v>
      </c>
      <c r="V3962" s="457">
        <f t="shared" si="309"/>
        <v>0</v>
      </c>
      <c r="W3962" s="457">
        <f t="shared" si="309"/>
        <v>0</v>
      </c>
      <c r="X3962" s="457">
        <f t="shared" si="309"/>
        <v>0</v>
      </c>
    </row>
    <row r="3963" spans="1:24" outlineLevel="2">
      <c r="A3963" s="453"/>
      <c r="B3963" s="453"/>
      <c r="C3963" s="454"/>
      <c r="D3963" s="455"/>
      <c r="E3963" s="456" t="s">
        <v>7215</v>
      </c>
      <c r="F3963" s="456"/>
      <c r="G3963" s="456" t="s">
        <v>29</v>
      </c>
      <c r="H3963" s="457">
        <f t="shared" si="308"/>
        <v>0</v>
      </c>
      <c r="I3963" s="456"/>
      <c r="J3963" s="457">
        <f t="shared" si="309"/>
        <v>0</v>
      </c>
      <c r="K3963" s="457">
        <f t="shared" si="309"/>
        <v>0</v>
      </c>
      <c r="L3963" s="457">
        <f t="shared" si="309"/>
        <v>0</v>
      </c>
      <c r="M3963" s="457">
        <f t="shared" si="309"/>
        <v>0</v>
      </c>
      <c r="N3963" s="457">
        <f t="shared" si="309"/>
        <v>0</v>
      </c>
      <c r="O3963" s="457">
        <f t="shared" si="309"/>
        <v>0</v>
      </c>
      <c r="P3963" s="457">
        <f t="shared" si="309"/>
        <v>0</v>
      </c>
      <c r="Q3963" s="457">
        <f t="shared" si="309"/>
        <v>0</v>
      </c>
      <c r="R3963" s="457">
        <f t="shared" si="309"/>
        <v>0</v>
      </c>
      <c r="S3963" s="457">
        <f t="shared" si="309"/>
        <v>0</v>
      </c>
      <c r="T3963" s="457">
        <f t="shared" si="309"/>
        <v>0</v>
      </c>
      <c r="U3963" s="457">
        <f t="shared" si="309"/>
        <v>0</v>
      </c>
      <c r="V3963" s="457">
        <f t="shared" si="309"/>
        <v>0</v>
      </c>
      <c r="W3963" s="457">
        <f t="shared" si="309"/>
        <v>0</v>
      </c>
      <c r="X3963" s="457">
        <f t="shared" si="309"/>
        <v>0</v>
      </c>
    </row>
    <row r="3964" spans="1:24" outlineLevel="2">
      <c r="A3964" s="453"/>
      <c r="B3964" s="453"/>
      <c r="C3964" s="454"/>
      <c r="D3964" s="455"/>
      <c r="E3964" s="456" t="s">
        <v>7216</v>
      </c>
      <c r="F3964" s="456"/>
      <c r="G3964" s="456" t="s">
        <v>29</v>
      </c>
      <c r="H3964" s="457">
        <f t="shared" si="308"/>
        <v>0</v>
      </c>
      <c r="I3964" s="456"/>
      <c r="J3964" s="457">
        <f t="shared" si="309"/>
        <v>0</v>
      </c>
      <c r="K3964" s="457">
        <f t="shared" si="309"/>
        <v>0</v>
      </c>
      <c r="L3964" s="457">
        <f t="shared" si="309"/>
        <v>0</v>
      </c>
      <c r="M3964" s="457">
        <f t="shared" si="309"/>
        <v>0</v>
      </c>
      <c r="N3964" s="457">
        <f t="shared" si="309"/>
        <v>0</v>
      </c>
      <c r="O3964" s="457">
        <f t="shared" si="309"/>
        <v>0</v>
      </c>
      <c r="P3964" s="457">
        <f t="shared" si="309"/>
        <v>0</v>
      </c>
      <c r="Q3964" s="457">
        <f t="shared" si="309"/>
        <v>0</v>
      </c>
      <c r="R3964" s="457">
        <f t="shared" si="309"/>
        <v>0</v>
      </c>
      <c r="S3964" s="457">
        <f t="shared" si="309"/>
        <v>0</v>
      </c>
      <c r="T3964" s="457">
        <f t="shared" si="309"/>
        <v>0</v>
      </c>
      <c r="U3964" s="457">
        <f t="shared" si="309"/>
        <v>0</v>
      </c>
      <c r="V3964" s="457">
        <f t="shared" si="309"/>
        <v>0</v>
      </c>
      <c r="W3964" s="457">
        <f t="shared" si="309"/>
        <v>0</v>
      </c>
      <c r="X3964" s="457">
        <f t="shared" si="309"/>
        <v>0</v>
      </c>
    </row>
    <row r="3965" spans="1:24" outlineLevel="2">
      <c r="A3965" s="453"/>
      <c r="B3965" s="453"/>
      <c r="C3965" s="454"/>
      <c r="D3965" s="455"/>
      <c r="E3965" s="456" t="s">
        <v>7217</v>
      </c>
      <c r="F3965" s="456"/>
      <c r="G3965" s="456" t="s">
        <v>29</v>
      </c>
      <c r="H3965" s="457">
        <f t="shared" si="308"/>
        <v>0</v>
      </c>
      <c r="I3965" s="456"/>
      <c r="J3965" s="457">
        <f t="shared" si="309"/>
        <v>0</v>
      </c>
      <c r="K3965" s="457">
        <f t="shared" si="309"/>
        <v>0</v>
      </c>
      <c r="L3965" s="457">
        <f t="shared" si="309"/>
        <v>0</v>
      </c>
      <c r="M3965" s="457">
        <f t="shared" si="309"/>
        <v>0</v>
      </c>
      <c r="N3965" s="457">
        <f t="shared" si="309"/>
        <v>0</v>
      </c>
      <c r="O3965" s="457">
        <f t="shared" si="309"/>
        <v>0</v>
      </c>
      <c r="P3965" s="457">
        <f t="shared" si="309"/>
        <v>0</v>
      </c>
      <c r="Q3965" s="457">
        <f t="shared" si="309"/>
        <v>0</v>
      </c>
      <c r="R3965" s="457">
        <f t="shared" si="309"/>
        <v>0</v>
      </c>
      <c r="S3965" s="457">
        <f t="shared" si="309"/>
        <v>0</v>
      </c>
      <c r="T3965" s="457">
        <f t="shared" si="309"/>
        <v>0</v>
      </c>
      <c r="U3965" s="457">
        <f t="shared" si="309"/>
        <v>0</v>
      </c>
      <c r="V3965" s="457">
        <f t="shared" si="309"/>
        <v>0</v>
      </c>
      <c r="W3965" s="457">
        <f t="shared" si="309"/>
        <v>0</v>
      </c>
      <c r="X3965" s="457">
        <f t="shared" si="309"/>
        <v>0</v>
      </c>
    </row>
    <row r="3966" spans="1:24" outlineLevel="2"/>
    <row r="3967" spans="1:24" outlineLevel="2"/>
    <row r="3968" spans="1:24" outlineLevel="2">
      <c r="B3968" s="69" t="s">
        <v>7218</v>
      </c>
    </row>
    <row r="3969" spans="1:24" outlineLevel="2">
      <c r="A3969" s="447"/>
      <c r="B3969" s="447"/>
      <c r="C3969" s="448"/>
      <c r="D3969" s="449"/>
      <c r="E3969" s="450" t="s">
        <v>7219</v>
      </c>
      <c r="F3969" s="450">
        <v>1</v>
      </c>
      <c r="G3969" s="450" t="s">
        <v>4001</v>
      </c>
      <c r="M3969" s="451"/>
    </row>
    <row r="3970" spans="1:24" outlineLevel="2">
      <c r="A3970" s="447"/>
      <c r="B3970" s="447"/>
      <c r="C3970" s="448"/>
      <c r="D3970" s="449"/>
      <c r="E3970" s="460" t="s">
        <v>7220</v>
      </c>
      <c r="F3970" s="460">
        <v>0</v>
      </c>
      <c r="G3970" s="460" t="s">
        <v>64</v>
      </c>
      <c r="H3970" s="460">
        <v>0</v>
      </c>
      <c r="I3970" s="460">
        <v>0</v>
      </c>
      <c r="J3970" s="460">
        <v>0</v>
      </c>
      <c r="K3970" s="460">
        <v>0</v>
      </c>
      <c r="L3970" s="460">
        <v>0</v>
      </c>
      <c r="M3970" s="460">
        <v>0</v>
      </c>
      <c r="N3970" s="460">
        <v>0.45229999999999998</v>
      </c>
      <c r="O3970" s="460">
        <v>0.47810000000000002</v>
      </c>
      <c r="P3970" s="460">
        <v>0.504</v>
      </c>
      <c r="Q3970" s="460">
        <v>0.53010000000000002</v>
      </c>
      <c r="R3970" s="460">
        <v>0.55620000000000003</v>
      </c>
      <c r="S3970" s="460">
        <v>0.58679999999999999</v>
      </c>
      <c r="T3970" s="460">
        <v>0.61309999999999998</v>
      </c>
      <c r="U3970" s="460">
        <v>0.63929999999999998</v>
      </c>
      <c r="V3970" s="460">
        <v>0.66559999999999997</v>
      </c>
      <c r="W3970" s="460">
        <v>0.69179999999999997</v>
      </c>
      <c r="X3970" s="460">
        <v>0</v>
      </c>
    </row>
    <row r="3971" spans="1:24" outlineLevel="2">
      <c r="A3971" s="447"/>
      <c r="B3971" s="447"/>
      <c r="C3971" s="448"/>
      <c r="D3971" s="449"/>
      <c r="E3971" s="460" t="s">
        <v>7221</v>
      </c>
      <c r="F3971" s="460">
        <v>0</v>
      </c>
      <c r="G3971" s="460" t="s">
        <v>64</v>
      </c>
      <c r="H3971" s="460">
        <v>0</v>
      </c>
      <c r="I3971" s="460">
        <v>0</v>
      </c>
      <c r="J3971" s="460">
        <v>0</v>
      </c>
      <c r="K3971" s="460">
        <v>0</v>
      </c>
      <c r="L3971" s="460">
        <v>0</v>
      </c>
      <c r="M3971" s="460">
        <v>0</v>
      </c>
      <c r="N3971" s="460">
        <v>0.45229999999999998</v>
      </c>
      <c r="O3971" s="460">
        <v>0.47810000000000002</v>
      </c>
      <c r="P3971" s="460">
        <v>0.504</v>
      </c>
      <c r="Q3971" s="460">
        <v>0.53010000000000002</v>
      </c>
      <c r="R3971" s="460">
        <v>0.55620000000000003</v>
      </c>
      <c r="S3971" s="460">
        <v>0.58679999999999999</v>
      </c>
      <c r="T3971" s="460">
        <v>0.61309999999999998</v>
      </c>
      <c r="U3971" s="460">
        <v>0.63929999999999998</v>
      </c>
      <c r="V3971" s="460">
        <v>0.66559999999999997</v>
      </c>
      <c r="W3971" s="460">
        <v>0.69179999999999997</v>
      </c>
      <c r="X3971" s="460">
        <v>0</v>
      </c>
    </row>
    <row r="3972" spans="1:24" outlineLevel="2">
      <c r="A3972" s="447"/>
      <c r="B3972" s="447"/>
      <c r="C3972" s="448"/>
      <c r="D3972" s="449"/>
      <c r="E3972" s="460" t="s">
        <v>7222</v>
      </c>
      <c r="F3972" s="460">
        <v>0</v>
      </c>
      <c r="G3972" s="460" t="s">
        <v>64</v>
      </c>
      <c r="H3972" s="460">
        <v>0</v>
      </c>
      <c r="I3972" s="460">
        <v>0</v>
      </c>
      <c r="J3972" s="460">
        <v>0</v>
      </c>
      <c r="K3972" s="460">
        <v>0</v>
      </c>
      <c r="L3972" s="460">
        <v>0</v>
      </c>
      <c r="M3972" s="460">
        <v>0</v>
      </c>
      <c r="N3972" s="460">
        <v>0.53520000000000001</v>
      </c>
      <c r="O3972" s="460">
        <v>0.56110000000000004</v>
      </c>
      <c r="P3972" s="460">
        <v>0.58699999999999997</v>
      </c>
      <c r="Q3972" s="460">
        <v>0.61299999999999999</v>
      </c>
      <c r="R3972" s="460">
        <v>0.6391</v>
      </c>
      <c r="S3972" s="460">
        <v>0.66959999999999997</v>
      </c>
      <c r="T3972" s="460">
        <v>0.69569999999999999</v>
      </c>
      <c r="U3972" s="460">
        <v>0.72180000000000011</v>
      </c>
      <c r="V3972" s="460">
        <v>0.74790000000000001</v>
      </c>
      <c r="W3972" s="460">
        <v>0.77400000000000002</v>
      </c>
      <c r="X3972" s="460">
        <v>0</v>
      </c>
    </row>
    <row r="3973" spans="1:24" outlineLevel="2">
      <c r="A3973" s="447"/>
      <c r="B3973" s="447"/>
      <c r="C3973" s="448"/>
      <c r="D3973" s="449"/>
      <c r="E3973" s="460" t="s">
        <v>7223</v>
      </c>
      <c r="F3973" s="460">
        <v>0</v>
      </c>
      <c r="G3973" s="460" t="s">
        <v>64</v>
      </c>
      <c r="H3973" s="460">
        <v>0</v>
      </c>
      <c r="I3973" s="460">
        <v>0</v>
      </c>
      <c r="J3973" s="460">
        <v>0</v>
      </c>
      <c r="K3973" s="460">
        <v>0</v>
      </c>
      <c r="L3973" s="460">
        <v>0</v>
      </c>
      <c r="M3973" s="460">
        <v>0</v>
      </c>
      <c r="N3973" s="460">
        <v>0.53520000000000001</v>
      </c>
      <c r="O3973" s="460">
        <v>0.56110000000000004</v>
      </c>
      <c r="P3973" s="460">
        <v>0.58699999999999997</v>
      </c>
      <c r="Q3973" s="460">
        <v>0.61299999999999999</v>
      </c>
      <c r="R3973" s="460">
        <v>0.6391</v>
      </c>
      <c r="S3973" s="460">
        <v>0.66959999999999997</v>
      </c>
      <c r="T3973" s="460">
        <v>0.69569999999999999</v>
      </c>
      <c r="U3973" s="460">
        <v>0.72180000000000011</v>
      </c>
      <c r="V3973" s="460">
        <v>0.74790000000000001</v>
      </c>
      <c r="W3973" s="460">
        <v>0.77400000000000002</v>
      </c>
      <c r="X3973" s="460">
        <v>0</v>
      </c>
    </row>
    <row r="3974" spans="1:24" outlineLevel="2">
      <c r="A3974" s="447"/>
      <c r="B3974" s="447"/>
      <c r="C3974" s="448"/>
      <c r="D3974" s="449"/>
      <c r="E3974" s="460" t="s">
        <v>7224</v>
      </c>
      <c r="F3974" s="460">
        <v>0</v>
      </c>
      <c r="G3974" s="460" t="s">
        <v>64</v>
      </c>
      <c r="H3974" s="460">
        <v>0</v>
      </c>
      <c r="I3974" s="460">
        <v>0</v>
      </c>
      <c r="J3974" s="460">
        <v>0</v>
      </c>
      <c r="K3974" s="460">
        <v>0</v>
      </c>
      <c r="L3974" s="460">
        <v>0</v>
      </c>
      <c r="M3974" s="460">
        <v>0</v>
      </c>
      <c r="N3974" s="460">
        <v>0.53520000000000001</v>
      </c>
      <c r="O3974" s="460">
        <v>0.56110000000000004</v>
      </c>
      <c r="P3974" s="460">
        <v>0.58699999999999997</v>
      </c>
      <c r="Q3974" s="460">
        <v>0.61299999999999999</v>
      </c>
      <c r="R3974" s="460">
        <v>0.6391</v>
      </c>
      <c r="S3974" s="460">
        <v>0.66959999999999997</v>
      </c>
      <c r="T3974" s="460">
        <v>0.69569999999999999</v>
      </c>
      <c r="U3974" s="460">
        <v>0.72180000000000011</v>
      </c>
      <c r="V3974" s="460">
        <v>0.74790000000000001</v>
      </c>
      <c r="W3974" s="460">
        <v>0.77400000000000002</v>
      </c>
      <c r="X3974" s="460">
        <v>0</v>
      </c>
    </row>
    <row r="3975" spans="1:24" outlineLevel="2">
      <c r="A3975" s="447"/>
      <c r="B3975" s="447"/>
      <c r="C3975" s="448"/>
      <c r="D3975" s="449"/>
      <c r="E3975" s="460" t="s">
        <v>7225</v>
      </c>
      <c r="F3975" s="460">
        <v>0</v>
      </c>
      <c r="G3975" s="460" t="s">
        <v>64</v>
      </c>
      <c r="H3975" s="460">
        <v>0</v>
      </c>
      <c r="I3975" s="460">
        <v>0</v>
      </c>
      <c r="J3975" s="460">
        <v>0</v>
      </c>
      <c r="K3975" s="460">
        <v>0</v>
      </c>
      <c r="L3975" s="460">
        <v>0</v>
      </c>
      <c r="M3975" s="460">
        <v>0</v>
      </c>
      <c r="N3975" s="460">
        <v>0</v>
      </c>
      <c r="O3975" s="460">
        <v>0</v>
      </c>
      <c r="P3975" s="460">
        <v>0</v>
      </c>
      <c r="Q3975" s="460">
        <v>0</v>
      </c>
      <c r="R3975" s="460">
        <v>0</v>
      </c>
      <c r="S3975" s="460">
        <v>0</v>
      </c>
      <c r="T3975" s="460">
        <v>0</v>
      </c>
      <c r="U3975" s="460">
        <v>0</v>
      </c>
      <c r="V3975" s="460">
        <v>0</v>
      </c>
      <c r="W3975" s="460">
        <v>0</v>
      </c>
      <c r="X3975" s="460">
        <v>0</v>
      </c>
    </row>
    <row r="3976" spans="1:24" outlineLevel="2">
      <c r="A3976" s="447"/>
      <c r="B3976" s="447"/>
      <c r="C3976" s="448"/>
      <c r="D3976" s="449"/>
      <c r="E3976" s="460" t="s">
        <v>7226</v>
      </c>
      <c r="F3976" s="460">
        <v>0</v>
      </c>
      <c r="G3976" s="460" t="s">
        <v>64</v>
      </c>
      <c r="H3976" s="460">
        <v>0</v>
      </c>
      <c r="I3976" s="460">
        <v>0</v>
      </c>
      <c r="J3976" s="460">
        <v>0</v>
      </c>
      <c r="K3976" s="460">
        <v>0</v>
      </c>
      <c r="L3976" s="460">
        <v>0</v>
      </c>
      <c r="M3976" s="460">
        <v>0</v>
      </c>
      <c r="N3976" s="460">
        <v>0</v>
      </c>
      <c r="O3976" s="460">
        <v>0</v>
      </c>
      <c r="P3976" s="460">
        <v>0</v>
      </c>
      <c r="Q3976" s="460">
        <v>0</v>
      </c>
      <c r="R3976" s="460">
        <v>0</v>
      </c>
      <c r="S3976" s="460">
        <v>0</v>
      </c>
      <c r="T3976" s="460">
        <v>0</v>
      </c>
      <c r="U3976" s="460">
        <v>0</v>
      </c>
      <c r="V3976" s="460">
        <v>0</v>
      </c>
      <c r="W3976" s="460">
        <v>0</v>
      </c>
      <c r="X3976" s="460">
        <v>0</v>
      </c>
    </row>
    <row r="3977" spans="1:24" outlineLevel="2">
      <c r="A3977" s="447"/>
      <c r="B3977" s="447"/>
      <c r="C3977" s="448"/>
      <c r="D3977" s="449"/>
      <c r="E3977" s="460" t="s">
        <v>7227</v>
      </c>
      <c r="F3977" s="460">
        <v>0</v>
      </c>
      <c r="G3977" s="460" t="s">
        <v>64</v>
      </c>
      <c r="H3977" s="460">
        <v>0</v>
      </c>
      <c r="I3977" s="460">
        <v>0</v>
      </c>
      <c r="J3977" s="460">
        <v>0</v>
      </c>
      <c r="K3977" s="460">
        <v>0</v>
      </c>
      <c r="L3977" s="460">
        <v>0</v>
      </c>
      <c r="M3977" s="460">
        <v>0</v>
      </c>
      <c r="N3977" s="460">
        <v>0</v>
      </c>
      <c r="O3977" s="460">
        <v>0</v>
      </c>
      <c r="P3977" s="460">
        <v>0</v>
      </c>
      <c r="Q3977" s="460">
        <v>0</v>
      </c>
      <c r="R3977" s="460">
        <v>0</v>
      </c>
      <c r="S3977" s="460">
        <v>0</v>
      </c>
      <c r="T3977" s="460">
        <v>0</v>
      </c>
      <c r="U3977" s="460">
        <v>0</v>
      </c>
      <c r="V3977" s="460">
        <v>0</v>
      </c>
      <c r="W3977" s="460">
        <v>0</v>
      </c>
      <c r="X3977" s="460">
        <v>0</v>
      </c>
    </row>
    <row r="3978" spans="1:24" outlineLevel="2">
      <c r="A3978" s="447"/>
      <c r="B3978" s="447"/>
      <c r="C3978" s="448"/>
      <c r="D3978" s="449"/>
      <c r="E3978" s="460" t="s">
        <v>7228</v>
      </c>
      <c r="F3978" s="460">
        <v>0</v>
      </c>
      <c r="G3978" s="460" t="s">
        <v>64</v>
      </c>
      <c r="H3978" s="460">
        <v>0</v>
      </c>
      <c r="I3978" s="460">
        <v>0</v>
      </c>
      <c r="J3978" s="460">
        <v>0</v>
      </c>
      <c r="K3978" s="460">
        <v>0</v>
      </c>
      <c r="L3978" s="460">
        <v>0</v>
      </c>
      <c r="M3978" s="460">
        <v>0</v>
      </c>
      <c r="N3978" s="460">
        <v>0</v>
      </c>
      <c r="O3978" s="460">
        <v>0</v>
      </c>
      <c r="P3978" s="460">
        <v>0</v>
      </c>
      <c r="Q3978" s="460">
        <v>0</v>
      </c>
      <c r="R3978" s="460">
        <v>0</v>
      </c>
      <c r="S3978" s="460">
        <v>0</v>
      </c>
      <c r="T3978" s="460">
        <v>0</v>
      </c>
      <c r="U3978" s="460">
        <v>0</v>
      </c>
      <c r="V3978" s="460">
        <v>0</v>
      </c>
      <c r="W3978" s="460">
        <v>0</v>
      </c>
      <c r="X3978" s="460">
        <v>0</v>
      </c>
    </row>
    <row r="3979" spans="1:24" outlineLevel="2">
      <c r="A3979" s="447"/>
      <c r="B3979" s="447"/>
      <c r="C3979" s="448"/>
      <c r="D3979" s="449"/>
      <c r="E3979" s="460" t="s">
        <v>7229</v>
      </c>
      <c r="F3979" s="460">
        <v>0</v>
      </c>
      <c r="G3979" s="460" t="s">
        <v>64</v>
      </c>
      <c r="H3979" s="460">
        <v>0</v>
      </c>
      <c r="I3979" s="460">
        <v>0</v>
      </c>
      <c r="J3979" s="460">
        <v>0</v>
      </c>
      <c r="K3979" s="460">
        <v>0</v>
      </c>
      <c r="L3979" s="460">
        <v>0</v>
      </c>
      <c r="M3979" s="460">
        <v>0</v>
      </c>
      <c r="N3979" s="460">
        <v>0</v>
      </c>
      <c r="O3979" s="460">
        <v>0</v>
      </c>
      <c r="P3979" s="460">
        <v>0</v>
      </c>
      <c r="Q3979" s="460">
        <v>0</v>
      </c>
      <c r="R3979" s="460">
        <v>0</v>
      </c>
      <c r="S3979" s="460">
        <v>0</v>
      </c>
      <c r="T3979" s="460">
        <v>0</v>
      </c>
      <c r="U3979" s="460">
        <v>0</v>
      </c>
      <c r="V3979" s="460">
        <v>0</v>
      </c>
      <c r="W3979" s="460">
        <v>0</v>
      </c>
      <c r="X3979" s="460">
        <v>0</v>
      </c>
    </row>
    <row r="3980" spans="1:24" outlineLevel="2">
      <c r="A3980" s="447"/>
      <c r="B3980" s="447"/>
      <c r="C3980" s="448"/>
      <c r="D3980" s="449"/>
      <c r="E3980" s="460" t="s">
        <v>7230</v>
      </c>
      <c r="F3980" s="460">
        <v>0</v>
      </c>
      <c r="G3980" s="460" t="s">
        <v>64</v>
      </c>
      <c r="H3980" s="460">
        <v>0</v>
      </c>
      <c r="I3980" s="460">
        <v>0</v>
      </c>
      <c r="J3980" s="460">
        <v>0</v>
      </c>
      <c r="K3980" s="460">
        <v>0</v>
      </c>
      <c r="L3980" s="460">
        <v>0</v>
      </c>
      <c r="M3980" s="460">
        <v>0</v>
      </c>
      <c r="N3980" s="460">
        <v>0</v>
      </c>
      <c r="O3980" s="460">
        <v>0</v>
      </c>
      <c r="P3980" s="460">
        <v>0</v>
      </c>
      <c r="Q3980" s="460">
        <v>0</v>
      </c>
      <c r="R3980" s="460">
        <v>0</v>
      </c>
      <c r="S3980" s="460">
        <v>0</v>
      </c>
      <c r="T3980" s="460">
        <v>0</v>
      </c>
      <c r="U3980" s="460">
        <v>0</v>
      </c>
      <c r="V3980" s="460">
        <v>0</v>
      </c>
      <c r="W3980" s="460">
        <v>0</v>
      </c>
      <c r="X3980" s="460">
        <v>0</v>
      </c>
    </row>
    <row r="3981" spans="1:24" outlineLevel="2">
      <c r="A3981" s="447"/>
      <c r="B3981" s="447"/>
      <c r="C3981" s="448"/>
      <c r="D3981" s="449"/>
      <c r="E3981" s="460" t="s">
        <v>7231</v>
      </c>
      <c r="F3981" s="460">
        <v>0</v>
      </c>
      <c r="G3981" s="460" t="s">
        <v>64</v>
      </c>
      <c r="H3981" s="460">
        <v>0</v>
      </c>
      <c r="I3981" s="460">
        <v>0</v>
      </c>
      <c r="J3981" s="460">
        <v>0</v>
      </c>
      <c r="K3981" s="460">
        <v>0</v>
      </c>
      <c r="L3981" s="460">
        <v>0</v>
      </c>
      <c r="M3981" s="460">
        <v>0</v>
      </c>
      <c r="N3981" s="460">
        <v>0</v>
      </c>
      <c r="O3981" s="460">
        <v>0</v>
      </c>
      <c r="P3981" s="460">
        <v>0</v>
      </c>
      <c r="Q3981" s="460">
        <v>0</v>
      </c>
      <c r="R3981" s="460">
        <v>0</v>
      </c>
      <c r="S3981" s="460">
        <v>0</v>
      </c>
      <c r="T3981" s="460">
        <v>0</v>
      </c>
      <c r="U3981" s="460">
        <v>0</v>
      </c>
      <c r="V3981" s="460">
        <v>0</v>
      </c>
      <c r="W3981" s="460">
        <v>0</v>
      </c>
      <c r="X3981" s="460">
        <v>0</v>
      </c>
    </row>
    <row r="3982" spans="1:24" outlineLevel="2">
      <c r="A3982" s="447"/>
      <c r="B3982" s="447"/>
      <c r="C3982" s="448"/>
      <c r="D3982" s="449"/>
      <c r="E3982" s="460" t="s">
        <v>7232</v>
      </c>
      <c r="F3982" s="460">
        <v>0</v>
      </c>
      <c r="G3982" s="460" t="s">
        <v>64</v>
      </c>
      <c r="H3982" s="460">
        <v>0</v>
      </c>
      <c r="I3982" s="460">
        <v>0</v>
      </c>
      <c r="J3982" s="460">
        <v>0</v>
      </c>
      <c r="K3982" s="460">
        <v>0</v>
      </c>
      <c r="L3982" s="460">
        <v>0</v>
      </c>
      <c r="M3982" s="460">
        <v>0</v>
      </c>
      <c r="N3982" s="460">
        <v>0</v>
      </c>
      <c r="O3982" s="460">
        <v>0</v>
      </c>
      <c r="P3982" s="460">
        <v>0</v>
      </c>
      <c r="Q3982" s="460">
        <v>0</v>
      </c>
      <c r="R3982" s="460">
        <v>0</v>
      </c>
      <c r="S3982" s="460">
        <v>0</v>
      </c>
      <c r="T3982" s="460">
        <v>0</v>
      </c>
      <c r="U3982" s="460">
        <v>0</v>
      </c>
      <c r="V3982" s="460">
        <v>0</v>
      </c>
      <c r="W3982" s="460">
        <v>0</v>
      </c>
      <c r="X3982" s="460">
        <v>0</v>
      </c>
    </row>
    <row r="3983" spans="1:24" outlineLevel="2">
      <c r="A3983" s="447"/>
      <c r="B3983" s="447"/>
      <c r="C3983" s="448"/>
      <c r="D3983" s="449"/>
      <c r="E3983" s="460" t="s">
        <v>7233</v>
      </c>
      <c r="F3983" s="460">
        <v>0</v>
      </c>
      <c r="G3983" s="460" t="s">
        <v>64</v>
      </c>
      <c r="H3983" s="460">
        <v>0</v>
      </c>
      <c r="I3983" s="460">
        <v>0</v>
      </c>
      <c r="J3983" s="460">
        <v>0</v>
      </c>
      <c r="K3983" s="460">
        <v>0</v>
      </c>
      <c r="L3983" s="460">
        <v>0</v>
      </c>
      <c r="M3983" s="460">
        <v>0</v>
      </c>
      <c r="N3983" s="460">
        <v>0</v>
      </c>
      <c r="O3983" s="460">
        <v>0</v>
      </c>
      <c r="P3983" s="460">
        <v>0</v>
      </c>
      <c r="Q3983" s="460">
        <v>0</v>
      </c>
      <c r="R3983" s="460">
        <v>0</v>
      </c>
      <c r="S3983" s="460">
        <v>0</v>
      </c>
      <c r="T3983" s="460">
        <v>0</v>
      </c>
      <c r="U3983" s="460">
        <v>0</v>
      </c>
      <c r="V3983" s="460">
        <v>0</v>
      </c>
      <c r="W3983" s="460">
        <v>0</v>
      </c>
      <c r="X3983" s="460">
        <v>0</v>
      </c>
    </row>
    <row r="3984" spans="1:24" outlineLevel="2">
      <c r="A3984" s="447"/>
      <c r="B3984" s="447"/>
      <c r="C3984" s="448"/>
      <c r="D3984" s="449"/>
      <c r="E3984" s="460" t="s">
        <v>7234</v>
      </c>
      <c r="F3984" s="460">
        <v>0</v>
      </c>
      <c r="G3984" s="460" t="s">
        <v>64</v>
      </c>
      <c r="H3984" s="460">
        <v>0</v>
      </c>
      <c r="I3984" s="460">
        <v>0</v>
      </c>
      <c r="J3984" s="460">
        <v>0</v>
      </c>
      <c r="K3984" s="460">
        <v>0</v>
      </c>
      <c r="L3984" s="460">
        <v>0</v>
      </c>
      <c r="M3984" s="460">
        <v>0</v>
      </c>
      <c r="N3984" s="460">
        <v>0</v>
      </c>
      <c r="O3984" s="460">
        <v>0</v>
      </c>
      <c r="P3984" s="460">
        <v>0</v>
      </c>
      <c r="Q3984" s="460">
        <v>0</v>
      </c>
      <c r="R3984" s="460">
        <v>0</v>
      </c>
      <c r="S3984" s="460">
        <v>0</v>
      </c>
      <c r="T3984" s="460">
        <v>0</v>
      </c>
      <c r="U3984" s="460">
        <v>0</v>
      </c>
      <c r="V3984" s="460">
        <v>0</v>
      </c>
      <c r="W3984" s="460">
        <v>0</v>
      </c>
      <c r="X3984" s="460">
        <v>0</v>
      </c>
    </row>
    <row r="3985" spans="1:24" outlineLevel="2">
      <c r="A3985" s="447"/>
      <c r="B3985" s="447"/>
      <c r="C3985" s="448"/>
      <c r="D3985" s="449"/>
      <c r="E3985" s="460" t="s">
        <v>7235</v>
      </c>
      <c r="F3985" s="460">
        <v>0</v>
      </c>
      <c r="G3985" s="460" t="s">
        <v>64</v>
      </c>
      <c r="H3985" s="460">
        <v>0</v>
      </c>
      <c r="I3985" s="460">
        <v>0</v>
      </c>
      <c r="J3985" s="460">
        <v>0</v>
      </c>
      <c r="K3985" s="460">
        <v>0</v>
      </c>
      <c r="L3985" s="460">
        <v>0</v>
      </c>
      <c r="M3985" s="460">
        <v>0</v>
      </c>
      <c r="N3985" s="460">
        <v>0</v>
      </c>
      <c r="O3985" s="460">
        <v>0</v>
      </c>
      <c r="P3985" s="460">
        <v>0</v>
      </c>
      <c r="Q3985" s="460">
        <v>0</v>
      </c>
      <c r="R3985" s="460">
        <v>0</v>
      </c>
      <c r="S3985" s="460">
        <v>0</v>
      </c>
      <c r="T3985" s="460">
        <v>0</v>
      </c>
      <c r="U3985" s="460">
        <v>0</v>
      </c>
      <c r="V3985" s="460">
        <v>0</v>
      </c>
      <c r="W3985" s="460">
        <v>0</v>
      </c>
      <c r="X3985" s="460">
        <v>0</v>
      </c>
    </row>
    <row r="3986" spans="1:24" outlineLevel="2">
      <c r="A3986" s="447"/>
      <c r="B3986" s="447"/>
      <c r="C3986" s="448"/>
      <c r="D3986" s="449"/>
      <c r="E3986" s="460" t="s">
        <v>7236</v>
      </c>
      <c r="F3986" s="460">
        <v>0</v>
      </c>
      <c r="G3986" s="460" t="s">
        <v>64</v>
      </c>
      <c r="H3986" s="460">
        <v>0</v>
      </c>
      <c r="I3986" s="460">
        <v>0</v>
      </c>
      <c r="J3986" s="460">
        <v>0</v>
      </c>
      <c r="K3986" s="460">
        <v>0</v>
      </c>
      <c r="L3986" s="460">
        <v>0</v>
      </c>
      <c r="M3986" s="460">
        <v>0</v>
      </c>
      <c r="N3986" s="460">
        <v>0</v>
      </c>
      <c r="O3986" s="460">
        <v>0</v>
      </c>
      <c r="P3986" s="460">
        <v>0</v>
      </c>
      <c r="Q3986" s="460">
        <v>0</v>
      </c>
      <c r="R3986" s="460">
        <v>0</v>
      </c>
      <c r="S3986" s="460">
        <v>0</v>
      </c>
      <c r="T3986" s="460">
        <v>0</v>
      </c>
      <c r="U3986" s="460">
        <v>0</v>
      </c>
      <c r="V3986" s="460">
        <v>0</v>
      </c>
      <c r="W3986" s="460">
        <v>0</v>
      </c>
      <c r="X3986" s="460">
        <v>0</v>
      </c>
    </row>
    <row r="3987" spans="1:24" outlineLevel="2">
      <c r="A3987" s="447"/>
      <c r="B3987" s="447"/>
      <c r="C3987" s="448"/>
      <c r="D3987" s="449"/>
      <c r="E3987" s="460" t="s">
        <v>7237</v>
      </c>
      <c r="F3987" s="460">
        <v>0</v>
      </c>
      <c r="G3987" s="460" t="s">
        <v>64</v>
      </c>
      <c r="H3987" s="460">
        <v>0</v>
      </c>
      <c r="I3987" s="460">
        <v>0</v>
      </c>
      <c r="J3987" s="460">
        <v>0</v>
      </c>
      <c r="K3987" s="460">
        <v>0</v>
      </c>
      <c r="L3987" s="460">
        <v>0</v>
      </c>
      <c r="M3987" s="460">
        <v>0</v>
      </c>
      <c r="N3987" s="460">
        <v>0</v>
      </c>
      <c r="O3987" s="460">
        <v>0</v>
      </c>
      <c r="P3987" s="460">
        <v>0</v>
      </c>
      <c r="Q3987" s="460">
        <v>0</v>
      </c>
      <c r="R3987" s="460">
        <v>0</v>
      </c>
      <c r="S3987" s="460">
        <v>0</v>
      </c>
      <c r="T3987" s="460">
        <v>0</v>
      </c>
      <c r="U3987" s="460">
        <v>0</v>
      </c>
      <c r="V3987" s="460">
        <v>0</v>
      </c>
      <c r="W3987" s="460">
        <v>0</v>
      </c>
      <c r="X3987" s="460">
        <v>0</v>
      </c>
    </row>
    <row r="3988" spans="1:24" outlineLevel="2">
      <c r="A3988" s="453"/>
      <c r="B3988" s="453"/>
      <c r="C3988" s="454"/>
      <c r="D3988" s="455"/>
      <c r="E3988" s="456" t="s">
        <v>7238</v>
      </c>
      <c r="F3988" s="456"/>
      <c r="G3988" s="456" t="s">
        <v>64</v>
      </c>
      <c r="H3988" s="456"/>
      <c r="I3988" s="456"/>
      <c r="J3988" s="461">
        <f t="shared" ref="J3988:X3993" si="310" xml:space="preserve">  CHOOSE( $F$3969, J3970, J3976, J3982 )</f>
        <v>0</v>
      </c>
      <c r="K3988" s="461">
        <f t="shared" si="310"/>
        <v>0</v>
      </c>
      <c r="L3988" s="461">
        <f t="shared" si="310"/>
        <v>0</v>
      </c>
      <c r="M3988" s="461">
        <f t="shared" si="310"/>
        <v>0</v>
      </c>
      <c r="N3988" s="461">
        <f t="shared" si="310"/>
        <v>0.45229999999999998</v>
      </c>
      <c r="O3988" s="461">
        <f t="shared" si="310"/>
        <v>0.47810000000000002</v>
      </c>
      <c r="P3988" s="461">
        <f t="shared" si="310"/>
        <v>0.504</v>
      </c>
      <c r="Q3988" s="461">
        <f t="shared" si="310"/>
        <v>0.53010000000000002</v>
      </c>
      <c r="R3988" s="461">
        <f t="shared" si="310"/>
        <v>0.55620000000000003</v>
      </c>
      <c r="S3988" s="461">
        <f t="shared" si="310"/>
        <v>0.58679999999999999</v>
      </c>
      <c r="T3988" s="461">
        <f t="shared" si="310"/>
        <v>0.61309999999999998</v>
      </c>
      <c r="U3988" s="461">
        <f t="shared" si="310"/>
        <v>0.63929999999999998</v>
      </c>
      <c r="V3988" s="461">
        <f t="shared" si="310"/>
        <v>0.66559999999999997</v>
      </c>
      <c r="W3988" s="461">
        <f t="shared" si="310"/>
        <v>0.69179999999999997</v>
      </c>
      <c r="X3988" s="461">
        <f t="shared" si="310"/>
        <v>0</v>
      </c>
    </row>
    <row r="3989" spans="1:24" outlineLevel="2">
      <c r="A3989" s="453"/>
      <c r="B3989" s="453"/>
      <c r="C3989" s="454"/>
      <c r="D3989" s="455"/>
      <c r="E3989" s="456" t="s">
        <v>7239</v>
      </c>
      <c r="F3989" s="456"/>
      <c r="G3989" s="456" t="s">
        <v>64</v>
      </c>
      <c r="H3989" s="456"/>
      <c r="I3989" s="456"/>
      <c r="J3989" s="461">
        <f t="shared" si="310"/>
        <v>0</v>
      </c>
      <c r="K3989" s="461">
        <f t="shared" si="310"/>
        <v>0</v>
      </c>
      <c r="L3989" s="461">
        <f t="shared" si="310"/>
        <v>0</v>
      </c>
      <c r="M3989" s="461">
        <f t="shared" si="310"/>
        <v>0</v>
      </c>
      <c r="N3989" s="461">
        <f t="shared" si="310"/>
        <v>0.45229999999999998</v>
      </c>
      <c r="O3989" s="461">
        <f t="shared" si="310"/>
        <v>0.47810000000000002</v>
      </c>
      <c r="P3989" s="461">
        <f t="shared" si="310"/>
        <v>0.504</v>
      </c>
      <c r="Q3989" s="461">
        <f t="shared" si="310"/>
        <v>0.53010000000000002</v>
      </c>
      <c r="R3989" s="461">
        <f t="shared" si="310"/>
        <v>0.55620000000000003</v>
      </c>
      <c r="S3989" s="461">
        <f t="shared" si="310"/>
        <v>0.58679999999999999</v>
      </c>
      <c r="T3989" s="461">
        <f t="shared" si="310"/>
        <v>0.61309999999999998</v>
      </c>
      <c r="U3989" s="461">
        <f t="shared" si="310"/>
        <v>0.63929999999999998</v>
      </c>
      <c r="V3989" s="461">
        <f t="shared" si="310"/>
        <v>0.66559999999999997</v>
      </c>
      <c r="W3989" s="461">
        <f t="shared" si="310"/>
        <v>0.69179999999999997</v>
      </c>
      <c r="X3989" s="461">
        <f t="shared" si="310"/>
        <v>0</v>
      </c>
    </row>
    <row r="3990" spans="1:24" outlineLevel="2">
      <c r="A3990" s="453"/>
      <c r="B3990" s="453"/>
      <c r="C3990" s="454"/>
      <c r="D3990" s="455"/>
      <c r="E3990" s="456" t="s">
        <v>7240</v>
      </c>
      <c r="F3990" s="456"/>
      <c r="G3990" s="456" t="s">
        <v>64</v>
      </c>
      <c r="H3990" s="456"/>
      <c r="I3990" s="456"/>
      <c r="J3990" s="461">
        <f t="shared" si="310"/>
        <v>0</v>
      </c>
      <c r="K3990" s="461">
        <f t="shared" si="310"/>
        <v>0</v>
      </c>
      <c r="L3990" s="461">
        <f t="shared" si="310"/>
        <v>0</v>
      </c>
      <c r="M3990" s="461">
        <f t="shared" si="310"/>
        <v>0</v>
      </c>
      <c r="N3990" s="461">
        <f t="shared" si="310"/>
        <v>0.53520000000000001</v>
      </c>
      <c r="O3990" s="461">
        <f t="shared" si="310"/>
        <v>0.56110000000000004</v>
      </c>
      <c r="P3990" s="461">
        <f t="shared" si="310"/>
        <v>0.58699999999999997</v>
      </c>
      <c r="Q3990" s="461">
        <f t="shared" si="310"/>
        <v>0.61299999999999999</v>
      </c>
      <c r="R3990" s="461">
        <f t="shared" si="310"/>
        <v>0.6391</v>
      </c>
      <c r="S3990" s="461">
        <f t="shared" si="310"/>
        <v>0.66959999999999997</v>
      </c>
      <c r="T3990" s="461">
        <f t="shared" si="310"/>
        <v>0.69569999999999999</v>
      </c>
      <c r="U3990" s="461">
        <f t="shared" si="310"/>
        <v>0.72180000000000011</v>
      </c>
      <c r="V3990" s="461">
        <f t="shared" si="310"/>
        <v>0.74790000000000001</v>
      </c>
      <c r="W3990" s="461">
        <f t="shared" si="310"/>
        <v>0.77400000000000002</v>
      </c>
      <c r="X3990" s="461">
        <f t="shared" si="310"/>
        <v>0</v>
      </c>
    </row>
    <row r="3991" spans="1:24" outlineLevel="2">
      <c r="A3991" s="453"/>
      <c r="B3991" s="453"/>
      <c r="C3991" s="454"/>
      <c r="D3991" s="455"/>
      <c r="E3991" s="456" t="s">
        <v>7241</v>
      </c>
      <c r="F3991" s="456"/>
      <c r="G3991" s="456" t="s">
        <v>64</v>
      </c>
      <c r="H3991" s="456"/>
      <c r="I3991" s="456"/>
      <c r="J3991" s="461">
        <f t="shared" si="310"/>
        <v>0</v>
      </c>
      <c r="K3991" s="461">
        <f t="shared" si="310"/>
        <v>0</v>
      </c>
      <c r="L3991" s="461">
        <f t="shared" si="310"/>
        <v>0</v>
      </c>
      <c r="M3991" s="461">
        <f t="shared" si="310"/>
        <v>0</v>
      </c>
      <c r="N3991" s="461">
        <f t="shared" si="310"/>
        <v>0.53520000000000001</v>
      </c>
      <c r="O3991" s="461">
        <f t="shared" si="310"/>
        <v>0.56110000000000004</v>
      </c>
      <c r="P3991" s="461">
        <f t="shared" si="310"/>
        <v>0.58699999999999997</v>
      </c>
      <c r="Q3991" s="461">
        <f t="shared" si="310"/>
        <v>0.61299999999999999</v>
      </c>
      <c r="R3991" s="461">
        <f t="shared" si="310"/>
        <v>0.6391</v>
      </c>
      <c r="S3991" s="461">
        <f t="shared" si="310"/>
        <v>0.66959999999999997</v>
      </c>
      <c r="T3991" s="461">
        <f t="shared" si="310"/>
        <v>0.69569999999999999</v>
      </c>
      <c r="U3991" s="461">
        <f t="shared" si="310"/>
        <v>0.72180000000000011</v>
      </c>
      <c r="V3991" s="461">
        <f t="shared" si="310"/>
        <v>0.74790000000000001</v>
      </c>
      <c r="W3991" s="461">
        <f t="shared" si="310"/>
        <v>0.77400000000000002</v>
      </c>
      <c r="X3991" s="461">
        <f t="shared" si="310"/>
        <v>0</v>
      </c>
    </row>
    <row r="3992" spans="1:24" outlineLevel="2">
      <c r="A3992" s="453"/>
      <c r="B3992" s="453"/>
      <c r="C3992" s="454"/>
      <c r="D3992" s="455"/>
      <c r="E3992" s="456" t="s">
        <v>7242</v>
      </c>
      <c r="F3992" s="456"/>
      <c r="G3992" s="456" t="s">
        <v>64</v>
      </c>
      <c r="H3992" s="456"/>
      <c r="I3992" s="456"/>
      <c r="J3992" s="461">
        <f t="shared" si="310"/>
        <v>0</v>
      </c>
      <c r="K3992" s="461">
        <f t="shared" si="310"/>
        <v>0</v>
      </c>
      <c r="L3992" s="461">
        <f t="shared" si="310"/>
        <v>0</v>
      </c>
      <c r="M3992" s="461">
        <f t="shared" si="310"/>
        <v>0</v>
      </c>
      <c r="N3992" s="461">
        <f t="shared" si="310"/>
        <v>0.53520000000000001</v>
      </c>
      <c r="O3992" s="461">
        <f t="shared" si="310"/>
        <v>0.56110000000000004</v>
      </c>
      <c r="P3992" s="461">
        <f t="shared" si="310"/>
        <v>0.58699999999999997</v>
      </c>
      <c r="Q3992" s="461">
        <f t="shared" si="310"/>
        <v>0.61299999999999999</v>
      </c>
      <c r="R3992" s="461">
        <f t="shared" si="310"/>
        <v>0.6391</v>
      </c>
      <c r="S3992" s="461">
        <f t="shared" si="310"/>
        <v>0.66959999999999997</v>
      </c>
      <c r="T3992" s="461">
        <f t="shared" si="310"/>
        <v>0.69569999999999999</v>
      </c>
      <c r="U3992" s="461">
        <f t="shared" si="310"/>
        <v>0.72180000000000011</v>
      </c>
      <c r="V3992" s="461">
        <f t="shared" si="310"/>
        <v>0.74790000000000001</v>
      </c>
      <c r="W3992" s="461">
        <f t="shared" si="310"/>
        <v>0.77400000000000002</v>
      </c>
      <c r="X3992" s="461">
        <f t="shared" si="310"/>
        <v>0</v>
      </c>
    </row>
    <row r="3993" spans="1:24" outlineLevel="2">
      <c r="A3993" s="453"/>
      <c r="B3993" s="453"/>
      <c r="C3993" s="454"/>
      <c r="D3993" s="455"/>
      <c r="E3993" s="456" t="s">
        <v>7243</v>
      </c>
      <c r="F3993" s="456"/>
      <c r="G3993" s="456" t="s">
        <v>64</v>
      </c>
      <c r="H3993" s="456"/>
      <c r="I3993" s="456"/>
      <c r="J3993" s="461">
        <f t="shared" si="310"/>
        <v>0</v>
      </c>
      <c r="K3993" s="461">
        <f t="shared" si="310"/>
        <v>0</v>
      </c>
      <c r="L3993" s="461">
        <f t="shared" si="310"/>
        <v>0</v>
      </c>
      <c r="M3993" s="461">
        <f t="shared" si="310"/>
        <v>0</v>
      </c>
      <c r="N3993" s="461">
        <f t="shared" si="310"/>
        <v>0</v>
      </c>
      <c r="O3993" s="461">
        <f t="shared" si="310"/>
        <v>0</v>
      </c>
      <c r="P3993" s="461">
        <f t="shared" si="310"/>
        <v>0</v>
      </c>
      <c r="Q3993" s="461">
        <f t="shared" si="310"/>
        <v>0</v>
      </c>
      <c r="R3993" s="461">
        <f t="shared" si="310"/>
        <v>0</v>
      </c>
      <c r="S3993" s="461">
        <f t="shared" si="310"/>
        <v>0</v>
      </c>
      <c r="T3993" s="461">
        <f t="shared" si="310"/>
        <v>0</v>
      </c>
      <c r="U3993" s="461">
        <f t="shared" si="310"/>
        <v>0</v>
      </c>
      <c r="V3993" s="461">
        <f t="shared" si="310"/>
        <v>0</v>
      </c>
      <c r="W3993" s="461">
        <f t="shared" si="310"/>
        <v>0</v>
      </c>
      <c r="X3993" s="461">
        <f t="shared" si="310"/>
        <v>0</v>
      </c>
    </row>
    <row r="3994" spans="1:24" outlineLevel="2"/>
    <row r="3995" spans="1:24" outlineLevel="2"/>
    <row r="3996" spans="1:24" outlineLevel="2">
      <c r="B3996" s="69" t="s">
        <v>7244</v>
      </c>
    </row>
    <row r="3997" spans="1:24" outlineLevel="2">
      <c r="A3997" s="447"/>
      <c r="B3997" s="447"/>
      <c r="C3997" s="448"/>
      <c r="D3997" s="449"/>
      <c r="E3997" s="450" t="s">
        <v>7219</v>
      </c>
      <c r="F3997" s="450">
        <v>1</v>
      </c>
      <c r="G3997" s="450" t="s">
        <v>4001</v>
      </c>
      <c r="M3997" s="451"/>
    </row>
    <row r="3998" spans="1:24" outlineLevel="2">
      <c r="A3998" s="447"/>
      <c r="B3998" s="447"/>
      <c r="C3998" s="448"/>
      <c r="D3998" s="449"/>
      <c r="E3998" s="460" t="s">
        <v>7245</v>
      </c>
      <c r="F3998" s="460">
        <v>0</v>
      </c>
      <c r="G3998" s="460" t="s">
        <v>64</v>
      </c>
      <c r="H3998" s="460">
        <v>0</v>
      </c>
      <c r="I3998" s="460">
        <v>0</v>
      </c>
      <c r="J3998" s="460">
        <v>0</v>
      </c>
      <c r="K3998" s="460">
        <v>0</v>
      </c>
      <c r="L3998" s="460">
        <v>0</v>
      </c>
      <c r="M3998" s="460">
        <v>0</v>
      </c>
      <c r="N3998" s="460">
        <v>0.32819999999999999</v>
      </c>
      <c r="O3998" s="460">
        <v>0.30409999999999998</v>
      </c>
      <c r="P3998" s="460">
        <v>0.27989999999999998</v>
      </c>
      <c r="Q3998" s="460">
        <v>0.2555</v>
      </c>
      <c r="R3998" s="460">
        <v>0.2311</v>
      </c>
      <c r="S3998" s="460">
        <v>0.21190000000000001</v>
      </c>
      <c r="T3998" s="460">
        <v>0.18729999999999999</v>
      </c>
      <c r="U3998" s="460">
        <v>0.16269999999999998</v>
      </c>
      <c r="V3998" s="460">
        <v>0.1381</v>
      </c>
      <c r="W3998" s="460">
        <v>0.11349999999999999</v>
      </c>
      <c r="X3998" s="460">
        <v>0</v>
      </c>
    </row>
    <row r="3999" spans="1:24" outlineLevel="2">
      <c r="A3999" s="447"/>
      <c r="B3999" s="447"/>
      <c r="C3999" s="448"/>
      <c r="D3999" s="449"/>
      <c r="E3999" s="460" t="s">
        <v>7246</v>
      </c>
      <c r="F3999" s="460">
        <v>0</v>
      </c>
      <c r="G3999" s="460" t="s">
        <v>64</v>
      </c>
      <c r="H3999" s="460">
        <v>0</v>
      </c>
      <c r="I3999" s="460">
        <v>0</v>
      </c>
      <c r="J3999" s="460">
        <v>0</v>
      </c>
      <c r="K3999" s="460">
        <v>0</v>
      </c>
      <c r="L3999" s="460">
        <v>0</v>
      </c>
      <c r="M3999" s="460">
        <v>0</v>
      </c>
      <c r="N3999" s="460">
        <v>0.32819999999999999</v>
      </c>
      <c r="O3999" s="460">
        <v>0.30409999999999998</v>
      </c>
      <c r="P3999" s="460">
        <v>0.27989999999999998</v>
      </c>
      <c r="Q3999" s="460">
        <v>0.2555</v>
      </c>
      <c r="R3999" s="460">
        <v>0.2311</v>
      </c>
      <c r="S3999" s="460">
        <v>0.21190000000000001</v>
      </c>
      <c r="T3999" s="460">
        <v>0.18729999999999999</v>
      </c>
      <c r="U3999" s="460">
        <v>0.16269999999999998</v>
      </c>
      <c r="V3999" s="460">
        <v>0.1381</v>
      </c>
      <c r="W3999" s="460">
        <v>0.11349999999999999</v>
      </c>
      <c r="X3999" s="460">
        <v>0</v>
      </c>
    </row>
    <row r="4000" spans="1:24" outlineLevel="2">
      <c r="A4000" s="447"/>
      <c r="B4000" s="447"/>
      <c r="C4000" s="448"/>
      <c r="D4000" s="449"/>
      <c r="E4000" s="460" t="s">
        <v>7247</v>
      </c>
      <c r="F4000" s="460">
        <v>0</v>
      </c>
      <c r="G4000" s="460" t="s">
        <v>64</v>
      </c>
      <c r="H4000" s="460">
        <v>0</v>
      </c>
      <c r="I4000" s="460">
        <v>0</v>
      </c>
      <c r="J4000" s="460">
        <v>0</v>
      </c>
      <c r="K4000" s="460">
        <v>0</v>
      </c>
      <c r="L4000" s="460">
        <v>0</v>
      </c>
      <c r="M4000" s="460">
        <v>0</v>
      </c>
      <c r="N4000" s="460">
        <v>0.2959</v>
      </c>
      <c r="O4000" s="460">
        <v>0.27139999999999997</v>
      </c>
      <c r="P4000" s="460">
        <v>0.24679999999999999</v>
      </c>
      <c r="Q4000" s="460">
        <v>0.22220000000000001</v>
      </c>
      <c r="R4000" s="460">
        <v>0.19739999999999999</v>
      </c>
      <c r="S4000" s="460">
        <v>0.1726</v>
      </c>
      <c r="T4000" s="460">
        <v>0.1479</v>
      </c>
      <c r="U4000" s="460">
        <v>0.1231</v>
      </c>
      <c r="V4000" s="460">
        <v>9.8299999999999998E-2</v>
      </c>
      <c r="W4000" s="460">
        <v>7.3599999999999999E-2</v>
      </c>
      <c r="X4000" s="460">
        <v>0</v>
      </c>
    </row>
    <row r="4001" spans="1:24" outlineLevel="2">
      <c r="A4001" s="447"/>
      <c r="B4001" s="447"/>
      <c r="C4001" s="448"/>
      <c r="D4001" s="449"/>
      <c r="E4001" s="460" t="s">
        <v>7248</v>
      </c>
      <c r="F4001" s="460">
        <v>0</v>
      </c>
      <c r="G4001" s="460" t="s">
        <v>64</v>
      </c>
      <c r="H4001" s="460">
        <v>0</v>
      </c>
      <c r="I4001" s="460">
        <v>0</v>
      </c>
      <c r="J4001" s="460">
        <v>0</v>
      </c>
      <c r="K4001" s="460">
        <v>0</v>
      </c>
      <c r="L4001" s="460">
        <v>0</v>
      </c>
      <c r="M4001" s="460">
        <v>0</v>
      </c>
      <c r="N4001" s="460">
        <v>0.2959</v>
      </c>
      <c r="O4001" s="460">
        <v>0.27139999999999997</v>
      </c>
      <c r="P4001" s="460">
        <v>0.24679999999999999</v>
      </c>
      <c r="Q4001" s="460">
        <v>0.22220000000000001</v>
      </c>
      <c r="R4001" s="460">
        <v>0.19739999999999999</v>
      </c>
      <c r="S4001" s="460">
        <v>0.1726</v>
      </c>
      <c r="T4001" s="460">
        <v>0.1479</v>
      </c>
      <c r="U4001" s="460">
        <v>0.1231</v>
      </c>
      <c r="V4001" s="460">
        <v>9.8299999999999998E-2</v>
      </c>
      <c r="W4001" s="460">
        <v>7.3599999999999999E-2</v>
      </c>
      <c r="X4001" s="460">
        <v>0</v>
      </c>
    </row>
    <row r="4002" spans="1:24" outlineLevel="2">
      <c r="A4002" s="447"/>
      <c r="B4002" s="447"/>
      <c r="C4002" s="448"/>
      <c r="D4002" s="449"/>
      <c r="E4002" s="460" t="s">
        <v>7249</v>
      </c>
      <c r="F4002" s="460">
        <v>0</v>
      </c>
      <c r="G4002" s="460" t="s">
        <v>64</v>
      </c>
      <c r="H4002" s="460">
        <v>0</v>
      </c>
      <c r="I4002" s="460">
        <v>0</v>
      </c>
      <c r="J4002" s="460">
        <v>0</v>
      </c>
      <c r="K4002" s="460">
        <v>0</v>
      </c>
      <c r="L4002" s="460">
        <v>0</v>
      </c>
      <c r="M4002" s="460">
        <v>0</v>
      </c>
      <c r="N4002" s="460">
        <v>0.2959</v>
      </c>
      <c r="O4002" s="460">
        <v>0.27139999999999997</v>
      </c>
      <c r="P4002" s="460">
        <v>0.24679999999999999</v>
      </c>
      <c r="Q4002" s="460">
        <v>0.22220000000000001</v>
      </c>
      <c r="R4002" s="460">
        <v>0.19739999999999999</v>
      </c>
      <c r="S4002" s="460">
        <v>0.1726</v>
      </c>
      <c r="T4002" s="460">
        <v>0.1479</v>
      </c>
      <c r="U4002" s="460">
        <v>0.1231</v>
      </c>
      <c r="V4002" s="460">
        <v>9.8299999999999998E-2</v>
      </c>
      <c r="W4002" s="460">
        <v>7.3599999999999999E-2</v>
      </c>
      <c r="X4002" s="460">
        <v>0</v>
      </c>
    </row>
    <row r="4003" spans="1:24" outlineLevel="2">
      <c r="A4003" s="447"/>
      <c r="B4003" s="447"/>
      <c r="C4003" s="448"/>
      <c r="D4003" s="449"/>
      <c r="E4003" s="460" t="s">
        <v>7250</v>
      </c>
      <c r="F4003" s="460">
        <v>0</v>
      </c>
      <c r="G4003" s="460" t="s">
        <v>64</v>
      </c>
      <c r="H4003" s="460">
        <v>0</v>
      </c>
      <c r="I4003" s="460">
        <v>0</v>
      </c>
      <c r="J4003" s="460">
        <v>0</v>
      </c>
      <c r="K4003" s="460">
        <v>0</v>
      </c>
      <c r="L4003" s="460">
        <v>0</v>
      </c>
      <c r="M4003" s="460">
        <v>0</v>
      </c>
      <c r="N4003" s="460">
        <v>0</v>
      </c>
      <c r="O4003" s="460">
        <v>0</v>
      </c>
      <c r="P4003" s="460">
        <v>0</v>
      </c>
      <c r="Q4003" s="460">
        <v>0</v>
      </c>
      <c r="R4003" s="460">
        <v>0</v>
      </c>
      <c r="S4003" s="460">
        <v>0</v>
      </c>
      <c r="T4003" s="460">
        <v>0</v>
      </c>
      <c r="U4003" s="460">
        <v>0</v>
      </c>
      <c r="V4003" s="460">
        <v>0</v>
      </c>
      <c r="W4003" s="460">
        <v>0</v>
      </c>
      <c r="X4003" s="460">
        <v>0</v>
      </c>
    </row>
    <row r="4004" spans="1:24" outlineLevel="2">
      <c r="A4004" s="447"/>
      <c r="B4004" s="447"/>
      <c r="C4004" s="448"/>
      <c r="D4004" s="449"/>
      <c r="E4004" s="460" t="s">
        <v>7251</v>
      </c>
      <c r="F4004" s="460">
        <v>0</v>
      </c>
      <c r="G4004" s="460" t="s">
        <v>64</v>
      </c>
      <c r="H4004" s="460">
        <v>0</v>
      </c>
      <c r="I4004" s="460">
        <v>0</v>
      </c>
      <c r="J4004" s="460">
        <v>0</v>
      </c>
      <c r="K4004" s="460">
        <v>0</v>
      </c>
      <c r="L4004" s="460">
        <v>0</v>
      </c>
      <c r="M4004" s="460">
        <v>0</v>
      </c>
      <c r="N4004" s="460">
        <v>0</v>
      </c>
      <c r="O4004" s="460">
        <v>0</v>
      </c>
      <c r="P4004" s="460">
        <v>0</v>
      </c>
      <c r="Q4004" s="460">
        <v>0</v>
      </c>
      <c r="R4004" s="460">
        <v>0</v>
      </c>
      <c r="S4004" s="460">
        <v>0</v>
      </c>
      <c r="T4004" s="460">
        <v>0</v>
      </c>
      <c r="U4004" s="460">
        <v>0</v>
      </c>
      <c r="V4004" s="460">
        <v>0</v>
      </c>
      <c r="W4004" s="460">
        <v>0</v>
      </c>
      <c r="X4004" s="460">
        <v>0</v>
      </c>
    </row>
    <row r="4005" spans="1:24" outlineLevel="2">
      <c r="A4005" s="447"/>
      <c r="B4005" s="447"/>
      <c r="C4005" s="448"/>
      <c r="D4005" s="449"/>
      <c r="E4005" s="460" t="s">
        <v>7252</v>
      </c>
      <c r="F4005" s="460">
        <v>0</v>
      </c>
      <c r="G4005" s="460" t="s">
        <v>64</v>
      </c>
      <c r="H4005" s="460">
        <v>0</v>
      </c>
      <c r="I4005" s="460">
        <v>0</v>
      </c>
      <c r="J4005" s="460">
        <v>0</v>
      </c>
      <c r="K4005" s="460">
        <v>0</v>
      </c>
      <c r="L4005" s="460">
        <v>0</v>
      </c>
      <c r="M4005" s="460">
        <v>0</v>
      </c>
      <c r="N4005" s="460">
        <v>0</v>
      </c>
      <c r="O4005" s="460">
        <v>0</v>
      </c>
      <c r="P4005" s="460">
        <v>0</v>
      </c>
      <c r="Q4005" s="460">
        <v>0</v>
      </c>
      <c r="R4005" s="460">
        <v>0</v>
      </c>
      <c r="S4005" s="460">
        <v>0</v>
      </c>
      <c r="T4005" s="460">
        <v>0</v>
      </c>
      <c r="U4005" s="460">
        <v>0</v>
      </c>
      <c r="V4005" s="460">
        <v>0</v>
      </c>
      <c r="W4005" s="460">
        <v>0</v>
      </c>
      <c r="X4005" s="460">
        <v>0</v>
      </c>
    </row>
    <row r="4006" spans="1:24" outlineLevel="2">
      <c r="A4006" s="447"/>
      <c r="B4006" s="447"/>
      <c r="C4006" s="448"/>
      <c r="D4006" s="449"/>
      <c r="E4006" s="460" t="s">
        <v>7253</v>
      </c>
      <c r="F4006" s="460">
        <v>0</v>
      </c>
      <c r="G4006" s="460" t="s">
        <v>64</v>
      </c>
      <c r="H4006" s="460">
        <v>0</v>
      </c>
      <c r="I4006" s="460">
        <v>0</v>
      </c>
      <c r="J4006" s="460">
        <v>0</v>
      </c>
      <c r="K4006" s="460">
        <v>0</v>
      </c>
      <c r="L4006" s="460">
        <v>0</v>
      </c>
      <c r="M4006" s="460">
        <v>0</v>
      </c>
      <c r="N4006" s="460">
        <v>0</v>
      </c>
      <c r="O4006" s="460">
        <v>0</v>
      </c>
      <c r="P4006" s="460">
        <v>0</v>
      </c>
      <c r="Q4006" s="460">
        <v>0</v>
      </c>
      <c r="R4006" s="460">
        <v>0</v>
      </c>
      <c r="S4006" s="460">
        <v>0</v>
      </c>
      <c r="T4006" s="460">
        <v>0</v>
      </c>
      <c r="U4006" s="460">
        <v>0</v>
      </c>
      <c r="V4006" s="460">
        <v>0</v>
      </c>
      <c r="W4006" s="460">
        <v>0</v>
      </c>
      <c r="X4006" s="460">
        <v>0</v>
      </c>
    </row>
    <row r="4007" spans="1:24" outlineLevel="2">
      <c r="A4007" s="447"/>
      <c r="B4007" s="447"/>
      <c r="C4007" s="448"/>
      <c r="D4007" s="449"/>
      <c r="E4007" s="460" t="s">
        <v>7254</v>
      </c>
      <c r="F4007" s="460">
        <v>0</v>
      </c>
      <c r="G4007" s="460" t="s">
        <v>64</v>
      </c>
      <c r="H4007" s="460">
        <v>0</v>
      </c>
      <c r="I4007" s="460">
        <v>0</v>
      </c>
      <c r="J4007" s="460">
        <v>0</v>
      </c>
      <c r="K4007" s="460">
        <v>0</v>
      </c>
      <c r="L4007" s="460">
        <v>0</v>
      </c>
      <c r="M4007" s="460">
        <v>0</v>
      </c>
      <c r="N4007" s="460">
        <v>0</v>
      </c>
      <c r="O4007" s="460">
        <v>0</v>
      </c>
      <c r="P4007" s="460">
        <v>0</v>
      </c>
      <c r="Q4007" s="460">
        <v>0</v>
      </c>
      <c r="R4007" s="460">
        <v>0</v>
      </c>
      <c r="S4007" s="460">
        <v>0</v>
      </c>
      <c r="T4007" s="460">
        <v>0</v>
      </c>
      <c r="U4007" s="460">
        <v>0</v>
      </c>
      <c r="V4007" s="460">
        <v>0</v>
      </c>
      <c r="W4007" s="460">
        <v>0</v>
      </c>
      <c r="X4007" s="460">
        <v>0</v>
      </c>
    </row>
    <row r="4008" spans="1:24" outlineLevel="2">
      <c r="A4008" s="447"/>
      <c r="B4008" s="447"/>
      <c r="C4008" s="448"/>
      <c r="D4008" s="449"/>
      <c r="E4008" s="460" t="s">
        <v>7255</v>
      </c>
      <c r="F4008" s="460">
        <v>0</v>
      </c>
      <c r="G4008" s="460" t="s">
        <v>64</v>
      </c>
      <c r="H4008" s="460">
        <v>0</v>
      </c>
      <c r="I4008" s="460">
        <v>0</v>
      </c>
      <c r="J4008" s="460">
        <v>0</v>
      </c>
      <c r="K4008" s="460">
        <v>0</v>
      </c>
      <c r="L4008" s="460">
        <v>0</v>
      </c>
      <c r="M4008" s="460">
        <v>0</v>
      </c>
      <c r="N4008" s="460">
        <v>0</v>
      </c>
      <c r="O4008" s="460">
        <v>0</v>
      </c>
      <c r="P4008" s="460">
        <v>0</v>
      </c>
      <c r="Q4008" s="460">
        <v>0</v>
      </c>
      <c r="R4008" s="460">
        <v>0</v>
      </c>
      <c r="S4008" s="460">
        <v>0</v>
      </c>
      <c r="T4008" s="460">
        <v>0</v>
      </c>
      <c r="U4008" s="460">
        <v>0</v>
      </c>
      <c r="V4008" s="460">
        <v>0</v>
      </c>
      <c r="W4008" s="460">
        <v>0</v>
      </c>
      <c r="X4008" s="460">
        <v>0</v>
      </c>
    </row>
    <row r="4009" spans="1:24" outlineLevel="2">
      <c r="A4009" s="447"/>
      <c r="B4009" s="447"/>
      <c r="C4009" s="448"/>
      <c r="D4009" s="449"/>
      <c r="E4009" s="460" t="s">
        <v>7256</v>
      </c>
      <c r="F4009" s="460">
        <v>0</v>
      </c>
      <c r="G4009" s="460" t="s">
        <v>64</v>
      </c>
      <c r="H4009" s="460">
        <v>0</v>
      </c>
      <c r="I4009" s="460">
        <v>0</v>
      </c>
      <c r="J4009" s="460">
        <v>0</v>
      </c>
      <c r="K4009" s="460">
        <v>0</v>
      </c>
      <c r="L4009" s="460">
        <v>0</v>
      </c>
      <c r="M4009" s="460">
        <v>0</v>
      </c>
      <c r="N4009" s="460">
        <v>0</v>
      </c>
      <c r="O4009" s="460">
        <v>0</v>
      </c>
      <c r="P4009" s="460">
        <v>0</v>
      </c>
      <c r="Q4009" s="460">
        <v>0</v>
      </c>
      <c r="R4009" s="460">
        <v>0</v>
      </c>
      <c r="S4009" s="460">
        <v>0</v>
      </c>
      <c r="T4009" s="460">
        <v>0</v>
      </c>
      <c r="U4009" s="460">
        <v>0</v>
      </c>
      <c r="V4009" s="460">
        <v>0</v>
      </c>
      <c r="W4009" s="460">
        <v>0</v>
      </c>
      <c r="X4009" s="460">
        <v>0</v>
      </c>
    </row>
    <row r="4010" spans="1:24" outlineLevel="2">
      <c r="A4010" s="447"/>
      <c r="B4010" s="447"/>
      <c r="C4010" s="448"/>
      <c r="D4010" s="449"/>
      <c r="E4010" s="460" t="s">
        <v>7257</v>
      </c>
      <c r="F4010" s="460">
        <v>0</v>
      </c>
      <c r="G4010" s="460" t="s">
        <v>64</v>
      </c>
      <c r="H4010" s="460">
        <v>0</v>
      </c>
      <c r="I4010" s="460">
        <v>0</v>
      </c>
      <c r="J4010" s="460">
        <v>0</v>
      </c>
      <c r="K4010" s="460">
        <v>0</v>
      </c>
      <c r="L4010" s="460">
        <v>0</v>
      </c>
      <c r="M4010" s="460">
        <v>0</v>
      </c>
      <c r="N4010" s="460">
        <v>0</v>
      </c>
      <c r="O4010" s="460">
        <v>0</v>
      </c>
      <c r="P4010" s="460">
        <v>0</v>
      </c>
      <c r="Q4010" s="460">
        <v>0</v>
      </c>
      <c r="R4010" s="460">
        <v>0</v>
      </c>
      <c r="S4010" s="460">
        <v>0</v>
      </c>
      <c r="T4010" s="460">
        <v>0</v>
      </c>
      <c r="U4010" s="460">
        <v>0</v>
      </c>
      <c r="V4010" s="460">
        <v>0</v>
      </c>
      <c r="W4010" s="460">
        <v>0</v>
      </c>
      <c r="X4010" s="460">
        <v>0</v>
      </c>
    </row>
    <row r="4011" spans="1:24" outlineLevel="2">
      <c r="A4011" s="447"/>
      <c r="B4011" s="447"/>
      <c r="C4011" s="448"/>
      <c r="D4011" s="449"/>
      <c r="E4011" s="460" t="s">
        <v>7258</v>
      </c>
      <c r="F4011" s="460">
        <v>0</v>
      </c>
      <c r="G4011" s="460" t="s">
        <v>64</v>
      </c>
      <c r="H4011" s="460">
        <v>0</v>
      </c>
      <c r="I4011" s="460">
        <v>0</v>
      </c>
      <c r="J4011" s="460">
        <v>0</v>
      </c>
      <c r="K4011" s="460">
        <v>0</v>
      </c>
      <c r="L4011" s="460">
        <v>0</v>
      </c>
      <c r="M4011" s="460">
        <v>0</v>
      </c>
      <c r="N4011" s="460">
        <v>0</v>
      </c>
      <c r="O4011" s="460">
        <v>0</v>
      </c>
      <c r="P4011" s="460">
        <v>0</v>
      </c>
      <c r="Q4011" s="460">
        <v>0</v>
      </c>
      <c r="R4011" s="460">
        <v>0</v>
      </c>
      <c r="S4011" s="460">
        <v>0</v>
      </c>
      <c r="T4011" s="460">
        <v>0</v>
      </c>
      <c r="U4011" s="460">
        <v>0</v>
      </c>
      <c r="V4011" s="460">
        <v>0</v>
      </c>
      <c r="W4011" s="460">
        <v>0</v>
      </c>
      <c r="X4011" s="460">
        <v>0</v>
      </c>
    </row>
    <row r="4012" spans="1:24" outlineLevel="2">
      <c r="A4012" s="447"/>
      <c r="B4012" s="447"/>
      <c r="C4012" s="448"/>
      <c r="D4012" s="449"/>
      <c r="E4012" s="460" t="s">
        <v>7259</v>
      </c>
      <c r="F4012" s="460">
        <v>0</v>
      </c>
      <c r="G4012" s="460" t="s">
        <v>64</v>
      </c>
      <c r="H4012" s="460">
        <v>0</v>
      </c>
      <c r="I4012" s="460">
        <v>0</v>
      </c>
      <c r="J4012" s="460">
        <v>0</v>
      </c>
      <c r="K4012" s="460">
        <v>0</v>
      </c>
      <c r="L4012" s="460">
        <v>0</v>
      </c>
      <c r="M4012" s="460">
        <v>0</v>
      </c>
      <c r="N4012" s="460">
        <v>0</v>
      </c>
      <c r="O4012" s="460">
        <v>0</v>
      </c>
      <c r="P4012" s="460">
        <v>0</v>
      </c>
      <c r="Q4012" s="460">
        <v>0</v>
      </c>
      <c r="R4012" s="460">
        <v>0</v>
      </c>
      <c r="S4012" s="460">
        <v>0</v>
      </c>
      <c r="T4012" s="460">
        <v>0</v>
      </c>
      <c r="U4012" s="460">
        <v>0</v>
      </c>
      <c r="V4012" s="460">
        <v>0</v>
      </c>
      <c r="W4012" s="460">
        <v>0</v>
      </c>
      <c r="X4012" s="460">
        <v>0</v>
      </c>
    </row>
    <row r="4013" spans="1:24" outlineLevel="2">
      <c r="A4013" s="447"/>
      <c r="B4013" s="447"/>
      <c r="C4013" s="448"/>
      <c r="D4013" s="449"/>
      <c r="E4013" s="460" t="s">
        <v>7260</v>
      </c>
      <c r="F4013" s="460">
        <v>0</v>
      </c>
      <c r="G4013" s="460" t="s">
        <v>64</v>
      </c>
      <c r="H4013" s="460">
        <v>0</v>
      </c>
      <c r="I4013" s="460">
        <v>0</v>
      </c>
      <c r="J4013" s="460">
        <v>0</v>
      </c>
      <c r="K4013" s="460">
        <v>0</v>
      </c>
      <c r="L4013" s="460">
        <v>0</v>
      </c>
      <c r="M4013" s="460">
        <v>0</v>
      </c>
      <c r="N4013" s="460">
        <v>0</v>
      </c>
      <c r="O4013" s="460">
        <v>0</v>
      </c>
      <c r="P4013" s="460">
        <v>0</v>
      </c>
      <c r="Q4013" s="460">
        <v>0</v>
      </c>
      <c r="R4013" s="460">
        <v>0</v>
      </c>
      <c r="S4013" s="460">
        <v>0</v>
      </c>
      <c r="T4013" s="460">
        <v>0</v>
      </c>
      <c r="U4013" s="460">
        <v>0</v>
      </c>
      <c r="V4013" s="460">
        <v>0</v>
      </c>
      <c r="W4013" s="460">
        <v>0</v>
      </c>
      <c r="X4013" s="460">
        <v>0</v>
      </c>
    </row>
    <row r="4014" spans="1:24" outlineLevel="2">
      <c r="A4014" s="447"/>
      <c r="B4014" s="447"/>
      <c r="C4014" s="448"/>
      <c r="D4014" s="449"/>
      <c r="E4014" s="460" t="s">
        <v>7261</v>
      </c>
      <c r="F4014" s="460">
        <v>0</v>
      </c>
      <c r="G4014" s="460" t="s">
        <v>64</v>
      </c>
      <c r="H4014" s="460">
        <v>0</v>
      </c>
      <c r="I4014" s="460">
        <v>0</v>
      </c>
      <c r="J4014" s="460">
        <v>0</v>
      </c>
      <c r="K4014" s="460">
        <v>0</v>
      </c>
      <c r="L4014" s="460">
        <v>0</v>
      </c>
      <c r="M4014" s="460">
        <v>0</v>
      </c>
      <c r="N4014" s="460">
        <v>0</v>
      </c>
      <c r="O4014" s="460">
        <v>0</v>
      </c>
      <c r="P4014" s="460">
        <v>0</v>
      </c>
      <c r="Q4014" s="460">
        <v>0</v>
      </c>
      <c r="R4014" s="460">
        <v>0</v>
      </c>
      <c r="S4014" s="460">
        <v>0</v>
      </c>
      <c r="T4014" s="460">
        <v>0</v>
      </c>
      <c r="U4014" s="460">
        <v>0</v>
      </c>
      <c r="V4014" s="460">
        <v>0</v>
      </c>
      <c r="W4014" s="460">
        <v>0</v>
      </c>
      <c r="X4014" s="460">
        <v>0</v>
      </c>
    </row>
    <row r="4015" spans="1:24" outlineLevel="2">
      <c r="A4015" s="447"/>
      <c r="B4015" s="447"/>
      <c r="C4015" s="448"/>
      <c r="D4015" s="449"/>
      <c r="E4015" s="460" t="s">
        <v>7262</v>
      </c>
      <c r="F4015" s="460">
        <v>0</v>
      </c>
      <c r="G4015" s="460" t="s">
        <v>64</v>
      </c>
      <c r="H4015" s="460">
        <v>0</v>
      </c>
      <c r="I4015" s="460">
        <v>0</v>
      </c>
      <c r="J4015" s="460">
        <v>0</v>
      </c>
      <c r="K4015" s="460">
        <v>0</v>
      </c>
      <c r="L4015" s="460">
        <v>0</v>
      </c>
      <c r="M4015" s="460">
        <v>0</v>
      </c>
      <c r="N4015" s="460">
        <v>0</v>
      </c>
      <c r="O4015" s="460">
        <v>0</v>
      </c>
      <c r="P4015" s="460">
        <v>0</v>
      </c>
      <c r="Q4015" s="460">
        <v>0</v>
      </c>
      <c r="R4015" s="460">
        <v>0</v>
      </c>
      <c r="S4015" s="460">
        <v>0</v>
      </c>
      <c r="T4015" s="460">
        <v>0</v>
      </c>
      <c r="U4015" s="460">
        <v>0</v>
      </c>
      <c r="V4015" s="460">
        <v>0</v>
      </c>
      <c r="W4015" s="460">
        <v>0</v>
      </c>
      <c r="X4015" s="460">
        <v>0</v>
      </c>
    </row>
    <row r="4016" spans="1:24" outlineLevel="2">
      <c r="A4016" s="453"/>
      <c r="B4016" s="453"/>
      <c r="C4016" s="454"/>
      <c r="D4016" s="455"/>
      <c r="E4016" s="456" t="s">
        <v>7263</v>
      </c>
      <c r="F4016" s="456"/>
      <c r="G4016" s="456" t="s">
        <v>64</v>
      </c>
      <c r="H4016" s="456"/>
      <c r="I4016" s="456"/>
      <c r="J4016" s="461">
        <f t="shared" ref="J4016:X4021" si="311" xml:space="preserve">  CHOOSE( $F$3997, J3998, J4004, J4010 )</f>
        <v>0</v>
      </c>
      <c r="K4016" s="461">
        <f t="shared" si="311"/>
        <v>0</v>
      </c>
      <c r="L4016" s="461">
        <f t="shared" si="311"/>
        <v>0</v>
      </c>
      <c r="M4016" s="461">
        <f t="shared" si="311"/>
        <v>0</v>
      </c>
      <c r="N4016" s="461">
        <f t="shared" si="311"/>
        <v>0.32819999999999999</v>
      </c>
      <c r="O4016" s="461">
        <f t="shared" si="311"/>
        <v>0.30409999999999998</v>
      </c>
      <c r="P4016" s="461">
        <f t="shared" si="311"/>
        <v>0.27989999999999998</v>
      </c>
      <c r="Q4016" s="461">
        <f t="shared" si="311"/>
        <v>0.2555</v>
      </c>
      <c r="R4016" s="461">
        <f t="shared" si="311"/>
        <v>0.2311</v>
      </c>
      <c r="S4016" s="461">
        <f t="shared" si="311"/>
        <v>0.21190000000000001</v>
      </c>
      <c r="T4016" s="461">
        <f t="shared" si="311"/>
        <v>0.18729999999999999</v>
      </c>
      <c r="U4016" s="461">
        <f t="shared" si="311"/>
        <v>0.16269999999999998</v>
      </c>
      <c r="V4016" s="461">
        <f t="shared" si="311"/>
        <v>0.1381</v>
      </c>
      <c r="W4016" s="461">
        <f t="shared" si="311"/>
        <v>0.11349999999999999</v>
      </c>
      <c r="X4016" s="461">
        <f t="shared" si="311"/>
        <v>0</v>
      </c>
    </row>
    <row r="4017" spans="1:24" outlineLevel="2">
      <c r="A4017" s="453"/>
      <c r="B4017" s="453"/>
      <c r="C4017" s="454"/>
      <c r="D4017" s="455"/>
      <c r="E4017" s="456" t="s">
        <v>7264</v>
      </c>
      <c r="F4017" s="456"/>
      <c r="G4017" s="456" t="s">
        <v>64</v>
      </c>
      <c r="H4017" s="456"/>
      <c r="I4017" s="456"/>
      <c r="J4017" s="461">
        <f t="shared" si="311"/>
        <v>0</v>
      </c>
      <c r="K4017" s="461">
        <f t="shared" si="311"/>
        <v>0</v>
      </c>
      <c r="L4017" s="461">
        <f t="shared" si="311"/>
        <v>0</v>
      </c>
      <c r="M4017" s="461">
        <f t="shared" si="311"/>
        <v>0</v>
      </c>
      <c r="N4017" s="461">
        <f t="shared" si="311"/>
        <v>0.32819999999999999</v>
      </c>
      <c r="O4017" s="461">
        <f t="shared" si="311"/>
        <v>0.30409999999999998</v>
      </c>
      <c r="P4017" s="461">
        <f t="shared" si="311"/>
        <v>0.27989999999999998</v>
      </c>
      <c r="Q4017" s="461">
        <f t="shared" si="311"/>
        <v>0.2555</v>
      </c>
      <c r="R4017" s="461">
        <f t="shared" si="311"/>
        <v>0.2311</v>
      </c>
      <c r="S4017" s="461">
        <f t="shared" si="311"/>
        <v>0.21190000000000001</v>
      </c>
      <c r="T4017" s="461">
        <f t="shared" si="311"/>
        <v>0.18729999999999999</v>
      </c>
      <c r="U4017" s="461">
        <f t="shared" si="311"/>
        <v>0.16269999999999998</v>
      </c>
      <c r="V4017" s="461">
        <f t="shared" si="311"/>
        <v>0.1381</v>
      </c>
      <c r="W4017" s="461">
        <f t="shared" si="311"/>
        <v>0.11349999999999999</v>
      </c>
      <c r="X4017" s="461">
        <f t="shared" si="311"/>
        <v>0</v>
      </c>
    </row>
    <row r="4018" spans="1:24" outlineLevel="2">
      <c r="A4018" s="453"/>
      <c r="B4018" s="453"/>
      <c r="C4018" s="454"/>
      <c r="D4018" s="455"/>
      <c r="E4018" s="456" t="s">
        <v>7265</v>
      </c>
      <c r="F4018" s="456"/>
      <c r="G4018" s="456" t="s">
        <v>64</v>
      </c>
      <c r="H4018" s="456"/>
      <c r="I4018" s="456"/>
      <c r="J4018" s="461">
        <f t="shared" si="311"/>
        <v>0</v>
      </c>
      <c r="K4018" s="461">
        <f t="shared" si="311"/>
        <v>0</v>
      </c>
      <c r="L4018" s="461">
        <f t="shared" si="311"/>
        <v>0</v>
      </c>
      <c r="M4018" s="461">
        <f t="shared" si="311"/>
        <v>0</v>
      </c>
      <c r="N4018" s="461">
        <f t="shared" si="311"/>
        <v>0.2959</v>
      </c>
      <c r="O4018" s="461">
        <f t="shared" si="311"/>
        <v>0.27139999999999997</v>
      </c>
      <c r="P4018" s="461">
        <f t="shared" si="311"/>
        <v>0.24679999999999999</v>
      </c>
      <c r="Q4018" s="461">
        <f t="shared" si="311"/>
        <v>0.22220000000000001</v>
      </c>
      <c r="R4018" s="461">
        <f t="shared" si="311"/>
        <v>0.19739999999999999</v>
      </c>
      <c r="S4018" s="461">
        <f t="shared" si="311"/>
        <v>0.1726</v>
      </c>
      <c r="T4018" s="461">
        <f t="shared" si="311"/>
        <v>0.1479</v>
      </c>
      <c r="U4018" s="461">
        <f t="shared" si="311"/>
        <v>0.1231</v>
      </c>
      <c r="V4018" s="461">
        <f t="shared" si="311"/>
        <v>9.8299999999999998E-2</v>
      </c>
      <c r="W4018" s="461">
        <f t="shared" si="311"/>
        <v>7.3599999999999999E-2</v>
      </c>
      <c r="X4018" s="461">
        <f t="shared" si="311"/>
        <v>0</v>
      </c>
    </row>
    <row r="4019" spans="1:24" outlineLevel="2">
      <c r="A4019" s="453"/>
      <c r="B4019" s="453"/>
      <c r="C4019" s="454"/>
      <c r="D4019" s="455"/>
      <c r="E4019" s="456" t="s">
        <v>7266</v>
      </c>
      <c r="F4019" s="456"/>
      <c r="G4019" s="456" t="s">
        <v>64</v>
      </c>
      <c r="H4019" s="456"/>
      <c r="I4019" s="456"/>
      <c r="J4019" s="461">
        <f t="shared" si="311"/>
        <v>0</v>
      </c>
      <c r="K4019" s="461">
        <f t="shared" si="311"/>
        <v>0</v>
      </c>
      <c r="L4019" s="461">
        <f t="shared" si="311"/>
        <v>0</v>
      </c>
      <c r="M4019" s="461">
        <f t="shared" si="311"/>
        <v>0</v>
      </c>
      <c r="N4019" s="461">
        <f t="shared" si="311"/>
        <v>0.2959</v>
      </c>
      <c r="O4019" s="461">
        <f t="shared" si="311"/>
        <v>0.27139999999999997</v>
      </c>
      <c r="P4019" s="461">
        <f t="shared" si="311"/>
        <v>0.24679999999999999</v>
      </c>
      <c r="Q4019" s="461">
        <f t="shared" si="311"/>
        <v>0.22220000000000001</v>
      </c>
      <c r="R4019" s="461">
        <f t="shared" si="311"/>
        <v>0.19739999999999999</v>
      </c>
      <c r="S4019" s="461">
        <f t="shared" si="311"/>
        <v>0.1726</v>
      </c>
      <c r="T4019" s="461">
        <f t="shared" si="311"/>
        <v>0.1479</v>
      </c>
      <c r="U4019" s="461">
        <f t="shared" si="311"/>
        <v>0.1231</v>
      </c>
      <c r="V4019" s="461">
        <f t="shared" si="311"/>
        <v>9.8299999999999998E-2</v>
      </c>
      <c r="W4019" s="461">
        <f t="shared" si="311"/>
        <v>7.3599999999999999E-2</v>
      </c>
      <c r="X4019" s="461">
        <f t="shared" si="311"/>
        <v>0</v>
      </c>
    </row>
    <row r="4020" spans="1:24" outlineLevel="2">
      <c r="A4020" s="453"/>
      <c r="B4020" s="453"/>
      <c r="C4020" s="454"/>
      <c r="D4020" s="455"/>
      <c r="E4020" s="456" t="s">
        <v>7267</v>
      </c>
      <c r="F4020" s="456"/>
      <c r="G4020" s="456" t="s">
        <v>64</v>
      </c>
      <c r="H4020" s="456"/>
      <c r="I4020" s="456"/>
      <c r="J4020" s="461">
        <f t="shared" si="311"/>
        <v>0</v>
      </c>
      <c r="K4020" s="461">
        <f t="shared" si="311"/>
        <v>0</v>
      </c>
      <c r="L4020" s="461">
        <f t="shared" si="311"/>
        <v>0</v>
      </c>
      <c r="M4020" s="461">
        <f t="shared" si="311"/>
        <v>0</v>
      </c>
      <c r="N4020" s="461">
        <f t="shared" si="311"/>
        <v>0.2959</v>
      </c>
      <c r="O4020" s="461">
        <f t="shared" si="311"/>
        <v>0.27139999999999997</v>
      </c>
      <c r="P4020" s="461">
        <f t="shared" si="311"/>
        <v>0.24679999999999999</v>
      </c>
      <c r="Q4020" s="461">
        <f t="shared" si="311"/>
        <v>0.22220000000000001</v>
      </c>
      <c r="R4020" s="461">
        <f t="shared" si="311"/>
        <v>0.19739999999999999</v>
      </c>
      <c r="S4020" s="461">
        <f t="shared" si="311"/>
        <v>0.1726</v>
      </c>
      <c r="T4020" s="461">
        <f t="shared" si="311"/>
        <v>0.1479</v>
      </c>
      <c r="U4020" s="461">
        <f t="shared" si="311"/>
        <v>0.1231</v>
      </c>
      <c r="V4020" s="461">
        <f t="shared" si="311"/>
        <v>9.8299999999999998E-2</v>
      </c>
      <c r="W4020" s="461">
        <f t="shared" si="311"/>
        <v>7.3599999999999999E-2</v>
      </c>
      <c r="X4020" s="461">
        <f t="shared" si="311"/>
        <v>0</v>
      </c>
    </row>
    <row r="4021" spans="1:24" outlineLevel="2">
      <c r="A4021" s="453"/>
      <c r="B4021" s="453"/>
      <c r="C4021" s="454"/>
      <c r="D4021" s="455"/>
      <c r="E4021" s="456" t="s">
        <v>7268</v>
      </c>
      <c r="F4021" s="456"/>
      <c r="G4021" s="456" t="s">
        <v>64</v>
      </c>
      <c r="H4021" s="456"/>
      <c r="I4021" s="456"/>
      <c r="J4021" s="461">
        <f t="shared" si="311"/>
        <v>0</v>
      </c>
      <c r="K4021" s="461">
        <f t="shared" si="311"/>
        <v>0</v>
      </c>
      <c r="L4021" s="461">
        <f t="shared" si="311"/>
        <v>0</v>
      </c>
      <c r="M4021" s="461">
        <f t="shared" si="311"/>
        <v>0</v>
      </c>
      <c r="N4021" s="461">
        <f t="shared" si="311"/>
        <v>0</v>
      </c>
      <c r="O4021" s="461">
        <f t="shared" si="311"/>
        <v>0</v>
      </c>
      <c r="P4021" s="461">
        <f t="shared" si="311"/>
        <v>0</v>
      </c>
      <c r="Q4021" s="461">
        <f t="shared" si="311"/>
        <v>0</v>
      </c>
      <c r="R4021" s="461">
        <f t="shared" si="311"/>
        <v>0</v>
      </c>
      <c r="S4021" s="461">
        <f t="shared" si="311"/>
        <v>0</v>
      </c>
      <c r="T4021" s="461">
        <f t="shared" si="311"/>
        <v>0</v>
      </c>
      <c r="U4021" s="461">
        <f t="shared" si="311"/>
        <v>0</v>
      </c>
      <c r="V4021" s="461">
        <f t="shared" si="311"/>
        <v>0</v>
      </c>
      <c r="W4021" s="461">
        <f t="shared" si="311"/>
        <v>0</v>
      </c>
      <c r="X4021" s="461">
        <f t="shared" si="311"/>
        <v>0</v>
      </c>
    </row>
    <row r="4022" spans="1:24" outlineLevel="2"/>
    <row r="4023" spans="1:24" outlineLevel="2"/>
    <row r="4024" spans="1:24" outlineLevel="2">
      <c r="B4024" s="69" t="s">
        <v>7269</v>
      </c>
    </row>
    <row r="4025" spans="1:24" outlineLevel="2">
      <c r="A4025" s="447"/>
      <c r="B4025" s="447"/>
      <c r="C4025" s="448"/>
      <c r="D4025" s="449"/>
      <c r="E4025" s="450" t="s">
        <v>7270</v>
      </c>
      <c r="F4025" s="450">
        <v>1</v>
      </c>
      <c r="G4025" s="450" t="s">
        <v>4001</v>
      </c>
      <c r="M4025" s="451"/>
    </row>
    <row r="4026" spans="1:24" outlineLevel="2">
      <c r="A4026" s="447"/>
      <c r="B4026" s="447"/>
      <c r="C4026" s="448"/>
      <c r="D4026" s="449"/>
      <c r="E4026" s="452" t="s">
        <v>7271</v>
      </c>
      <c r="F4026" s="452">
        <v>675.70999999999992</v>
      </c>
      <c r="G4026" s="452" t="s">
        <v>29</v>
      </c>
      <c r="M4026" s="458"/>
    </row>
    <row r="4027" spans="1:24" outlineLevel="2">
      <c r="A4027" s="447"/>
      <c r="B4027" s="447"/>
      <c r="C4027" s="448"/>
      <c r="D4027" s="449"/>
      <c r="E4027" s="452" t="s">
        <v>7272</v>
      </c>
      <c r="F4027" s="452">
        <v>0</v>
      </c>
      <c r="G4027" s="452" t="s">
        <v>29</v>
      </c>
      <c r="M4027" s="458"/>
    </row>
    <row r="4028" spans="1:24" outlineLevel="2">
      <c r="A4028" s="447"/>
      <c r="B4028" s="447"/>
      <c r="C4028" s="448"/>
      <c r="D4028" s="449"/>
      <c r="E4028" s="452" t="s">
        <v>7273</v>
      </c>
      <c r="F4028" s="452">
        <v>0</v>
      </c>
      <c r="G4028" s="452" t="s">
        <v>29</v>
      </c>
      <c r="M4028" s="458"/>
    </row>
    <row r="4029" spans="1:24" outlineLevel="2">
      <c r="A4029" s="453"/>
      <c r="B4029" s="453"/>
      <c r="C4029" s="454"/>
      <c r="D4029" s="455"/>
      <c r="E4029" s="456" t="s">
        <v>7269</v>
      </c>
      <c r="F4029" s="457">
        <f xml:space="preserve">  CHOOSE( $F4025, $F4026, $F4027, $F4028 )</f>
        <v>675.70999999999992</v>
      </c>
      <c r="G4029" s="456" t="s">
        <v>29</v>
      </c>
      <c r="M4029" s="458"/>
    </row>
    <row r="4030" spans="1:24" outlineLevel="2"/>
    <row r="4031" spans="1:24" outlineLevel="2"/>
    <row r="4032" spans="1:24" outlineLevel="2">
      <c r="B4032" s="69" t="s">
        <v>7274</v>
      </c>
    </row>
    <row r="4033" spans="1:24" outlineLevel="2">
      <c r="A4033" s="447"/>
      <c r="B4033" s="447"/>
      <c r="C4033" s="448"/>
      <c r="D4033" s="449"/>
      <c r="E4033" s="450" t="s">
        <v>7275</v>
      </c>
      <c r="F4033" s="450">
        <v>1</v>
      </c>
      <c r="G4033" s="450" t="s">
        <v>4001</v>
      </c>
      <c r="M4033" s="451"/>
    </row>
    <row r="4034" spans="1:24" outlineLevel="2">
      <c r="A4034" s="447"/>
      <c r="B4034" s="447"/>
      <c r="C4034" s="448"/>
      <c r="D4034" s="449"/>
      <c r="E4034" s="452" t="s">
        <v>7276</v>
      </c>
      <c r="F4034" s="452">
        <v>0</v>
      </c>
      <c r="G4034" s="452" t="s">
        <v>29</v>
      </c>
      <c r="H4034" s="452">
        <v>-2.1389999999999998</v>
      </c>
      <c r="I4034" s="452">
        <v>0</v>
      </c>
      <c r="J4034" s="452">
        <v>0</v>
      </c>
      <c r="K4034" s="452">
        <v>0</v>
      </c>
      <c r="L4034" s="452">
        <v>0</v>
      </c>
      <c r="M4034" s="452">
        <v>-2.1389999999999998</v>
      </c>
      <c r="N4034" s="452">
        <v>0</v>
      </c>
      <c r="O4034" s="452">
        <v>0</v>
      </c>
      <c r="P4034" s="452">
        <v>0</v>
      </c>
      <c r="Q4034" s="452">
        <v>0</v>
      </c>
      <c r="R4034" s="452">
        <v>0</v>
      </c>
      <c r="S4034" s="452">
        <v>0</v>
      </c>
      <c r="T4034" s="452">
        <v>0</v>
      </c>
      <c r="U4034" s="452">
        <v>0</v>
      </c>
      <c r="V4034" s="452">
        <v>0</v>
      </c>
      <c r="W4034" s="452">
        <v>0</v>
      </c>
      <c r="X4034" s="452">
        <v>0</v>
      </c>
    </row>
    <row r="4035" spans="1:24" outlineLevel="2">
      <c r="A4035" s="447"/>
      <c r="B4035" s="447"/>
      <c r="C4035" s="448"/>
      <c r="D4035" s="449"/>
      <c r="E4035" s="452" t="s">
        <v>7277</v>
      </c>
      <c r="F4035" s="452">
        <v>0</v>
      </c>
      <c r="G4035" s="452" t="s">
        <v>29</v>
      </c>
      <c r="H4035" s="452">
        <v>0</v>
      </c>
      <c r="I4035" s="452">
        <v>0</v>
      </c>
      <c r="J4035" s="452">
        <v>0</v>
      </c>
      <c r="K4035" s="452">
        <v>0</v>
      </c>
      <c r="L4035" s="452">
        <v>0</v>
      </c>
      <c r="M4035" s="452">
        <v>0</v>
      </c>
      <c r="N4035" s="452">
        <v>0</v>
      </c>
      <c r="O4035" s="452">
        <v>0</v>
      </c>
      <c r="P4035" s="452">
        <v>0</v>
      </c>
      <c r="Q4035" s="452">
        <v>0</v>
      </c>
      <c r="R4035" s="452">
        <v>0</v>
      </c>
      <c r="S4035" s="452">
        <v>0</v>
      </c>
      <c r="T4035" s="452">
        <v>0</v>
      </c>
      <c r="U4035" s="452">
        <v>0</v>
      </c>
      <c r="V4035" s="452">
        <v>0</v>
      </c>
      <c r="W4035" s="452">
        <v>0</v>
      </c>
      <c r="X4035" s="452">
        <v>0</v>
      </c>
    </row>
    <row r="4036" spans="1:24" outlineLevel="2">
      <c r="A4036" s="447"/>
      <c r="B4036" s="447"/>
      <c r="C4036" s="448"/>
      <c r="D4036" s="449"/>
      <c r="E4036" s="452" t="s">
        <v>7278</v>
      </c>
      <c r="F4036" s="452">
        <v>0</v>
      </c>
      <c r="G4036" s="452" t="s">
        <v>29</v>
      </c>
      <c r="H4036" s="452">
        <v>0</v>
      </c>
      <c r="I4036" s="452">
        <v>0</v>
      </c>
      <c r="J4036" s="452">
        <v>0</v>
      </c>
      <c r="K4036" s="452">
        <v>0</v>
      </c>
      <c r="L4036" s="452">
        <v>0</v>
      </c>
      <c r="M4036" s="452">
        <v>0</v>
      </c>
      <c r="N4036" s="452">
        <v>0</v>
      </c>
      <c r="O4036" s="452">
        <v>0</v>
      </c>
      <c r="P4036" s="452">
        <v>0</v>
      </c>
      <c r="Q4036" s="452">
        <v>0</v>
      </c>
      <c r="R4036" s="452">
        <v>0</v>
      </c>
      <c r="S4036" s="452">
        <v>0</v>
      </c>
      <c r="T4036" s="452">
        <v>0</v>
      </c>
      <c r="U4036" s="452">
        <v>0</v>
      </c>
      <c r="V4036" s="452">
        <v>0</v>
      </c>
      <c r="W4036" s="452">
        <v>0</v>
      </c>
      <c r="X4036" s="452">
        <v>0</v>
      </c>
    </row>
    <row r="4037" spans="1:24" outlineLevel="2">
      <c r="A4037" s="453"/>
      <c r="B4037" s="453"/>
      <c r="C4037" s="454"/>
      <c r="D4037" s="455"/>
      <c r="E4037" s="456" t="s">
        <v>7274</v>
      </c>
      <c r="F4037" s="456"/>
      <c r="G4037" s="456" t="s">
        <v>29</v>
      </c>
      <c r="H4037" s="457">
        <f xml:space="preserve"> SUM( J4037:X4037 )</f>
        <v>-2.1389999999999998</v>
      </c>
      <c r="I4037" s="456"/>
      <c r="J4037" s="457">
        <f t="shared" ref="J4037:X4037" si="312" xml:space="preserve">  CHOOSE( $F4033, J4034, J4035, J4036 )</f>
        <v>0</v>
      </c>
      <c r="K4037" s="457">
        <f t="shared" si="312"/>
        <v>0</v>
      </c>
      <c r="L4037" s="457">
        <f t="shared" si="312"/>
        <v>0</v>
      </c>
      <c r="M4037" s="457">
        <f t="shared" si="312"/>
        <v>-2.1389999999999998</v>
      </c>
      <c r="N4037" s="457">
        <f t="shared" si="312"/>
        <v>0</v>
      </c>
      <c r="O4037" s="457">
        <f t="shared" si="312"/>
        <v>0</v>
      </c>
      <c r="P4037" s="457">
        <f t="shared" si="312"/>
        <v>0</v>
      </c>
      <c r="Q4037" s="457">
        <f t="shared" si="312"/>
        <v>0</v>
      </c>
      <c r="R4037" s="457">
        <f t="shared" si="312"/>
        <v>0</v>
      </c>
      <c r="S4037" s="457">
        <f t="shared" si="312"/>
        <v>0</v>
      </c>
      <c r="T4037" s="457">
        <f t="shared" si="312"/>
        <v>0</v>
      </c>
      <c r="U4037" s="457">
        <f t="shared" si="312"/>
        <v>0</v>
      </c>
      <c r="V4037" s="457">
        <f t="shared" si="312"/>
        <v>0</v>
      </c>
      <c r="W4037" s="457">
        <f t="shared" si="312"/>
        <v>0</v>
      </c>
      <c r="X4037" s="457">
        <f t="shared" si="312"/>
        <v>0</v>
      </c>
    </row>
    <row r="4038" spans="1:24" outlineLevel="2"/>
    <row r="4039" spans="1:24" outlineLevel="2"/>
    <row r="4040" spans="1:24" outlineLevel="2">
      <c r="B4040" s="69" t="s">
        <v>7279</v>
      </c>
    </row>
    <row r="4041" spans="1:24" outlineLevel="2">
      <c r="A4041" s="447"/>
      <c r="B4041" s="447"/>
      <c r="C4041" s="448"/>
      <c r="D4041" s="449"/>
      <c r="E4041" s="450" t="s">
        <v>7280</v>
      </c>
      <c r="F4041" s="450">
        <v>1</v>
      </c>
      <c r="G4041" s="450" t="s">
        <v>4001</v>
      </c>
      <c r="M4041" s="451"/>
    </row>
    <row r="4042" spans="1:24" outlineLevel="2">
      <c r="A4042" s="447"/>
      <c r="B4042" s="447"/>
      <c r="C4042" s="448"/>
      <c r="D4042" s="449"/>
      <c r="E4042" s="452" t="s">
        <v>7281</v>
      </c>
      <c r="F4042" s="452">
        <v>36.468000000000004</v>
      </c>
      <c r="G4042" s="452" t="s">
        <v>29</v>
      </c>
      <c r="M4042" s="458"/>
    </row>
    <row r="4043" spans="1:24" outlineLevel="2">
      <c r="A4043" s="447"/>
      <c r="B4043" s="447"/>
      <c r="C4043" s="448"/>
      <c r="D4043" s="449"/>
      <c r="E4043" s="452" t="s">
        <v>7282</v>
      </c>
      <c r="F4043" s="452">
        <v>0</v>
      </c>
      <c r="G4043" s="452" t="s">
        <v>29</v>
      </c>
      <c r="M4043" s="458"/>
    </row>
    <row r="4044" spans="1:24" outlineLevel="2">
      <c r="A4044" s="447"/>
      <c r="B4044" s="447"/>
      <c r="C4044" s="448"/>
      <c r="D4044" s="449"/>
      <c r="E4044" s="452" t="s">
        <v>7283</v>
      </c>
      <c r="F4044" s="452">
        <v>0</v>
      </c>
      <c r="G4044" s="452" t="s">
        <v>29</v>
      </c>
      <c r="M4044" s="458"/>
    </row>
    <row r="4045" spans="1:24" outlineLevel="2">
      <c r="A4045" s="453"/>
      <c r="B4045" s="453"/>
      <c r="C4045" s="454"/>
      <c r="D4045" s="455"/>
      <c r="E4045" s="456" t="s">
        <v>7279</v>
      </c>
      <c r="F4045" s="457">
        <f xml:space="preserve">  CHOOSE( $F4041, $F4042, $F4043, $F4044 )</f>
        <v>36.468000000000004</v>
      </c>
      <c r="G4045" s="456" t="s">
        <v>29</v>
      </c>
      <c r="M4045" s="458"/>
    </row>
    <row r="4046" spans="1:24" outlineLevel="2"/>
    <row r="4047" spans="1:24" outlineLevel="2"/>
    <row r="4048" spans="1:24" outlineLevel="2">
      <c r="B4048" s="69" t="s">
        <v>7284</v>
      </c>
    </row>
    <row r="4049" spans="1:24" outlineLevel="2">
      <c r="A4049" s="447"/>
      <c r="B4049" s="447"/>
      <c r="C4049" s="448"/>
      <c r="D4049" s="449"/>
      <c r="E4049" s="450" t="s">
        <v>7285</v>
      </c>
      <c r="F4049" s="450">
        <v>1</v>
      </c>
      <c r="G4049" s="450" t="s">
        <v>4001</v>
      </c>
      <c r="M4049" s="451"/>
    </row>
    <row r="4050" spans="1:24" outlineLevel="2">
      <c r="A4050" s="447"/>
      <c r="B4050" s="447"/>
      <c r="C4050" s="448"/>
      <c r="D4050" s="449"/>
      <c r="E4050" s="452" t="s">
        <v>7286</v>
      </c>
      <c r="F4050" s="452">
        <v>0</v>
      </c>
      <c r="G4050" s="452" t="s">
        <v>29</v>
      </c>
      <c r="H4050" s="452">
        <v>160.79185648706741</v>
      </c>
      <c r="I4050" s="452">
        <v>0</v>
      </c>
      <c r="J4050" s="452">
        <v>0</v>
      </c>
      <c r="K4050" s="452">
        <v>0</v>
      </c>
      <c r="L4050" s="452">
        <v>0</v>
      </c>
      <c r="M4050" s="452">
        <v>0</v>
      </c>
      <c r="N4050" s="452">
        <v>29.277205309791373</v>
      </c>
      <c r="O4050" s="452">
        <v>20.824587058614156</v>
      </c>
      <c r="P4050" s="452">
        <v>6.7544544722024771</v>
      </c>
      <c r="Q4050" s="452">
        <v>6.3463408594354069</v>
      </c>
      <c r="R4050" s="452">
        <v>3.5012687870240073</v>
      </c>
      <c r="S4050" s="452">
        <v>19.059000000000001</v>
      </c>
      <c r="T4050" s="452">
        <v>18.937999999999999</v>
      </c>
      <c r="U4050" s="452">
        <v>18.817</v>
      </c>
      <c r="V4050" s="452">
        <v>18.696999999999999</v>
      </c>
      <c r="W4050" s="452">
        <v>18.577000000000002</v>
      </c>
      <c r="X4050" s="452">
        <v>0</v>
      </c>
    </row>
    <row r="4051" spans="1:24" outlineLevel="2">
      <c r="A4051" s="447"/>
      <c r="B4051" s="447"/>
      <c r="C4051" s="448"/>
      <c r="D4051" s="449"/>
      <c r="E4051" s="452" t="s">
        <v>7287</v>
      </c>
      <c r="F4051" s="452">
        <v>0</v>
      </c>
      <c r="G4051" s="452" t="s">
        <v>29</v>
      </c>
      <c r="H4051" s="452">
        <v>0</v>
      </c>
      <c r="I4051" s="452">
        <v>0</v>
      </c>
      <c r="J4051" s="452">
        <v>0</v>
      </c>
      <c r="K4051" s="452">
        <v>0</v>
      </c>
      <c r="L4051" s="452">
        <v>0</v>
      </c>
      <c r="M4051" s="452">
        <v>0</v>
      </c>
      <c r="N4051" s="452">
        <v>0</v>
      </c>
      <c r="O4051" s="452">
        <v>0</v>
      </c>
      <c r="P4051" s="452">
        <v>0</v>
      </c>
      <c r="Q4051" s="452">
        <v>0</v>
      </c>
      <c r="R4051" s="452">
        <v>0</v>
      </c>
      <c r="S4051" s="452">
        <v>0</v>
      </c>
      <c r="T4051" s="452">
        <v>0</v>
      </c>
      <c r="U4051" s="452">
        <v>0</v>
      </c>
      <c r="V4051" s="452">
        <v>0</v>
      </c>
      <c r="W4051" s="452">
        <v>0</v>
      </c>
      <c r="X4051" s="452">
        <v>0</v>
      </c>
    </row>
    <row r="4052" spans="1:24" outlineLevel="2">
      <c r="A4052" s="447"/>
      <c r="B4052" s="447"/>
      <c r="C4052" s="448"/>
      <c r="D4052" s="449"/>
      <c r="E4052" s="452" t="s">
        <v>7288</v>
      </c>
      <c r="F4052" s="452">
        <v>0</v>
      </c>
      <c r="G4052" s="452" t="s">
        <v>29</v>
      </c>
      <c r="H4052" s="452">
        <v>0</v>
      </c>
      <c r="I4052" s="452">
        <v>0</v>
      </c>
      <c r="J4052" s="452">
        <v>0</v>
      </c>
      <c r="K4052" s="452">
        <v>0</v>
      </c>
      <c r="L4052" s="452">
        <v>0</v>
      </c>
      <c r="M4052" s="452">
        <v>0</v>
      </c>
      <c r="N4052" s="452">
        <v>0</v>
      </c>
      <c r="O4052" s="452">
        <v>0</v>
      </c>
      <c r="P4052" s="452">
        <v>0</v>
      </c>
      <c r="Q4052" s="452">
        <v>0</v>
      </c>
      <c r="R4052" s="452">
        <v>0</v>
      </c>
      <c r="S4052" s="452">
        <v>0</v>
      </c>
      <c r="T4052" s="452">
        <v>0</v>
      </c>
      <c r="U4052" s="452">
        <v>0</v>
      </c>
      <c r="V4052" s="452">
        <v>0</v>
      </c>
      <c r="W4052" s="452">
        <v>0</v>
      </c>
      <c r="X4052" s="452">
        <v>0</v>
      </c>
    </row>
    <row r="4053" spans="1:24" outlineLevel="2">
      <c r="A4053" s="453"/>
      <c r="B4053" s="453"/>
      <c r="C4053" s="454"/>
      <c r="D4053" s="455"/>
      <c r="E4053" s="456" t="s">
        <v>7284</v>
      </c>
      <c r="F4053" s="456"/>
      <c r="G4053" s="456" t="s">
        <v>29</v>
      </c>
      <c r="H4053" s="457">
        <f xml:space="preserve"> SUM( J4053:X4053 )</f>
        <v>160.79185648706741</v>
      </c>
      <c r="I4053" s="456"/>
      <c r="J4053" s="457">
        <f t="shared" ref="J4053:X4053" si="313" xml:space="preserve">  CHOOSE( $F4049, J4050, J4051, J4052 )</f>
        <v>0</v>
      </c>
      <c r="K4053" s="457">
        <f t="shared" si="313"/>
        <v>0</v>
      </c>
      <c r="L4053" s="457">
        <f t="shared" si="313"/>
        <v>0</v>
      </c>
      <c r="M4053" s="457">
        <f t="shared" si="313"/>
        <v>0</v>
      </c>
      <c r="N4053" s="457">
        <f t="shared" si="313"/>
        <v>29.277205309791373</v>
      </c>
      <c r="O4053" s="457">
        <f t="shared" si="313"/>
        <v>20.824587058614156</v>
      </c>
      <c r="P4053" s="457">
        <f t="shared" si="313"/>
        <v>6.7544544722024771</v>
      </c>
      <c r="Q4053" s="457">
        <f t="shared" si="313"/>
        <v>6.3463408594354069</v>
      </c>
      <c r="R4053" s="457">
        <f t="shared" si="313"/>
        <v>3.5012687870240073</v>
      </c>
      <c r="S4053" s="457">
        <f t="shared" si="313"/>
        <v>19.059000000000001</v>
      </c>
      <c r="T4053" s="457">
        <f t="shared" si="313"/>
        <v>18.937999999999999</v>
      </c>
      <c r="U4053" s="457">
        <f t="shared" si="313"/>
        <v>18.817</v>
      </c>
      <c r="V4053" s="457">
        <f t="shared" si="313"/>
        <v>18.696999999999999</v>
      </c>
      <c r="W4053" s="457">
        <f t="shared" si="313"/>
        <v>18.577000000000002</v>
      </c>
      <c r="X4053" s="457">
        <f t="shared" si="313"/>
        <v>0</v>
      </c>
    </row>
    <row r="4054" spans="1:24" outlineLevel="2"/>
    <row r="4055" spans="1:24" outlineLevel="2"/>
    <row r="4056" spans="1:24" outlineLevel="2">
      <c r="B4056" s="69" t="s">
        <v>7289</v>
      </c>
    </row>
    <row r="4057" spans="1:24" outlineLevel="2">
      <c r="A4057" s="447"/>
      <c r="B4057" s="447"/>
      <c r="C4057" s="448"/>
      <c r="D4057" s="449"/>
      <c r="E4057" s="450" t="s">
        <v>7290</v>
      </c>
      <c r="F4057" s="450">
        <v>1</v>
      </c>
      <c r="G4057" s="450" t="s">
        <v>4001</v>
      </c>
      <c r="M4057" s="451"/>
    </row>
    <row r="4058" spans="1:24" outlineLevel="2">
      <c r="A4058" s="447"/>
      <c r="B4058" s="447"/>
      <c r="C4058" s="448"/>
      <c r="D4058" s="449"/>
      <c r="E4058" s="460" t="s">
        <v>7291</v>
      </c>
      <c r="F4058" s="460">
        <v>0</v>
      </c>
      <c r="G4058" s="460" t="s">
        <v>64</v>
      </c>
      <c r="H4058" s="460">
        <v>0</v>
      </c>
      <c r="I4058" s="460">
        <v>0</v>
      </c>
      <c r="J4058" s="460">
        <v>0</v>
      </c>
      <c r="K4058" s="460">
        <v>0</v>
      </c>
      <c r="L4058" s="460">
        <v>0</v>
      </c>
      <c r="M4058" s="460">
        <v>0</v>
      </c>
      <c r="N4058" s="460">
        <v>5.3252000000000077E-2</v>
      </c>
      <c r="O4058" s="460">
        <v>5.3252000000000077E-2</v>
      </c>
      <c r="P4058" s="460">
        <v>5.3252000000000077E-2</v>
      </c>
      <c r="Q4058" s="460">
        <v>5.3252000000000077E-2</v>
      </c>
      <c r="R4058" s="460">
        <v>5.3252000000000077E-2</v>
      </c>
      <c r="S4058" s="460">
        <v>5.1400000000000008E-2</v>
      </c>
      <c r="T4058" s="460">
        <v>5.1400000000000008E-2</v>
      </c>
      <c r="U4058" s="460">
        <v>5.1400000000000008E-2</v>
      </c>
      <c r="V4058" s="460">
        <v>5.1400000000000008E-2</v>
      </c>
      <c r="W4058" s="460">
        <v>5.1400000000000008E-2</v>
      </c>
      <c r="X4058" s="460">
        <v>0</v>
      </c>
    </row>
    <row r="4059" spans="1:24" outlineLevel="2">
      <c r="A4059" s="447"/>
      <c r="B4059" s="447"/>
      <c r="C4059" s="448"/>
      <c r="D4059" s="449"/>
      <c r="E4059" s="460" t="s">
        <v>7292</v>
      </c>
      <c r="F4059" s="460">
        <v>0</v>
      </c>
      <c r="G4059" s="460" t="s">
        <v>64</v>
      </c>
      <c r="H4059" s="460">
        <v>0</v>
      </c>
      <c r="I4059" s="460">
        <v>0</v>
      </c>
      <c r="J4059" s="460">
        <v>0</v>
      </c>
      <c r="K4059" s="460">
        <v>0</v>
      </c>
      <c r="L4059" s="460">
        <v>0</v>
      </c>
      <c r="M4059" s="460">
        <v>0</v>
      </c>
      <c r="N4059" s="460">
        <v>4.900028486171859E-2</v>
      </c>
      <c r="O4059" s="460">
        <v>4.900028486171859E-2</v>
      </c>
      <c r="P4059" s="460">
        <v>4.900028486171859E-2</v>
      </c>
      <c r="Q4059" s="460">
        <v>4.900028486171859E-2</v>
      </c>
      <c r="R4059" s="460">
        <v>4.900028486171859E-2</v>
      </c>
      <c r="S4059" s="460">
        <v>4.6479999999999994E-2</v>
      </c>
      <c r="T4059" s="460">
        <v>4.6479999999999994E-2</v>
      </c>
      <c r="U4059" s="460">
        <v>4.6479999999999994E-2</v>
      </c>
      <c r="V4059" s="460">
        <v>4.6479999999999994E-2</v>
      </c>
      <c r="W4059" s="460">
        <v>4.6479999999999994E-2</v>
      </c>
      <c r="X4059" s="460">
        <v>0</v>
      </c>
    </row>
    <row r="4060" spans="1:24" outlineLevel="2">
      <c r="A4060" s="447"/>
      <c r="B4060" s="447"/>
      <c r="C4060" s="448"/>
      <c r="D4060" s="449"/>
      <c r="E4060" s="460" t="s">
        <v>7293</v>
      </c>
      <c r="F4060" s="460">
        <v>0</v>
      </c>
      <c r="G4060" s="460" t="s">
        <v>64</v>
      </c>
      <c r="H4060" s="460">
        <v>0</v>
      </c>
      <c r="I4060" s="460">
        <v>0</v>
      </c>
      <c r="J4060" s="460">
        <v>0</v>
      </c>
      <c r="K4060" s="460">
        <v>0</v>
      </c>
      <c r="L4060" s="460">
        <v>0</v>
      </c>
      <c r="M4060" s="460">
        <v>0</v>
      </c>
      <c r="N4060" s="460">
        <v>0</v>
      </c>
      <c r="O4060" s="460">
        <v>0</v>
      </c>
      <c r="P4060" s="460">
        <v>0</v>
      </c>
      <c r="Q4060" s="460">
        <v>0</v>
      </c>
      <c r="R4060" s="460">
        <v>0</v>
      </c>
      <c r="S4060" s="460">
        <v>0</v>
      </c>
      <c r="T4060" s="460">
        <v>0</v>
      </c>
      <c r="U4060" s="460">
        <v>0</v>
      </c>
      <c r="V4060" s="460">
        <v>0</v>
      </c>
      <c r="W4060" s="460">
        <v>0</v>
      </c>
      <c r="X4060" s="460">
        <v>0</v>
      </c>
    </row>
    <row r="4061" spans="1:24" outlineLevel="2">
      <c r="A4061" s="453"/>
      <c r="B4061" s="453"/>
      <c r="C4061" s="454"/>
      <c r="D4061" s="455"/>
      <c r="E4061" s="456" t="s">
        <v>7289</v>
      </c>
      <c r="F4061" s="456"/>
      <c r="G4061" s="456" t="s">
        <v>64</v>
      </c>
      <c r="H4061" s="456"/>
      <c r="I4061" s="456"/>
      <c r="J4061" s="461">
        <f t="shared" ref="J4061:X4061" si="314" xml:space="preserve">  CHOOSE( $F4057, J4058, J4059, J4060 )</f>
        <v>0</v>
      </c>
      <c r="K4061" s="461">
        <f t="shared" si="314"/>
        <v>0</v>
      </c>
      <c r="L4061" s="461">
        <f t="shared" si="314"/>
        <v>0</v>
      </c>
      <c r="M4061" s="461">
        <f t="shared" si="314"/>
        <v>0</v>
      </c>
      <c r="N4061" s="461">
        <f t="shared" si="314"/>
        <v>5.3252000000000077E-2</v>
      </c>
      <c r="O4061" s="461">
        <f t="shared" si="314"/>
        <v>5.3252000000000077E-2</v>
      </c>
      <c r="P4061" s="461">
        <f t="shared" si="314"/>
        <v>5.3252000000000077E-2</v>
      </c>
      <c r="Q4061" s="461">
        <f t="shared" si="314"/>
        <v>5.3252000000000077E-2</v>
      </c>
      <c r="R4061" s="461">
        <f t="shared" si="314"/>
        <v>5.3252000000000077E-2</v>
      </c>
      <c r="S4061" s="461">
        <f t="shared" si="314"/>
        <v>5.1400000000000008E-2</v>
      </c>
      <c r="T4061" s="461">
        <f t="shared" si="314"/>
        <v>5.1400000000000008E-2</v>
      </c>
      <c r="U4061" s="461">
        <f t="shared" si="314"/>
        <v>5.1400000000000008E-2</v>
      </c>
      <c r="V4061" s="461">
        <f t="shared" si="314"/>
        <v>5.1400000000000008E-2</v>
      </c>
      <c r="W4061" s="461">
        <f t="shared" si="314"/>
        <v>5.1400000000000008E-2</v>
      </c>
      <c r="X4061" s="461">
        <f t="shared" si="314"/>
        <v>0</v>
      </c>
    </row>
    <row r="4062" spans="1:24" outlineLevel="2"/>
    <row r="4063" spans="1:24" outlineLevel="2"/>
    <row r="4064" spans="1:24" outlineLevel="2">
      <c r="B4064" s="69" t="s">
        <v>7294</v>
      </c>
    </row>
    <row r="4065" spans="1:24" outlineLevel="2">
      <c r="A4065" s="447"/>
      <c r="B4065" s="447"/>
      <c r="C4065" s="448"/>
      <c r="D4065" s="449"/>
      <c r="E4065" s="450" t="s">
        <v>7295</v>
      </c>
      <c r="F4065" s="450">
        <v>1</v>
      </c>
      <c r="G4065" s="450" t="s">
        <v>4001</v>
      </c>
      <c r="M4065" s="451"/>
    </row>
    <row r="4066" spans="1:24" outlineLevel="2">
      <c r="A4066" s="447"/>
      <c r="B4066" s="447"/>
      <c r="C4066" s="448"/>
      <c r="D4066" s="449"/>
      <c r="E4066" s="460" t="s">
        <v>7296</v>
      </c>
      <c r="F4066" s="460">
        <v>0</v>
      </c>
      <c r="G4066" s="460" t="s">
        <v>64</v>
      </c>
      <c r="H4066" s="460">
        <v>0</v>
      </c>
      <c r="I4066" s="460">
        <v>0</v>
      </c>
      <c r="J4066" s="460">
        <v>0</v>
      </c>
      <c r="K4066" s="460">
        <v>0</v>
      </c>
      <c r="L4066" s="460">
        <v>0</v>
      </c>
      <c r="M4066" s="460">
        <v>0</v>
      </c>
      <c r="N4066" s="460">
        <v>1.2E-2</v>
      </c>
      <c r="O4066" s="460">
        <v>1.2E-2</v>
      </c>
      <c r="P4066" s="460">
        <v>1.2E-2</v>
      </c>
      <c r="Q4066" s="460">
        <v>1.2E-2</v>
      </c>
      <c r="R4066" s="460">
        <v>1.2E-2</v>
      </c>
      <c r="S4066" s="460">
        <v>0.01</v>
      </c>
      <c r="T4066" s="460">
        <v>0.01</v>
      </c>
      <c r="U4066" s="460">
        <v>0.01</v>
      </c>
      <c r="V4066" s="460">
        <v>0.01</v>
      </c>
      <c r="W4066" s="460">
        <v>0.01</v>
      </c>
      <c r="X4066" s="460">
        <v>0</v>
      </c>
    </row>
    <row r="4067" spans="1:24" outlineLevel="2">
      <c r="A4067" s="447"/>
      <c r="B4067" s="447"/>
      <c r="C4067" s="448"/>
      <c r="D4067" s="449"/>
      <c r="E4067" s="460" t="s">
        <v>7297</v>
      </c>
      <c r="F4067" s="460">
        <v>0</v>
      </c>
      <c r="G4067" s="460" t="s">
        <v>64</v>
      </c>
      <c r="H4067" s="460">
        <v>0</v>
      </c>
      <c r="I4067" s="460">
        <v>0</v>
      </c>
      <c r="J4067" s="460">
        <v>0</v>
      </c>
      <c r="K4067" s="460">
        <v>0</v>
      </c>
      <c r="L4067" s="460">
        <v>0</v>
      </c>
      <c r="M4067" s="460">
        <v>0</v>
      </c>
      <c r="N4067" s="460">
        <v>1.2E-2</v>
      </c>
      <c r="O4067" s="460">
        <v>1.2E-2</v>
      </c>
      <c r="P4067" s="460">
        <v>1.2E-2</v>
      </c>
      <c r="Q4067" s="460">
        <v>1.2E-2</v>
      </c>
      <c r="R4067" s="460">
        <v>1.2E-2</v>
      </c>
      <c r="S4067" s="460">
        <v>0</v>
      </c>
      <c r="T4067" s="460">
        <v>0</v>
      </c>
      <c r="U4067" s="460">
        <v>0</v>
      </c>
      <c r="V4067" s="460">
        <v>0</v>
      </c>
      <c r="W4067" s="460">
        <v>0</v>
      </c>
      <c r="X4067" s="460">
        <v>0</v>
      </c>
    </row>
    <row r="4068" spans="1:24" outlineLevel="2">
      <c r="A4068" s="447"/>
      <c r="B4068" s="447"/>
      <c r="C4068" s="448"/>
      <c r="D4068" s="449"/>
      <c r="E4068" s="460" t="s">
        <v>7298</v>
      </c>
      <c r="F4068" s="460">
        <v>0</v>
      </c>
      <c r="G4068" s="460" t="s">
        <v>64</v>
      </c>
      <c r="H4068" s="460">
        <v>0</v>
      </c>
      <c r="I4068" s="460">
        <v>0</v>
      </c>
      <c r="J4068" s="460">
        <v>0</v>
      </c>
      <c r="K4068" s="460">
        <v>0</v>
      </c>
      <c r="L4068" s="460">
        <v>0</v>
      </c>
      <c r="M4068" s="460">
        <v>0</v>
      </c>
      <c r="N4068" s="460">
        <v>0</v>
      </c>
      <c r="O4068" s="460">
        <v>0</v>
      </c>
      <c r="P4068" s="460">
        <v>0</v>
      </c>
      <c r="Q4068" s="460">
        <v>0</v>
      </c>
      <c r="R4068" s="460">
        <v>0</v>
      </c>
      <c r="S4068" s="460">
        <v>0</v>
      </c>
      <c r="T4068" s="460">
        <v>0</v>
      </c>
      <c r="U4068" s="460">
        <v>0</v>
      </c>
      <c r="V4068" s="460">
        <v>0</v>
      </c>
      <c r="W4068" s="460">
        <v>0</v>
      </c>
      <c r="X4068" s="460">
        <v>0</v>
      </c>
    </row>
    <row r="4069" spans="1:24" outlineLevel="2">
      <c r="A4069" s="453"/>
      <c r="B4069" s="453"/>
      <c r="C4069" s="454"/>
      <c r="D4069" s="455"/>
      <c r="E4069" s="456" t="s">
        <v>7294</v>
      </c>
      <c r="F4069" s="456"/>
      <c r="G4069" s="456" t="s">
        <v>64</v>
      </c>
      <c r="H4069" s="456"/>
      <c r="I4069" s="456"/>
      <c r="J4069" s="461">
        <f t="shared" ref="J4069:X4069" si="315" xml:space="preserve">  CHOOSE( $F4065, J4066, J4067, J4068 )</f>
        <v>0</v>
      </c>
      <c r="K4069" s="461">
        <f t="shared" si="315"/>
        <v>0</v>
      </c>
      <c r="L4069" s="461">
        <f t="shared" si="315"/>
        <v>0</v>
      </c>
      <c r="M4069" s="461">
        <f t="shared" si="315"/>
        <v>0</v>
      </c>
      <c r="N4069" s="461">
        <f t="shared" si="315"/>
        <v>1.2E-2</v>
      </c>
      <c r="O4069" s="461">
        <f t="shared" si="315"/>
        <v>1.2E-2</v>
      </c>
      <c r="P4069" s="461">
        <f t="shared" si="315"/>
        <v>1.2E-2</v>
      </c>
      <c r="Q4069" s="461">
        <f t="shared" si="315"/>
        <v>1.2E-2</v>
      </c>
      <c r="R4069" s="461">
        <f t="shared" si="315"/>
        <v>1.2E-2</v>
      </c>
      <c r="S4069" s="461">
        <f t="shared" si="315"/>
        <v>0.01</v>
      </c>
      <c r="T4069" s="461">
        <f t="shared" si="315"/>
        <v>0.01</v>
      </c>
      <c r="U4069" s="461">
        <f t="shared" si="315"/>
        <v>0.01</v>
      </c>
      <c r="V4069" s="461">
        <f t="shared" si="315"/>
        <v>0.01</v>
      </c>
      <c r="W4069" s="461">
        <f t="shared" si="315"/>
        <v>0.01</v>
      </c>
      <c r="X4069" s="461">
        <f t="shared" si="315"/>
        <v>0</v>
      </c>
    </row>
    <row r="4070" spans="1:24" outlineLevel="2"/>
    <row r="4073" spans="1:24" s="446" customFormat="1">
      <c r="A4073" s="443" t="s">
        <v>7299</v>
      </c>
      <c r="B4073" s="443"/>
      <c r="C4073" s="444"/>
      <c r="D4073" s="445"/>
    </row>
    <row r="4074" spans="1:24" outlineLevel="1"/>
    <row r="4075" spans="1:24" outlineLevel="1">
      <c r="A4075" s="69" t="s">
        <v>7300</v>
      </c>
    </row>
    <row r="4076" spans="1:24" outlineLevel="2">
      <c r="B4076" s="69" t="s">
        <v>7301</v>
      </c>
    </row>
    <row r="4077" spans="1:24" outlineLevel="2">
      <c r="A4077" s="447"/>
      <c r="B4077" s="447"/>
      <c r="C4077" s="448"/>
      <c r="D4077" s="449"/>
      <c r="E4077" s="450" t="s">
        <v>7302</v>
      </c>
      <c r="F4077" s="450">
        <v>1</v>
      </c>
      <c r="G4077" s="450" t="s">
        <v>4001</v>
      </c>
      <c r="M4077" s="451"/>
    </row>
    <row r="4078" spans="1:24" outlineLevel="2">
      <c r="A4078" s="447"/>
      <c r="B4078" s="447"/>
      <c r="C4078" s="448"/>
      <c r="D4078" s="449"/>
      <c r="E4078" s="450" t="s">
        <v>7303</v>
      </c>
      <c r="F4078" s="450">
        <v>1</v>
      </c>
      <c r="G4078" s="450" t="s">
        <v>4001</v>
      </c>
      <c r="M4078" s="451"/>
    </row>
    <row r="4079" spans="1:24" outlineLevel="2">
      <c r="A4079" s="447"/>
      <c r="B4079" s="447"/>
      <c r="C4079" s="448"/>
      <c r="D4079" s="449"/>
      <c r="E4079" s="450" t="s">
        <v>7304</v>
      </c>
      <c r="F4079" s="450">
        <v>1</v>
      </c>
      <c r="G4079" s="450" t="s">
        <v>4001</v>
      </c>
      <c r="M4079" s="451"/>
    </row>
    <row r="4080" spans="1:24" outlineLevel="2">
      <c r="A4080" s="447"/>
      <c r="B4080" s="447"/>
      <c r="C4080" s="448"/>
      <c r="D4080" s="449"/>
      <c r="E4080" s="450" t="s">
        <v>7305</v>
      </c>
      <c r="F4080" s="450">
        <v>0</v>
      </c>
      <c r="G4080" s="450" t="s">
        <v>265</v>
      </c>
      <c r="H4080" s="450">
        <v>0</v>
      </c>
      <c r="I4080" s="450">
        <v>0</v>
      </c>
      <c r="J4080" s="450">
        <v>0</v>
      </c>
      <c r="K4080" s="450">
        <v>0</v>
      </c>
      <c r="L4080" s="450">
        <v>0</v>
      </c>
      <c r="M4080" s="450">
        <v>0</v>
      </c>
      <c r="N4080" s="450">
        <v>0</v>
      </c>
      <c r="O4080" s="450">
        <v>0</v>
      </c>
      <c r="P4080" s="450">
        <v>0</v>
      </c>
      <c r="Q4080" s="450">
        <v>0</v>
      </c>
      <c r="R4080" s="450">
        <v>0</v>
      </c>
      <c r="S4080" s="450">
        <v>0</v>
      </c>
      <c r="T4080" s="450">
        <v>0</v>
      </c>
      <c r="U4080" s="450">
        <v>0</v>
      </c>
      <c r="V4080" s="450">
        <v>0</v>
      </c>
      <c r="W4080" s="450">
        <v>0</v>
      </c>
      <c r="X4080" s="450">
        <v>0</v>
      </c>
    </row>
    <row r="4081" spans="1:24" outlineLevel="2">
      <c r="A4081" s="447"/>
      <c r="B4081" s="447"/>
      <c r="C4081" s="448"/>
      <c r="D4081" s="449"/>
      <c r="E4081" s="450" t="s">
        <v>7306</v>
      </c>
      <c r="F4081" s="450">
        <v>0</v>
      </c>
      <c r="G4081" s="450" t="s">
        <v>265</v>
      </c>
      <c r="H4081" s="450">
        <v>0</v>
      </c>
      <c r="I4081" s="450">
        <v>0</v>
      </c>
      <c r="J4081" s="450">
        <v>0</v>
      </c>
      <c r="K4081" s="450">
        <v>0</v>
      </c>
      <c r="L4081" s="450">
        <v>0</v>
      </c>
      <c r="M4081" s="450">
        <v>0</v>
      </c>
      <c r="N4081" s="450">
        <v>0</v>
      </c>
      <c r="O4081" s="450">
        <v>0</v>
      </c>
      <c r="P4081" s="450">
        <v>0</v>
      </c>
      <c r="Q4081" s="450">
        <v>0</v>
      </c>
      <c r="R4081" s="450">
        <v>0</v>
      </c>
      <c r="S4081" s="450">
        <v>0</v>
      </c>
      <c r="T4081" s="450">
        <v>0</v>
      </c>
      <c r="U4081" s="450">
        <v>0</v>
      </c>
      <c r="V4081" s="450">
        <v>0</v>
      </c>
      <c r="W4081" s="450">
        <v>0</v>
      </c>
      <c r="X4081" s="450">
        <v>0</v>
      </c>
    </row>
    <row r="4082" spans="1:24" outlineLevel="2">
      <c r="A4082" s="447"/>
      <c r="B4082" s="447"/>
      <c r="C4082" s="448"/>
      <c r="D4082" s="449"/>
      <c r="E4082" s="450" t="s">
        <v>7307</v>
      </c>
      <c r="F4082" s="450">
        <v>0</v>
      </c>
      <c r="G4082" s="450" t="s">
        <v>265</v>
      </c>
      <c r="H4082" s="450">
        <v>0</v>
      </c>
      <c r="I4082" s="450">
        <v>0</v>
      </c>
      <c r="J4082" s="450">
        <v>0</v>
      </c>
      <c r="K4082" s="450">
        <v>0</v>
      </c>
      <c r="L4082" s="450">
        <v>0</v>
      </c>
      <c r="M4082" s="450">
        <v>0</v>
      </c>
      <c r="N4082" s="450">
        <v>0</v>
      </c>
      <c r="O4082" s="450">
        <v>0</v>
      </c>
      <c r="P4082" s="450">
        <v>0</v>
      </c>
      <c r="Q4082" s="450">
        <v>0</v>
      </c>
      <c r="R4082" s="450">
        <v>0</v>
      </c>
      <c r="S4082" s="450">
        <v>0</v>
      </c>
      <c r="T4082" s="450">
        <v>0</v>
      </c>
      <c r="U4082" s="450">
        <v>0</v>
      </c>
      <c r="V4082" s="450">
        <v>0</v>
      </c>
      <c r="W4082" s="450">
        <v>0</v>
      </c>
      <c r="X4082" s="450">
        <v>0</v>
      </c>
    </row>
    <row r="4083" spans="1:24" outlineLevel="2">
      <c r="A4083" s="447"/>
      <c r="B4083" s="447"/>
      <c r="C4083" s="448"/>
      <c r="D4083" s="449"/>
      <c r="E4083" s="450" t="s">
        <v>7308</v>
      </c>
      <c r="F4083" s="450">
        <v>0</v>
      </c>
      <c r="G4083" s="450" t="s">
        <v>265</v>
      </c>
      <c r="H4083" s="450">
        <v>0</v>
      </c>
      <c r="I4083" s="450">
        <v>0</v>
      </c>
      <c r="J4083" s="450">
        <v>0</v>
      </c>
      <c r="K4083" s="450">
        <v>0</v>
      </c>
      <c r="L4083" s="450">
        <v>0</v>
      </c>
      <c r="M4083" s="450">
        <v>0</v>
      </c>
      <c r="N4083" s="450">
        <v>0</v>
      </c>
      <c r="O4083" s="450">
        <v>0</v>
      </c>
      <c r="P4083" s="450">
        <v>0</v>
      </c>
      <c r="Q4083" s="450">
        <v>0</v>
      </c>
      <c r="R4083" s="450">
        <v>0</v>
      </c>
      <c r="S4083" s="450">
        <v>0</v>
      </c>
      <c r="T4083" s="450">
        <v>0</v>
      </c>
      <c r="U4083" s="450">
        <v>0</v>
      </c>
      <c r="V4083" s="450">
        <v>0</v>
      </c>
      <c r="W4083" s="450">
        <v>0</v>
      </c>
      <c r="X4083" s="450">
        <v>0</v>
      </c>
    </row>
    <row r="4084" spans="1:24" outlineLevel="2">
      <c r="A4084" s="447"/>
      <c r="B4084" s="447"/>
      <c r="C4084" s="448"/>
      <c r="D4084" s="449"/>
      <c r="E4084" s="450" t="s">
        <v>7309</v>
      </c>
      <c r="F4084" s="450">
        <v>0</v>
      </c>
      <c r="G4084" s="450" t="s">
        <v>265</v>
      </c>
      <c r="H4084" s="450">
        <v>0</v>
      </c>
      <c r="I4084" s="450">
        <v>0</v>
      </c>
      <c r="J4084" s="450">
        <v>0</v>
      </c>
      <c r="K4084" s="450">
        <v>0</v>
      </c>
      <c r="L4084" s="450">
        <v>0</v>
      </c>
      <c r="M4084" s="450">
        <v>0</v>
      </c>
      <c r="N4084" s="450">
        <v>0</v>
      </c>
      <c r="O4084" s="450">
        <v>0</v>
      </c>
      <c r="P4084" s="450">
        <v>0</v>
      </c>
      <c r="Q4084" s="450">
        <v>0</v>
      </c>
      <c r="R4084" s="450">
        <v>0</v>
      </c>
      <c r="S4084" s="450">
        <v>0</v>
      </c>
      <c r="T4084" s="450">
        <v>0</v>
      </c>
      <c r="U4084" s="450">
        <v>0</v>
      </c>
      <c r="V4084" s="450">
        <v>0</v>
      </c>
      <c r="W4084" s="450">
        <v>0</v>
      </c>
      <c r="X4084" s="450">
        <v>0</v>
      </c>
    </row>
    <row r="4085" spans="1:24" outlineLevel="2">
      <c r="A4085" s="447"/>
      <c r="B4085" s="447"/>
      <c r="C4085" s="448"/>
      <c r="D4085" s="449"/>
      <c r="E4085" s="450" t="s">
        <v>7310</v>
      </c>
      <c r="F4085" s="450">
        <v>0</v>
      </c>
      <c r="G4085" s="450" t="s">
        <v>265</v>
      </c>
      <c r="H4085" s="450">
        <v>0</v>
      </c>
      <c r="I4085" s="450">
        <v>0</v>
      </c>
      <c r="J4085" s="450">
        <v>0</v>
      </c>
      <c r="K4085" s="450">
        <v>0</v>
      </c>
      <c r="L4085" s="450">
        <v>0</v>
      </c>
      <c r="M4085" s="450">
        <v>0</v>
      </c>
      <c r="N4085" s="450">
        <v>0</v>
      </c>
      <c r="O4085" s="450">
        <v>0</v>
      </c>
      <c r="P4085" s="450">
        <v>0</v>
      </c>
      <c r="Q4085" s="450">
        <v>0</v>
      </c>
      <c r="R4085" s="450">
        <v>0</v>
      </c>
      <c r="S4085" s="450">
        <v>0</v>
      </c>
      <c r="T4085" s="450">
        <v>0</v>
      </c>
      <c r="U4085" s="450">
        <v>0</v>
      </c>
      <c r="V4085" s="450">
        <v>0</v>
      </c>
      <c r="W4085" s="450">
        <v>0</v>
      </c>
      <c r="X4085" s="450">
        <v>0</v>
      </c>
    </row>
    <row r="4086" spans="1:24" outlineLevel="2">
      <c r="A4086" s="447"/>
      <c r="B4086" s="447"/>
      <c r="C4086" s="448"/>
      <c r="D4086" s="449"/>
      <c r="E4086" s="450" t="s">
        <v>7311</v>
      </c>
      <c r="F4086" s="450">
        <v>0</v>
      </c>
      <c r="G4086" s="450" t="s">
        <v>265</v>
      </c>
      <c r="H4086" s="450">
        <v>0</v>
      </c>
      <c r="I4086" s="450">
        <v>0</v>
      </c>
      <c r="J4086" s="450">
        <v>0</v>
      </c>
      <c r="K4086" s="450">
        <v>0</v>
      </c>
      <c r="L4086" s="450">
        <v>0</v>
      </c>
      <c r="M4086" s="450">
        <v>0</v>
      </c>
      <c r="N4086" s="450">
        <v>0</v>
      </c>
      <c r="O4086" s="450">
        <v>0</v>
      </c>
      <c r="P4086" s="450">
        <v>0</v>
      </c>
      <c r="Q4086" s="450">
        <v>0</v>
      </c>
      <c r="R4086" s="450">
        <v>0</v>
      </c>
      <c r="S4086" s="450">
        <v>0</v>
      </c>
      <c r="T4086" s="450">
        <v>0</v>
      </c>
      <c r="U4086" s="450">
        <v>0</v>
      </c>
      <c r="V4086" s="450">
        <v>0</v>
      </c>
      <c r="W4086" s="450">
        <v>0</v>
      </c>
      <c r="X4086" s="450">
        <v>0</v>
      </c>
    </row>
    <row r="4087" spans="1:24" outlineLevel="2">
      <c r="A4087" s="447"/>
      <c r="B4087" s="447"/>
      <c r="C4087" s="448"/>
      <c r="D4087" s="449"/>
      <c r="E4087" s="450" t="s">
        <v>7312</v>
      </c>
      <c r="F4087" s="450">
        <v>0</v>
      </c>
      <c r="G4087" s="450" t="s">
        <v>265</v>
      </c>
      <c r="H4087" s="450">
        <v>0</v>
      </c>
      <c r="I4087" s="450">
        <v>0</v>
      </c>
      <c r="J4087" s="450">
        <v>0</v>
      </c>
      <c r="K4087" s="450">
        <v>0</v>
      </c>
      <c r="L4087" s="450">
        <v>0</v>
      </c>
      <c r="M4087" s="450">
        <v>0</v>
      </c>
      <c r="N4087" s="450">
        <v>0</v>
      </c>
      <c r="O4087" s="450">
        <v>0</v>
      </c>
      <c r="P4087" s="450">
        <v>0</v>
      </c>
      <c r="Q4087" s="450">
        <v>0</v>
      </c>
      <c r="R4087" s="450">
        <v>0</v>
      </c>
      <c r="S4087" s="450">
        <v>0</v>
      </c>
      <c r="T4087" s="450">
        <v>0</v>
      </c>
      <c r="U4087" s="450">
        <v>0</v>
      </c>
      <c r="V4087" s="450">
        <v>0</v>
      </c>
      <c r="W4087" s="450">
        <v>0</v>
      </c>
      <c r="X4087" s="450">
        <v>0</v>
      </c>
    </row>
    <row r="4088" spans="1:24" outlineLevel="2">
      <c r="A4088" s="447"/>
      <c r="B4088" s="447"/>
      <c r="C4088" s="448"/>
      <c r="D4088" s="449"/>
      <c r="E4088" s="450" t="s">
        <v>7313</v>
      </c>
      <c r="F4088" s="450">
        <v>0</v>
      </c>
      <c r="G4088" s="450" t="s">
        <v>265</v>
      </c>
      <c r="H4088" s="450">
        <v>0</v>
      </c>
      <c r="I4088" s="450">
        <v>0</v>
      </c>
      <c r="J4088" s="450">
        <v>0</v>
      </c>
      <c r="K4088" s="450">
        <v>0</v>
      </c>
      <c r="L4088" s="450">
        <v>0</v>
      </c>
      <c r="M4088" s="450">
        <v>0</v>
      </c>
      <c r="N4088" s="450">
        <v>0</v>
      </c>
      <c r="O4088" s="450">
        <v>0</v>
      </c>
      <c r="P4088" s="450">
        <v>0</v>
      </c>
      <c r="Q4088" s="450">
        <v>0</v>
      </c>
      <c r="R4088" s="450">
        <v>0</v>
      </c>
      <c r="S4088" s="450">
        <v>0</v>
      </c>
      <c r="T4088" s="450">
        <v>0</v>
      </c>
      <c r="U4088" s="450">
        <v>0</v>
      </c>
      <c r="V4088" s="450">
        <v>0</v>
      </c>
      <c r="W4088" s="450">
        <v>0</v>
      </c>
      <c r="X4088" s="450">
        <v>0</v>
      </c>
    </row>
    <row r="4089" spans="1:24" outlineLevel="2">
      <c r="A4089" s="453"/>
      <c r="B4089" s="453"/>
      <c r="C4089" s="454"/>
      <c r="D4089" s="455"/>
      <c r="E4089" s="456" t="s">
        <v>7314</v>
      </c>
      <c r="F4089" s="456"/>
      <c r="G4089" s="456" t="s">
        <v>265</v>
      </c>
      <c r="H4089" s="459">
        <f t="shared" ref="H4089:H4091" si="316" xml:space="preserve"> SUM( J4089:X4089 )</f>
        <v>0</v>
      </c>
      <c r="I4089" s="456"/>
      <c r="J4089" s="459">
        <f t="shared" ref="J4089:X4091" si="317" xml:space="preserve">  CHOOSE( $F4077, J4080, J4083, J4086 )</f>
        <v>0</v>
      </c>
      <c r="K4089" s="459">
        <f t="shared" si="317"/>
        <v>0</v>
      </c>
      <c r="L4089" s="459">
        <f t="shared" si="317"/>
        <v>0</v>
      </c>
      <c r="M4089" s="459">
        <f t="shared" si="317"/>
        <v>0</v>
      </c>
      <c r="N4089" s="459">
        <f t="shared" si="317"/>
        <v>0</v>
      </c>
      <c r="O4089" s="459">
        <f t="shared" si="317"/>
        <v>0</v>
      </c>
      <c r="P4089" s="459">
        <f t="shared" si="317"/>
        <v>0</v>
      </c>
      <c r="Q4089" s="459">
        <f t="shared" si="317"/>
        <v>0</v>
      </c>
      <c r="R4089" s="459">
        <f t="shared" si="317"/>
        <v>0</v>
      </c>
      <c r="S4089" s="459">
        <f t="shared" si="317"/>
        <v>0</v>
      </c>
      <c r="T4089" s="459">
        <f t="shared" si="317"/>
        <v>0</v>
      </c>
      <c r="U4089" s="459">
        <f t="shared" si="317"/>
        <v>0</v>
      </c>
      <c r="V4089" s="459">
        <f t="shared" si="317"/>
        <v>0</v>
      </c>
      <c r="W4089" s="459">
        <f t="shared" si="317"/>
        <v>0</v>
      </c>
      <c r="X4089" s="459">
        <f t="shared" si="317"/>
        <v>0</v>
      </c>
    </row>
    <row r="4090" spans="1:24" outlineLevel="2">
      <c r="A4090" s="453"/>
      <c r="B4090" s="453"/>
      <c r="C4090" s="454"/>
      <c r="D4090" s="455"/>
      <c r="E4090" s="456" t="s">
        <v>7315</v>
      </c>
      <c r="F4090" s="456"/>
      <c r="G4090" s="456" t="s">
        <v>265</v>
      </c>
      <c r="H4090" s="459">
        <f t="shared" si="316"/>
        <v>0</v>
      </c>
      <c r="I4090" s="456"/>
      <c r="J4090" s="459">
        <f t="shared" si="317"/>
        <v>0</v>
      </c>
      <c r="K4090" s="459">
        <f t="shared" si="317"/>
        <v>0</v>
      </c>
      <c r="L4090" s="459">
        <f t="shared" si="317"/>
        <v>0</v>
      </c>
      <c r="M4090" s="459">
        <f t="shared" si="317"/>
        <v>0</v>
      </c>
      <c r="N4090" s="459">
        <f t="shared" si="317"/>
        <v>0</v>
      </c>
      <c r="O4090" s="459">
        <f t="shared" si="317"/>
        <v>0</v>
      </c>
      <c r="P4090" s="459">
        <f t="shared" si="317"/>
        <v>0</v>
      </c>
      <c r="Q4090" s="459">
        <f t="shared" si="317"/>
        <v>0</v>
      </c>
      <c r="R4090" s="459">
        <f t="shared" si="317"/>
        <v>0</v>
      </c>
      <c r="S4090" s="459">
        <f t="shared" si="317"/>
        <v>0</v>
      </c>
      <c r="T4090" s="459">
        <f t="shared" si="317"/>
        <v>0</v>
      </c>
      <c r="U4090" s="459">
        <f t="shared" si="317"/>
        <v>0</v>
      </c>
      <c r="V4090" s="459">
        <f t="shared" si="317"/>
        <v>0</v>
      </c>
      <c r="W4090" s="459">
        <f t="shared" si="317"/>
        <v>0</v>
      </c>
      <c r="X4090" s="459">
        <f t="shared" si="317"/>
        <v>0</v>
      </c>
    </row>
    <row r="4091" spans="1:24" outlineLevel="2">
      <c r="A4091" s="453"/>
      <c r="B4091" s="453"/>
      <c r="C4091" s="454"/>
      <c r="D4091" s="455"/>
      <c r="E4091" s="456" t="s">
        <v>7316</v>
      </c>
      <c r="F4091" s="456"/>
      <c r="G4091" s="456" t="s">
        <v>265</v>
      </c>
      <c r="H4091" s="459">
        <f t="shared" si="316"/>
        <v>0</v>
      </c>
      <c r="I4091" s="456"/>
      <c r="J4091" s="459">
        <f t="shared" si="317"/>
        <v>0</v>
      </c>
      <c r="K4091" s="459">
        <f t="shared" si="317"/>
        <v>0</v>
      </c>
      <c r="L4091" s="459">
        <f t="shared" si="317"/>
        <v>0</v>
      </c>
      <c r="M4091" s="459">
        <f t="shared" si="317"/>
        <v>0</v>
      </c>
      <c r="N4091" s="459">
        <f t="shared" si="317"/>
        <v>0</v>
      </c>
      <c r="O4091" s="459">
        <f t="shared" si="317"/>
        <v>0</v>
      </c>
      <c r="P4091" s="459">
        <f t="shared" si="317"/>
        <v>0</v>
      </c>
      <c r="Q4091" s="459">
        <f t="shared" si="317"/>
        <v>0</v>
      </c>
      <c r="R4091" s="459">
        <f t="shared" si="317"/>
        <v>0</v>
      </c>
      <c r="S4091" s="459">
        <f t="shared" si="317"/>
        <v>0</v>
      </c>
      <c r="T4091" s="459">
        <f t="shared" si="317"/>
        <v>0</v>
      </c>
      <c r="U4091" s="459">
        <f t="shared" si="317"/>
        <v>0</v>
      </c>
      <c r="V4091" s="459">
        <f t="shared" si="317"/>
        <v>0</v>
      </c>
      <c r="W4091" s="459">
        <f t="shared" si="317"/>
        <v>0</v>
      </c>
      <c r="X4091" s="459">
        <f t="shared" si="317"/>
        <v>0</v>
      </c>
    </row>
    <row r="4092" spans="1:24" outlineLevel="2"/>
    <row r="4093" spans="1:24" outlineLevel="2"/>
    <row r="4094" spans="1:24" outlineLevel="2">
      <c r="B4094" s="69" t="s">
        <v>7317</v>
      </c>
    </row>
    <row r="4095" spans="1:24" outlineLevel="2">
      <c r="A4095" s="447"/>
      <c r="B4095" s="447"/>
      <c r="C4095" s="448"/>
      <c r="D4095" s="449"/>
      <c r="E4095" s="450" t="s">
        <v>7318</v>
      </c>
      <c r="F4095" s="450">
        <v>1</v>
      </c>
      <c r="G4095" s="450" t="s">
        <v>4001</v>
      </c>
      <c r="M4095" s="451"/>
    </row>
    <row r="4096" spans="1:24" outlineLevel="2">
      <c r="A4096" s="447"/>
      <c r="B4096" s="447"/>
      <c r="C4096" s="448"/>
      <c r="D4096" s="449"/>
      <c r="E4096" s="450" t="s">
        <v>7319</v>
      </c>
      <c r="F4096" s="450">
        <v>1</v>
      </c>
      <c r="G4096" s="450" t="s">
        <v>4001</v>
      </c>
      <c r="M4096" s="451"/>
    </row>
    <row r="4097" spans="1:24" outlineLevel="2">
      <c r="A4097" s="447"/>
      <c r="B4097" s="447"/>
      <c r="C4097" s="448"/>
      <c r="D4097" s="449"/>
      <c r="E4097" s="450" t="s">
        <v>7320</v>
      </c>
      <c r="F4097" s="450">
        <v>1</v>
      </c>
      <c r="G4097" s="450" t="s">
        <v>4001</v>
      </c>
      <c r="M4097" s="451"/>
    </row>
    <row r="4098" spans="1:24" outlineLevel="2">
      <c r="A4098" s="447"/>
      <c r="B4098" s="447"/>
      <c r="C4098" s="448"/>
      <c r="D4098" s="449"/>
      <c r="E4098" s="452" t="s">
        <v>7321</v>
      </c>
      <c r="F4098" s="452">
        <v>0</v>
      </c>
      <c r="G4098" s="452" t="s">
        <v>29</v>
      </c>
      <c r="H4098" s="452">
        <v>0</v>
      </c>
      <c r="I4098" s="452">
        <v>0</v>
      </c>
      <c r="J4098" s="452">
        <v>0</v>
      </c>
      <c r="K4098" s="452">
        <v>0</v>
      </c>
      <c r="L4098" s="452">
        <v>0</v>
      </c>
      <c r="M4098" s="452">
        <v>0</v>
      </c>
      <c r="N4098" s="452">
        <v>0</v>
      </c>
      <c r="O4098" s="452">
        <v>0</v>
      </c>
      <c r="P4098" s="452">
        <v>0</v>
      </c>
      <c r="Q4098" s="452">
        <v>0</v>
      </c>
      <c r="R4098" s="452">
        <v>0</v>
      </c>
      <c r="S4098" s="452">
        <v>0</v>
      </c>
      <c r="T4098" s="452">
        <v>0</v>
      </c>
      <c r="U4098" s="452">
        <v>0</v>
      </c>
      <c r="V4098" s="452">
        <v>0</v>
      </c>
      <c r="W4098" s="452">
        <v>0</v>
      </c>
      <c r="X4098" s="452">
        <v>0</v>
      </c>
    </row>
    <row r="4099" spans="1:24" outlineLevel="2">
      <c r="A4099" s="447"/>
      <c r="B4099" s="447"/>
      <c r="C4099" s="448"/>
      <c r="D4099" s="449"/>
      <c r="E4099" s="452" t="s">
        <v>7322</v>
      </c>
      <c r="F4099" s="452">
        <v>0</v>
      </c>
      <c r="G4099" s="452" t="s">
        <v>29</v>
      </c>
      <c r="H4099" s="452">
        <v>0</v>
      </c>
      <c r="I4099" s="452">
        <v>0</v>
      </c>
      <c r="J4099" s="452">
        <v>0</v>
      </c>
      <c r="K4099" s="452">
        <v>0</v>
      </c>
      <c r="L4099" s="452">
        <v>0</v>
      </c>
      <c r="M4099" s="452">
        <v>0</v>
      </c>
      <c r="N4099" s="452">
        <v>0</v>
      </c>
      <c r="O4099" s="452">
        <v>0</v>
      </c>
      <c r="P4099" s="452">
        <v>0</v>
      </c>
      <c r="Q4099" s="452">
        <v>0</v>
      </c>
      <c r="R4099" s="452">
        <v>0</v>
      </c>
      <c r="S4099" s="452">
        <v>0</v>
      </c>
      <c r="T4099" s="452">
        <v>0</v>
      </c>
      <c r="U4099" s="452">
        <v>0</v>
      </c>
      <c r="V4099" s="452">
        <v>0</v>
      </c>
      <c r="W4099" s="452">
        <v>0</v>
      </c>
      <c r="X4099" s="452">
        <v>0</v>
      </c>
    </row>
    <row r="4100" spans="1:24" outlineLevel="2">
      <c r="A4100" s="447"/>
      <c r="B4100" s="447"/>
      <c r="C4100" s="448"/>
      <c r="D4100" s="449"/>
      <c r="E4100" s="452" t="s">
        <v>7323</v>
      </c>
      <c r="F4100" s="452">
        <v>0</v>
      </c>
      <c r="G4100" s="452" t="s">
        <v>29</v>
      </c>
      <c r="H4100" s="452">
        <v>0</v>
      </c>
      <c r="I4100" s="452">
        <v>0</v>
      </c>
      <c r="J4100" s="452">
        <v>0</v>
      </c>
      <c r="K4100" s="452">
        <v>0</v>
      </c>
      <c r="L4100" s="452">
        <v>0</v>
      </c>
      <c r="M4100" s="452">
        <v>0</v>
      </c>
      <c r="N4100" s="452">
        <v>0</v>
      </c>
      <c r="O4100" s="452">
        <v>0</v>
      </c>
      <c r="P4100" s="452">
        <v>0</v>
      </c>
      <c r="Q4100" s="452">
        <v>0</v>
      </c>
      <c r="R4100" s="452">
        <v>0</v>
      </c>
      <c r="S4100" s="452">
        <v>0</v>
      </c>
      <c r="T4100" s="452">
        <v>0</v>
      </c>
      <c r="U4100" s="452">
        <v>0</v>
      </c>
      <c r="V4100" s="452">
        <v>0</v>
      </c>
      <c r="W4100" s="452">
        <v>0</v>
      </c>
      <c r="X4100" s="452">
        <v>0</v>
      </c>
    </row>
    <row r="4101" spans="1:24" outlineLevel="2">
      <c r="A4101" s="447"/>
      <c r="B4101" s="447"/>
      <c r="C4101" s="448"/>
      <c r="D4101" s="449"/>
      <c r="E4101" s="452" t="s">
        <v>7324</v>
      </c>
      <c r="F4101" s="452">
        <v>0</v>
      </c>
      <c r="G4101" s="452" t="s">
        <v>29</v>
      </c>
      <c r="H4101" s="452">
        <v>0</v>
      </c>
      <c r="I4101" s="452">
        <v>0</v>
      </c>
      <c r="J4101" s="452">
        <v>0</v>
      </c>
      <c r="K4101" s="452">
        <v>0</v>
      </c>
      <c r="L4101" s="452">
        <v>0</v>
      </c>
      <c r="M4101" s="452">
        <v>0</v>
      </c>
      <c r="N4101" s="452">
        <v>0</v>
      </c>
      <c r="O4101" s="452">
        <v>0</v>
      </c>
      <c r="P4101" s="452">
        <v>0</v>
      </c>
      <c r="Q4101" s="452">
        <v>0</v>
      </c>
      <c r="R4101" s="452">
        <v>0</v>
      </c>
      <c r="S4101" s="452">
        <v>0</v>
      </c>
      <c r="T4101" s="452">
        <v>0</v>
      </c>
      <c r="U4101" s="452">
        <v>0</v>
      </c>
      <c r="V4101" s="452">
        <v>0</v>
      </c>
      <c r="W4101" s="452">
        <v>0</v>
      </c>
      <c r="X4101" s="452">
        <v>0</v>
      </c>
    </row>
    <row r="4102" spans="1:24" outlineLevel="2">
      <c r="A4102" s="447"/>
      <c r="B4102" s="447"/>
      <c r="C4102" s="448"/>
      <c r="D4102" s="449"/>
      <c r="E4102" s="452" t="s">
        <v>7325</v>
      </c>
      <c r="F4102" s="452">
        <v>0</v>
      </c>
      <c r="G4102" s="452" t="s">
        <v>29</v>
      </c>
      <c r="H4102" s="452">
        <v>0</v>
      </c>
      <c r="I4102" s="452">
        <v>0</v>
      </c>
      <c r="J4102" s="452">
        <v>0</v>
      </c>
      <c r="K4102" s="452">
        <v>0</v>
      </c>
      <c r="L4102" s="452">
        <v>0</v>
      </c>
      <c r="M4102" s="452">
        <v>0</v>
      </c>
      <c r="N4102" s="452">
        <v>0</v>
      </c>
      <c r="O4102" s="452">
        <v>0</v>
      </c>
      <c r="P4102" s="452">
        <v>0</v>
      </c>
      <c r="Q4102" s="452">
        <v>0</v>
      </c>
      <c r="R4102" s="452">
        <v>0</v>
      </c>
      <c r="S4102" s="452">
        <v>0</v>
      </c>
      <c r="T4102" s="452">
        <v>0</v>
      </c>
      <c r="U4102" s="452">
        <v>0</v>
      </c>
      <c r="V4102" s="452">
        <v>0</v>
      </c>
      <c r="W4102" s="452">
        <v>0</v>
      </c>
      <c r="X4102" s="452">
        <v>0</v>
      </c>
    </row>
    <row r="4103" spans="1:24" outlineLevel="2">
      <c r="A4103" s="447"/>
      <c r="B4103" s="447"/>
      <c r="C4103" s="448"/>
      <c r="D4103" s="449"/>
      <c r="E4103" s="452" t="s">
        <v>7326</v>
      </c>
      <c r="F4103" s="452">
        <v>0</v>
      </c>
      <c r="G4103" s="452" t="s">
        <v>29</v>
      </c>
      <c r="H4103" s="452">
        <v>0</v>
      </c>
      <c r="I4103" s="452">
        <v>0</v>
      </c>
      <c r="J4103" s="452">
        <v>0</v>
      </c>
      <c r="K4103" s="452">
        <v>0</v>
      </c>
      <c r="L4103" s="452">
        <v>0</v>
      </c>
      <c r="M4103" s="452">
        <v>0</v>
      </c>
      <c r="N4103" s="452">
        <v>0</v>
      </c>
      <c r="O4103" s="452">
        <v>0</v>
      </c>
      <c r="P4103" s="452">
        <v>0</v>
      </c>
      <c r="Q4103" s="452">
        <v>0</v>
      </c>
      <c r="R4103" s="452">
        <v>0</v>
      </c>
      <c r="S4103" s="452">
        <v>0</v>
      </c>
      <c r="T4103" s="452">
        <v>0</v>
      </c>
      <c r="U4103" s="452">
        <v>0</v>
      </c>
      <c r="V4103" s="452">
        <v>0</v>
      </c>
      <c r="W4103" s="452">
        <v>0</v>
      </c>
      <c r="X4103" s="452">
        <v>0</v>
      </c>
    </row>
    <row r="4104" spans="1:24" outlineLevel="2">
      <c r="A4104" s="447"/>
      <c r="B4104" s="447"/>
      <c r="C4104" s="448"/>
      <c r="D4104" s="449"/>
      <c r="E4104" s="452" t="s">
        <v>7327</v>
      </c>
      <c r="F4104" s="452">
        <v>0</v>
      </c>
      <c r="G4104" s="452" t="s">
        <v>29</v>
      </c>
      <c r="H4104" s="452">
        <v>0</v>
      </c>
      <c r="I4104" s="452">
        <v>0</v>
      </c>
      <c r="J4104" s="452">
        <v>0</v>
      </c>
      <c r="K4104" s="452">
        <v>0</v>
      </c>
      <c r="L4104" s="452">
        <v>0</v>
      </c>
      <c r="M4104" s="452">
        <v>0</v>
      </c>
      <c r="N4104" s="452">
        <v>0</v>
      </c>
      <c r="O4104" s="452">
        <v>0</v>
      </c>
      <c r="P4104" s="452">
        <v>0</v>
      </c>
      <c r="Q4104" s="452">
        <v>0</v>
      </c>
      <c r="R4104" s="452">
        <v>0</v>
      </c>
      <c r="S4104" s="452">
        <v>0</v>
      </c>
      <c r="T4104" s="452">
        <v>0</v>
      </c>
      <c r="U4104" s="452">
        <v>0</v>
      </c>
      <c r="V4104" s="452">
        <v>0</v>
      </c>
      <c r="W4104" s="452">
        <v>0</v>
      </c>
      <c r="X4104" s="452">
        <v>0</v>
      </c>
    </row>
    <row r="4105" spans="1:24" outlineLevel="2">
      <c r="A4105" s="447"/>
      <c r="B4105" s="447"/>
      <c r="C4105" s="448"/>
      <c r="D4105" s="449"/>
      <c r="E4105" s="452" t="s">
        <v>7328</v>
      </c>
      <c r="F4105" s="452">
        <v>0</v>
      </c>
      <c r="G4105" s="452" t="s">
        <v>29</v>
      </c>
      <c r="H4105" s="452">
        <v>0</v>
      </c>
      <c r="I4105" s="452">
        <v>0</v>
      </c>
      <c r="J4105" s="452">
        <v>0</v>
      </c>
      <c r="K4105" s="452">
        <v>0</v>
      </c>
      <c r="L4105" s="452">
        <v>0</v>
      </c>
      <c r="M4105" s="452">
        <v>0</v>
      </c>
      <c r="N4105" s="452">
        <v>0</v>
      </c>
      <c r="O4105" s="452">
        <v>0</v>
      </c>
      <c r="P4105" s="452">
        <v>0</v>
      </c>
      <c r="Q4105" s="452">
        <v>0</v>
      </c>
      <c r="R4105" s="452">
        <v>0</v>
      </c>
      <c r="S4105" s="452">
        <v>0</v>
      </c>
      <c r="T4105" s="452">
        <v>0</v>
      </c>
      <c r="U4105" s="452">
        <v>0</v>
      </c>
      <c r="V4105" s="452">
        <v>0</v>
      </c>
      <c r="W4105" s="452">
        <v>0</v>
      </c>
      <c r="X4105" s="452">
        <v>0</v>
      </c>
    </row>
    <row r="4106" spans="1:24" outlineLevel="2">
      <c r="A4106" s="447"/>
      <c r="B4106" s="447"/>
      <c r="C4106" s="448"/>
      <c r="D4106" s="449"/>
      <c r="E4106" s="452" t="s">
        <v>7329</v>
      </c>
      <c r="F4106" s="452">
        <v>0</v>
      </c>
      <c r="G4106" s="452" t="s">
        <v>29</v>
      </c>
      <c r="H4106" s="452">
        <v>0</v>
      </c>
      <c r="I4106" s="452">
        <v>0</v>
      </c>
      <c r="J4106" s="452">
        <v>0</v>
      </c>
      <c r="K4106" s="452">
        <v>0</v>
      </c>
      <c r="L4106" s="452">
        <v>0</v>
      </c>
      <c r="M4106" s="452">
        <v>0</v>
      </c>
      <c r="N4106" s="452">
        <v>0</v>
      </c>
      <c r="O4106" s="452">
        <v>0</v>
      </c>
      <c r="P4106" s="452">
        <v>0</v>
      </c>
      <c r="Q4106" s="452">
        <v>0</v>
      </c>
      <c r="R4106" s="452">
        <v>0</v>
      </c>
      <c r="S4106" s="452">
        <v>0</v>
      </c>
      <c r="T4106" s="452">
        <v>0</v>
      </c>
      <c r="U4106" s="452">
        <v>0</v>
      </c>
      <c r="V4106" s="452">
        <v>0</v>
      </c>
      <c r="W4106" s="452">
        <v>0</v>
      </c>
      <c r="X4106" s="452">
        <v>0</v>
      </c>
    </row>
    <row r="4107" spans="1:24" outlineLevel="2">
      <c r="A4107" s="453"/>
      <c r="B4107" s="453"/>
      <c r="C4107" s="454"/>
      <c r="D4107" s="455"/>
      <c r="E4107" s="456" t="s">
        <v>7330</v>
      </c>
      <c r="F4107" s="456"/>
      <c r="G4107" s="456" t="s">
        <v>29</v>
      </c>
      <c r="H4107" s="457">
        <f t="shared" ref="H4107:H4109" si="318" xml:space="preserve"> SUM( J4107:X4107 )</f>
        <v>0</v>
      </c>
      <c r="I4107" s="456"/>
      <c r="J4107" s="457">
        <f t="shared" ref="J4107:X4109" si="319" xml:space="preserve">  CHOOSE( $F4095, J4098, J4101, J4104 )</f>
        <v>0</v>
      </c>
      <c r="K4107" s="457">
        <f t="shared" si="319"/>
        <v>0</v>
      </c>
      <c r="L4107" s="457">
        <f t="shared" si="319"/>
        <v>0</v>
      </c>
      <c r="M4107" s="457">
        <f t="shared" si="319"/>
        <v>0</v>
      </c>
      <c r="N4107" s="457">
        <f t="shared" si="319"/>
        <v>0</v>
      </c>
      <c r="O4107" s="457">
        <f t="shared" si="319"/>
        <v>0</v>
      </c>
      <c r="P4107" s="457">
        <f t="shared" si="319"/>
        <v>0</v>
      </c>
      <c r="Q4107" s="457">
        <f t="shared" si="319"/>
        <v>0</v>
      </c>
      <c r="R4107" s="457">
        <f t="shared" si="319"/>
        <v>0</v>
      </c>
      <c r="S4107" s="457">
        <f t="shared" si="319"/>
        <v>0</v>
      </c>
      <c r="T4107" s="457">
        <f t="shared" si="319"/>
        <v>0</v>
      </c>
      <c r="U4107" s="457">
        <f t="shared" si="319"/>
        <v>0</v>
      </c>
      <c r="V4107" s="457">
        <f t="shared" si="319"/>
        <v>0</v>
      </c>
      <c r="W4107" s="457">
        <f t="shared" si="319"/>
        <v>0</v>
      </c>
      <c r="X4107" s="457">
        <f t="shared" si="319"/>
        <v>0</v>
      </c>
    </row>
    <row r="4108" spans="1:24" outlineLevel="2">
      <c r="A4108" s="453"/>
      <c r="B4108" s="453"/>
      <c r="C4108" s="454"/>
      <c r="D4108" s="455"/>
      <c r="E4108" s="456" t="s">
        <v>7331</v>
      </c>
      <c r="F4108" s="456"/>
      <c r="G4108" s="456" t="s">
        <v>29</v>
      </c>
      <c r="H4108" s="457">
        <f t="shared" si="318"/>
        <v>0</v>
      </c>
      <c r="I4108" s="456"/>
      <c r="J4108" s="457">
        <f t="shared" si="319"/>
        <v>0</v>
      </c>
      <c r="K4108" s="457">
        <f t="shared" si="319"/>
        <v>0</v>
      </c>
      <c r="L4108" s="457">
        <f t="shared" si="319"/>
        <v>0</v>
      </c>
      <c r="M4108" s="457">
        <f t="shared" si="319"/>
        <v>0</v>
      </c>
      <c r="N4108" s="457">
        <f t="shared" si="319"/>
        <v>0</v>
      </c>
      <c r="O4108" s="457">
        <f t="shared" si="319"/>
        <v>0</v>
      </c>
      <c r="P4108" s="457">
        <f t="shared" si="319"/>
        <v>0</v>
      </c>
      <c r="Q4108" s="457">
        <f t="shared" si="319"/>
        <v>0</v>
      </c>
      <c r="R4108" s="457">
        <f t="shared" si="319"/>
        <v>0</v>
      </c>
      <c r="S4108" s="457">
        <f t="shared" si="319"/>
        <v>0</v>
      </c>
      <c r="T4108" s="457">
        <f t="shared" si="319"/>
        <v>0</v>
      </c>
      <c r="U4108" s="457">
        <f t="shared" si="319"/>
        <v>0</v>
      </c>
      <c r="V4108" s="457">
        <f t="shared" si="319"/>
        <v>0</v>
      </c>
      <c r="W4108" s="457">
        <f t="shared" si="319"/>
        <v>0</v>
      </c>
      <c r="X4108" s="457">
        <f t="shared" si="319"/>
        <v>0</v>
      </c>
    </row>
    <row r="4109" spans="1:24" outlineLevel="2">
      <c r="A4109" s="453"/>
      <c r="B4109" s="453"/>
      <c r="C4109" s="454"/>
      <c r="D4109" s="455"/>
      <c r="E4109" s="456" t="s">
        <v>7332</v>
      </c>
      <c r="F4109" s="456"/>
      <c r="G4109" s="456" t="s">
        <v>29</v>
      </c>
      <c r="H4109" s="457">
        <f t="shared" si="318"/>
        <v>0</v>
      </c>
      <c r="I4109" s="456"/>
      <c r="J4109" s="457">
        <f t="shared" si="319"/>
        <v>0</v>
      </c>
      <c r="K4109" s="457">
        <f t="shared" si="319"/>
        <v>0</v>
      </c>
      <c r="L4109" s="457">
        <f t="shared" si="319"/>
        <v>0</v>
      </c>
      <c r="M4109" s="457">
        <f t="shared" si="319"/>
        <v>0</v>
      </c>
      <c r="N4109" s="457">
        <f t="shared" si="319"/>
        <v>0</v>
      </c>
      <c r="O4109" s="457">
        <f t="shared" si="319"/>
        <v>0</v>
      </c>
      <c r="P4109" s="457">
        <f t="shared" si="319"/>
        <v>0</v>
      </c>
      <c r="Q4109" s="457">
        <f t="shared" si="319"/>
        <v>0</v>
      </c>
      <c r="R4109" s="457">
        <f t="shared" si="319"/>
        <v>0</v>
      </c>
      <c r="S4109" s="457">
        <f t="shared" si="319"/>
        <v>0</v>
      </c>
      <c r="T4109" s="457">
        <f t="shared" si="319"/>
        <v>0</v>
      </c>
      <c r="U4109" s="457">
        <f t="shared" si="319"/>
        <v>0</v>
      </c>
      <c r="V4109" s="457">
        <f t="shared" si="319"/>
        <v>0</v>
      </c>
      <c r="W4109" s="457">
        <f t="shared" si="319"/>
        <v>0</v>
      </c>
      <c r="X4109" s="457">
        <f t="shared" si="319"/>
        <v>0</v>
      </c>
    </row>
    <row r="4110" spans="1:24" outlineLevel="2"/>
    <row r="4111" spans="1:24" outlineLevel="2"/>
    <row r="4112" spans="1:24" outlineLevel="2">
      <c r="B4112" s="69" t="s">
        <v>7333</v>
      </c>
    </row>
    <row r="4113" spans="1:24" outlineLevel="2">
      <c r="A4113" s="447"/>
      <c r="B4113" s="447"/>
      <c r="C4113" s="448"/>
      <c r="D4113" s="449"/>
      <c r="E4113" s="450" t="s">
        <v>7334</v>
      </c>
      <c r="F4113" s="450">
        <v>1</v>
      </c>
      <c r="G4113" s="450" t="s">
        <v>4001</v>
      </c>
      <c r="M4113" s="451"/>
    </row>
    <row r="4114" spans="1:24" outlineLevel="2">
      <c r="A4114" s="447"/>
      <c r="B4114" s="447"/>
      <c r="C4114" s="448"/>
      <c r="D4114" s="449"/>
      <c r="E4114" s="460" t="s">
        <v>7335</v>
      </c>
      <c r="F4114" s="460">
        <v>0</v>
      </c>
      <c r="G4114" s="460" t="s">
        <v>64</v>
      </c>
      <c r="H4114" s="460">
        <v>0</v>
      </c>
      <c r="I4114" s="460">
        <v>0</v>
      </c>
      <c r="J4114" s="460">
        <v>0</v>
      </c>
      <c r="K4114" s="460">
        <v>0</v>
      </c>
      <c r="L4114" s="460">
        <v>0</v>
      </c>
      <c r="M4114" s="460">
        <v>0</v>
      </c>
      <c r="N4114" s="460">
        <v>0</v>
      </c>
      <c r="O4114" s="460">
        <v>0</v>
      </c>
      <c r="P4114" s="460">
        <v>0</v>
      </c>
      <c r="Q4114" s="460">
        <v>0</v>
      </c>
      <c r="R4114" s="460">
        <v>0</v>
      </c>
      <c r="S4114" s="460">
        <v>0</v>
      </c>
      <c r="T4114" s="460">
        <v>0</v>
      </c>
      <c r="U4114" s="460">
        <v>0</v>
      </c>
      <c r="V4114" s="460">
        <v>0</v>
      </c>
      <c r="W4114" s="460">
        <v>0</v>
      </c>
      <c r="X4114" s="460">
        <v>0</v>
      </c>
    </row>
    <row r="4115" spans="1:24" outlineLevel="2">
      <c r="A4115" s="447"/>
      <c r="B4115" s="447"/>
      <c r="C4115" s="448"/>
      <c r="D4115" s="449"/>
      <c r="E4115" s="460" t="s">
        <v>7336</v>
      </c>
      <c r="F4115" s="460">
        <v>0</v>
      </c>
      <c r="G4115" s="460" t="s">
        <v>64</v>
      </c>
      <c r="H4115" s="460">
        <v>0</v>
      </c>
      <c r="I4115" s="460">
        <v>0</v>
      </c>
      <c r="J4115" s="460">
        <v>0</v>
      </c>
      <c r="K4115" s="460">
        <v>0</v>
      </c>
      <c r="L4115" s="460">
        <v>0</v>
      </c>
      <c r="M4115" s="460">
        <v>0</v>
      </c>
      <c r="N4115" s="460">
        <v>0</v>
      </c>
      <c r="O4115" s="460">
        <v>0</v>
      </c>
      <c r="P4115" s="460">
        <v>0</v>
      </c>
      <c r="Q4115" s="460">
        <v>0</v>
      </c>
      <c r="R4115" s="460">
        <v>0</v>
      </c>
      <c r="S4115" s="460">
        <v>0</v>
      </c>
      <c r="T4115" s="460">
        <v>0</v>
      </c>
      <c r="U4115" s="460">
        <v>0</v>
      </c>
      <c r="V4115" s="460">
        <v>0</v>
      </c>
      <c r="W4115" s="460">
        <v>0</v>
      </c>
      <c r="X4115" s="460">
        <v>0</v>
      </c>
    </row>
    <row r="4116" spans="1:24" outlineLevel="2">
      <c r="A4116" s="447"/>
      <c r="B4116" s="447"/>
      <c r="C4116" s="448"/>
      <c r="D4116" s="449"/>
      <c r="E4116" s="460" t="s">
        <v>7337</v>
      </c>
      <c r="F4116" s="460">
        <v>0</v>
      </c>
      <c r="G4116" s="460" t="s">
        <v>64</v>
      </c>
      <c r="H4116" s="460">
        <v>0</v>
      </c>
      <c r="I4116" s="460">
        <v>0</v>
      </c>
      <c r="J4116" s="460">
        <v>0</v>
      </c>
      <c r="K4116" s="460">
        <v>0</v>
      </c>
      <c r="L4116" s="460">
        <v>0</v>
      </c>
      <c r="M4116" s="460">
        <v>0</v>
      </c>
      <c r="N4116" s="460">
        <v>0</v>
      </c>
      <c r="O4116" s="460">
        <v>0</v>
      </c>
      <c r="P4116" s="460">
        <v>0</v>
      </c>
      <c r="Q4116" s="460">
        <v>0</v>
      </c>
      <c r="R4116" s="460">
        <v>0</v>
      </c>
      <c r="S4116" s="460">
        <v>0</v>
      </c>
      <c r="T4116" s="460">
        <v>0</v>
      </c>
      <c r="U4116" s="460">
        <v>0</v>
      </c>
      <c r="V4116" s="460">
        <v>0</v>
      </c>
      <c r="W4116" s="460">
        <v>0</v>
      </c>
      <c r="X4116" s="460">
        <v>0</v>
      </c>
    </row>
    <row r="4117" spans="1:24" outlineLevel="2">
      <c r="A4117" s="447"/>
      <c r="B4117" s="447"/>
      <c r="C4117" s="448"/>
      <c r="D4117" s="449"/>
      <c r="E4117" s="460" t="s">
        <v>7338</v>
      </c>
      <c r="F4117" s="460">
        <v>0</v>
      </c>
      <c r="G4117" s="460" t="s">
        <v>64</v>
      </c>
      <c r="H4117" s="460">
        <v>0</v>
      </c>
      <c r="I4117" s="460">
        <v>0</v>
      </c>
      <c r="J4117" s="460">
        <v>0</v>
      </c>
      <c r="K4117" s="460">
        <v>0</v>
      </c>
      <c r="L4117" s="460">
        <v>0</v>
      </c>
      <c r="M4117" s="460">
        <v>0</v>
      </c>
      <c r="N4117" s="460">
        <v>1.2E-2</v>
      </c>
      <c r="O4117" s="460">
        <v>1.2E-2</v>
      </c>
      <c r="P4117" s="460">
        <v>1.2E-2</v>
      </c>
      <c r="Q4117" s="460">
        <v>1.2E-2</v>
      </c>
      <c r="R4117" s="460">
        <v>1.2E-2</v>
      </c>
      <c r="S4117" s="460">
        <v>0</v>
      </c>
      <c r="T4117" s="460">
        <v>0</v>
      </c>
      <c r="U4117" s="460">
        <v>0</v>
      </c>
      <c r="V4117" s="460">
        <v>0</v>
      </c>
      <c r="W4117" s="460">
        <v>0</v>
      </c>
      <c r="X4117" s="460">
        <v>0</v>
      </c>
    </row>
    <row r="4118" spans="1:24" outlineLevel="2">
      <c r="A4118" s="447"/>
      <c r="B4118" s="447"/>
      <c r="C4118" s="448"/>
      <c r="D4118" s="449"/>
      <c r="E4118" s="460" t="s">
        <v>7339</v>
      </c>
      <c r="F4118" s="460">
        <v>0</v>
      </c>
      <c r="G4118" s="460" t="s">
        <v>64</v>
      </c>
      <c r="H4118" s="460">
        <v>0</v>
      </c>
      <c r="I4118" s="460">
        <v>0</v>
      </c>
      <c r="J4118" s="460">
        <v>0</v>
      </c>
      <c r="K4118" s="460">
        <v>0</v>
      </c>
      <c r="L4118" s="460">
        <v>0</v>
      </c>
      <c r="M4118" s="460">
        <v>0</v>
      </c>
      <c r="N4118" s="460">
        <v>1.2E-2</v>
      </c>
      <c r="O4118" s="460">
        <v>1.2E-2</v>
      </c>
      <c r="P4118" s="460">
        <v>1.2E-2</v>
      </c>
      <c r="Q4118" s="460">
        <v>1.2E-2</v>
      </c>
      <c r="R4118" s="460">
        <v>1.2E-2</v>
      </c>
      <c r="S4118" s="460">
        <v>0</v>
      </c>
      <c r="T4118" s="460">
        <v>0</v>
      </c>
      <c r="U4118" s="460">
        <v>0</v>
      </c>
      <c r="V4118" s="460">
        <v>0</v>
      </c>
      <c r="W4118" s="460">
        <v>0</v>
      </c>
      <c r="X4118" s="460">
        <v>0</v>
      </c>
    </row>
    <row r="4119" spans="1:24" outlineLevel="2">
      <c r="A4119" s="447"/>
      <c r="B4119" s="447"/>
      <c r="C4119" s="448"/>
      <c r="D4119" s="449"/>
      <c r="E4119" s="460" t="s">
        <v>7340</v>
      </c>
      <c r="F4119" s="460">
        <v>0</v>
      </c>
      <c r="G4119" s="460" t="s">
        <v>64</v>
      </c>
      <c r="H4119" s="460">
        <v>0</v>
      </c>
      <c r="I4119" s="460">
        <v>0</v>
      </c>
      <c r="J4119" s="460">
        <v>0</v>
      </c>
      <c r="K4119" s="460">
        <v>0</v>
      </c>
      <c r="L4119" s="460">
        <v>0</v>
      </c>
      <c r="M4119" s="460">
        <v>0</v>
      </c>
      <c r="N4119" s="460">
        <v>0</v>
      </c>
      <c r="O4119" s="460">
        <v>0</v>
      </c>
      <c r="P4119" s="460">
        <v>0</v>
      </c>
      <c r="Q4119" s="460">
        <v>0</v>
      </c>
      <c r="R4119" s="460">
        <v>0</v>
      </c>
      <c r="S4119" s="460">
        <v>0</v>
      </c>
      <c r="T4119" s="460">
        <v>0</v>
      </c>
      <c r="U4119" s="460">
        <v>0</v>
      </c>
      <c r="V4119" s="460">
        <v>0</v>
      </c>
      <c r="W4119" s="460">
        <v>0</v>
      </c>
      <c r="X4119" s="460">
        <v>0</v>
      </c>
    </row>
    <row r="4120" spans="1:24" outlineLevel="2">
      <c r="A4120" s="447"/>
      <c r="B4120" s="447"/>
      <c r="C4120" s="448"/>
      <c r="D4120" s="449"/>
      <c r="E4120" s="460" t="s">
        <v>7341</v>
      </c>
      <c r="F4120" s="460">
        <v>0</v>
      </c>
      <c r="G4120" s="460" t="s">
        <v>64</v>
      </c>
      <c r="H4120" s="460">
        <v>0</v>
      </c>
      <c r="I4120" s="460">
        <v>0</v>
      </c>
      <c r="J4120" s="460">
        <v>0</v>
      </c>
      <c r="K4120" s="460">
        <v>0</v>
      </c>
      <c r="L4120" s="460">
        <v>0</v>
      </c>
      <c r="M4120" s="460">
        <v>0</v>
      </c>
      <c r="N4120" s="460">
        <v>0</v>
      </c>
      <c r="O4120" s="460">
        <v>0</v>
      </c>
      <c r="P4120" s="460">
        <v>0</v>
      </c>
      <c r="Q4120" s="460">
        <v>0</v>
      </c>
      <c r="R4120" s="460">
        <v>0</v>
      </c>
      <c r="S4120" s="460">
        <v>0</v>
      </c>
      <c r="T4120" s="460">
        <v>0</v>
      </c>
      <c r="U4120" s="460">
        <v>0</v>
      </c>
      <c r="V4120" s="460">
        <v>0</v>
      </c>
      <c r="W4120" s="460">
        <v>0</v>
      </c>
      <c r="X4120" s="460">
        <v>0</v>
      </c>
    </row>
    <row r="4121" spans="1:24" outlineLevel="2">
      <c r="A4121" s="447"/>
      <c r="B4121" s="447"/>
      <c r="C4121" s="448"/>
      <c r="D4121" s="449"/>
      <c r="E4121" s="460" t="s">
        <v>7342</v>
      </c>
      <c r="F4121" s="460">
        <v>0</v>
      </c>
      <c r="G4121" s="460" t="s">
        <v>64</v>
      </c>
      <c r="H4121" s="460">
        <v>0</v>
      </c>
      <c r="I4121" s="460">
        <v>0</v>
      </c>
      <c r="J4121" s="460">
        <v>0</v>
      </c>
      <c r="K4121" s="460">
        <v>0</v>
      </c>
      <c r="L4121" s="460">
        <v>0</v>
      </c>
      <c r="M4121" s="460">
        <v>0</v>
      </c>
      <c r="N4121" s="460">
        <v>0</v>
      </c>
      <c r="O4121" s="460">
        <v>0</v>
      </c>
      <c r="P4121" s="460">
        <v>0</v>
      </c>
      <c r="Q4121" s="460">
        <v>0</v>
      </c>
      <c r="R4121" s="460">
        <v>0</v>
      </c>
      <c r="S4121" s="460">
        <v>0</v>
      </c>
      <c r="T4121" s="460">
        <v>0</v>
      </c>
      <c r="U4121" s="460">
        <v>0</v>
      </c>
      <c r="V4121" s="460">
        <v>0</v>
      </c>
      <c r="W4121" s="460">
        <v>0</v>
      </c>
      <c r="X4121" s="460">
        <v>0</v>
      </c>
    </row>
    <row r="4122" spans="1:24" outlineLevel="2">
      <c r="A4122" s="447"/>
      <c r="B4122" s="447"/>
      <c r="C4122" s="448"/>
      <c r="D4122" s="449"/>
      <c r="E4122" s="460" t="s">
        <v>7343</v>
      </c>
      <c r="F4122" s="460">
        <v>0</v>
      </c>
      <c r="G4122" s="460" t="s">
        <v>64</v>
      </c>
      <c r="H4122" s="460">
        <v>0</v>
      </c>
      <c r="I4122" s="460">
        <v>0</v>
      </c>
      <c r="J4122" s="460">
        <v>0</v>
      </c>
      <c r="K4122" s="460">
        <v>0</v>
      </c>
      <c r="L4122" s="460">
        <v>0</v>
      </c>
      <c r="M4122" s="460">
        <v>0</v>
      </c>
      <c r="N4122" s="460">
        <v>0</v>
      </c>
      <c r="O4122" s="460">
        <v>0</v>
      </c>
      <c r="P4122" s="460">
        <v>0</v>
      </c>
      <c r="Q4122" s="460">
        <v>0</v>
      </c>
      <c r="R4122" s="460">
        <v>0</v>
      </c>
      <c r="S4122" s="460">
        <v>0</v>
      </c>
      <c r="T4122" s="460">
        <v>0</v>
      </c>
      <c r="U4122" s="460">
        <v>0</v>
      </c>
      <c r="V4122" s="460">
        <v>0</v>
      </c>
      <c r="W4122" s="460">
        <v>0</v>
      </c>
      <c r="X4122" s="460">
        <v>0</v>
      </c>
    </row>
    <row r="4123" spans="1:24" outlineLevel="2">
      <c r="A4123" s="453"/>
      <c r="B4123" s="453"/>
      <c r="C4123" s="454"/>
      <c r="D4123" s="455"/>
      <c r="E4123" s="456" t="s">
        <v>7344</v>
      </c>
      <c r="F4123" s="456"/>
      <c r="G4123" s="456" t="s">
        <v>64</v>
      </c>
      <c r="H4123" s="456"/>
      <c r="I4123" s="456"/>
      <c r="J4123" s="461">
        <f t="shared" ref="J4123:X4125" si="320" xml:space="preserve">  CHOOSE( $F$4113, J4114, J4117, J4120 )</f>
        <v>0</v>
      </c>
      <c r="K4123" s="461">
        <f t="shared" si="320"/>
        <v>0</v>
      </c>
      <c r="L4123" s="461">
        <f t="shared" si="320"/>
        <v>0</v>
      </c>
      <c r="M4123" s="461">
        <f t="shared" si="320"/>
        <v>0</v>
      </c>
      <c r="N4123" s="461">
        <f t="shared" si="320"/>
        <v>0</v>
      </c>
      <c r="O4123" s="461">
        <f t="shared" si="320"/>
        <v>0</v>
      </c>
      <c r="P4123" s="461">
        <f t="shared" si="320"/>
        <v>0</v>
      </c>
      <c r="Q4123" s="461">
        <f t="shared" si="320"/>
        <v>0</v>
      </c>
      <c r="R4123" s="461">
        <f t="shared" si="320"/>
        <v>0</v>
      </c>
      <c r="S4123" s="461">
        <f t="shared" si="320"/>
        <v>0</v>
      </c>
      <c r="T4123" s="461">
        <f t="shared" si="320"/>
        <v>0</v>
      </c>
      <c r="U4123" s="461">
        <f t="shared" si="320"/>
        <v>0</v>
      </c>
      <c r="V4123" s="461">
        <f t="shared" si="320"/>
        <v>0</v>
      </c>
      <c r="W4123" s="461">
        <f t="shared" si="320"/>
        <v>0</v>
      </c>
      <c r="X4123" s="461">
        <f t="shared" si="320"/>
        <v>0</v>
      </c>
    </row>
    <row r="4124" spans="1:24" outlineLevel="2">
      <c r="A4124" s="453"/>
      <c r="B4124" s="453"/>
      <c r="C4124" s="454"/>
      <c r="D4124" s="455"/>
      <c r="E4124" s="456" t="s">
        <v>7345</v>
      </c>
      <c r="F4124" s="456"/>
      <c r="G4124" s="456" t="s">
        <v>64</v>
      </c>
      <c r="H4124" s="456"/>
      <c r="I4124" s="456"/>
      <c r="J4124" s="461">
        <f t="shared" si="320"/>
        <v>0</v>
      </c>
      <c r="K4124" s="461">
        <f t="shared" si="320"/>
        <v>0</v>
      </c>
      <c r="L4124" s="461">
        <f t="shared" si="320"/>
        <v>0</v>
      </c>
      <c r="M4124" s="461">
        <f t="shared" si="320"/>
        <v>0</v>
      </c>
      <c r="N4124" s="461">
        <f t="shared" si="320"/>
        <v>0</v>
      </c>
      <c r="O4124" s="461">
        <f t="shared" si="320"/>
        <v>0</v>
      </c>
      <c r="P4124" s="461">
        <f t="shared" si="320"/>
        <v>0</v>
      </c>
      <c r="Q4124" s="461">
        <f t="shared" si="320"/>
        <v>0</v>
      </c>
      <c r="R4124" s="461">
        <f t="shared" si="320"/>
        <v>0</v>
      </c>
      <c r="S4124" s="461">
        <f t="shared" si="320"/>
        <v>0</v>
      </c>
      <c r="T4124" s="461">
        <f t="shared" si="320"/>
        <v>0</v>
      </c>
      <c r="U4124" s="461">
        <f t="shared" si="320"/>
        <v>0</v>
      </c>
      <c r="V4124" s="461">
        <f t="shared" si="320"/>
        <v>0</v>
      </c>
      <c r="W4124" s="461">
        <f t="shared" si="320"/>
        <v>0</v>
      </c>
      <c r="X4124" s="461">
        <f t="shared" si="320"/>
        <v>0</v>
      </c>
    </row>
    <row r="4125" spans="1:24" outlineLevel="2">
      <c r="A4125" s="453"/>
      <c r="B4125" s="453"/>
      <c r="C4125" s="454"/>
      <c r="D4125" s="455"/>
      <c r="E4125" s="456" t="s">
        <v>7346</v>
      </c>
      <c r="F4125" s="456"/>
      <c r="G4125" s="456" t="s">
        <v>64</v>
      </c>
      <c r="H4125" s="456"/>
      <c r="I4125" s="456"/>
      <c r="J4125" s="461">
        <f t="shared" si="320"/>
        <v>0</v>
      </c>
      <c r="K4125" s="461">
        <f t="shared" si="320"/>
        <v>0</v>
      </c>
      <c r="L4125" s="461">
        <f t="shared" si="320"/>
        <v>0</v>
      </c>
      <c r="M4125" s="461">
        <f t="shared" si="320"/>
        <v>0</v>
      </c>
      <c r="N4125" s="461">
        <f t="shared" si="320"/>
        <v>0</v>
      </c>
      <c r="O4125" s="461">
        <f t="shared" si="320"/>
        <v>0</v>
      </c>
      <c r="P4125" s="461">
        <f t="shared" si="320"/>
        <v>0</v>
      </c>
      <c r="Q4125" s="461">
        <f t="shared" si="320"/>
        <v>0</v>
      </c>
      <c r="R4125" s="461">
        <f t="shared" si="320"/>
        <v>0</v>
      </c>
      <c r="S4125" s="461">
        <f t="shared" si="320"/>
        <v>0</v>
      </c>
      <c r="T4125" s="461">
        <f t="shared" si="320"/>
        <v>0</v>
      </c>
      <c r="U4125" s="461">
        <f t="shared" si="320"/>
        <v>0</v>
      </c>
      <c r="V4125" s="461">
        <f t="shared" si="320"/>
        <v>0</v>
      </c>
      <c r="W4125" s="461">
        <f t="shared" si="320"/>
        <v>0</v>
      </c>
      <c r="X4125" s="461">
        <f t="shared" si="320"/>
        <v>0</v>
      </c>
    </row>
    <row r="4126" spans="1:24" outlineLevel="2"/>
    <row r="4127" spans="1:24" outlineLevel="1"/>
    <row r="4128" spans="1:24" outlineLevel="1"/>
    <row r="4129" spans="1:24" outlineLevel="1">
      <c r="A4129" s="69" t="s">
        <v>7347</v>
      </c>
    </row>
    <row r="4130" spans="1:24" outlineLevel="2">
      <c r="B4130" s="69" t="s">
        <v>7348</v>
      </c>
    </row>
    <row r="4131" spans="1:24" outlineLevel="2">
      <c r="A4131" s="447"/>
      <c r="B4131" s="447"/>
      <c r="C4131" s="448"/>
      <c r="D4131" s="449"/>
      <c r="E4131" s="450" t="s">
        <v>7219</v>
      </c>
      <c r="F4131" s="450">
        <v>1</v>
      </c>
      <c r="G4131" s="450" t="s">
        <v>4001</v>
      </c>
      <c r="M4131" s="451"/>
    </row>
    <row r="4132" spans="1:24" outlineLevel="2">
      <c r="A4132" s="447"/>
      <c r="B4132" s="447"/>
      <c r="C4132" s="448"/>
      <c r="D4132" s="449"/>
      <c r="E4132" s="460" t="s">
        <v>7349</v>
      </c>
      <c r="F4132" s="460">
        <v>0</v>
      </c>
      <c r="G4132" s="460" t="s">
        <v>64</v>
      </c>
      <c r="H4132" s="460">
        <v>0</v>
      </c>
      <c r="I4132" s="460">
        <v>0</v>
      </c>
      <c r="J4132" s="460">
        <v>0</v>
      </c>
      <c r="K4132" s="460">
        <v>0</v>
      </c>
      <c r="L4132" s="460">
        <v>0</v>
      </c>
      <c r="M4132" s="460">
        <v>0</v>
      </c>
      <c r="N4132" s="460">
        <v>7.4999999999999997E-3</v>
      </c>
      <c r="O4132" s="460">
        <v>7.4999999999999997E-3</v>
      </c>
      <c r="P4132" s="460">
        <v>7.4000000000000003E-3</v>
      </c>
      <c r="Q4132" s="460">
        <v>7.3000000000000001E-3</v>
      </c>
      <c r="R4132" s="460">
        <v>7.3000000000000001E-3</v>
      </c>
      <c r="S4132" s="460">
        <v>7.1999999999999998E-3</v>
      </c>
      <c r="T4132" s="460">
        <v>7.1999999999999998E-3</v>
      </c>
      <c r="U4132" s="460">
        <v>7.1000000000000004E-3</v>
      </c>
      <c r="V4132" s="460">
        <v>7.000000000000001E-3</v>
      </c>
      <c r="W4132" s="460">
        <v>7.000000000000001E-3</v>
      </c>
      <c r="X4132" s="460">
        <v>0</v>
      </c>
    </row>
    <row r="4133" spans="1:24" outlineLevel="2">
      <c r="A4133" s="447"/>
      <c r="B4133" s="447"/>
      <c r="C4133" s="448"/>
      <c r="D4133" s="449"/>
      <c r="E4133" s="460" t="s">
        <v>7350</v>
      </c>
      <c r="F4133" s="460">
        <v>0</v>
      </c>
      <c r="G4133" s="460" t="s">
        <v>64</v>
      </c>
      <c r="H4133" s="460">
        <v>0</v>
      </c>
      <c r="I4133" s="460">
        <v>0</v>
      </c>
      <c r="J4133" s="460">
        <v>0</v>
      </c>
      <c r="K4133" s="460">
        <v>0</v>
      </c>
      <c r="L4133" s="460">
        <v>0</v>
      </c>
      <c r="M4133" s="460">
        <v>0</v>
      </c>
      <c r="N4133" s="460">
        <v>7.4999999999999997E-3</v>
      </c>
      <c r="O4133" s="460">
        <v>7.4999999999999997E-3</v>
      </c>
      <c r="P4133" s="460">
        <v>7.4000000000000003E-3</v>
      </c>
      <c r="Q4133" s="460">
        <v>7.3000000000000001E-3</v>
      </c>
      <c r="R4133" s="460">
        <v>7.3000000000000001E-3</v>
      </c>
      <c r="S4133" s="460">
        <v>7.1999999999999998E-3</v>
      </c>
      <c r="T4133" s="460">
        <v>7.1999999999999998E-3</v>
      </c>
      <c r="U4133" s="460">
        <v>7.1000000000000004E-3</v>
      </c>
      <c r="V4133" s="460">
        <v>7.000000000000001E-3</v>
      </c>
      <c r="W4133" s="460">
        <v>7.000000000000001E-3</v>
      </c>
      <c r="X4133" s="460">
        <v>0</v>
      </c>
    </row>
    <row r="4134" spans="1:24" outlineLevel="2">
      <c r="A4134" s="447"/>
      <c r="B4134" s="447"/>
      <c r="C4134" s="448"/>
      <c r="D4134" s="449"/>
      <c r="E4134" s="460" t="s">
        <v>7351</v>
      </c>
      <c r="F4134" s="460">
        <v>0</v>
      </c>
      <c r="G4134" s="460" t="s">
        <v>64</v>
      </c>
      <c r="H4134" s="460">
        <v>0</v>
      </c>
      <c r="I4134" s="460">
        <v>0</v>
      </c>
      <c r="J4134" s="460">
        <v>0</v>
      </c>
      <c r="K4134" s="460">
        <v>0</v>
      </c>
      <c r="L4134" s="460">
        <v>0</v>
      </c>
      <c r="M4134" s="460">
        <v>0</v>
      </c>
      <c r="N4134" s="460">
        <v>8.3000000000000001E-3</v>
      </c>
      <c r="O4134" s="460">
        <v>8.2000000000000007E-3</v>
      </c>
      <c r="P4134" s="460">
        <v>8.0999999999999996E-3</v>
      </c>
      <c r="Q4134" s="460">
        <v>8.0999999999999996E-3</v>
      </c>
      <c r="R4134" s="460">
        <v>8.0000000000000002E-3</v>
      </c>
      <c r="S4134" s="460">
        <v>7.9000000000000008E-3</v>
      </c>
      <c r="T4134" s="460">
        <v>7.7999999999999988E-3</v>
      </c>
      <c r="U4134" s="460">
        <v>7.7999999999999988E-3</v>
      </c>
      <c r="V4134" s="460">
        <v>7.7000000000000002E-3</v>
      </c>
      <c r="W4134" s="460">
        <v>7.6E-3</v>
      </c>
      <c r="X4134" s="460">
        <v>0</v>
      </c>
    </row>
    <row r="4135" spans="1:24" outlineLevel="2">
      <c r="A4135" s="447"/>
      <c r="B4135" s="447"/>
      <c r="C4135" s="448"/>
      <c r="D4135" s="449"/>
      <c r="E4135" s="460" t="s">
        <v>7352</v>
      </c>
      <c r="F4135" s="460">
        <v>0</v>
      </c>
      <c r="G4135" s="460" t="s">
        <v>64</v>
      </c>
      <c r="H4135" s="460">
        <v>0</v>
      </c>
      <c r="I4135" s="460">
        <v>0</v>
      </c>
      <c r="J4135" s="460">
        <v>0</v>
      </c>
      <c r="K4135" s="460">
        <v>0</v>
      </c>
      <c r="L4135" s="460">
        <v>0</v>
      </c>
      <c r="M4135" s="460">
        <v>0</v>
      </c>
      <c r="N4135" s="460">
        <v>8.3000000000000001E-3</v>
      </c>
      <c r="O4135" s="460">
        <v>8.2000000000000007E-3</v>
      </c>
      <c r="P4135" s="460">
        <v>8.0999999999999996E-3</v>
      </c>
      <c r="Q4135" s="460">
        <v>8.0999999999999996E-3</v>
      </c>
      <c r="R4135" s="460">
        <v>8.0000000000000002E-3</v>
      </c>
      <c r="S4135" s="460">
        <v>7.9000000000000008E-3</v>
      </c>
      <c r="T4135" s="460">
        <v>7.7999999999999988E-3</v>
      </c>
      <c r="U4135" s="460">
        <v>7.7999999999999988E-3</v>
      </c>
      <c r="V4135" s="460">
        <v>7.7000000000000002E-3</v>
      </c>
      <c r="W4135" s="460">
        <v>7.6E-3</v>
      </c>
      <c r="X4135" s="460">
        <v>0</v>
      </c>
    </row>
    <row r="4136" spans="1:24" outlineLevel="2">
      <c r="A4136" s="447"/>
      <c r="B4136" s="447"/>
      <c r="C4136" s="448"/>
      <c r="D4136" s="449"/>
      <c r="E4136" s="460" t="s">
        <v>7353</v>
      </c>
      <c r="F4136" s="460">
        <v>0</v>
      </c>
      <c r="G4136" s="460" t="s">
        <v>64</v>
      </c>
      <c r="H4136" s="460">
        <v>0</v>
      </c>
      <c r="I4136" s="460">
        <v>0</v>
      </c>
      <c r="J4136" s="460">
        <v>0</v>
      </c>
      <c r="K4136" s="460">
        <v>0</v>
      </c>
      <c r="L4136" s="460">
        <v>0</v>
      </c>
      <c r="M4136" s="460">
        <v>0</v>
      </c>
      <c r="N4136" s="460">
        <v>8.3000000000000001E-3</v>
      </c>
      <c r="O4136" s="460">
        <v>8.2000000000000007E-3</v>
      </c>
      <c r="P4136" s="460">
        <v>8.0999999999999996E-3</v>
      </c>
      <c r="Q4136" s="460">
        <v>8.0999999999999996E-3</v>
      </c>
      <c r="R4136" s="460">
        <v>8.0000000000000002E-3</v>
      </c>
      <c r="S4136" s="460">
        <v>7.9000000000000008E-3</v>
      </c>
      <c r="T4136" s="460">
        <v>7.7999999999999988E-3</v>
      </c>
      <c r="U4136" s="460">
        <v>7.7999999999999988E-3</v>
      </c>
      <c r="V4136" s="460">
        <v>7.7000000000000002E-3</v>
      </c>
      <c r="W4136" s="460">
        <v>7.6E-3</v>
      </c>
      <c r="X4136" s="460">
        <v>0</v>
      </c>
    </row>
    <row r="4137" spans="1:24" outlineLevel="2">
      <c r="A4137" s="447"/>
      <c r="B4137" s="447"/>
      <c r="C4137" s="448"/>
      <c r="D4137" s="449"/>
      <c r="E4137" s="460" t="s">
        <v>7354</v>
      </c>
      <c r="F4137" s="460">
        <v>0</v>
      </c>
      <c r="G4137" s="460" t="s">
        <v>64</v>
      </c>
      <c r="H4137" s="460">
        <v>0</v>
      </c>
      <c r="I4137" s="460">
        <v>0</v>
      </c>
      <c r="J4137" s="460">
        <v>0</v>
      </c>
      <c r="K4137" s="460">
        <v>0</v>
      </c>
      <c r="L4137" s="460">
        <v>0</v>
      </c>
      <c r="M4137" s="460">
        <v>0</v>
      </c>
      <c r="N4137" s="460">
        <v>0</v>
      </c>
      <c r="O4137" s="460">
        <v>0</v>
      </c>
      <c r="P4137" s="460">
        <v>0</v>
      </c>
      <c r="Q4137" s="460">
        <v>0</v>
      </c>
      <c r="R4137" s="460">
        <v>0</v>
      </c>
      <c r="S4137" s="460">
        <v>0</v>
      </c>
      <c r="T4137" s="460">
        <v>0</v>
      </c>
      <c r="U4137" s="460">
        <v>0</v>
      </c>
      <c r="V4137" s="460">
        <v>0</v>
      </c>
      <c r="W4137" s="460">
        <v>0</v>
      </c>
      <c r="X4137" s="460">
        <v>0</v>
      </c>
    </row>
    <row r="4138" spans="1:24" outlineLevel="2">
      <c r="A4138" s="447"/>
      <c r="B4138" s="447"/>
      <c r="C4138" s="448"/>
      <c r="D4138" s="449"/>
      <c r="E4138" s="460" t="s">
        <v>7355</v>
      </c>
      <c r="F4138" s="460">
        <v>0</v>
      </c>
      <c r="G4138" s="460" t="s">
        <v>64</v>
      </c>
      <c r="H4138" s="460">
        <v>0</v>
      </c>
      <c r="I4138" s="460">
        <v>0</v>
      </c>
      <c r="J4138" s="460">
        <v>0</v>
      </c>
      <c r="K4138" s="460">
        <v>0</v>
      </c>
      <c r="L4138" s="460">
        <v>0</v>
      </c>
      <c r="M4138" s="460">
        <v>0</v>
      </c>
      <c r="N4138" s="460">
        <v>0</v>
      </c>
      <c r="O4138" s="460">
        <v>0</v>
      </c>
      <c r="P4138" s="460">
        <v>0</v>
      </c>
      <c r="Q4138" s="460">
        <v>0</v>
      </c>
      <c r="R4138" s="460">
        <v>0</v>
      </c>
      <c r="S4138" s="460">
        <v>0</v>
      </c>
      <c r="T4138" s="460">
        <v>0</v>
      </c>
      <c r="U4138" s="460">
        <v>0</v>
      </c>
      <c r="V4138" s="460">
        <v>0</v>
      </c>
      <c r="W4138" s="460">
        <v>0</v>
      </c>
      <c r="X4138" s="460">
        <v>0</v>
      </c>
    </row>
    <row r="4139" spans="1:24" outlineLevel="2">
      <c r="A4139" s="447"/>
      <c r="B4139" s="447"/>
      <c r="C4139" s="448"/>
      <c r="D4139" s="449"/>
      <c r="E4139" s="460" t="s">
        <v>7356</v>
      </c>
      <c r="F4139" s="460">
        <v>0</v>
      </c>
      <c r="G4139" s="460" t="s">
        <v>64</v>
      </c>
      <c r="H4139" s="460">
        <v>0</v>
      </c>
      <c r="I4139" s="460">
        <v>0</v>
      </c>
      <c r="J4139" s="460">
        <v>0</v>
      </c>
      <c r="K4139" s="460">
        <v>0</v>
      </c>
      <c r="L4139" s="460">
        <v>0</v>
      </c>
      <c r="M4139" s="460">
        <v>0</v>
      </c>
      <c r="N4139" s="460">
        <v>0</v>
      </c>
      <c r="O4139" s="460">
        <v>0</v>
      </c>
      <c r="P4139" s="460">
        <v>0</v>
      </c>
      <c r="Q4139" s="460">
        <v>0</v>
      </c>
      <c r="R4139" s="460">
        <v>0</v>
      </c>
      <c r="S4139" s="460">
        <v>0</v>
      </c>
      <c r="T4139" s="460">
        <v>0</v>
      </c>
      <c r="U4139" s="460">
        <v>0</v>
      </c>
      <c r="V4139" s="460">
        <v>0</v>
      </c>
      <c r="W4139" s="460">
        <v>0</v>
      </c>
      <c r="X4139" s="460">
        <v>0</v>
      </c>
    </row>
    <row r="4140" spans="1:24" outlineLevel="2">
      <c r="A4140" s="447"/>
      <c r="B4140" s="447"/>
      <c r="C4140" s="448"/>
      <c r="D4140" s="449"/>
      <c r="E4140" s="460" t="s">
        <v>7357</v>
      </c>
      <c r="F4140" s="460">
        <v>0</v>
      </c>
      <c r="G4140" s="460" t="s">
        <v>64</v>
      </c>
      <c r="H4140" s="460">
        <v>0</v>
      </c>
      <c r="I4140" s="460">
        <v>0</v>
      </c>
      <c r="J4140" s="460">
        <v>0</v>
      </c>
      <c r="K4140" s="460">
        <v>0</v>
      </c>
      <c r="L4140" s="460">
        <v>0</v>
      </c>
      <c r="M4140" s="460">
        <v>0</v>
      </c>
      <c r="N4140" s="460">
        <v>0</v>
      </c>
      <c r="O4140" s="460">
        <v>0</v>
      </c>
      <c r="P4140" s="460">
        <v>0</v>
      </c>
      <c r="Q4140" s="460">
        <v>0</v>
      </c>
      <c r="R4140" s="460">
        <v>0</v>
      </c>
      <c r="S4140" s="460">
        <v>0</v>
      </c>
      <c r="T4140" s="460">
        <v>0</v>
      </c>
      <c r="U4140" s="460">
        <v>0</v>
      </c>
      <c r="V4140" s="460">
        <v>0</v>
      </c>
      <c r="W4140" s="460">
        <v>0</v>
      </c>
      <c r="X4140" s="460">
        <v>0</v>
      </c>
    </row>
    <row r="4141" spans="1:24" outlineLevel="2">
      <c r="A4141" s="447"/>
      <c r="B4141" s="447"/>
      <c r="C4141" s="448"/>
      <c r="D4141" s="449"/>
      <c r="E4141" s="460" t="s">
        <v>7358</v>
      </c>
      <c r="F4141" s="460">
        <v>0</v>
      </c>
      <c r="G4141" s="460" t="s">
        <v>64</v>
      </c>
      <c r="H4141" s="460">
        <v>0</v>
      </c>
      <c r="I4141" s="460">
        <v>0</v>
      </c>
      <c r="J4141" s="460">
        <v>0</v>
      </c>
      <c r="K4141" s="460">
        <v>0</v>
      </c>
      <c r="L4141" s="460">
        <v>0</v>
      </c>
      <c r="M4141" s="460">
        <v>0</v>
      </c>
      <c r="N4141" s="460">
        <v>0</v>
      </c>
      <c r="O4141" s="460">
        <v>0</v>
      </c>
      <c r="P4141" s="460">
        <v>0</v>
      </c>
      <c r="Q4141" s="460">
        <v>0</v>
      </c>
      <c r="R4141" s="460">
        <v>0</v>
      </c>
      <c r="S4141" s="460">
        <v>0</v>
      </c>
      <c r="T4141" s="460">
        <v>0</v>
      </c>
      <c r="U4141" s="460">
        <v>0</v>
      </c>
      <c r="V4141" s="460">
        <v>0</v>
      </c>
      <c r="W4141" s="460">
        <v>0</v>
      </c>
      <c r="X4141" s="460">
        <v>0</v>
      </c>
    </row>
    <row r="4142" spans="1:24" outlineLevel="2">
      <c r="A4142" s="447"/>
      <c r="B4142" s="447"/>
      <c r="C4142" s="448"/>
      <c r="D4142" s="449"/>
      <c r="E4142" s="460" t="s">
        <v>7359</v>
      </c>
      <c r="F4142" s="460">
        <v>0</v>
      </c>
      <c r="G4142" s="460" t="s">
        <v>64</v>
      </c>
      <c r="H4142" s="460">
        <v>0</v>
      </c>
      <c r="I4142" s="460">
        <v>0</v>
      </c>
      <c r="J4142" s="460">
        <v>0</v>
      </c>
      <c r="K4142" s="460">
        <v>0</v>
      </c>
      <c r="L4142" s="460">
        <v>0</v>
      </c>
      <c r="M4142" s="460">
        <v>0</v>
      </c>
      <c r="N4142" s="460">
        <v>0</v>
      </c>
      <c r="O4142" s="460">
        <v>0</v>
      </c>
      <c r="P4142" s="460">
        <v>0</v>
      </c>
      <c r="Q4142" s="460">
        <v>0</v>
      </c>
      <c r="R4142" s="460">
        <v>0</v>
      </c>
      <c r="S4142" s="460">
        <v>0</v>
      </c>
      <c r="T4142" s="460">
        <v>0</v>
      </c>
      <c r="U4142" s="460">
        <v>0</v>
      </c>
      <c r="V4142" s="460">
        <v>0</v>
      </c>
      <c r="W4142" s="460">
        <v>0</v>
      </c>
      <c r="X4142" s="460">
        <v>0</v>
      </c>
    </row>
    <row r="4143" spans="1:24" outlineLevel="2">
      <c r="A4143" s="447"/>
      <c r="B4143" s="447"/>
      <c r="C4143" s="448"/>
      <c r="D4143" s="449"/>
      <c r="E4143" s="460" t="s">
        <v>7360</v>
      </c>
      <c r="F4143" s="460">
        <v>0</v>
      </c>
      <c r="G4143" s="460" t="s">
        <v>64</v>
      </c>
      <c r="H4143" s="460">
        <v>0</v>
      </c>
      <c r="I4143" s="460">
        <v>0</v>
      </c>
      <c r="J4143" s="460">
        <v>0</v>
      </c>
      <c r="K4143" s="460">
        <v>0</v>
      </c>
      <c r="L4143" s="460">
        <v>0</v>
      </c>
      <c r="M4143" s="460">
        <v>0</v>
      </c>
      <c r="N4143" s="460">
        <v>0</v>
      </c>
      <c r="O4143" s="460">
        <v>0</v>
      </c>
      <c r="P4143" s="460">
        <v>0</v>
      </c>
      <c r="Q4143" s="460">
        <v>0</v>
      </c>
      <c r="R4143" s="460">
        <v>0</v>
      </c>
      <c r="S4143" s="460">
        <v>0</v>
      </c>
      <c r="T4143" s="460">
        <v>0</v>
      </c>
      <c r="U4143" s="460">
        <v>0</v>
      </c>
      <c r="V4143" s="460">
        <v>0</v>
      </c>
      <c r="W4143" s="460">
        <v>0</v>
      </c>
      <c r="X4143" s="460">
        <v>0</v>
      </c>
    </row>
    <row r="4144" spans="1:24" outlineLevel="2">
      <c r="A4144" s="447"/>
      <c r="B4144" s="447"/>
      <c r="C4144" s="448"/>
      <c r="D4144" s="449"/>
      <c r="E4144" s="460" t="s">
        <v>7361</v>
      </c>
      <c r="F4144" s="460">
        <v>0</v>
      </c>
      <c r="G4144" s="460" t="s">
        <v>64</v>
      </c>
      <c r="H4144" s="460">
        <v>0</v>
      </c>
      <c r="I4144" s="460">
        <v>0</v>
      </c>
      <c r="J4144" s="460">
        <v>0</v>
      </c>
      <c r="K4144" s="460">
        <v>0</v>
      </c>
      <c r="L4144" s="460">
        <v>0</v>
      </c>
      <c r="M4144" s="460">
        <v>0</v>
      </c>
      <c r="N4144" s="460">
        <v>0</v>
      </c>
      <c r="O4144" s="460">
        <v>0</v>
      </c>
      <c r="P4144" s="460">
        <v>0</v>
      </c>
      <c r="Q4144" s="460">
        <v>0</v>
      </c>
      <c r="R4144" s="460">
        <v>0</v>
      </c>
      <c r="S4144" s="460">
        <v>0</v>
      </c>
      <c r="T4144" s="460">
        <v>0</v>
      </c>
      <c r="U4144" s="460">
        <v>0</v>
      </c>
      <c r="V4144" s="460">
        <v>0</v>
      </c>
      <c r="W4144" s="460">
        <v>0</v>
      </c>
      <c r="X4144" s="460">
        <v>0</v>
      </c>
    </row>
    <row r="4145" spans="1:24" outlineLevel="2">
      <c r="A4145" s="447"/>
      <c r="B4145" s="447"/>
      <c r="C4145" s="448"/>
      <c r="D4145" s="449"/>
      <c r="E4145" s="460" t="s">
        <v>7362</v>
      </c>
      <c r="F4145" s="460">
        <v>0</v>
      </c>
      <c r="G4145" s="460" t="s">
        <v>64</v>
      </c>
      <c r="H4145" s="460">
        <v>0</v>
      </c>
      <c r="I4145" s="460">
        <v>0</v>
      </c>
      <c r="J4145" s="460">
        <v>0</v>
      </c>
      <c r="K4145" s="460">
        <v>0</v>
      </c>
      <c r="L4145" s="460">
        <v>0</v>
      </c>
      <c r="M4145" s="460">
        <v>0</v>
      </c>
      <c r="N4145" s="460">
        <v>0</v>
      </c>
      <c r="O4145" s="460">
        <v>0</v>
      </c>
      <c r="P4145" s="460">
        <v>0</v>
      </c>
      <c r="Q4145" s="460">
        <v>0</v>
      </c>
      <c r="R4145" s="460">
        <v>0</v>
      </c>
      <c r="S4145" s="460">
        <v>0</v>
      </c>
      <c r="T4145" s="460">
        <v>0</v>
      </c>
      <c r="U4145" s="460">
        <v>0</v>
      </c>
      <c r="V4145" s="460">
        <v>0</v>
      </c>
      <c r="W4145" s="460">
        <v>0</v>
      </c>
      <c r="X4145" s="460">
        <v>0</v>
      </c>
    </row>
    <row r="4146" spans="1:24" outlineLevel="2">
      <c r="A4146" s="447"/>
      <c r="B4146" s="447"/>
      <c r="C4146" s="448"/>
      <c r="D4146" s="449"/>
      <c r="E4146" s="460" t="s">
        <v>7363</v>
      </c>
      <c r="F4146" s="460">
        <v>0</v>
      </c>
      <c r="G4146" s="460" t="s">
        <v>64</v>
      </c>
      <c r="H4146" s="460">
        <v>0</v>
      </c>
      <c r="I4146" s="460">
        <v>0</v>
      </c>
      <c r="J4146" s="460">
        <v>0</v>
      </c>
      <c r="K4146" s="460">
        <v>0</v>
      </c>
      <c r="L4146" s="460">
        <v>0</v>
      </c>
      <c r="M4146" s="460">
        <v>0</v>
      </c>
      <c r="N4146" s="460">
        <v>0</v>
      </c>
      <c r="O4146" s="460">
        <v>0</v>
      </c>
      <c r="P4146" s="460">
        <v>0</v>
      </c>
      <c r="Q4146" s="460">
        <v>0</v>
      </c>
      <c r="R4146" s="460">
        <v>0</v>
      </c>
      <c r="S4146" s="460">
        <v>0</v>
      </c>
      <c r="T4146" s="460">
        <v>0</v>
      </c>
      <c r="U4146" s="460">
        <v>0</v>
      </c>
      <c r="V4146" s="460">
        <v>0</v>
      </c>
      <c r="W4146" s="460">
        <v>0</v>
      </c>
      <c r="X4146" s="460">
        <v>0</v>
      </c>
    </row>
    <row r="4147" spans="1:24" outlineLevel="2">
      <c r="A4147" s="447"/>
      <c r="B4147" s="447"/>
      <c r="C4147" s="448"/>
      <c r="D4147" s="449"/>
      <c r="E4147" s="460" t="s">
        <v>7364</v>
      </c>
      <c r="F4147" s="460">
        <v>0</v>
      </c>
      <c r="G4147" s="460" t="s">
        <v>64</v>
      </c>
      <c r="H4147" s="460">
        <v>0</v>
      </c>
      <c r="I4147" s="460">
        <v>0</v>
      </c>
      <c r="J4147" s="460">
        <v>0</v>
      </c>
      <c r="K4147" s="460">
        <v>0</v>
      </c>
      <c r="L4147" s="460">
        <v>0</v>
      </c>
      <c r="M4147" s="460">
        <v>0</v>
      </c>
      <c r="N4147" s="460">
        <v>0</v>
      </c>
      <c r="O4147" s="460">
        <v>0</v>
      </c>
      <c r="P4147" s="460">
        <v>0</v>
      </c>
      <c r="Q4147" s="460">
        <v>0</v>
      </c>
      <c r="R4147" s="460">
        <v>0</v>
      </c>
      <c r="S4147" s="460">
        <v>0</v>
      </c>
      <c r="T4147" s="460">
        <v>0</v>
      </c>
      <c r="U4147" s="460">
        <v>0</v>
      </c>
      <c r="V4147" s="460">
        <v>0</v>
      </c>
      <c r="W4147" s="460">
        <v>0</v>
      </c>
      <c r="X4147" s="460">
        <v>0</v>
      </c>
    </row>
    <row r="4148" spans="1:24" outlineLevel="2">
      <c r="A4148" s="447"/>
      <c r="B4148" s="447"/>
      <c r="C4148" s="448"/>
      <c r="D4148" s="449"/>
      <c r="E4148" s="460" t="s">
        <v>7365</v>
      </c>
      <c r="F4148" s="460">
        <v>0</v>
      </c>
      <c r="G4148" s="460" t="s">
        <v>64</v>
      </c>
      <c r="H4148" s="460">
        <v>0</v>
      </c>
      <c r="I4148" s="460">
        <v>0</v>
      </c>
      <c r="J4148" s="460">
        <v>0</v>
      </c>
      <c r="K4148" s="460">
        <v>0</v>
      </c>
      <c r="L4148" s="460">
        <v>0</v>
      </c>
      <c r="M4148" s="460">
        <v>0</v>
      </c>
      <c r="N4148" s="460">
        <v>0</v>
      </c>
      <c r="O4148" s="460">
        <v>0</v>
      </c>
      <c r="P4148" s="460">
        <v>0</v>
      </c>
      <c r="Q4148" s="460">
        <v>0</v>
      </c>
      <c r="R4148" s="460">
        <v>0</v>
      </c>
      <c r="S4148" s="460">
        <v>0</v>
      </c>
      <c r="T4148" s="460">
        <v>0</v>
      </c>
      <c r="U4148" s="460">
        <v>0</v>
      </c>
      <c r="V4148" s="460">
        <v>0</v>
      </c>
      <c r="W4148" s="460">
        <v>0</v>
      </c>
      <c r="X4148" s="460">
        <v>0</v>
      </c>
    </row>
    <row r="4149" spans="1:24" outlineLevel="2">
      <c r="A4149" s="447"/>
      <c r="B4149" s="447"/>
      <c r="C4149" s="448"/>
      <c r="D4149" s="449"/>
      <c r="E4149" s="460" t="s">
        <v>7366</v>
      </c>
      <c r="F4149" s="460">
        <v>0</v>
      </c>
      <c r="G4149" s="460" t="s">
        <v>64</v>
      </c>
      <c r="H4149" s="460">
        <v>0</v>
      </c>
      <c r="I4149" s="460">
        <v>0</v>
      </c>
      <c r="J4149" s="460">
        <v>0</v>
      </c>
      <c r="K4149" s="460">
        <v>0</v>
      </c>
      <c r="L4149" s="460">
        <v>0</v>
      </c>
      <c r="M4149" s="460">
        <v>0</v>
      </c>
      <c r="N4149" s="460">
        <v>0</v>
      </c>
      <c r="O4149" s="460">
        <v>0</v>
      </c>
      <c r="P4149" s="460">
        <v>0</v>
      </c>
      <c r="Q4149" s="460">
        <v>0</v>
      </c>
      <c r="R4149" s="460">
        <v>0</v>
      </c>
      <c r="S4149" s="460">
        <v>0</v>
      </c>
      <c r="T4149" s="460">
        <v>0</v>
      </c>
      <c r="U4149" s="460">
        <v>0</v>
      </c>
      <c r="V4149" s="460">
        <v>0</v>
      </c>
      <c r="W4149" s="460">
        <v>0</v>
      </c>
      <c r="X4149" s="460">
        <v>0</v>
      </c>
    </row>
    <row r="4150" spans="1:24" outlineLevel="2">
      <c r="A4150" s="453"/>
      <c r="B4150" s="453"/>
      <c r="C4150" s="454"/>
      <c r="D4150" s="455"/>
      <c r="E4150" s="456" t="s">
        <v>7367</v>
      </c>
      <c r="F4150" s="456"/>
      <c r="G4150" s="456" t="s">
        <v>64</v>
      </c>
      <c r="H4150" s="456"/>
      <c r="I4150" s="456"/>
      <c r="J4150" s="461">
        <f t="shared" ref="J4150:X4155" si="321" xml:space="preserve">  CHOOSE( $F$4131, J4132, J4138, J4144 )</f>
        <v>0</v>
      </c>
      <c r="K4150" s="461">
        <f t="shared" si="321"/>
        <v>0</v>
      </c>
      <c r="L4150" s="461">
        <f t="shared" si="321"/>
        <v>0</v>
      </c>
      <c r="M4150" s="461">
        <f t="shared" si="321"/>
        <v>0</v>
      </c>
      <c r="N4150" s="461">
        <f t="shared" si="321"/>
        <v>7.4999999999999997E-3</v>
      </c>
      <c r="O4150" s="461">
        <f t="shared" si="321"/>
        <v>7.4999999999999997E-3</v>
      </c>
      <c r="P4150" s="461">
        <f t="shared" si="321"/>
        <v>7.4000000000000003E-3</v>
      </c>
      <c r="Q4150" s="461">
        <f t="shared" si="321"/>
        <v>7.3000000000000001E-3</v>
      </c>
      <c r="R4150" s="461">
        <f t="shared" si="321"/>
        <v>7.3000000000000001E-3</v>
      </c>
      <c r="S4150" s="461">
        <f t="shared" si="321"/>
        <v>7.1999999999999998E-3</v>
      </c>
      <c r="T4150" s="461">
        <f t="shared" si="321"/>
        <v>7.1999999999999998E-3</v>
      </c>
      <c r="U4150" s="461">
        <f t="shared" si="321"/>
        <v>7.1000000000000004E-3</v>
      </c>
      <c r="V4150" s="461">
        <f t="shared" si="321"/>
        <v>7.000000000000001E-3</v>
      </c>
      <c r="W4150" s="461">
        <f t="shared" si="321"/>
        <v>7.000000000000001E-3</v>
      </c>
      <c r="X4150" s="461">
        <f t="shared" si="321"/>
        <v>0</v>
      </c>
    </row>
    <row r="4151" spans="1:24" outlineLevel="2">
      <c r="A4151" s="453"/>
      <c r="B4151" s="453"/>
      <c r="C4151" s="454"/>
      <c r="D4151" s="455"/>
      <c r="E4151" s="456" t="s">
        <v>7368</v>
      </c>
      <c r="F4151" s="456"/>
      <c r="G4151" s="456" t="s">
        <v>64</v>
      </c>
      <c r="H4151" s="456"/>
      <c r="I4151" s="456"/>
      <c r="J4151" s="461">
        <f t="shared" si="321"/>
        <v>0</v>
      </c>
      <c r="K4151" s="461">
        <f t="shared" si="321"/>
        <v>0</v>
      </c>
      <c r="L4151" s="461">
        <f t="shared" si="321"/>
        <v>0</v>
      </c>
      <c r="M4151" s="461">
        <f t="shared" si="321"/>
        <v>0</v>
      </c>
      <c r="N4151" s="461">
        <f t="shared" si="321"/>
        <v>7.4999999999999997E-3</v>
      </c>
      <c r="O4151" s="461">
        <f t="shared" si="321"/>
        <v>7.4999999999999997E-3</v>
      </c>
      <c r="P4151" s="461">
        <f t="shared" si="321"/>
        <v>7.4000000000000003E-3</v>
      </c>
      <c r="Q4151" s="461">
        <f t="shared" si="321"/>
        <v>7.3000000000000001E-3</v>
      </c>
      <c r="R4151" s="461">
        <f t="shared" si="321"/>
        <v>7.3000000000000001E-3</v>
      </c>
      <c r="S4151" s="461">
        <f t="shared" si="321"/>
        <v>7.1999999999999998E-3</v>
      </c>
      <c r="T4151" s="461">
        <f t="shared" si="321"/>
        <v>7.1999999999999998E-3</v>
      </c>
      <c r="U4151" s="461">
        <f t="shared" si="321"/>
        <v>7.1000000000000004E-3</v>
      </c>
      <c r="V4151" s="461">
        <f t="shared" si="321"/>
        <v>7.000000000000001E-3</v>
      </c>
      <c r="W4151" s="461">
        <f t="shared" si="321"/>
        <v>7.000000000000001E-3</v>
      </c>
      <c r="X4151" s="461">
        <f t="shared" si="321"/>
        <v>0</v>
      </c>
    </row>
    <row r="4152" spans="1:24" outlineLevel="2">
      <c r="A4152" s="453"/>
      <c r="B4152" s="453"/>
      <c r="C4152" s="454"/>
      <c r="D4152" s="455"/>
      <c r="E4152" s="456" t="s">
        <v>7369</v>
      </c>
      <c r="F4152" s="456"/>
      <c r="G4152" s="456" t="s">
        <v>64</v>
      </c>
      <c r="H4152" s="456"/>
      <c r="I4152" s="456"/>
      <c r="J4152" s="461">
        <f t="shared" si="321"/>
        <v>0</v>
      </c>
      <c r="K4152" s="461">
        <f t="shared" si="321"/>
        <v>0</v>
      </c>
      <c r="L4152" s="461">
        <f t="shared" si="321"/>
        <v>0</v>
      </c>
      <c r="M4152" s="461">
        <f t="shared" si="321"/>
        <v>0</v>
      </c>
      <c r="N4152" s="461">
        <f t="shared" si="321"/>
        <v>8.3000000000000001E-3</v>
      </c>
      <c r="O4152" s="461">
        <f t="shared" si="321"/>
        <v>8.2000000000000007E-3</v>
      </c>
      <c r="P4152" s="461">
        <f t="shared" si="321"/>
        <v>8.0999999999999996E-3</v>
      </c>
      <c r="Q4152" s="461">
        <f t="shared" si="321"/>
        <v>8.0999999999999996E-3</v>
      </c>
      <c r="R4152" s="461">
        <f t="shared" si="321"/>
        <v>8.0000000000000002E-3</v>
      </c>
      <c r="S4152" s="461">
        <f t="shared" si="321"/>
        <v>7.9000000000000008E-3</v>
      </c>
      <c r="T4152" s="461">
        <f t="shared" si="321"/>
        <v>7.7999999999999988E-3</v>
      </c>
      <c r="U4152" s="461">
        <f t="shared" si="321"/>
        <v>7.7999999999999988E-3</v>
      </c>
      <c r="V4152" s="461">
        <f t="shared" si="321"/>
        <v>7.7000000000000002E-3</v>
      </c>
      <c r="W4152" s="461">
        <f t="shared" si="321"/>
        <v>7.6E-3</v>
      </c>
      <c r="X4152" s="461">
        <f t="shared" si="321"/>
        <v>0</v>
      </c>
    </row>
    <row r="4153" spans="1:24" outlineLevel="2">
      <c r="A4153" s="453"/>
      <c r="B4153" s="453"/>
      <c r="C4153" s="454"/>
      <c r="D4153" s="455"/>
      <c r="E4153" s="456" t="s">
        <v>7370</v>
      </c>
      <c r="F4153" s="456"/>
      <c r="G4153" s="456" t="s">
        <v>64</v>
      </c>
      <c r="H4153" s="456"/>
      <c r="I4153" s="456"/>
      <c r="J4153" s="461">
        <f t="shared" si="321"/>
        <v>0</v>
      </c>
      <c r="K4153" s="461">
        <f t="shared" si="321"/>
        <v>0</v>
      </c>
      <c r="L4153" s="461">
        <f t="shared" si="321"/>
        <v>0</v>
      </c>
      <c r="M4153" s="461">
        <f t="shared" si="321"/>
        <v>0</v>
      </c>
      <c r="N4153" s="461">
        <f t="shared" si="321"/>
        <v>8.3000000000000001E-3</v>
      </c>
      <c r="O4153" s="461">
        <f t="shared" si="321"/>
        <v>8.2000000000000007E-3</v>
      </c>
      <c r="P4153" s="461">
        <f t="shared" si="321"/>
        <v>8.0999999999999996E-3</v>
      </c>
      <c r="Q4153" s="461">
        <f t="shared" si="321"/>
        <v>8.0999999999999996E-3</v>
      </c>
      <c r="R4153" s="461">
        <f t="shared" si="321"/>
        <v>8.0000000000000002E-3</v>
      </c>
      <c r="S4153" s="461">
        <f t="shared" si="321"/>
        <v>7.9000000000000008E-3</v>
      </c>
      <c r="T4153" s="461">
        <f t="shared" si="321"/>
        <v>7.7999999999999988E-3</v>
      </c>
      <c r="U4153" s="461">
        <f t="shared" si="321"/>
        <v>7.7999999999999988E-3</v>
      </c>
      <c r="V4153" s="461">
        <f t="shared" si="321"/>
        <v>7.7000000000000002E-3</v>
      </c>
      <c r="W4153" s="461">
        <f t="shared" si="321"/>
        <v>7.6E-3</v>
      </c>
      <c r="X4153" s="461">
        <f t="shared" si="321"/>
        <v>0</v>
      </c>
    </row>
    <row r="4154" spans="1:24" outlineLevel="2">
      <c r="A4154" s="453"/>
      <c r="B4154" s="453"/>
      <c r="C4154" s="454"/>
      <c r="D4154" s="455"/>
      <c r="E4154" s="456" t="s">
        <v>7371</v>
      </c>
      <c r="F4154" s="456"/>
      <c r="G4154" s="456" t="s">
        <v>64</v>
      </c>
      <c r="H4154" s="456"/>
      <c r="I4154" s="456"/>
      <c r="J4154" s="461">
        <f t="shared" si="321"/>
        <v>0</v>
      </c>
      <c r="K4154" s="461">
        <f t="shared" si="321"/>
        <v>0</v>
      </c>
      <c r="L4154" s="461">
        <f t="shared" si="321"/>
        <v>0</v>
      </c>
      <c r="M4154" s="461">
        <f t="shared" si="321"/>
        <v>0</v>
      </c>
      <c r="N4154" s="461">
        <f t="shared" si="321"/>
        <v>8.3000000000000001E-3</v>
      </c>
      <c r="O4154" s="461">
        <f t="shared" si="321"/>
        <v>8.2000000000000007E-3</v>
      </c>
      <c r="P4154" s="461">
        <f t="shared" si="321"/>
        <v>8.0999999999999996E-3</v>
      </c>
      <c r="Q4154" s="461">
        <f t="shared" si="321"/>
        <v>8.0999999999999996E-3</v>
      </c>
      <c r="R4154" s="461">
        <f t="shared" si="321"/>
        <v>8.0000000000000002E-3</v>
      </c>
      <c r="S4154" s="461">
        <f t="shared" si="321"/>
        <v>7.9000000000000008E-3</v>
      </c>
      <c r="T4154" s="461">
        <f t="shared" si="321"/>
        <v>7.7999999999999988E-3</v>
      </c>
      <c r="U4154" s="461">
        <f t="shared" si="321"/>
        <v>7.7999999999999988E-3</v>
      </c>
      <c r="V4154" s="461">
        <f t="shared" si="321"/>
        <v>7.7000000000000002E-3</v>
      </c>
      <c r="W4154" s="461">
        <f t="shared" si="321"/>
        <v>7.6E-3</v>
      </c>
      <c r="X4154" s="461">
        <f t="shared" si="321"/>
        <v>0</v>
      </c>
    </row>
    <row r="4155" spans="1:24" outlineLevel="2">
      <c r="A4155" s="453"/>
      <c r="B4155" s="453"/>
      <c r="C4155" s="454"/>
      <c r="D4155" s="455"/>
      <c r="E4155" s="456" t="s">
        <v>7372</v>
      </c>
      <c r="F4155" s="456"/>
      <c r="G4155" s="456" t="s">
        <v>64</v>
      </c>
      <c r="H4155" s="456"/>
      <c r="I4155" s="456"/>
      <c r="J4155" s="461">
        <f t="shared" si="321"/>
        <v>0</v>
      </c>
      <c r="K4155" s="461">
        <f t="shared" si="321"/>
        <v>0</v>
      </c>
      <c r="L4155" s="461">
        <f t="shared" si="321"/>
        <v>0</v>
      </c>
      <c r="M4155" s="461">
        <f t="shared" si="321"/>
        <v>0</v>
      </c>
      <c r="N4155" s="461">
        <f t="shared" si="321"/>
        <v>0</v>
      </c>
      <c r="O4155" s="461">
        <f t="shared" si="321"/>
        <v>0</v>
      </c>
      <c r="P4155" s="461">
        <f t="shared" si="321"/>
        <v>0</v>
      </c>
      <c r="Q4155" s="461">
        <f t="shared" si="321"/>
        <v>0</v>
      </c>
      <c r="R4155" s="461">
        <f t="shared" si="321"/>
        <v>0</v>
      </c>
      <c r="S4155" s="461">
        <f t="shared" si="321"/>
        <v>0</v>
      </c>
      <c r="T4155" s="461">
        <f t="shared" si="321"/>
        <v>0</v>
      </c>
      <c r="U4155" s="461">
        <f t="shared" si="321"/>
        <v>0</v>
      </c>
      <c r="V4155" s="461">
        <f t="shared" si="321"/>
        <v>0</v>
      </c>
      <c r="W4155" s="461">
        <f t="shared" si="321"/>
        <v>0</v>
      </c>
      <c r="X4155" s="461">
        <f t="shared" si="321"/>
        <v>0</v>
      </c>
    </row>
    <row r="4156" spans="1:24" outlineLevel="2"/>
    <row r="4157" spans="1:24" outlineLevel="2"/>
    <row r="4158" spans="1:24" outlineLevel="2">
      <c r="B4158" s="69" t="s">
        <v>7373</v>
      </c>
    </row>
    <row r="4159" spans="1:24" outlineLevel="2">
      <c r="A4159" s="447"/>
      <c r="B4159" s="447"/>
      <c r="C4159" s="448"/>
      <c r="D4159" s="449"/>
      <c r="E4159" s="450" t="s">
        <v>7219</v>
      </c>
      <c r="F4159" s="450">
        <v>1</v>
      </c>
      <c r="G4159" s="450" t="s">
        <v>4001</v>
      </c>
      <c r="M4159" s="451"/>
    </row>
    <row r="4160" spans="1:24" outlineLevel="2">
      <c r="A4160" s="447"/>
      <c r="B4160" s="447"/>
      <c r="C4160" s="448"/>
      <c r="D4160" s="449"/>
      <c r="E4160" s="460" t="s">
        <v>7374</v>
      </c>
      <c r="F4160" s="460">
        <v>0</v>
      </c>
      <c r="G4160" s="460" t="s">
        <v>64</v>
      </c>
      <c r="H4160" s="460">
        <v>0</v>
      </c>
      <c r="I4160" s="460">
        <v>0</v>
      </c>
      <c r="J4160" s="460">
        <v>0</v>
      </c>
      <c r="K4160" s="460">
        <v>0</v>
      </c>
      <c r="L4160" s="460">
        <v>0</v>
      </c>
      <c r="M4160" s="460">
        <v>0</v>
      </c>
      <c r="N4160" s="460">
        <v>0.2019</v>
      </c>
      <c r="O4160" s="460">
        <v>0.20030000000000001</v>
      </c>
      <c r="P4160" s="460">
        <v>0.19869999999999999</v>
      </c>
      <c r="Q4160" s="460">
        <v>0.19719999999999999</v>
      </c>
      <c r="R4160" s="460">
        <v>0.1956</v>
      </c>
      <c r="S4160" s="460">
        <v>0.19400000000000003</v>
      </c>
      <c r="T4160" s="460">
        <v>0.1925</v>
      </c>
      <c r="U4160" s="460">
        <v>0.19089999999999999</v>
      </c>
      <c r="V4160" s="460">
        <v>0.1893</v>
      </c>
      <c r="W4160" s="460">
        <v>0.18780000000000002</v>
      </c>
      <c r="X4160" s="460">
        <v>0</v>
      </c>
    </row>
    <row r="4161" spans="1:24" outlineLevel="2">
      <c r="A4161" s="447"/>
      <c r="B4161" s="447"/>
      <c r="C4161" s="448"/>
      <c r="D4161" s="449"/>
      <c r="E4161" s="460" t="s">
        <v>7375</v>
      </c>
      <c r="F4161" s="460">
        <v>0</v>
      </c>
      <c r="G4161" s="460" t="s">
        <v>64</v>
      </c>
      <c r="H4161" s="460">
        <v>0</v>
      </c>
      <c r="I4161" s="460">
        <v>0</v>
      </c>
      <c r="J4161" s="460">
        <v>0</v>
      </c>
      <c r="K4161" s="460">
        <v>0</v>
      </c>
      <c r="L4161" s="460">
        <v>0</v>
      </c>
      <c r="M4161" s="460">
        <v>0</v>
      </c>
      <c r="N4161" s="460">
        <v>0.2019</v>
      </c>
      <c r="O4161" s="460">
        <v>0.20030000000000001</v>
      </c>
      <c r="P4161" s="460">
        <v>0.19869999999999999</v>
      </c>
      <c r="Q4161" s="460">
        <v>0.19719999999999999</v>
      </c>
      <c r="R4161" s="460">
        <v>0.1956</v>
      </c>
      <c r="S4161" s="460">
        <v>0.19400000000000003</v>
      </c>
      <c r="T4161" s="460">
        <v>0.1925</v>
      </c>
      <c r="U4161" s="460">
        <v>0.19089999999999999</v>
      </c>
      <c r="V4161" s="460">
        <v>0.1893</v>
      </c>
      <c r="W4161" s="460">
        <v>0.18780000000000002</v>
      </c>
      <c r="X4161" s="460">
        <v>0</v>
      </c>
    </row>
    <row r="4162" spans="1:24" outlineLevel="2">
      <c r="A4162" s="447"/>
      <c r="B4162" s="447"/>
      <c r="C4162" s="448"/>
      <c r="D4162" s="449"/>
      <c r="E4162" s="460" t="s">
        <v>7376</v>
      </c>
      <c r="F4162" s="460">
        <v>0</v>
      </c>
      <c r="G4162" s="460" t="s">
        <v>64</v>
      </c>
      <c r="H4162" s="460">
        <v>0</v>
      </c>
      <c r="I4162" s="460">
        <v>0</v>
      </c>
      <c r="J4162" s="460">
        <v>0</v>
      </c>
      <c r="K4162" s="460">
        <v>0</v>
      </c>
      <c r="L4162" s="460">
        <v>0</v>
      </c>
      <c r="M4162" s="460">
        <v>0</v>
      </c>
      <c r="N4162" s="460">
        <v>0.15629999999999999</v>
      </c>
      <c r="O4162" s="460">
        <v>0.155</v>
      </c>
      <c r="P4162" s="460">
        <v>0.1537</v>
      </c>
      <c r="Q4162" s="460">
        <v>0.15240000000000001</v>
      </c>
      <c r="R4162" s="460">
        <v>0.1512</v>
      </c>
      <c r="S4162" s="460">
        <v>0.14990000000000001</v>
      </c>
      <c r="T4162" s="460">
        <v>0.14860000000000001</v>
      </c>
      <c r="U4162" s="460">
        <v>0.14729999999999999</v>
      </c>
      <c r="V4162" s="460">
        <v>0.14599999999999999</v>
      </c>
      <c r="W4162" s="460">
        <v>0.1447</v>
      </c>
      <c r="X4162" s="460">
        <v>0</v>
      </c>
    </row>
    <row r="4163" spans="1:24" outlineLevel="2">
      <c r="A4163" s="447"/>
      <c r="B4163" s="447"/>
      <c r="C4163" s="448"/>
      <c r="D4163" s="449"/>
      <c r="E4163" s="460" t="s">
        <v>7377</v>
      </c>
      <c r="F4163" s="460">
        <v>0</v>
      </c>
      <c r="G4163" s="460" t="s">
        <v>64</v>
      </c>
      <c r="H4163" s="460">
        <v>0</v>
      </c>
      <c r="I4163" s="460">
        <v>0</v>
      </c>
      <c r="J4163" s="460">
        <v>0</v>
      </c>
      <c r="K4163" s="460">
        <v>0</v>
      </c>
      <c r="L4163" s="460">
        <v>0</v>
      </c>
      <c r="M4163" s="460">
        <v>0</v>
      </c>
      <c r="N4163" s="460">
        <v>0.15629999999999999</v>
      </c>
      <c r="O4163" s="460">
        <v>0.155</v>
      </c>
      <c r="P4163" s="460">
        <v>0.1537</v>
      </c>
      <c r="Q4163" s="460">
        <v>0.15240000000000001</v>
      </c>
      <c r="R4163" s="460">
        <v>0.1512</v>
      </c>
      <c r="S4163" s="460">
        <v>0.14990000000000001</v>
      </c>
      <c r="T4163" s="460">
        <v>0.14860000000000001</v>
      </c>
      <c r="U4163" s="460">
        <v>0.14729999999999999</v>
      </c>
      <c r="V4163" s="460">
        <v>0.14599999999999999</v>
      </c>
      <c r="W4163" s="460">
        <v>0.1447</v>
      </c>
      <c r="X4163" s="460">
        <v>0</v>
      </c>
    </row>
    <row r="4164" spans="1:24" outlineLevel="2">
      <c r="A4164" s="447"/>
      <c r="B4164" s="447"/>
      <c r="C4164" s="448"/>
      <c r="D4164" s="449"/>
      <c r="E4164" s="460" t="s">
        <v>7378</v>
      </c>
      <c r="F4164" s="460">
        <v>0</v>
      </c>
      <c r="G4164" s="460" t="s">
        <v>64</v>
      </c>
      <c r="H4164" s="460">
        <v>0</v>
      </c>
      <c r="I4164" s="460">
        <v>0</v>
      </c>
      <c r="J4164" s="460">
        <v>0</v>
      </c>
      <c r="K4164" s="460">
        <v>0</v>
      </c>
      <c r="L4164" s="460">
        <v>0</v>
      </c>
      <c r="M4164" s="460">
        <v>0</v>
      </c>
      <c r="N4164" s="460">
        <v>0.15629999999999999</v>
      </c>
      <c r="O4164" s="460">
        <v>0.155</v>
      </c>
      <c r="P4164" s="460">
        <v>0.1537</v>
      </c>
      <c r="Q4164" s="460">
        <v>0.15240000000000001</v>
      </c>
      <c r="R4164" s="460">
        <v>0.1512</v>
      </c>
      <c r="S4164" s="460">
        <v>0.14990000000000001</v>
      </c>
      <c r="T4164" s="460">
        <v>0.14860000000000001</v>
      </c>
      <c r="U4164" s="460">
        <v>0.14729999999999999</v>
      </c>
      <c r="V4164" s="460">
        <v>0.14599999999999999</v>
      </c>
      <c r="W4164" s="460">
        <v>0.1447</v>
      </c>
      <c r="X4164" s="460">
        <v>0</v>
      </c>
    </row>
    <row r="4165" spans="1:24" outlineLevel="2">
      <c r="A4165" s="447"/>
      <c r="B4165" s="447"/>
      <c r="C4165" s="448"/>
      <c r="D4165" s="449"/>
      <c r="E4165" s="460" t="s">
        <v>7379</v>
      </c>
      <c r="F4165" s="460">
        <v>0</v>
      </c>
      <c r="G4165" s="460" t="s">
        <v>64</v>
      </c>
      <c r="H4165" s="460">
        <v>0</v>
      </c>
      <c r="I4165" s="460">
        <v>0</v>
      </c>
      <c r="J4165" s="460">
        <v>0</v>
      </c>
      <c r="K4165" s="460">
        <v>0</v>
      </c>
      <c r="L4165" s="460">
        <v>0</v>
      </c>
      <c r="M4165" s="460">
        <v>0</v>
      </c>
      <c r="N4165" s="460">
        <v>0</v>
      </c>
      <c r="O4165" s="460">
        <v>0</v>
      </c>
      <c r="P4165" s="460">
        <v>0</v>
      </c>
      <c r="Q4165" s="460">
        <v>0</v>
      </c>
      <c r="R4165" s="460">
        <v>0</v>
      </c>
      <c r="S4165" s="460">
        <v>0</v>
      </c>
      <c r="T4165" s="460">
        <v>0</v>
      </c>
      <c r="U4165" s="460">
        <v>0</v>
      </c>
      <c r="V4165" s="460">
        <v>0</v>
      </c>
      <c r="W4165" s="460">
        <v>0</v>
      </c>
      <c r="X4165" s="460">
        <v>0</v>
      </c>
    </row>
    <row r="4166" spans="1:24" outlineLevel="2">
      <c r="A4166" s="447"/>
      <c r="B4166" s="447"/>
      <c r="C4166" s="448"/>
      <c r="D4166" s="449"/>
      <c r="E4166" s="460" t="s">
        <v>7380</v>
      </c>
      <c r="F4166" s="460">
        <v>0</v>
      </c>
      <c r="G4166" s="460" t="s">
        <v>64</v>
      </c>
      <c r="H4166" s="460">
        <v>0</v>
      </c>
      <c r="I4166" s="460">
        <v>0</v>
      </c>
      <c r="J4166" s="460">
        <v>0</v>
      </c>
      <c r="K4166" s="460">
        <v>0</v>
      </c>
      <c r="L4166" s="460">
        <v>0</v>
      </c>
      <c r="M4166" s="460">
        <v>0</v>
      </c>
      <c r="N4166" s="460">
        <v>0</v>
      </c>
      <c r="O4166" s="460">
        <v>0</v>
      </c>
      <c r="P4166" s="460">
        <v>0</v>
      </c>
      <c r="Q4166" s="460">
        <v>0</v>
      </c>
      <c r="R4166" s="460">
        <v>0</v>
      </c>
      <c r="S4166" s="460">
        <v>0</v>
      </c>
      <c r="T4166" s="460">
        <v>0</v>
      </c>
      <c r="U4166" s="460">
        <v>0</v>
      </c>
      <c r="V4166" s="460">
        <v>0</v>
      </c>
      <c r="W4166" s="460">
        <v>0</v>
      </c>
      <c r="X4166" s="460">
        <v>0</v>
      </c>
    </row>
    <row r="4167" spans="1:24" outlineLevel="2">
      <c r="A4167" s="447"/>
      <c r="B4167" s="447"/>
      <c r="C4167" s="448"/>
      <c r="D4167" s="449"/>
      <c r="E4167" s="460" t="s">
        <v>7381</v>
      </c>
      <c r="F4167" s="460">
        <v>0</v>
      </c>
      <c r="G4167" s="460" t="s">
        <v>64</v>
      </c>
      <c r="H4167" s="460">
        <v>0</v>
      </c>
      <c r="I4167" s="460">
        <v>0</v>
      </c>
      <c r="J4167" s="460">
        <v>0</v>
      </c>
      <c r="K4167" s="460">
        <v>0</v>
      </c>
      <c r="L4167" s="460">
        <v>0</v>
      </c>
      <c r="M4167" s="460">
        <v>0</v>
      </c>
      <c r="N4167" s="460">
        <v>0</v>
      </c>
      <c r="O4167" s="460">
        <v>0</v>
      </c>
      <c r="P4167" s="460">
        <v>0</v>
      </c>
      <c r="Q4167" s="460">
        <v>0</v>
      </c>
      <c r="R4167" s="460">
        <v>0</v>
      </c>
      <c r="S4167" s="460">
        <v>0</v>
      </c>
      <c r="T4167" s="460">
        <v>0</v>
      </c>
      <c r="U4167" s="460">
        <v>0</v>
      </c>
      <c r="V4167" s="460">
        <v>0</v>
      </c>
      <c r="W4167" s="460">
        <v>0</v>
      </c>
      <c r="X4167" s="460">
        <v>0</v>
      </c>
    </row>
    <row r="4168" spans="1:24" outlineLevel="2">
      <c r="A4168" s="447"/>
      <c r="B4168" s="447"/>
      <c r="C4168" s="448"/>
      <c r="D4168" s="449"/>
      <c r="E4168" s="460" t="s">
        <v>7382</v>
      </c>
      <c r="F4168" s="460">
        <v>0</v>
      </c>
      <c r="G4168" s="460" t="s">
        <v>64</v>
      </c>
      <c r="H4168" s="460">
        <v>0</v>
      </c>
      <c r="I4168" s="460">
        <v>0</v>
      </c>
      <c r="J4168" s="460">
        <v>0</v>
      </c>
      <c r="K4168" s="460">
        <v>0</v>
      </c>
      <c r="L4168" s="460">
        <v>0</v>
      </c>
      <c r="M4168" s="460">
        <v>0</v>
      </c>
      <c r="N4168" s="460">
        <v>0</v>
      </c>
      <c r="O4168" s="460">
        <v>0</v>
      </c>
      <c r="P4168" s="460">
        <v>0</v>
      </c>
      <c r="Q4168" s="460">
        <v>0</v>
      </c>
      <c r="R4168" s="460">
        <v>0</v>
      </c>
      <c r="S4168" s="460">
        <v>0</v>
      </c>
      <c r="T4168" s="460">
        <v>0</v>
      </c>
      <c r="U4168" s="460">
        <v>0</v>
      </c>
      <c r="V4168" s="460">
        <v>0</v>
      </c>
      <c r="W4168" s="460">
        <v>0</v>
      </c>
      <c r="X4168" s="460">
        <v>0</v>
      </c>
    </row>
    <row r="4169" spans="1:24" outlineLevel="2">
      <c r="A4169" s="447"/>
      <c r="B4169" s="447"/>
      <c r="C4169" s="448"/>
      <c r="D4169" s="449"/>
      <c r="E4169" s="460" t="s">
        <v>7383</v>
      </c>
      <c r="F4169" s="460">
        <v>0</v>
      </c>
      <c r="G4169" s="460" t="s">
        <v>64</v>
      </c>
      <c r="H4169" s="460">
        <v>0</v>
      </c>
      <c r="I4169" s="460">
        <v>0</v>
      </c>
      <c r="J4169" s="460">
        <v>0</v>
      </c>
      <c r="K4169" s="460">
        <v>0</v>
      </c>
      <c r="L4169" s="460">
        <v>0</v>
      </c>
      <c r="M4169" s="460">
        <v>0</v>
      </c>
      <c r="N4169" s="460">
        <v>0</v>
      </c>
      <c r="O4169" s="460">
        <v>0</v>
      </c>
      <c r="P4169" s="460">
        <v>0</v>
      </c>
      <c r="Q4169" s="460">
        <v>0</v>
      </c>
      <c r="R4169" s="460">
        <v>0</v>
      </c>
      <c r="S4169" s="460">
        <v>0</v>
      </c>
      <c r="T4169" s="460">
        <v>0</v>
      </c>
      <c r="U4169" s="460">
        <v>0</v>
      </c>
      <c r="V4169" s="460">
        <v>0</v>
      </c>
      <c r="W4169" s="460">
        <v>0</v>
      </c>
      <c r="X4169" s="460">
        <v>0</v>
      </c>
    </row>
    <row r="4170" spans="1:24" outlineLevel="2">
      <c r="A4170" s="447"/>
      <c r="B4170" s="447"/>
      <c r="C4170" s="448"/>
      <c r="D4170" s="449"/>
      <c r="E4170" s="460" t="s">
        <v>7384</v>
      </c>
      <c r="F4170" s="460">
        <v>0</v>
      </c>
      <c r="G4170" s="460" t="s">
        <v>64</v>
      </c>
      <c r="H4170" s="460">
        <v>0</v>
      </c>
      <c r="I4170" s="460">
        <v>0</v>
      </c>
      <c r="J4170" s="460">
        <v>0</v>
      </c>
      <c r="K4170" s="460">
        <v>0</v>
      </c>
      <c r="L4170" s="460">
        <v>0</v>
      </c>
      <c r="M4170" s="460">
        <v>0</v>
      </c>
      <c r="N4170" s="460">
        <v>0</v>
      </c>
      <c r="O4170" s="460">
        <v>0</v>
      </c>
      <c r="P4170" s="460">
        <v>0</v>
      </c>
      <c r="Q4170" s="460">
        <v>0</v>
      </c>
      <c r="R4170" s="460">
        <v>0</v>
      </c>
      <c r="S4170" s="460">
        <v>0</v>
      </c>
      <c r="T4170" s="460">
        <v>0</v>
      </c>
      <c r="U4170" s="460">
        <v>0</v>
      </c>
      <c r="V4170" s="460">
        <v>0</v>
      </c>
      <c r="W4170" s="460">
        <v>0</v>
      </c>
      <c r="X4170" s="460">
        <v>0</v>
      </c>
    </row>
    <row r="4171" spans="1:24" outlineLevel="2">
      <c r="A4171" s="447"/>
      <c r="B4171" s="447"/>
      <c r="C4171" s="448"/>
      <c r="D4171" s="449"/>
      <c r="E4171" s="460" t="s">
        <v>7385</v>
      </c>
      <c r="F4171" s="460">
        <v>0</v>
      </c>
      <c r="G4171" s="460" t="s">
        <v>64</v>
      </c>
      <c r="H4171" s="460">
        <v>0</v>
      </c>
      <c r="I4171" s="460">
        <v>0</v>
      </c>
      <c r="J4171" s="460">
        <v>0</v>
      </c>
      <c r="K4171" s="460">
        <v>0</v>
      </c>
      <c r="L4171" s="460">
        <v>0</v>
      </c>
      <c r="M4171" s="460">
        <v>0</v>
      </c>
      <c r="N4171" s="460">
        <v>0</v>
      </c>
      <c r="O4171" s="460">
        <v>0</v>
      </c>
      <c r="P4171" s="460">
        <v>0</v>
      </c>
      <c r="Q4171" s="460">
        <v>0</v>
      </c>
      <c r="R4171" s="460">
        <v>0</v>
      </c>
      <c r="S4171" s="460">
        <v>0</v>
      </c>
      <c r="T4171" s="460">
        <v>0</v>
      </c>
      <c r="U4171" s="460">
        <v>0</v>
      </c>
      <c r="V4171" s="460">
        <v>0</v>
      </c>
      <c r="W4171" s="460">
        <v>0</v>
      </c>
      <c r="X4171" s="460">
        <v>0</v>
      </c>
    </row>
    <row r="4172" spans="1:24" outlineLevel="2">
      <c r="A4172" s="447"/>
      <c r="B4172" s="447"/>
      <c r="C4172" s="448"/>
      <c r="D4172" s="449"/>
      <c r="E4172" s="460" t="s">
        <v>7386</v>
      </c>
      <c r="F4172" s="460">
        <v>0</v>
      </c>
      <c r="G4172" s="460" t="s">
        <v>64</v>
      </c>
      <c r="H4172" s="460">
        <v>0</v>
      </c>
      <c r="I4172" s="460">
        <v>0</v>
      </c>
      <c r="J4172" s="460">
        <v>0</v>
      </c>
      <c r="K4172" s="460">
        <v>0</v>
      </c>
      <c r="L4172" s="460">
        <v>0</v>
      </c>
      <c r="M4172" s="460">
        <v>0</v>
      </c>
      <c r="N4172" s="460">
        <v>0</v>
      </c>
      <c r="O4172" s="460">
        <v>0</v>
      </c>
      <c r="P4172" s="460">
        <v>0</v>
      </c>
      <c r="Q4172" s="460">
        <v>0</v>
      </c>
      <c r="R4172" s="460">
        <v>0</v>
      </c>
      <c r="S4172" s="460">
        <v>0</v>
      </c>
      <c r="T4172" s="460">
        <v>0</v>
      </c>
      <c r="U4172" s="460">
        <v>0</v>
      </c>
      <c r="V4172" s="460">
        <v>0</v>
      </c>
      <c r="W4172" s="460">
        <v>0</v>
      </c>
      <c r="X4172" s="460">
        <v>0</v>
      </c>
    </row>
    <row r="4173" spans="1:24" outlineLevel="2">
      <c r="A4173" s="447"/>
      <c r="B4173" s="447"/>
      <c r="C4173" s="448"/>
      <c r="D4173" s="449"/>
      <c r="E4173" s="460" t="s">
        <v>7387</v>
      </c>
      <c r="F4173" s="460">
        <v>0</v>
      </c>
      <c r="G4173" s="460" t="s">
        <v>64</v>
      </c>
      <c r="H4173" s="460">
        <v>0</v>
      </c>
      <c r="I4173" s="460">
        <v>0</v>
      </c>
      <c r="J4173" s="460">
        <v>0</v>
      </c>
      <c r="K4173" s="460">
        <v>0</v>
      </c>
      <c r="L4173" s="460">
        <v>0</v>
      </c>
      <c r="M4173" s="460">
        <v>0</v>
      </c>
      <c r="N4173" s="460">
        <v>0</v>
      </c>
      <c r="O4173" s="460">
        <v>0</v>
      </c>
      <c r="P4173" s="460">
        <v>0</v>
      </c>
      <c r="Q4173" s="460">
        <v>0</v>
      </c>
      <c r="R4173" s="460">
        <v>0</v>
      </c>
      <c r="S4173" s="460">
        <v>0</v>
      </c>
      <c r="T4173" s="460">
        <v>0</v>
      </c>
      <c r="U4173" s="460">
        <v>0</v>
      </c>
      <c r="V4173" s="460">
        <v>0</v>
      </c>
      <c r="W4173" s="460">
        <v>0</v>
      </c>
      <c r="X4173" s="460">
        <v>0</v>
      </c>
    </row>
    <row r="4174" spans="1:24" outlineLevel="2">
      <c r="A4174" s="447"/>
      <c r="B4174" s="447"/>
      <c r="C4174" s="448"/>
      <c r="D4174" s="449"/>
      <c r="E4174" s="460" t="s">
        <v>7388</v>
      </c>
      <c r="F4174" s="460">
        <v>0</v>
      </c>
      <c r="G4174" s="460" t="s">
        <v>64</v>
      </c>
      <c r="H4174" s="460">
        <v>0</v>
      </c>
      <c r="I4174" s="460">
        <v>0</v>
      </c>
      <c r="J4174" s="460">
        <v>0</v>
      </c>
      <c r="K4174" s="460">
        <v>0</v>
      </c>
      <c r="L4174" s="460">
        <v>0</v>
      </c>
      <c r="M4174" s="460">
        <v>0</v>
      </c>
      <c r="N4174" s="460">
        <v>0</v>
      </c>
      <c r="O4174" s="460">
        <v>0</v>
      </c>
      <c r="P4174" s="460">
        <v>0</v>
      </c>
      <c r="Q4174" s="460">
        <v>0</v>
      </c>
      <c r="R4174" s="460">
        <v>0</v>
      </c>
      <c r="S4174" s="460">
        <v>0</v>
      </c>
      <c r="T4174" s="460">
        <v>0</v>
      </c>
      <c r="U4174" s="460">
        <v>0</v>
      </c>
      <c r="V4174" s="460">
        <v>0</v>
      </c>
      <c r="W4174" s="460">
        <v>0</v>
      </c>
      <c r="X4174" s="460">
        <v>0</v>
      </c>
    </row>
    <row r="4175" spans="1:24" outlineLevel="2">
      <c r="A4175" s="447"/>
      <c r="B4175" s="447"/>
      <c r="C4175" s="448"/>
      <c r="D4175" s="449"/>
      <c r="E4175" s="460" t="s">
        <v>7389</v>
      </c>
      <c r="F4175" s="460">
        <v>0</v>
      </c>
      <c r="G4175" s="460" t="s">
        <v>64</v>
      </c>
      <c r="H4175" s="460">
        <v>0</v>
      </c>
      <c r="I4175" s="460">
        <v>0</v>
      </c>
      <c r="J4175" s="460">
        <v>0</v>
      </c>
      <c r="K4175" s="460">
        <v>0</v>
      </c>
      <c r="L4175" s="460">
        <v>0</v>
      </c>
      <c r="M4175" s="460">
        <v>0</v>
      </c>
      <c r="N4175" s="460">
        <v>0</v>
      </c>
      <c r="O4175" s="460">
        <v>0</v>
      </c>
      <c r="P4175" s="460">
        <v>0</v>
      </c>
      <c r="Q4175" s="460">
        <v>0</v>
      </c>
      <c r="R4175" s="460">
        <v>0</v>
      </c>
      <c r="S4175" s="460">
        <v>0</v>
      </c>
      <c r="T4175" s="460">
        <v>0</v>
      </c>
      <c r="U4175" s="460">
        <v>0</v>
      </c>
      <c r="V4175" s="460">
        <v>0</v>
      </c>
      <c r="W4175" s="460">
        <v>0</v>
      </c>
      <c r="X4175" s="460">
        <v>0</v>
      </c>
    </row>
    <row r="4176" spans="1:24" outlineLevel="2">
      <c r="A4176" s="447"/>
      <c r="B4176" s="447"/>
      <c r="C4176" s="448"/>
      <c r="D4176" s="449"/>
      <c r="E4176" s="460" t="s">
        <v>7390</v>
      </c>
      <c r="F4176" s="460">
        <v>0</v>
      </c>
      <c r="G4176" s="460" t="s">
        <v>64</v>
      </c>
      <c r="H4176" s="460">
        <v>0</v>
      </c>
      <c r="I4176" s="460">
        <v>0</v>
      </c>
      <c r="J4176" s="460">
        <v>0</v>
      </c>
      <c r="K4176" s="460">
        <v>0</v>
      </c>
      <c r="L4176" s="460">
        <v>0</v>
      </c>
      <c r="M4176" s="460">
        <v>0</v>
      </c>
      <c r="N4176" s="460">
        <v>0</v>
      </c>
      <c r="O4176" s="460">
        <v>0</v>
      </c>
      <c r="P4176" s="460">
        <v>0</v>
      </c>
      <c r="Q4176" s="460">
        <v>0</v>
      </c>
      <c r="R4176" s="460">
        <v>0</v>
      </c>
      <c r="S4176" s="460">
        <v>0</v>
      </c>
      <c r="T4176" s="460">
        <v>0</v>
      </c>
      <c r="U4176" s="460">
        <v>0</v>
      </c>
      <c r="V4176" s="460">
        <v>0</v>
      </c>
      <c r="W4176" s="460">
        <v>0</v>
      </c>
      <c r="X4176" s="460">
        <v>0</v>
      </c>
    </row>
    <row r="4177" spans="1:24" outlineLevel="2">
      <c r="A4177" s="447"/>
      <c r="B4177" s="447"/>
      <c r="C4177" s="448"/>
      <c r="D4177" s="449"/>
      <c r="E4177" s="460" t="s">
        <v>7391</v>
      </c>
      <c r="F4177" s="460">
        <v>0</v>
      </c>
      <c r="G4177" s="460" t="s">
        <v>64</v>
      </c>
      <c r="H4177" s="460">
        <v>0</v>
      </c>
      <c r="I4177" s="460">
        <v>0</v>
      </c>
      <c r="J4177" s="460">
        <v>0</v>
      </c>
      <c r="K4177" s="460">
        <v>0</v>
      </c>
      <c r="L4177" s="460">
        <v>0</v>
      </c>
      <c r="M4177" s="460">
        <v>0</v>
      </c>
      <c r="N4177" s="460">
        <v>0</v>
      </c>
      <c r="O4177" s="460">
        <v>0</v>
      </c>
      <c r="P4177" s="460">
        <v>0</v>
      </c>
      <c r="Q4177" s="460">
        <v>0</v>
      </c>
      <c r="R4177" s="460">
        <v>0</v>
      </c>
      <c r="S4177" s="460">
        <v>0</v>
      </c>
      <c r="T4177" s="460">
        <v>0</v>
      </c>
      <c r="U4177" s="460">
        <v>0</v>
      </c>
      <c r="V4177" s="460">
        <v>0</v>
      </c>
      <c r="W4177" s="460">
        <v>0</v>
      </c>
      <c r="X4177" s="460">
        <v>0</v>
      </c>
    </row>
    <row r="4178" spans="1:24" outlineLevel="2">
      <c r="A4178" s="453"/>
      <c r="B4178" s="453"/>
      <c r="C4178" s="454"/>
      <c r="D4178" s="455"/>
      <c r="E4178" s="456" t="s">
        <v>7392</v>
      </c>
      <c r="F4178" s="456"/>
      <c r="G4178" s="456" t="s">
        <v>64</v>
      </c>
      <c r="H4178" s="456"/>
      <c r="I4178" s="456"/>
      <c r="J4178" s="461">
        <f t="shared" ref="J4178:X4183" si="322" xml:space="preserve">  CHOOSE( $F$4159, J4160, J4166, J4172 )</f>
        <v>0</v>
      </c>
      <c r="K4178" s="461">
        <f t="shared" si="322"/>
        <v>0</v>
      </c>
      <c r="L4178" s="461">
        <f t="shared" si="322"/>
        <v>0</v>
      </c>
      <c r="M4178" s="461">
        <f t="shared" si="322"/>
        <v>0</v>
      </c>
      <c r="N4178" s="461">
        <f t="shared" si="322"/>
        <v>0.2019</v>
      </c>
      <c r="O4178" s="461">
        <f t="shared" si="322"/>
        <v>0.20030000000000001</v>
      </c>
      <c r="P4178" s="461">
        <f t="shared" si="322"/>
        <v>0.19869999999999999</v>
      </c>
      <c r="Q4178" s="461">
        <f t="shared" si="322"/>
        <v>0.19719999999999999</v>
      </c>
      <c r="R4178" s="461">
        <f t="shared" si="322"/>
        <v>0.1956</v>
      </c>
      <c r="S4178" s="461">
        <f t="shared" si="322"/>
        <v>0.19400000000000003</v>
      </c>
      <c r="T4178" s="461">
        <f t="shared" si="322"/>
        <v>0.1925</v>
      </c>
      <c r="U4178" s="461">
        <f t="shared" si="322"/>
        <v>0.19089999999999999</v>
      </c>
      <c r="V4178" s="461">
        <f t="shared" si="322"/>
        <v>0.1893</v>
      </c>
      <c r="W4178" s="461">
        <f t="shared" si="322"/>
        <v>0.18780000000000002</v>
      </c>
      <c r="X4178" s="461">
        <f t="shared" si="322"/>
        <v>0</v>
      </c>
    </row>
    <row r="4179" spans="1:24" outlineLevel="2">
      <c r="A4179" s="453"/>
      <c r="B4179" s="453"/>
      <c r="C4179" s="454"/>
      <c r="D4179" s="455"/>
      <c r="E4179" s="456" t="s">
        <v>7393</v>
      </c>
      <c r="F4179" s="456"/>
      <c r="G4179" s="456" t="s">
        <v>64</v>
      </c>
      <c r="H4179" s="456"/>
      <c r="I4179" s="456"/>
      <c r="J4179" s="461">
        <f t="shared" si="322"/>
        <v>0</v>
      </c>
      <c r="K4179" s="461">
        <f t="shared" si="322"/>
        <v>0</v>
      </c>
      <c r="L4179" s="461">
        <f t="shared" si="322"/>
        <v>0</v>
      </c>
      <c r="M4179" s="461">
        <f t="shared" si="322"/>
        <v>0</v>
      </c>
      <c r="N4179" s="461">
        <f t="shared" si="322"/>
        <v>0.2019</v>
      </c>
      <c r="O4179" s="461">
        <f t="shared" si="322"/>
        <v>0.20030000000000001</v>
      </c>
      <c r="P4179" s="461">
        <f t="shared" si="322"/>
        <v>0.19869999999999999</v>
      </c>
      <c r="Q4179" s="461">
        <f t="shared" si="322"/>
        <v>0.19719999999999999</v>
      </c>
      <c r="R4179" s="461">
        <f t="shared" si="322"/>
        <v>0.1956</v>
      </c>
      <c r="S4179" s="461">
        <f t="shared" si="322"/>
        <v>0.19400000000000003</v>
      </c>
      <c r="T4179" s="461">
        <f t="shared" si="322"/>
        <v>0.1925</v>
      </c>
      <c r="U4179" s="461">
        <f t="shared" si="322"/>
        <v>0.19089999999999999</v>
      </c>
      <c r="V4179" s="461">
        <f t="shared" si="322"/>
        <v>0.1893</v>
      </c>
      <c r="W4179" s="461">
        <f t="shared" si="322"/>
        <v>0.18780000000000002</v>
      </c>
      <c r="X4179" s="461">
        <f t="shared" si="322"/>
        <v>0</v>
      </c>
    </row>
    <row r="4180" spans="1:24" outlineLevel="2">
      <c r="A4180" s="453"/>
      <c r="B4180" s="453"/>
      <c r="C4180" s="454"/>
      <c r="D4180" s="455"/>
      <c r="E4180" s="456" t="s">
        <v>7394</v>
      </c>
      <c r="F4180" s="456"/>
      <c r="G4180" s="456" t="s">
        <v>64</v>
      </c>
      <c r="H4180" s="456"/>
      <c r="I4180" s="456"/>
      <c r="J4180" s="461">
        <f t="shared" si="322"/>
        <v>0</v>
      </c>
      <c r="K4180" s="461">
        <f t="shared" si="322"/>
        <v>0</v>
      </c>
      <c r="L4180" s="461">
        <f t="shared" si="322"/>
        <v>0</v>
      </c>
      <c r="M4180" s="461">
        <f t="shared" si="322"/>
        <v>0</v>
      </c>
      <c r="N4180" s="461">
        <f t="shared" si="322"/>
        <v>0.15629999999999999</v>
      </c>
      <c r="O4180" s="461">
        <f t="shared" si="322"/>
        <v>0.155</v>
      </c>
      <c r="P4180" s="461">
        <f t="shared" si="322"/>
        <v>0.1537</v>
      </c>
      <c r="Q4180" s="461">
        <f t="shared" si="322"/>
        <v>0.15240000000000001</v>
      </c>
      <c r="R4180" s="461">
        <f t="shared" si="322"/>
        <v>0.1512</v>
      </c>
      <c r="S4180" s="461">
        <f t="shared" si="322"/>
        <v>0.14990000000000001</v>
      </c>
      <c r="T4180" s="461">
        <f t="shared" si="322"/>
        <v>0.14860000000000001</v>
      </c>
      <c r="U4180" s="461">
        <f t="shared" si="322"/>
        <v>0.14729999999999999</v>
      </c>
      <c r="V4180" s="461">
        <f t="shared" si="322"/>
        <v>0.14599999999999999</v>
      </c>
      <c r="W4180" s="461">
        <f t="shared" si="322"/>
        <v>0.1447</v>
      </c>
      <c r="X4180" s="461">
        <f t="shared" si="322"/>
        <v>0</v>
      </c>
    </row>
    <row r="4181" spans="1:24" outlineLevel="2">
      <c r="A4181" s="453"/>
      <c r="B4181" s="453"/>
      <c r="C4181" s="454"/>
      <c r="D4181" s="455"/>
      <c r="E4181" s="456" t="s">
        <v>7395</v>
      </c>
      <c r="F4181" s="456"/>
      <c r="G4181" s="456" t="s">
        <v>64</v>
      </c>
      <c r="H4181" s="456"/>
      <c r="I4181" s="456"/>
      <c r="J4181" s="461">
        <f t="shared" si="322"/>
        <v>0</v>
      </c>
      <c r="K4181" s="461">
        <f t="shared" si="322"/>
        <v>0</v>
      </c>
      <c r="L4181" s="461">
        <f t="shared" si="322"/>
        <v>0</v>
      </c>
      <c r="M4181" s="461">
        <f t="shared" si="322"/>
        <v>0</v>
      </c>
      <c r="N4181" s="461">
        <f t="shared" si="322"/>
        <v>0.15629999999999999</v>
      </c>
      <c r="O4181" s="461">
        <f t="shared" si="322"/>
        <v>0.155</v>
      </c>
      <c r="P4181" s="461">
        <f t="shared" si="322"/>
        <v>0.1537</v>
      </c>
      <c r="Q4181" s="461">
        <f t="shared" si="322"/>
        <v>0.15240000000000001</v>
      </c>
      <c r="R4181" s="461">
        <f t="shared" si="322"/>
        <v>0.1512</v>
      </c>
      <c r="S4181" s="461">
        <f t="shared" si="322"/>
        <v>0.14990000000000001</v>
      </c>
      <c r="T4181" s="461">
        <f t="shared" si="322"/>
        <v>0.14860000000000001</v>
      </c>
      <c r="U4181" s="461">
        <f t="shared" si="322"/>
        <v>0.14729999999999999</v>
      </c>
      <c r="V4181" s="461">
        <f t="shared" si="322"/>
        <v>0.14599999999999999</v>
      </c>
      <c r="W4181" s="461">
        <f t="shared" si="322"/>
        <v>0.1447</v>
      </c>
      <c r="X4181" s="461">
        <f t="shared" si="322"/>
        <v>0</v>
      </c>
    </row>
    <row r="4182" spans="1:24" outlineLevel="2">
      <c r="A4182" s="453"/>
      <c r="B4182" s="453"/>
      <c r="C4182" s="454"/>
      <c r="D4182" s="455"/>
      <c r="E4182" s="456" t="s">
        <v>7396</v>
      </c>
      <c r="F4182" s="456"/>
      <c r="G4182" s="456" t="s">
        <v>64</v>
      </c>
      <c r="H4182" s="456"/>
      <c r="I4182" s="456"/>
      <c r="J4182" s="461">
        <f t="shared" si="322"/>
        <v>0</v>
      </c>
      <c r="K4182" s="461">
        <f t="shared" si="322"/>
        <v>0</v>
      </c>
      <c r="L4182" s="461">
        <f t="shared" si="322"/>
        <v>0</v>
      </c>
      <c r="M4182" s="461">
        <f t="shared" si="322"/>
        <v>0</v>
      </c>
      <c r="N4182" s="461">
        <f t="shared" si="322"/>
        <v>0.15629999999999999</v>
      </c>
      <c r="O4182" s="461">
        <f t="shared" si="322"/>
        <v>0.155</v>
      </c>
      <c r="P4182" s="461">
        <f t="shared" si="322"/>
        <v>0.1537</v>
      </c>
      <c r="Q4182" s="461">
        <f t="shared" si="322"/>
        <v>0.15240000000000001</v>
      </c>
      <c r="R4182" s="461">
        <f t="shared" si="322"/>
        <v>0.1512</v>
      </c>
      <c r="S4182" s="461">
        <f t="shared" si="322"/>
        <v>0.14990000000000001</v>
      </c>
      <c r="T4182" s="461">
        <f t="shared" si="322"/>
        <v>0.14860000000000001</v>
      </c>
      <c r="U4182" s="461">
        <f t="shared" si="322"/>
        <v>0.14729999999999999</v>
      </c>
      <c r="V4182" s="461">
        <f t="shared" si="322"/>
        <v>0.14599999999999999</v>
      </c>
      <c r="W4182" s="461">
        <f t="shared" si="322"/>
        <v>0.1447</v>
      </c>
      <c r="X4182" s="461">
        <f t="shared" si="322"/>
        <v>0</v>
      </c>
    </row>
    <row r="4183" spans="1:24" outlineLevel="2">
      <c r="A4183" s="453"/>
      <c r="B4183" s="453"/>
      <c r="C4183" s="454"/>
      <c r="D4183" s="455"/>
      <c r="E4183" s="456" t="s">
        <v>7397</v>
      </c>
      <c r="F4183" s="456"/>
      <c r="G4183" s="456" t="s">
        <v>64</v>
      </c>
      <c r="H4183" s="456"/>
      <c r="I4183" s="456"/>
      <c r="J4183" s="461">
        <f t="shared" si="322"/>
        <v>0</v>
      </c>
      <c r="K4183" s="461">
        <f t="shared" si="322"/>
        <v>0</v>
      </c>
      <c r="L4183" s="461">
        <f t="shared" si="322"/>
        <v>0</v>
      </c>
      <c r="M4183" s="461">
        <f t="shared" si="322"/>
        <v>0</v>
      </c>
      <c r="N4183" s="461">
        <f t="shared" si="322"/>
        <v>0</v>
      </c>
      <c r="O4183" s="461">
        <f t="shared" si="322"/>
        <v>0</v>
      </c>
      <c r="P4183" s="461">
        <f t="shared" si="322"/>
        <v>0</v>
      </c>
      <c r="Q4183" s="461">
        <f t="shared" si="322"/>
        <v>0</v>
      </c>
      <c r="R4183" s="461">
        <f t="shared" si="322"/>
        <v>0</v>
      </c>
      <c r="S4183" s="461">
        <f t="shared" si="322"/>
        <v>0</v>
      </c>
      <c r="T4183" s="461">
        <f t="shared" si="322"/>
        <v>0</v>
      </c>
      <c r="U4183" s="461">
        <f t="shared" si="322"/>
        <v>0</v>
      </c>
      <c r="V4183" s="461">
        <f t="shared" si="322"/>
        <v>0</v>
      </c>
      <c r="W4183" s="461">
        <f t="shared" si="322"/>
        <v>0</v>
      </c>
      <c r="X4183" s="461">
        <f t="shared" si="322"/>
        <v>0</v>
      </c>
    </row>
    <row r="4184" spans="1:24" outlineLevel="2"/>
    <row r="4185" spans="1:24" outlineLevel="1"/>
    <row r="4186" spans="1:24" outlineLevel="1"/>
    <row r="4187" spans="1:24" outlineLevel="1">
      <c r="A4187" s="69" t="s">
        <v>7398</v>
      </c>
    </row>
    <row r="4188" spans="1:24" outlineLevel="2">
      <c r="B4188" s="69" t="s">
        <v>7399</v>
      </c>
    </row>
    <row r="4189" spans="1:24" outlineLevel="2">
      <c r="A4189" s="447"/>
      <c r="B4189" s="447"/>
      <c r="C4189" s="448"/>
      <c r="D4189" s="449"/>
      <c r="E4189" s="450" t="s">
        <v>7400</v>
      </c>
      <c r="F4189" s="450">
        <v>1</v>
      </c>
      <c r="G4189" s="450" t="s">
        <v>4001</v>
      </c>
      <c r="M4189" s="451"/>
    </row>
    <row r="4190" spans="1:24" outlineLevel="2">
      <c r="A4190" s="447"/>
      <c r="B4190" s="447"/>
      <c r="C4190" s="448"/>
      <c r="D4190" s="449"/>
      <c r="E4190" s="452" t="s">
        <v>7401</v>
      </c>
      <c r="F4190" s="452">
        <v>0</v>
      </c>
      <c r="G4190" s="452" t="s">
        <v>29</v>
      </c>
      <c r="M4190" s="458"/>
    </row>
    <row r="4191" spans="1:24" outlineLevel="2">
      <c r="A4191" s="447"/>
      <c r="B4191" s="447"/>
      <c r="C4191" s="448"/>
      <c r="D4191" s="449"/>
      <c r="E4191" s="452" t="s">
        <v>7402</v>
      </c>
      <c r="F4191" s="452">
        <v>0</v>
      </c>
      <c r="G4191" s="452" t="s">
        <v>29</v>
      </c>
      <c r="M4191" s="458"/>
    </row>
    <row r="4192" spans="1:24" outlineLevel="2">
      <c r="A4192" s="447"/>
      <c r="B4192" s="447"/>
      <c r="C4192" s="448"/>
      <c r="D4192" s="449"/>
      <c r="E4192" s="452" t="s">
        <v>7403</v>
      </c>
      <c r="F4192" s="452">
        <v>0</v>
      </c>
      <c r="G4192" s="452" t="s">
        <v>29</v>
      </c>
      <c r="M4192" s="458"/>
    </row>
    <row r="4193" spans="1:13" outlineLevel="2">
      <c r="A4193" s="453"/>
      <c r="B4193" s="453"/>
      <c r="C4193" s="454"/>
      <c r="D4193" s="455"/>
      <c r="E4193" s="456" t="s">
        <v>7399</v>
      </c>
      <c r="F4193" s="457">
        <f xml:space="preserve">  CHOOSE( $F4189, $F4190, $F4191, $F4192 )</f>
        <v>0</v>
      </c>
      <c r="G4193" s="456" t="s">
        <v>29</v>
      </c>
      <c r="M4193" s="458"/>
    </row>
    <row r="4194" spans="1:13" outlineLevel="2"/>
    <row r="4195" spans="1:13" outlineLevel="2"/>
    <row r="4196" spans="1:13" outlineLevel="2">
      <c r="B4196" s="69" t="s">
        <v>7404</v>
      </c>
    </row>
    <row r="4197" spans="1:13" outlineLevel="2">
      <c r="A4197" s="447"/>
      <c r="B4197" s="447"/>
      <c r="C4197" s="448"/>
      <c r="D4197" s="449"/>
      <c r="E4197" s="450" t="s">
        <v>7405</v>
      </c>
      <c r="F4197" s="450">
        <v>1</v>
      </c>
      <c r="G4197" s="450" t="s">
        <v>4001</v>
      </c>
      <c r="M4197" s="451"/>
    </row>
    <row r="4198" spans="1:13" outlineLevel="2">
      <c r="A4198" s="447"/>
      <c r="B4198" s="447"/>
      <c r="C4198" s="448"/>
      <c r="D4198" s="449"/>
      <c r="E4198" s="452" t="s">
        <v>7406</v>
      </c>
      <c r="F4198" s="452">
        <v>0</v>
      </c>
      <c r="G4198" s="452" t="s">
        <v>29</v>
      </c>
      <c r="M4198" s="458"/>
    </row>
    <row r="4199" spans="1:13" outlineLevel="2">
      <c r="A4199" s="447"/>
      <c r="B4199" s="447"/>
      <c r="C4199" s="448"/>
      <c r="D4199" s="449"/>
      <c r="E4199" s="452" t="s">
        <v>7407</v>
      </c>
      <c r="F4199" s="452">
        <v>0</v>
      </c>
      <c r="G4199" s="452" t="s">
        <v>29</v>
      </c>
      <c r="M4199" s="458"/>
    </row>
    <row r="4200" spans="1:13" outlineLevel="2">
      <c r="A4200" s="447"/>
      <c r="B4200" s="447"/>
      <c r="C4200" s="448"/>
      <c r="D4200" s="449"/>
      <c r="E4200" s="452" t="s">
        <v>7408</v>
      </c>
      <c r="F4200" s="452">
        <v>0</v>
      </c>
      <c r="G4200" s="452" t="s">
        <v>29</v>
      </c>
      <c r="M4200" s="458"/>
    </row>
    <row r="4201" spans="1:13" outlineLevel="2">
      <c r="A4201" s="453"/>
      <c r="B4201" s="453"/>
      <c r="C4201" s="454"/>
      <c r="D4201" s="455"/>
      <c r="E4201" s="456" t="s">
        <v>7404</v>
      </c>
      <c r="F4201" s="457">
        <f xml:space="preserve">  CHOOSE( $F4197, $F4198, $F4199, $F4200 )</f>
        <v>0</v>
      </c>
      <c r="G4201" s="456" t="s">
        <v>29</v>
      </c>
      <c r="M4201" s="458"/>
    </row>
    <row r="4202" spans="1:13" outlineLevel="2"/>
    <row r="4203" spans="1:13" outlineLevel="2"/>
    <row r="4204" spans="1:13" outlineLevel="2">
      <c r="B4204" s="69" t="s">
        <v>7409</v>
      </c>
    </row>
    <row r="4205" spans="1:13" outlineLevel="2">
      <c r="A4205" s="447"/>
      <c r="B4205" s="447"/>
      <c r="C4205" s="448"/>
      <c r="D4205" s="449"/>
      <c r="E4205" s="450" t="s">
        <v>7410</v>
      </c>
      <c r="F4205" s="450">
        <v>1</v>
      </c>
      <c r="G4205" s="450" t="s">
        <v>4001</v>
      </c>
      <c r="M4205" s="451"/>
    </row>
    <row r="4206" spans="1:13" outlineLevel="2">
      <c r="A4206" s="447"/>
      <c r="B4206" s="447"/>
      <c r="C4206" s="448"/>
      <c r="D4206" s="449"/>
      <c r="E4206" s="450" t="s">
        <v>7411</v>
      </c>
      <c r="F4206" s="450">
        <v>0</v>
      </c>
      <c r="G4206" s="450" t="s">
        <v>333</v>
      </c>
      <c r="M4206" s="451"/>
    </row>
    <row r="4207" spans="1:13" outlineLevel="2">
      <c r="A4207" s="447"/>
      <c r="B4207" s="447"/>
      <c r="C4207" s="448"/>
      <c r="D4207" s="449"/>
      <c r="E4207" s="450" t="s">
        <v>7412</v>
      </c>
      <c r="F4207" s="450">
        <v>0</v>
      </c>
      <c r="G4207" s="450" t="s">
        <v>333</v>
      </c>
      <c r="M4207" s="451"/>
    </row>
    <row r="4208" spans="1:13" outlineLevel="2">
      <c r="A4208" s="447"/>
      <c r="B4208" s="447"/>
      <c r="C4208" s="448"/>
      <c r="D4208" s="449"/>
      <c r="E4208" s="450" t="s">
        <v>7413</v>
      </c>
      <c r="F4208" s="450">
        <v>0</v>
      </c>
      <c r="G4208" s="450" t="s">
        <v>333</v>
      </c>
      <c r="M4208" s="451"/>
    </row>
    <row r="4209" spans="1:24" outlineLevel="2">
      <c r="A4209" s="453"/>
      <c r="B4209" s="453"/>
      <c r="C4209" s="454"/>
      <c r="D4209" s="455"/>
      <c r="E4209" s="456" t="s">
        <v>7409</v>
      </c>
      <c r="F4209" s="459">
        <f xml:space="preserve">  CHOOSE( $F4205, $F4206, $F4207, $F4208 )</f>
        <v>0</v>
      </c>
      <c r="G4209" s="456" t="s">
        <v>333</v>
      </c>
      <c r="M4209" s="451"/>
    </row>
    <row r="4210" spans="1:24" outlineLevel="2"/>
    <row r="4211" spans="1:24" outlineLevel="2"/>
    <row r="4212" spans="1:24" outlineLevel="2">
      <c r="B4212" s="69" t="s">
        <v>7414</v>
      </c>
    </row>
    <row r="4213" spans="1:24" outlineLevel="2">
      <c r="A4213" s="447"/>
      <c r="B4213" s="447"/>
      <c r="C4213" s="448"/>
      <c r="D4213" s="449"/>
      <c r="E4213" s="450" t="s">
        <v>7415</v>
      </c>
      <c r="F4213" s="450">
        <v>1</v>
      </c>
      <c r="G4213" s="450" t="s">
        <v>4001</v>
      </c>
      <c r="M4213" s="451"/>
    </row>
    <row r="4214" spans="1:24" outlineLevel="2">
      <c r="A4214" s="447"/>
      <c r="B4214" s="447"/>
      <c r="C4214" s="448"/>
      <c r="D4214" s="449"/>
      <c r="E4214" s="460" t="s">
        <v>7416</v>
      </c>
      <c r="F4214" s="460">
        <v>0</v>
      </c>
      <c r="G4214" s="460" t="s">
        <v>64</v>
      </c>
      <c r="H4214" s="460">
        <v>0</v>
      </c>
      <c r="I4214" s="460">
        <v>0</v>
      </c>
      <c r="J4214" s="460">
        <v>0</v>
      </c>
      <c r="K4214" s="460">
        <v>0</v>
      </c>
      <c r="L4214" s="460">
        <v>0</v>
      </c>
      <c r="M4214" s="460">
        <v>0</v>
      </c>
      <c r="N4214" s="460">
        <v>0</v>
      </c>
      <c r="O4214" s="460">
        <v>0</v>
      </c>
      <c r="P4214" s="460">
        <v>0</v>
      </c>
      <c r="Q4214" s="460">
        <v>0</v>
      </c>
      <c r="R4214" s="460">
        <v>0</v>
      </c>
      <c r="S4214" s="460">
        <v>0</v>
      </c>
      <c r="T4214" s="460">
        <v>0</v>
      </c>
      <c r="U4214" s="460">
        <v>0</v>
      </c>
      <c r="V4214" s="460">
        <v>0</v>
      </c>
      <c r="W4214" s="460">
        <v>0</v>
      </c>
      <c r="X4214" s="460">
        <v>0</v>
      </c>
    </row>
    <row r="4215" spans="1:24" outlineLevel="2">
      <c r="A4215" s="447"/>
      <c r="B4215" s="447"/>
      <c r="C4215" s="448"/>
      <c r="D4215" s="449"/>
      <c r="E4215" s="460" t="s">
        <v>7417</v>
      </c>
      <c r="F4215" s="460">
        <v>0</v>
      </c>
      <c r="G4215" s="460" t="s">
        <v>64</v>
      </c>
      <c r="H4215" s="460">
        <v>0</v>
      </c>
      <c r="I4215" s="460">
        <v>0</v>
      </c>
      <c r="J4215" s="460">
        <v>0</v>
      </c>
      <c r="K4215" s="460">
        <v>0</v>
      </c>
      <c r="L4215" s="460">
        <v>0</v>
      </c>
      <c r="M4215" s="460">
        <v>0</v>
      </c>
      <c r="N4215" s="460">
        <v>0</v>
      </c>
      <c r="O4215" s="460">
        <v>0</v>
      </c>
      <c r="P4215" s="460">
        <v>0</v>
      </c>
      <c r="Q4215" s="460">
        <v>0</v>
      </c>
      <c r="R4215" s="460">
        <v>0</v>
      </c>
      <c r="S4215" s="460">
        <v>0</v>
      </c>
      <c r="T4215" s="460">
        <v>0</v>
      </c>
      <c r="U4215" s="460">
        <v>0</v>
      </c>
      <c r="V4215" s="460">
        <v>0</v>
      </c>
      <c r="W4215" s="460">
        <v>0</v>
      </c>
      <c r="X4215" s="460">
        <v>0</v>
      </c>
    </row>
    <row r="4216" spans="1:24" outlineLevel="2">
      <c r="A4216" s="447"/>
      <c r="B4216" s="447"/>
      <c r="C4216" s="448"/>
      <c r="D4216" s="449"/>
      <c r="E4216" s="460" t="s">
        <v>7418</v>
      </c>
      <c r="F4216" s="460">
        <v>0</v>
      </c>
      <c r="G4216" s="460" t="s">
        <v>64</v>
      </c>
      <c r="H4216" s="460">
        <v>0</v>
      </c>
      <c r="I4216" s="460">
        <v>0</v>
      </c>
      <c r="J4216" s="460">
        <v>0</v>
      </c>
      <c r="K4216" s="460">
        <v>0</v>
      </c>
      <c r="L4216" s="460">
        <v>0</v>
      </c>
      <c r="M4216" s="460">
        <v>0</v>
      </c>
      <c r="N4216" s="460">
        <v>0</v>
      </c>
      <c r="O4216" s="460">
        <v>0</v>
      </c>
      <c r="P4216" s="460">
        <v>0</v>
      </c>
      <c r="Q4216" s="460">
        <v>0</v>
      </c>
      <c r="R4216" s="460">
        <v>0</v>
      </c>
      <c r="S4216" s="460">
        <v>0</v>
      </c>
      <c r="T4216" s="460">
        <v>0</v>
      </c>
      <c r="U4216" s="460">
        <v>0</v>
      </c>
      <c r="V4216" s="460">
        <v>0</v>
      </c>
      <c r="W4216" s="460">
        <v>0</v>
      </c>
      <c r="X4216" s="460">
        <v>0</v>
      </c>
    </row>
    <row r="4217" spans="1:24" outlineLevel="2">
      <c r="A4217" s="453"/>
      <c r="B4217" s="453"/>
      <c r="C4217" s="454"/>
      <c r="D4217" s="455"/>
      <c r="E4217" s="456" t="s">
        <v>7414</v>
      </c>
      <c r="F4217" s="456"/>
      <c r="G4217" s="456" t="s">
        <v>64</v>
      </c>
      <c r="H4217" s="456"/>
      <c r="I4217" s="456"/>
      <c r="J4217" s="461">
        <f t="shared" ref="J4217:X4217" si="323" xml:space="preserve">  CHOOSE( $F4213, J4214, J4215, J4216 )</f>
        <v>0</v>
      </c>
      <c r="K4217" s="461">
        <f t="shared" si="323"/>
        <v>0</v>
      </c>
      <c r="L4217" s="461">
        <f t="shared" si="323"/>
        <v>0</v>
      </c>
      <c r="M4217" s="461">
        <f t="shared" si="323"/>
        <v>0</v>
      </c>
      <c r="N4217" s="461">
        <f t="shared" si="323"/>
        <v>0</v>
      </c>
      <c r="O4217" s="461">
        <f t="shared" si="323"/>
        <v>0</v>
      </c>
      <c r="P4217" s="461">
        <f t="shared" si="323"/>
        <v>0</v>
      </c>
      <c r="Q4217" s="461">
        <f t="shared" si="323"/>
        <v>0</v>
      </c>
      <c r="R4217" s="461">
        <f t="shared" si="323"/>
        <v>0</v>
      </c>
      <c r="S4217" s="461">
        <f t="shared" si="323"/>
        <v>0</v>
      </c>
      <c r="T4217" s="461">
        <f t="shared" si="323"/>
        <v>0</v>
      </c>
      <c r="U4217" s="461">
        <f t="shared" si="323"/>
        <v>0</v>
      </c>
      <c r="V4217" s="461">
        <f t="shared" si="323"/>
        <v>0</v>
      </c>
      <c r="W4217" s="461">
        <f t="shared" si="323"/>
        <v>0</v>
      </c>
      <c r="X4217" s="461">
        <f t="shared" si="323"/>
        <v>0</v>
      </c>
    </row>
    <row r="4218" spans="1:24" outlineLevel="2"/>
    <row r="4219" spans="1:24" outlineLevel="1"/>
    <row r="4220" spans="1:24" outlineLevel="1"/>
    <row r="4221" spans="1:24" outlineLevel="1">
      <c r="A4221" s="69" t="s">
        <v>6798</v>
      </c>
    </row>
    <row r="4222" spans="1:24" outlineLevel="2">
      <c r="B4222" s="69" t="s">
        <v>7419</v>
      </c>
    </row>
    <row r="4223" spans="1:24" outlineLevel="2">
      <c r="A4223" s="447"/>
      <c r="B4223" s="447"/>
      <c r="C4223" s="448"/>
      <c r="D4223" s="449"/>
      <c r="E4223" s="450" t="s">
        <v>7420</v>
      </c>
      <c r="F4223" s="450">
        <v>1</v>
      </c>
      <c r="G4223" s="450" t="s">
        <v>4001</v>
      </c>
      <c r="M4223" s="451"/>
    </row>
    <row r="4224" spans="1:24" outlineLevel="2">
      <c r="A4224" s="447"/>
      <c r="B4224" s="447"/>
      <c r="C4224" s="448"/>
      <c r="D4224" s="449"/>
      <c r="E4224" s="452" t="s">
        <v>7421</v>
      </c>
      <c r="F4224" s="452">
        <v>0</v>
      </c>
      <c r="G4224" s="452" t="s">
        <v>29</v>
      </c>
      <c r="H4224" s="452">
        <v>0</v>
      </c>
      <c r="I4224" s="452">
        <v>0</v>
      </c>
      <c r="J4224" s="452">
        <v>0</v>
      </c>
      <c r="K4224" s="452">
        <v>0</v>
      </c>
      <c r="L4224" s="452">
        <v>0</v>
      </c>
      <c r="M4224" s="452">
        <v>0</v>
      </c>
      <c r="N4224" s="452">
        <v>0</v>
      </c>
      <c r="O4224" s="452">
        <v>0</v>
      </c>
      <c r="P4224" s="452">
        <v>0</v>
      </c>
      <c r="Q4224" s="452">
        <v>0</v>
      </c>
      <c r="R4224" s="452">
        <v>0</v>
      </c>
      <c r="S4224" s="452">
        <v>0</v>
      </c>
      <c r="T4224" s="452">
        <v>0</v>
      </c>
      <c r="U4224" s="452">
        <v>0</v>
      </c>
      <c r="V4224" s="452">
        <v>0</v>
      </c>
      <c r="W4224" s="452">
        <v>0</v>
      </c>
      <c r="X4224" s="452">
        <v>0</v>
      </c>
    </row>
    <row r="4225" spans="1:24" outlineLevel="2">
      <c r="A4225" s="447"/>
      <c r="B4225" s="447"/>
      <c r="C4225" s="448"/>
      <c r="D4225" s="449"/>
      <c r="E4225" s="452" t="s">
        <v>7422</v>
      </c>
      <c r="F4225" s="452">
        <v>0</v>
      </c>
      <c r="G4225" s="452" t="s">
        <v>29</v>
      </c>
      <c r="H4225" s="452">
        <v>0</v>
      </c>
      <c r="I4225" s="452">
        <v>0</v>
      </c>
      <c r="J4225" s="452">
        <v>0</v>
      </c>
      <c r="K4225" s="452">
        <v>0</v>
      </c>
      <c r="L4225" s="452">
        <v>0</v>
      </c>
      <c r="M4225" s="452">
        <v>0</v>
      </c>
      <c r="N4225" s="452">
        <v>0</v>
      </c>
      <c r="O4225" s="452">
        <v>0</v>
      </c>
      <c r="P4225" s="452">
        <v>0</v>
      </c>
      <c r="Q4225" s="452">
        <v>0</v>
      </c>
      <c r="R4225" s="452">
        <v>0</v>
      </c>
      <c r="S4225" s="452">
        <v>0</v>
      </c>
      <c r="T4225" s="452">
        <v>0</v>
      </c>
      <c r="U4225" s="452">
        <v>0</v>
      </c>
      <c r="V4225" s="452">
        <v>0</v>
      </c>
      <c r="W4225" s="452">
        <v>0</v>
      </c>
      <c r="X4225" s="452">
        <v>0</v>
      </c>
    </row>
    <row r="4226" spans="1:24" outlineLevel="2">
      <c r="A4226" s="447"/>
      <c r="B4226" s="447"/>
      <c r="C4226" s="448"/>
      <c r="D4226" s="449"/>
      <c r="E4226" s="452" t="s">
        <v>7423</v>
      </c>
      <c r="F4226" s="452">
        <v>0</v>
      </c>
      <c r="G4226" s="452" t="s">
        <v>29</v>
      </c>
      <c r="H4226" s="452">
        <v>0</v>
      </c>
      <c r="I4226" s="452">
        <v>0</v>
      </c>
      <c r="J4226" s="452">
        <v>0</v>
      </c>
      <c r="K4226" s="452">
        <v>0</v>
      </c>
      <c r="L4226" s="452">
        <v>0</v>
      </c>
      <c r="M4226" s="452">
        <v>0</v>
      </c>
      <c r="N4226" s="452">
        <v>0</v>
      </c>
      <c r="O4226" s="452">
        <v>0</v>
      </c>
      <c r="P4226" s="452">
        <v>0</v>
      </c>
      <c r="Q4226" s="452">
        <v>0</v>
      </c>
      <c r="R4226" s="452">
        <v>0</v>
      </c>
      <c r="S4226" s="452">
        <v>0</v>
      </c>
      <c r="T4226" s="452">
        <v>0</v>
      </c>
      <c r="U4226" s="452">
        <v>0</v>
      </c>
      <c r="V4226" s="452">
        <v>0</v>
      </c>
      <c r="W4226" s="452">
        <v>0</v>
      </c>
      <c r="X4226" s="452">
        <v>0</v>
      </c>
    </row>
    <row r="4227" spans="1:24" outlineLevel="2">
      <c r="A4227" s="453"/>
      <c r="B4227" s="453"/>
      <c r="C4227" s="454"/>
      <c r="D4227" s="455"/>
      <c r="E4227" s="456" t="s">
        <v>7419</v>
      </c>
      <c r="F4227" s="456"/>
      <c r="G4227" s="456" t="s">
        <v>29</v>
      </c>
      <c r="H4227" s="457">
        <f xml:space="preserve"> SUM( J4227:X4227 )</f>
        <v>0</v>
      </c>
      <c r="I4227" s="456"/>
      <c r="J4227" s="457">
        <f t="shared" ref="J4227:X4227" si="324" xml:space="preserve">  CHOOSE( $F4223, J4224, J4225, J4226 )</f>
        <v>0</v>
      </c>
      <c r="K4227" s="457">
        <f t="shared" si="324"/>
        <v>0</v>
      </c>
      <c r="L4227" s="457">
        <f t="shared" si="324"/>
        <v>0</v>
      </c>
      <c r="M4227" s="457">
        <f t="shared" si="324"/>
        <v>0</v>
      </c>
      <c r="N4227" s="457">
        <f t="shared" si="324"/>
        <v>0</v>
      </c>
      <c r="O4227" s="457">
        <f t="shared" si="324"/>
        <v>0</v>
      </c>
      <c r="P4227" s="457">
        <f t="shared" si="324"/>
        <v>0</v>
      </c>
      <c r="Q4227" s="457">
        <f t="shared" si="324"/>
        <v>0</v>
      </c>
      <c r="R4227" s="457">
        <f t="shared" si="324"/>
        <v>0</v>
      </c>
      <c r="S4227" s="457">
        <f t="shared" si="324"/>
        <v>0</v>
      </c>
      <c r="T4227" s="457">
        <f t="shared" si="324"/>
        <v>0</v>
      </c>
      <c r="U4227" s="457">
        <f t="shared" si="324"/>
        <v>0</v>
      </c>
      <c r="V4227" s="457">
        <f t="shared" si="324"/>
        <v>0</v>
      </c>
      <c r="W4227" s="457">
        <f t="shared" si="324"/>
        <v>0</v>
      </c>
      <c r="X4227" s="457">
        <f t="shared" si="324"/>
        <v>0</v>
      </c>
    </row>
    <row r="4228" spans="1:24" outlineLevel="2"/>
    <row r="4229" spans="1:24" outlineLevel="1"/>
    <row r="4230" spans="1:24" outlineLevel="1"/>
    <row r="4231" spans="1:24" outlineLevel="1">
      <c r="A4231" s="69" t="s">
        <v>6210</v>
      </c>
    </row>
    <row r="4232" spans="1:24" outlineLevel="2">
      <c r="B4232" s="69" t="s">
        <v>7424</v>
      </c>
    </row>
    <row r="4233" spans="1:24" outlineLevel="2">
      <c r="A4233" s="447"/>
      <c r="B4233" s="447"/>
      <c r="C4233" s="448"/>
      <c r="D4233" s="449"/>
      <c r="E4233" s="450" t="s">
        <v>7425</v>
      </c>
      <c r="F4233" s="450">
        <v>1</v>
      </c>
      <c r="G4233" s="450" t="s">
        <v>4001</v>
      </c>
      <c r="M4233" s="451"/>
    </row>
    <row r="4234" spans="1:24" outlineLevel="2">
      <c r="A4234" s="447"/>
      <c r="B4234" s="447"/>
      <c r="C4234" s="448"/>
      <c r="D4234" s="449"/>
      <c r="E4234" s="452" t="s">
        <v>7426</v>
      </c>
      <c r="F4234" s="452">
        <v>0</v>
      </c>
      <c r="G4234" s="452" t="s">
        <v>29</v>
      </c>
      <c r="M4234" s="458"/>
    </row>
    <row r="4235" spans="1:24" outlineLevel="2">
      <c r="A4235" s="447"/>
      <c r="B4235" s="447"/>
      <c r="C4235" s="448"/>
      <c r="D4235" s="449"/>
      <c r="E4235" s="452" t="s">
        <v>7427</v>
      </c>
      <c r="F4235" s="452">
        <v>0</v>
      </c>
      <c r="G4235" s="452" t="s">
        <v>29</v>
      </c>
      <c r="M4235" s="458"/>
    </row>
    <row r="4236" spans="1:24" outlineLevel="2">
      <c r="A4236" s="447"/>
      <c r="B4236" s="447"/>
      <c r="C4236" s="448"/>
      <c r="D4236" s="449"/>
      <c r="E4236" s="452" t="s">
        <v>7428</v>
      </c>
      <c r="F4236" s="452">
        <v>0</v>
      </c>
      <c r="G4236" s="452" t="s">
        <v>29</v>
      </c>
      <c r="M4236" s="458"/>
    </row>
    <row r="4237" spans="1:24" outlineLevel="2">
      <c r="A4237" s="453"/>
      <c r="B4237" s="453"/>
      <c r="C4237" s="454"/>
      <c r="D4237" s="455"/>
      <c r="E4237" s="456" t="s">
        <v>7424</v>
      </c>
      <c r="F4237" s="457">
        <f xml:space="preserve">  CHOOSE( $F4233, $F4234, $F4235, $F4236 )</f>
        <v>0</v>
      </c>
      <c r="G4237" s="456" t="s">
        <v>29</v>
      </c>
      <c r="M4237" s="458"/>
    </row>
    <row r="4238" spans="1:24" outlineLevel="2"/>
    <row r="4239" spans="1:24" outlineLevel="2"/>
    <row r="4240" spans="1:24" outlineLevel="2">
      <c r="B4240" s="69" t="s">
        <v>7429</v>
      </c>
    </row>
    <row r="4241" spans="1:13" outlineLevel="2">
      <c r="A4241" s="447"/>
      <c r="B4241" s="447"/>
      <c r="C4241" s="448"/>
      <c r="D4241" s="449"/>
      <c r="E4241" s="450" t="s">
        <v>7425</v>
      </c>
      <c r="F4241" s="450">
        <v>1</v>
      </c>
      <c r="G4241" s="450" t="s">
        <v>4001</v>
      </c>
      <c r="M4241" s="451"/>
    </row>
    <row r="4242" spans="1:13" outlineLevel="2">
      <c r="A4242" s="447"/>
      <c r="B4242" s="447"/>
      <c r="C4242" s="448"/>
      <c r="D4242" s="449"/>
      <c r="E4242" s="452" t="s">
        <v>7430</v>
      </c>
      <c r="F4242" s="452">
        <v>0</v>
      </c>
      <c r="G4242" s="452" t="s">
        <v>29</v>
      </c>
      <c r="M4242" s="458"/>
    </row>
    <row r="4243" spans="1:13" outlineLevel="2">
      <c r="A4243" s="447"/>
      <c r="B4243" s="447"/>
      <c r="C4243" s="448"/>
      <c r="D4243" s="449"/>
      <c r="E4243" s="452" t="s">
        <v>7431</v>
      </c>
      <c r="F4243" s="452">
        <v>0</v>
      </c>
      <c r="G4243" s="452" t="s">
        <v>29</v>
      </c>
      <c r="M4243" s="458"/>
    </row>
    <row r="4244" spans="1:13" outlineLevel="2">
      <c r="A4244" s="447"/>
      <c r="B4244" s="447"/>
      <c r="C4244" s="448"/>
      <c r="D4244" s="449"/>
      <c r="E4244" s="452" t="s">
        <v>7432</v>
      </c>
      <c r="F4244" s="452">
        <v>0</v>
      </c>
      <c r="G4244" s="452" t="s">
        <v>29</v>
      </c>
      <c r="M4244" s="458"/>
    </row>
    <row r="4245" spans="1:13" outlineLevel="2">
      <c r="A4245" s="453"/>
      <c r="B4245" s="453"/>
      <c r="C4245" s="454"/>
      <c r="D4245" s="455"/>
      <c r="E4245" s="456" t="s">
        <v>7429</v>
      </c>
      <c r="F4245" s="457">
        <f xml:space="preserve">  CHOOSE( $F4241, $F4242, $F4243, $F4244 )</f>
        <v>0</v>
      </c>
      <c r="G4245" s="456" t="s">
        <v>29</v>
      </c>
      <c r="M4245" s="458"/>
    </row>
    <row r="4246" spans="1:13" outlineLevel="2"/>
    <row r="4247" spans="1:13" outlineLevel="2"/>
    <row r="4248" spans="1:13" outlineLevel="2">
      <c r="B4248" s="69" t="s">
        <v>7433</v>
      </c>
    </row>
    <row r="4249" spans="1:13" outlineLevel="2">
      <c r="A4249" s="447"/>
      <c r="B4249" s="447"/>
      <c r="C4249" s="448"/>
      <c r="D4249" s="449"/>
      <c r="E4249" s="450" t="s">
        <v>7434</v>
      </c>
      <c r="F4249" s="450">
        <v>1</v>
      </c>
      <c r="G4249" s="450" t="s">
        <v>4001</v>
      </c>
      <c r="M4249" s="451"/>
    </row>
    <row r="4250" spans="1:13" outlineLevel="2">
      <c r="A4250" s="447"/>
      <c r="B4250" s="447"/>
      <c r="C4250" s="448"/>
      <c r="D4250" s="449"/>
      <c r="E4250" s="452" t="s">
        <v>7435</v>
      </c>
      <c r="F4250" s="452">
        <v>0</v>
      </c>
      <c r="G4250" s="452" t="s">
        <v>29</v>
      </c>
      <c r="M4250" s="458"/>
    </row>
    <row r="4251" spans="1:13" outlineLevel="2">
      <c r="A4251" s="447"/>
      <c r="B4251" s="447"/>
      <c r="C4251" s="448"/>
      <c r="D4251" s="449"/>
      <c r="E4251" s="452" t="s">
        <v>7436</v>
      </c>
      <c r="F4251" s="452">
        <v>0</v>
      </c>
      <c r="G4251" s="452" t="s">
        <v>29</v>
      </c>
      <c r="M4251" s="458"/>
    </row>
    <row r="4252" spans="1:13" outlineLevel="2">
      <c r="A4252" s="447"/>
      <c r="B4252" s="447"/>
      <c r="C4252" s="448"/>
      <c r="D4252" s="449"/>
      <c r="E4252" s="452" t="s">
        <v>7437</v>
      </c>
      <c r="F4252" s="452">
        <v>0</v>
      </c>
      <c r="G4252" s="452" t="s">
        <v>29</v>
      </c>
      <c r="M4252" s="458"/>
    </row>
    <row r="4253" spans="1:13" outlineLevel="2">
      <c r="A4253" s="453"/>
      <c r="B4253" s="453"/>
      <c r="C4253" s="454"/>
      <c r="D4253" s="455"/>
      <c r="E4253" s="456" t="s">
        <v>7433</v>
      </c>
      <c r="F4253" s="457">
        <f xml:space="preserve">  CHOOSE( $F4249, $F4250, $F4251, $F4252 )</f>
        <v>0</v>
      </c>
      <c r="G4253" s="456" t="s">
        <v>29</v>
      </c>
      <c r="M4253" s="458"/>
    </row>
    <row r="4254" spans="1:13" outlineLevel="2"/>
    <row r="4255" spans="1:13" outlineLevel="2"/>
    <row r="4256" spans="1:13" outlineLevel="2">
      <c r="B4256" s="69" t="s">
        <v>7438</v>
      </c>
    </row>
    <row r="4257" spans="1:24" outlineLevel="2">
      <c r="A4257" s="447"/>
      <c r="B4257" s="447"/>
      <c r="C4257" s="448"/>
      <c r="D4257" s="449"/>
      <c r="E4257" s="450" t="s">
        <v>7439</v>
      </c>
      <c r="F4257" s="450">
        <v>1</v>
      </c>
      <c r="G4257" s="450" t="s">
        <v>4001</v>
      </c>
      <c r="M4257" s="451"/>
    </row>
    <row r="4258" spans="1:24" outlineLevel="2">
      <c r="A4258" s="447"/>
      <c r="B4258" s="447"/>
      <c r="C4258" s="448"/>
      <c r="D4258" s="449"/>
      <c r="E4258" s="452" t="s">
        <v>7440</v>
      </c>
      <c r="F4258" s="452">
        <v>0</v>
      </c>
      <c r="G4258" s="452" t="s">
        <v>29</v>
      </c>
      <c r="M4258" s="458"/>
    </row>
    <row r="4259" spans="1:24" outlineLevel="2">
      <c r="A4259" s="447"/>
      <c r="B4259" s="447"/>
      <c r="C4259" s="448"/>
      <c r="D4259" s="449"/>
      <c r="E4259" s="452" t="s">
        <v>7441</v>
      </c>
      <c r="F4259" s="452">
        <v>0</v>
      </c>
      <c r="G4259" s="452" t="s">
        <v>29</v>
      </c>
      <c r="M4259" s="458"/>
    </row>
    <row r="4260" spans="1:24" outlineLevel="2">
      <c r="A4260" s="447"/>
      <c r="B4260" s="447"/>
      <c r="C4260" s="448"/>
      <c r="D4260" s="449"/>
      <c r="E4260" s="452" t="s">
        <v>7442</v>
      </c>
      <c r="F4260" s="452">
        <v>0</v>
      </c>
      <c r="G4260" s="452" t="s">
        <v>29</v>
      </c>
      <c r="M4260" s="458"/>
    </row>
    <row r="4261" spans="1:24" outlineLevel="2">
      <c r="A4261" s="453"/>
      <c r="B4261" s="453"/>
      <c r="C4261" s="454"/>
      <c r="D4261" s="455"/>
      <c r="E4261" s="456" t="s">
        <v>7438</v>
      </c>
      <c r="F4261" s="457">
        <f xml:space="preserve">  CHOOSE( $F4257, $F4258, $F4259, $F4260 )</f>
        <v>0</v>
      </c>
      <c r="G4261" s="456" t="s">
        <v>29</v>
      </c>
      <c r="M4261" s="458"/>
    </row>
    <row r="4262" spans="1:24" outlineLevel="2"/>
    <row r="4263" spans="1:24" outlineLevel="1"/>
    <row r="4264" spans="1:24" outlineLevel="1"/>
    <row r="4265" spans="1:24" outlineLevel="1">
      <c r="A4265" s="69" t="s">
        <v>1671</v>
      </c>
    </row>
    <row r="4266" spans="1:24" outlineLevel="2">
      <c r="B4266" s="69" t="s">
        <v>7443</v>
      </c>
    </row>
    <row r="4267" spans="1:24" outlineLevel="2">
      <c r="A4267" s="447"/>
      <c r="B4267" s="447"/>
      <c r="C4267" s="448"/>
      <c r="D4267" s="449"/>
      <c r="E4267" s="450" t="s">
        <v>7444</v>
      </c>
      <c r="F4267" s="450">
        <v>1</v>
      </c>
      <c r="G4267" s="450" t="s">
        <v>4001</v>
      </c>
      <c r="M4267" s="451"/>
    </row>
    <row r="4268" spans="1:24" outlineLevel="2">
      <c r="A4268" s="447"/>
      <c r="B4268" s="447"/>
      <c r="C4268" s="448"/>
      <c r="D4268" s="449"/>
      <c r="E4268" s="460" t="s">
        <v>7445</v>
      </c>
      <c r="F4268" s="460">
        <v>0</v>
      </c>
      <c r="G4268" s="460" t="s">
        <v>64</v>
      </c>
      <c r="H4268" s="460">
        <v>0</v>
      </c>
      <c r="I4268" s="460">
        <v>0</v>
      </c>
      <c r="J4268" s="460">
        <v>0</v>
      </c>
      <c r="K4268" s="460">
        <v>0</v>
      </c>
      <c r="L4268" s="460">
        <v>0</v>
      </c>
      <c r="M4268" s="460">
        <v>0</v>
      </c>
      <c r="N4268" s="460">
        <v>0</v>
      </c>
      <c r="O4268" s="460">
        <v>0</v>
      </c>
      <c r="P4268" s="460">
        <v>0</v>
      </c>
      <c r="Q4268" s="460">
        <v>0</v>
      </c>
      <c r="R4268" s="460">
        <v>0</v>
      </c>
      <c r="S4268" s="460">
        <v>0</v>
      </c>
      <c r="T4268" s="460">
        <v>0</v>
      </c>
      <c r="U4268" s="460">
        <v>0</v>
      </c>
      <c r="V4268" s="460">
        <v>0</v>
      </c>
      <c r="W4268" s="460">
        <v>0</v>
      </c>
      <c r="X4268" s="460">
        <v>0</v>
      </c>
    </row>
    <row r="4269" spans="1:24" outlineLevel="2">
      <c r="A4269" s="447"/>
      <c r="B4269" s="447"/>
      <c r="C4269" s="448"/>
      <c r="D4269" s="449"/>
      <c r="E4269" s="460" t="s">
        <v>7446</v>
      </c>
      <c r="F4269" s="460">
        <v>0</v>
      </c>
      <c r="G4269" s="460" t="s">
        <v>64</v>
      </c>
      <c r="H4269" s="460">
        <v>0</v>
      </c>
      <c r="I4269" s="460">
        <v>0</v>
      </c>
      <c r="J4269" s="460">
        <v>0</v>
      </c>
      <c r="K4269" s="460">
        <v>0</v>
      </c>
      <c r="L4269" s="460">
        <v>0</v>
      </c>
      <c r="M4269" s="460">
        <v>0</v>
      </c>
      <c r="N4269" s="460">
        <v>4.900028486171859E-2</v>
      </c>
      <c r="O4269" s="460">
        <v>4.900028486171859E-2</v>
      </c>
      <c r="P4269" s="460">
        <v>4.900028486171859E-2</v>
      </c>
      <c r="Q4269" s="460">
        <v>4.900028486171859E-2</v>
      </c>
      <c r="R4269" s="460">
        <v>4.900028486171859E-2</v>
      </c>
      <c r="S4269" s="460">
        <v>4.6479999999999994E-2</v>
      </c>
      <c r="T4269" s="460">
        <v>4.6479999999999994E-2</v>
      </c>
      <c r="U4269" s="460">
        <v>4.6479999999999994E-2</v>
      </c>
      <c r="V4269" s="460">
        <v>4.6479999999999994E-2</v>
      </c>
      <c r="W4269" s="460">
        <v>4.6479999999999994E-2</v>
      </c>
      <c r="X4269" s="460">
        <v>0</v>
      </c>
    </row>
    <row r="4270" spans="1:24" outlineLevel="2">
      <c r="A4270" s="447"/>
      <c r="B4270" s="447"/>
      <c r="C4270" s="448"/>
      <c r="D4270" s="449"/>
      <c r="E4270" s="460" t="s">
        <v>7447</v>
      </c>
      <c r="F4270" s="460">
        <v>0</v>
      </c>
      <c r="G4270" s="460" t="s">
        <v>64</v>
      </c>
      <c r="H4270" s="460">
        <v>0</v>
      </c>
      <c r="I4270" s="460">
        <v>0</v>
      </c>
      <c r="J4270" s="460">
        <v>0</v>
      </c>
      <c r="K4270" s="460">
        <v>0</v>
      </c>
      <c r="L4270" s="460">
        <v>0</v>
      </c>
      <c r="M4270" s="460">
        <v>0</v>
      </c>
      <c r="N4270" s="460">
        <v>0</v>
      </c>
      <c r="O4270" s="460">
        <v>0</v>
      </c>
      <c r="P4270" s="460">
        <v>0</v>
      </c>
      <c r="Q4270" s="460">
        <v>0</v>
      </c>
      <c r="R4270" s="460">
        <v>0</v>
      </c>
      <c r="S4270" s="460">
        <v>0</v>
      </c>
      <c r="T4270" s="460">
        <v>0</v>
      </c>
      <c r="U4270" s="460">
        <v>0</v>
      </c>
      <c r="V4270" s="460">
        <v>0</v>
      </c>
      <c r="W4270" s="460">
        <v>0</v>
      </c>
      <c r="X4270" s="460">
        <v>0</v>
      </c>
    </row>
    <row r="4271" spans="1:24" outlineLevel="2">
      <c r="A4271" s="453"/>
      <c r="B4271" s="453"/>
      <c r="C4271" s="454"/>
      <c r="D4271" s="455"/>
      <c r="E4271" s="456" t="s">
        <v>7443</v>
      </c>
      <c r="F4271" s="456"/>
      <c r="G4271" s="456" t="s">
        <v>64</v>
      </c>
      <c r="H4271" s="456"/>
      <c r="I4271" s="456"/>
      <c r="J4271" s="461">
        <f t="shared" ref="J4271:X4271" si="325" xml:space="preserve">  CHOOSE( $F4267, J4268, J4269, J4270 )</f>
        <v>0</v>
      </c>
      <c r="K4271" s="461">
        <f t="shared" si="325"/>
        <v>0</v>
      </c>
      <c r="L4271" s="461">
        <f t="shared" si="325"/>
        <v>0</v>
      </c>
      <c r="M4271" s="461">
        <f t="shared" si="325"/>
        <v>0</v>
      </c>
      <c r="N4271" s="461">
        <f t="shared" si="325"/>
        <v>0</v>
      </c>
      <c r="O4271" s="461">
        <f t="shared" si="325"/>
        <v>0</v>
      </c>
      <c r="P4271" s="461">
        <f t="shared" si="325"/>
        <v>0</v>
      </c>
      <c r="Q4271" s="461">
        <f t="shared" si="325"/>
        <v>0</v>
      </c>
      <c r="R4271" s="461">
        <f t="shared" si="325"/>
        <v>0</v>
      </c>
      <c r="S4271" s="461">
        <f t="shared" si="325"/>
        <v>0</v>
      </c>
      <c r="T4271" s="461">
        <f t="shared" si="325"/>
        <v>0</v>
      </c>
      <c r="U4271" s="461">
        <f t="shared" si="325"/>
        <v>0</v>
      </c>
      <c r="V4271" s="461">
        <f t="shared" si="325"/>
        <v>0</v>
      </c>
      <c r="W4271" s="461">
        <f t="shared" si="325"/>
        <v>0</v>
      </c>
      <c r="X4271" s="461">
        <f t="shared" si="325"/>
        <v>0</v>
      </c>
    </row>
    <row r="4272" spans="1:24" outlineLevel="2"/>
    <row r="4273" spans="1:24" outlineLevel="1"/>
    <row r="4274" spans="1:24" outlineLevel="1"/>
    <row r="4275" spans="1:24" outlineLevel="1">
      <c r="A4275" s="69" t="s">
        <v>331</v>
      </c>
    </row>
    <row r="4276" spans="1:24" outlineLevel="2">
      <c r="B4276" s="69" t="s">
        <v>7448</v>
      </c>
    </row>
    <row r="4277" spans="1:24" outlineLevel="2">
      <c r="A4277" s="447"/>
      <c r="B4277" s="447"/>
      <c r="C4277" s="448"/>
      <c r="D4277" s="449"/>
      <c r="E4277" s="450" t="s">
        <v>7410</v>
      </c>
      <c r="F4277" s="450">
        <v>1</v>
      </c>
      <c r="G4277" s="450" t="s">
        <v>4001</v>
      </c>
      <c r="M4277" s="451"/>
    </row>
    <row r="4278" spans="1:24" outlineLevel="2">
      <c r="A4278" s="447"/>
      <c r="B4278" s="447"/>
      <c r="C4278" s="448"/>
      <c r="D4278" s="449"/>
      <c r="E4278" s="450" t="s">
        <v>7449</v>
      </c>
      <c r="F4278" s="450">
        <v>0</v>
      </c>
      <c r="G4278" s="450" t="s">
        <v>333</v>
      </c>
      <c r="M4278" s="451"/>
    </row>
    <row r="4279" spans="1:24" outlineLevel="2">
      <c r="A4279" s="447"/>
      <c r="B4279" s="447"/>
      <c r="C4279" s="448"/>
      <c r="D4279" s="449"/>
      <c r="E4279" s="450" t="s">
        <v>7450</v>
      </c>
      <c r="F4279" s="450">
        <v>0</v>
      </c>
      <c r="G4279" s="450" t="s">
        <v>333</v>
      </c>
      <c r="M4279" s="451"/>
    </row>
    <row r="4280" spans="1:24" outlineLevel="2">
      <c r="A4280" s="447"/>
      <c r="B4280" s="447"/>
      <c r="C4280" s="448"/>
      <c r="D4280" s="449"/>
      <c r="E4280" s="450" t="s">
        <v>7451</v>
      </c>
      <c r="F4280" s="450">
        <v>0</v>
      </c>
      <c r="G4280" s="450" t="s">
        <v>333</v>
      </c>
      <c r="M4280" s="451"/>
    </row>
    <row r="4281" spans="1:24" outlineLevel="2">
      <c r="A4281" s="453"/>
      <c r="B4281" s="453"/>
      <c r="C4281" s="454"/>
      <c r="D4281" s="455"/>
      <c r="E4281" s="456" t="s">
        <v>7448</v>
      </c>
      <c r="F4281" s="459">
        <f xml:space="preserve">  CHOOSE( $F4277, $F4278, $F4279, $F4280 )</f>
        <v>0</v>
      </c>
      <c r="G4281" s="456" t="s">
        <v>333</v>
      </c>
      <c r="M4281" s="451"/>
    </row>
    <row r="4282" spans="1:24" outlineLevel="2"/>
    <row r="4283" spans="1:24" outlineLevel="2"/>
    <row r="4284" spans="1:24" outlineLevel="2">
      <c r="B4284" s="69" t="s">
        <v>7452</v>
      </c>
    </row>
    <row r="4285" spans="1:24" outlineLevel="2">
      <c r="A4285" s="447"/>
      <c r="B4285" s="447"/>
      <c r="C4285" s="448"/>
      <c r="D4285" s="449"/>
      <c r="E4285" s="450" t="s">
        <v>7425</v>
      </c>
      <c r="F4285" s="450">
        <v>1</v>
      </c>
      <c r="G4285" s="450" t="s">
        <v>4001</v>
      </c>
      <c r="M4285" s="451"/>
    </row>
    <row r="4286" spans="1:24" outlineLevel="2">
      <c r="A4286" s="447"/>
      <c r="B4286" s="447"/>
      <c r="C4286" s="448"/>
      <c r="D4286" s="449"/>
      <c r="E4286" s="452" t="s">
        <v>7453</v>
      </c>
      <c r="F4286" s="452">
        <v>0</v>
      </c>
      <c r="G4286" s="452" t="s">
        <v>29</v>
      </c>
      <c r="H4286" s="452">
        <v>0</v>
      </c>
      <c r="I4286" s="452">
        <v>0</v>
      </c>
      <c r="J4286" s="452">
        <v>0</v>
      </c>
      <c r="K4286" s="452">
        <v>0</v>
      </c>
      <c r="L4286" s="452">
        <v>0</v>
      </c>
      <c r="M4286" s="452">
        <v>0</v>
      </c>
      <c r="N4286" s="452">
        <v>0</v>
      </c>
      <c r="O4286" s="452">
        <v>0</v>
      </c>
      <c r="P4286" s="452">
        <v>0</v>
      </c>
      <c r="Q4286" s="452">
        <v>0</v>
      </c>
      <c r="R4286" s="452">
        <v>0</v>
      </c>
      <c r="S4286" s="452">
        <v>0</v>
      </c>
      <c r="T4286" s="452">
        <v>0</v>
      </c>
      <c r="U4286" s="452">
        <v>0</v>
      </c>
      <c r="V4286" s="452">
        <v>0</v>
      </c>
      <c r="W4286" s="452">
        <v>0</v>
      </c>
      <c r="X4286" s="452">
        <v>0</v>
      </c>
    </row>
    <row r="4287" spans="1:24" outlineLevel="2">
      <c r="A4287" s="447"/>
      <c r="B4287" s="447"/>
      <c r="C4287" s="448"/>
      <c r="D4287" s="449"/>
      <c r="E4287" s="452" t="s">
        <v>7454</v>
      </c>
      <c r="F4287" s="452">
        <v>0</v>
      </c>
      <c r="G4287" s="452" t="s">
        <v>29</v>
      </c>
      <c r="H4287" s="452">
        <v>0</v>
      </c>
      <c r="I4287" s="452">
        <v>0</v>
      </c>
      <c r="J4287" s="452">
        <v>0</v>
      </c>
      <c r="K4287" s="452">
        <v>0</v>
      </c>
      <c r="L4287" s="452">
        <v>0</v>
      </c>
      <c r="M4287" s="452">
        <v>0</v>
      </c>
      <c r="N4287" s="452">
        <v>0</v>
      </c>
      <c r="O4287" s="452">
        <v>0</v>
      </c>
      <c r="P4287" s="452">
        <v>0</v>
      </c>
      <c r="Q4287" s="452">
        <v>0</v>
      </c>
      <c r="R4287" s="452">
        <v>0</v>
      </c>
      <c r="S4287" s="452">
        <v>0</v>
      </c>
      <c r="T4287" s="452">
        <v>0</v>
      </c>
      <c r="U4287" s="452">
        <v>0</v>
      </c>
      <c r="V4287" s="452">
        <v>0</v>
      </c>
      <c r="W4287" s="452">
        <v>0</v>
      </c>
      <c r="X4287" s="452">
        <v>0</v>
      </c>
    </row>
    <row r="4288" spans="1:24" outlineLevel="2">
      <c r="A4288" s="447"/>
      <c r="B4288" s="447"/>
      <c r="C4288" s="448"/>
      <c r="D4288" s="449"/>
      <c r="E4288" s="452" t="s">
        <v>7455</v>
      </c>
      <c r="F4288" s="452">
        <v>0</v>
      </c>
      <c r="G4288" s="452" t="s">
        <v>29</v>
      </c>
      <c r="H4288" s="452">
        <v>0</v>
      </c>
      <c r="I4288" s="452">
        <v>0</v>
      </c>
      <c r="J4288" s="452">
        <v>0</v>
      </c>
      <c r="K4288" s="452">
        <v>0</v>
      </c>
      <c r="L4288" s="452">
        <v>0</v>
      </c>
      <c r="M4288" s="452">
        <v>0</v>
      </c>
      <c r="N4288" s="452">
        <v>0</v>
      </c>
      <c r="O4288" s="452">
        <v>0</v>
      </c>
      <c r="P4288" s="452">
        <v>0</v>
      </c>
      <c r="Q4288" s="452">
        <v>0</v>
      </c>
      <c r="R4288" s="452">
        <v>0</v>
      </c>
      <c r="S4288" s="452">
        <v>0</v>
      </c>
      <c r="T4288" s="452">
        <v>0</v>
      </c>
      <c r="U4288" s="452">
        <v>0</v>
      </c>
      <c r="V4288" s="452">
        <v>0</v>
      </c>
      <c r="W4288" s="452">
        <v>0</v>
      </c>
      <c r="X4288" s="452">
        <v>0</v>
      </c>
    </row>
    <row r="4289" spans="1:24" outlineLevel="2">
      <c r="E4289" s="70" t="s">
        <v>7452</v>
      </c>
      <c r="G4289" s="70" t="s">
        <v>29</v>
      </c>
      <c r="H4289" s="458">
        <f xml:space="preserve"> SUM( J4289:X4289 )</f>
        <v>0</v>
      </c>
      <c r="J4289" s="458">
        <f t="shared" ref="J4289:X4289" si="326" xml:space="preserve">  CHOOSE( $F4285, J4286, J4287, J4288 )</f>
        <v>0</v>
      </c>
      <c r="K4289" s="458">
        <f t="shared" si="326"/>
        <v>0</v>
      </c>
      <c r="L4289" s="458">
        <f t="shared" si="326"/>
        <v>0</v>
      </c>
      <c r="M4289" s="458">
        <f t="shared" si="326"/>
        <v>0</v>
      </c>
      <c r="N4289" s="458">
        <f t="shared" si="326"/>
        <v>0</v>
      </c>
      <c r="O4289" s="458">
        <f t="shared" si="326"/>
        <v>0</v>
      </c>
      <c r="P4289" s="458">
        <f t="shared" si="326"/>
        <v>0</v>
      </c>
      <c r="Q4289" s="458">
        <f t="shared" si="326"/>
        <v>0</v>
      </c>
      <c r="R4289" s="458">
        <f t="shared" si="326"/>
        <v>0</v>
      </c>
      <c r="S4289" s="458">
        <f t="shared" si="326"/>
        <v>0</v>
      </c>
      <c r="T4289" s="458">
        <f t="shared" si="326"/>
        <v>0</v>
      </c>
      <c r="U4289" s="458">
        <f t="shared" si="326"/>
        <v>0</v>
      </c>
      <c r="V4289" s="458">
        <f t="shared" si="326"/>
        <v>0</v>
      </c>
      <c r="W4289" s="458">
        <f t="shared" si="326"/>
        <v>0</v>
      </c>
      <c r="X4289" s="458">
        <f t="shared" si="326"/>
        <v>0</v>
      </c>
    </row>
    <row r="4290" spans="1:24" outlineLevel="2"/>
    <row r="4291" spans="1:24" outlineLevel="2"/>
    <row r="4292" spans="1:24" outlineLevel="2">
      <c r="B4292" s="69" t="s">
        <v>7456</v>
      </c>
    </row>
    <row r="4293" spans="1:24" outlineLevel="2">
      <c r="A4293" s="447"/>
      <c r="B4293" s="447"/>
      <c r="C4293" s="448"/>
      <c r="D4293" s="449"/>
      <c r="E4293" s="450" t="s">
        <v>7425</v>
      </c>
      <c r="F4293" s="450">
        <v>1</v>
      </c>
      <c r="G4293" s="450" t="s">
        <v>4001</v>
      </c>
      <c r="M4293" s="451"/>
    </row>
    <row r="4294" spans="1:24" outlineLevel="2">
      <c r="A4294" s="447"/>
      <c r="B4294" s="447"/>
      <c r="C4294" s="448"/>
      <c r="D4294" s="449"/>
      <c r="E4294" s="450" t="s">
        <v>7457</v>
      </c>
      <c r="F4294" s="450">
        <v>0</v>
      </c>
      <c r="G4294" s="450" t="s">
        <v>333</v>
      </c>
      <c r="M4294" s="451"/>
    </row>
    <row r="4295" spans="1:24" outlineLevel="2">
      <c r="A4295" s="447"/>
      <c r="B4295" s="447"/>
      <c r="C4295" s="448"/>
      <c r="D4295" s="449"/>
      <c r="E4295" s="450" t="s">
        <v>7458</v>
      </c>
      <c r="F4295" s="450">
        <v>0</v>
      </c>
      <c r="G4295" s="450" t="s">
        <v>333</v>
      </c>
      <c r="M4295" s="451"/>
    </row>
    <row r="4296" spans="1:24" outlineLevel="2">
      <c r="A4296" s="447"/>
      <c r="B4296" s="447"/>
      <c r="C4296" s="448"/>
      <c r="D4296" s="449"/>
      <c r="E4296" s="450" t="s">
        <v>7459</v>
      </c>
      <c r="F4296" s="450">
        <v>0</v>
      </c>
      <c r="G4296" s="450" t="s">
        <v>333</v>
      </c>
      <c r="M4296" s="451"/>
    </row>
    <row r="4297" spans="1:24" outlineLevel="2">
      <c r="A4297" s="453"/>
      <c r="B4297" s="453"/>
      <c r="C4297" s="454"/>
      <c r="D4297" s="455"/>
      <c r="E4297" s="456" t="s">
        <v>7456</v>
      </c>
      <c r="F4297" s="459">
        <f xml:space="preserve">  CHOOSE( $F4293, $F4294, $F4295, $F4296 )</f>
        <v>0</v>
      </c>
      <c r="G4297" s="456" t="s">
        <v>333</v>
      </c>
      <c r="M4297" s="451"/>
    </row>
    <row r="4298" spans="1:24" outlineLevel="2"/>
    <row r="4299" spans="1:24" outlineLevel="2"/>
    <row r="4300" spans="1:24" outlineLevel="2">
      <c r="B4300" s="69" t="s">
        <v>7460</v>
      </c>
    </row>
    <row r="4301" spans="1:24" outlineLevel="2">
      <c r="A4301" s="447"/>
      <c r="B4301" s="447"/>
      <c r="C4301" s="448"/>
      <c r="D4301" s="449"/>
      <c r="E4301" s="450" t="s">
        <v>7461</v>
      </c>
      <c r="F4301" s="450">
        <v>1</v>
      </c>
      <c r="G4301" s="450" t="s">
        <v>4001</v>
      </c>
      <c r="M4301" s="451"/>
    </row>
    <row r="4302" spans="1:24" outlineLevel="2">
      <c r="A4302" s="447"/>
      <c r="B4302" s="447"/>
      <c r="C4302" s="448"/>
      <c r="D4302" s="449"/>
      <c r="E4302" s="463" t="s">
        <v>7462</v>
      </c>
      <c r="F4302" s="463">
        <v>0</v>
      </c>
      <c r="G4302" s="463" t="s">
        <v>97</v>
      </c>
      <c r="M4302" s="472"/>
    </row>
    <row r="4303" spans="1:24" outlineLevel="2">
      <c r="A4303" s="447"/>
      <c r="B4303" s="447"/>
      <c r="C4303" s="448"/>
      <c r="D4303" s="449"/>
      <c r="E4303" s="463" t="s">
        <v>7463</v>
      </c>
      <c r="F4303" s="463">
        <v>0</v>
      </c>
      <c r="G4303" s="463" t="s">
        <v>97</v>
      </c>
      <c r="M4303" s="472"/>
    </row>
    <row r="4304" spans="1:24" outlineLevel="2">
      <c r="A4304" s="447"/>
      <c r="B4304" s="447"/>
      <c r="C4304" s="448"/>
      <c r="D4304" s="449"/>
      <c r="E4304" s="463" t="s">
        <v>7464</v>
      </c>
      <c r="F4304" s="463">
        <v>0</v>
      </c>
      <c r="G4304" s="463" t="s">
        <v>97</v>
      </c>
      <c r="M4304" s="472"/>
    </row>
    <row r="4305" spans="1:24" outlineLevel="2">
      <c r="A4305" s="453"/>
      <c r="B4305" s="453"/>
      <c r="C4305" s="454"/>
      <c r="D4305" s="455"/>
      <c r="E4305" s="456" t="s">
        <v>7460</v>
      </c>
      <c r="F4305" s="464">
        <f xml:space="preserve">  CHOOSE( $F4301, $F4302, $F4303, $F4304 )</f>
        <v>0</v>
      </c>
      <c r="G4305" s="456" t="s">
        <v>97</v>
      </c>
      <c r="M4305" s="472"/>
    </row>
    <row r="4306" spans="1:24" outlineLevel="2"/>
    <row r="4307" spans="1:24" outlineLevel="2"/>
    <row r="4308" spans="1:24" outlineLevel="2">
      <c r="B4308" s="69" t="s">
        <v>7465</v>
      </c>
    </row>
    <row r="4309" spans="1:24" outlineLevel="2">
      <c r="A4309" s="447"/>
      <c r="B4309" s="447"/>
      <c r="C4309" s="448"/>
      <c r="D4309" s="449"/>
      <c r="E4309" s="450" t="s">
        <v>7466</v>
      </c>
      <c r="F4309" s="450">
        <v>1</v>
      </c>
      <c r="G4309" s="450" t="s">
        <v>4001</v>
      </c>
      <c r="M4309" s="451"/>
    </row>
    <row r="4310" spans="1:24" outlineLevel="2">
      <c r="A4310" s="447"/>
      <c r="B4310" s="447"/>
      <c r="C4310" s="448"/>
      <c r="D4310" s="449"/>
      <c r="E4310" s="452" t="s">
        <v>7467</v>
      </c>
      <c r="F4310" s="452">
        <v>0</v>
      </c>
      <c r="G4310" s="452" t="s">
        <v>29</v>
      </c>
      <c r="M4310" s="458"/>
    </row>
    <row r="4311" spans="1:24" outlineLevel="2">
      <c r="A4311" s="447"/>
      <c r="B4311" s="447"/>
      <c r="C4311" s="448"/>
      <c r="D4311" s="449"/>
      <c r="E4311" s="452" t="s">
        <v>7468</v>
      </c>
      <c r="F4311" s="452">
        <v>0</v>
      </c>
      <c r="G4311" s="452" t="s">
        <v>29</v>
      </c>
      <c r="M4311" s="458"/>
    </row>
    <row r="4312" spans="1:24" outlineLevel="2">
      <c r="A4312" s="447"/>
      <c r="B4312" s="447"/>
      <c r="C4312" s="448"/>
      <c r="D4312" s="449"/>
      <c r="E4312" s="452" t="s">
        <v>7469</v>
      </c>
      <c r="F4312" s="452">
        <v>0</v>
      </c>
      <c r="G4312" s="452" t="s">
        <v>29</v>
      </c>
      <c r="M4312" s="458"/>
    </row>
    <row r="4313" spans="1:24" outlineLevel="2">
      <c r="A4313" s="453"/>
      <c r="B4313" s="453"/>
      <c r="C4313" s="454"/>
      <c r="D4313" s="455"/>
      <c r="E4313" s="456" t="s">
        <v>7465</v>
      </c>
      <c r="F4313" s="457">
        <f xml:space="preserve">  CHOOSE( $F4309, $F4310, $F4311, $F4312 )</f>
        <v>0</v>
      </c>
      <c r="G4313" s="456" t="s">
        <v>29</v>
      </c>
      <c r="M4313" s="458"/>
    </row>
    <row r="4314" spans="1:24" outlineLevel="2"/>
    <row r="4315" spans="1:24" outlineLevel="1"/>
    <row r="4316" spans="1:24" outlineLevel="1"/>
    <row r="4317" spans="1:24" outlineLevel="1">
      <c r="A4317" s="69" t="s">
        <v>7186</v>
      </c>
    </row>
    <row r="4318" spans="1:24" outlineLevel="2">
      <c r="B4318" s="69" t="s">
        <v>7470</v>
      </c>
    </row>
    <row r="4319" spans="1:24" outlineLevel="2">
      <c r="A4319" s="447"/>
      <c r="B4319" s="447"/>
      <c r="C4319" s="448"/>
      <c r="D4319" s="449"/>
      <c r="E4319" s="450" t="s">
        <v>7471</v>
      </c>
      <c r="F4319" s="450">
        <v>1</v>
      </c>
      <c r="G4319" s="450" t="s">
        <v>4001</v>
      </c>
      <c r="M4319" s="451"/>
    </row>
    <row r="4320" spans="1:24" outlineLevel="2">
      <c r="A4320" s="447"/>
      <c r="B4320" s="447"/>
      <c r="C4320" s="448"/>
      <c r="D4320" s="449"/>
      <c r="E4320" s="452" t="s">
        <v>7472</v>
      </c>
      <c r="F4320" s="452">
        <v>0</v>
      </c>
      <c r="G4320" s="452" t="s">
        <v>29</v>
      </c>
      <c r="H4320" s="452">
        <v>0</v>
      </c>
      <c r="I4320" s="452">
        <v>0</v>
      </c>
      <c r="J4320" s="452">
        <v>0</v>
      </c>
      <c r="K4320" s="452">
        <v>0</v>
      </c>
      <c r="L4320" s="452">
        <v>0</v>
      </c>
      <c r="M4320" s="452">
        <v>0</v>
      </c>
      <c r="N4320" s="452">
        <v>0</v>
      </c>
      <c r="O4320" s="452">
        <v>0</v>
      </c>
      <c r="P4320" s="452">
        <v>0</v>
      </c>
      <c r="Q4320" s="452">
        <v>0</v>
      </c>
      <c r="R4320" s="452">
        <v>0</v>
      </c>
      <c r="S4320" s="452">
        <v>0</v>
      </c>
      <c r="T4320" s="452">
        <v>0</v>
      </c>
      <c r="U4320" s="452">
        <v>0</v>
      </c>
      <c r="V4320" s="452">
        <v>0</v>
      </c>
      <c r="W4320" s="452">
        <v>0</v>
      </c>
      <c r="X4320" s="452">
        <v>0</v>
      </c>
    </row>
    <row r="4321" spans="1:24" outlineLevel="2">
      <c r="A4321" s="447"/>
      <c r="B4321" s="447"/>
      <c r="C4321" s="448"/>
      <c r="D4321" s="449"/>
      <c r="E4321" s="452" t="s">
        <v>7473</v>
      </c>
      <c r="F4321" s="452">
        <v>0</v>
      </c>
      <c r="G4321" s="452" t="s">
        <v>29</v>
      </c>
      <c r="H4321" s="452">
        <v>0</v>
      </c>
      <c r="I4321" s="452">
        <v>0</v>
      </c>
      <c r="J4321" s="452">
        <v>0</v>
      </c>
      <c r="K4321" s="452">
        <v>0</v>
      </c>
      <c r="L4321" s="452">
        <v>0</v>
      </c>
      <c r="M4321" s="452">
        <v>0</v>
      </c>
      <c r="N4321" s="452">
        <v>0</v>
      </c>
      <c r="O4321" s="452">
        <v>0</v>
      </c>
      <c r="P4321" s="452">
        <v>0</v>
      </c>
      <c r="Q4321" s="452">
        <v>0</v>
      </c>
      <c r="R4321" s="452">
        <v>0</v>
      </c>
      <c r="S4321" s="452">
        <v>0</v>
      </c>
      <c r="T4321" s="452">
        <v>0</v>
      </c>
      <c r="U4321" s="452">
        <v>0</v>
      </c>
      <c r="V4321" s="452">
        <v>0</v>
      </c>
      <c r="W4321" s="452">
        <v>0</v>
      </c>
      <c r="X4321" s="452">
        <v>0</v>
      </c>
    </row>
    <row r="4322" spans="1:24" outlineLevel="2">
      <c r="A4322" s="447"/>
      <c r="B4322" s="447"/>
      <c r="C4322" s="448"/>
      <c r="D4322" s="449"/>
      <c r="E4322" s="452" t="s">
        <v>7474</v>
      </c>
      <c r="F4322" s="452">
        <v>0</v>
      </c>
      <c r="G4322" s="452" t="s">
        <v>29</v>
      </c>
      <c r="H4322" s="452">
        <v>0</v>
      </c>
      <c r="I4322" s="452">
        <v>0</v>
      </c>
      <c r="J4322" s="452">
        <v>0</v>
      </c>
      <c r="K4322" s="452">
        <v>0</v>
      </c>
      <c r="L4322" s="452">
        <v>0</v>
      </c>
      <c r="M4322" s="452">
        <v>0</v>
      </c>
      <c r="N4322" s="452">
        <v>0</v>
      </c>
      <c r="O4322" s="452">
        <v>0</v>
      </c>
      <c r="P4322" s="452">
        <v>0</v>
      </c>
      <c r="Q4322" s="452">
        <v>0</v>
      </c>
      <c r="R4322" s="452">
        <v>0</v>
      </c>
      <c r="S4322" s="452">
        <v>0</v>
      </c>
      <c r="T4322" s="452">
        <v>0</v>
      </c>
      <c r="U4322" s="452">
        <v>0</v>
      </c>
      <c r="V4322" s="452">
        <v>0</v>
      </c>
      <c r="W4322" s="452">
        <v>0</v>
      </c>
      <c r="X4322" s="452">
        <v>0</v>
      </c>
    </row>
    <row r="4323" spans="1:24" outlineLevel="2">
      <c r="A4323" s="453"/>
      <c r="B4323" s="453"/>
      <c r="C4323" s="454"/>
      <c r="D4323" s="455"/>
      <c r="E4323" s="456" t="s">
        <v>7470</v>
      </c>
      <c r="F4323" s="456"/>
      <c r="G4323" s="456" t="s">
        <v>29</v>
      </c>
      <c r="H4323" s="457">
        <f xml:space="preserve"> SUM( J4323:X4323 )</f>
        <v>0</v>
      </c>
      <c r="I4323" s="456"/>
      <c r="J4323" s="457">
        <f t="shared" ref="J4323:X4323" si="327" xml:space="preserve">  CHOOSE( $F4319, J4320, J4321, J4322 )</f>
        <v>0</v>
      </c>
      <c r="K4323" s="457">
        <f t="shared" si="327"/>
        <v>0</v>
      </c>
      <c r="L4323" s="457">
        <f t="shared" si="327"/>
        <v>0</v>
      </c>
      <c r="M4323" s="457">
        <f t="shared" si="327"/>
        <v>0</v>
      </c>
      <c r="N4323" s="457">
        <f t="shared" si="327"/>
        <v>0</v>
      </c>
      <c r="O4323" s="457">
        <f t="shared" si="327"/>
        <v>0</v>
      </c>
      <c r="P4323" s="457">
        <f t="shared" si="327"/>
        <v>0</v>
      </c>
      <c r="Q4323" s="457">
        <f t="shared" si="327"/>
        <v>0</v>
      </c>
      <c r="R4323" s="457">
        <f t="shared" si="327"/>
        <v>0</v>
      </c>
      <c r="S4323" s="457">
        <f t="shared" si="327"/>
        <v>0</v>
      </c>
      <c r="T4323" s="457">
        <f t="shared" si="327"/>
        <v>0</v>
      </c>
      <c r="U4323" s="457">
        <f t="shared" si="327"/>
        <v>0</v>
      </c>
      <c r="V4323" s="457">
        <f t="shared" si="327"/>
        <v>0</v>
      </c>
      <c r="W4323" s="457">
        <f t="shared" si="327"/>
        <v>0</v>
      </c>
      <c r="X4323" s="457">
        <f t="shared" si="327"/>
        <v>0</v>
      </c>
    </row>
    <row r="4324" spans="1:24" outlineLevel="2"/>
    <row r="4325" spans="1:24" outlineLevel="2"/>
    <row r="4326" spans="1:24" outlineLevel="2">
      <c r="B4326" s="69" t="s">
        <v>7475</v>
      </c>
    </row>
    <row r="4327" spans="1:24" outlineLevel="2">
      <c r="A4327" s="447"/>
      <c r="B4327" s="447"/>
      <c r="C4327" s="448"/>
      <c r="D4327" s="449"/>
      <c r="E4327" s="450" t="s">
        <v>7188</v>
      </c>
      <c r="F4327" s="450">
        <v>1</v>
      </c>
      <c r="G4327" s="450" t="s">
        <v>4001</v>
      </c>
      <c r="M4327" s="451"/>
    </row>
    <row r="4328" spans="1:24" outlineLevel="2">
      <c r="A4328" s="447"/>
      <c r="B4328" s="447"/>
      <c r="C4328" s="448"/>
      <c r="D4328" s="449"/>
      <c r="E4328" s="452" t="s">
        <v>7476</v>
      </c>
      <c r="F4328" s="452">
        <v>0</v>
      </c>
      <c r="G4328" s="452" t="s">
        <v>29</v>
      </c>
      <c r="H4328" s="452">
        <v>0</v>
      </c>
      <c r="I4328" s="452">
        <v>0</v>
      </c>
      <c r="J4328" s="452">
        <v>0</v>
      </c>
      <c r="K4328" s="452">
        <v>0</v>
      </c>
      <c r="L4328" s="452">
        <v>0</v>
      </c>
      <c r="M4328" s="452">
        <v>0</v>
      </c>
      <c r="N4328" s="452">
        <v>0</v>
      </c>
      <c r="O4328" s="452">
        <v>0</v>
      </c>
      <c r="P4328" s="452">
        <v>0</v>
      </c>
      <c r="Q4328" s="452">
        <v>0</v>
      </c>
      <c r="R4328" s="452">
        <v>0</v>
      </c>
      <c r="S4328" s="452">
        <v>0</v>
      </c>
      <c r="T4328" s="452">
        <v>0</v>
      </c>
      <c r="U4328" s="452">
        <v>0</v>
      </c>
      <c r="V4328" s="452">
        <v>0</v>
      </c>
      <c r="W4328" s="452">
        <v>0</v>
      </c>
      <c r="X4328" s="452">
        <v>0</v>
      </c>
    </row>
    <row r="4329" spans="1:24" outlineLevel="2">
      <c r="A4329" s="447"/>
      <c r="B4329" s="447"/>
      <c r="C4329" s="448"/>
      <c r="D4329" s="449"/>
      <c r="E4329" s="452" t="s">
        <v>7477</v>
      </c>
      <c r="F4329" s="452">
        <v>0</v>
      </c>
      <c r="G4329" s="452" t="s">
        <v>29</v>
      </c>
      <c r="H4329" s="452">
        <v>0</v>
      </c>
      <c r="I4329" s="452">
        <v>0</v>
      </c>
      <c r="J4329" s="452">
        <v>0</v>
      </c>
      <c r="K4329" s="452">
        <v>0</v>
      </c>
      <c r="L4329" s="452">
        <v>0</v>
      </c>
      <c r="M4329" s="452">
        <v>0</v>
      </c>
      <c r="N4329" s="452">
        <v>0</v>
      </c>
      <c r="O4329" s="452">
        <v>0</v>
      </c>
      <c r="P4329" s="452">
        <v>0</v>
      </c>
      <c r="Q4329" s="452">
        <v>0</v>
      </c>
      <c r="R4329" s="452">
        <v>0</v>
      </c>
      <c r="S4329" s="452">
        <v>0</v>
      </c>
      <c r="T4329" s="452">
        <v>0</v>
      </c>
      <c r="U4329" s="452">
        <v>0</v>
      </c>
      <c r="V4329" s="452">
        <v>0</v>
      </c>
      <c r="W4329" s="452">
        <v>0</v>
      </c>
      <c r="X4329" s="452">
        <v>0</v>
      </c>
    </row>
    <row r="4330" spans="1:24" outlineLevel="2">
      <c r="A4330" s="447"/>
      <c r="B4330" s="447"/>
      <c r="C4330" s="448"/>
      <c r="D4330" s="449"/>
      <c r="E4330" s="452" t="s">
        <v>7478</v>
      </c>
      <c r="F4330" s="452">
        <v>0</v>
      </c>
      <c r="G4330" s="452" t="s">
        <v>29</v>
      </c>
      <c r="H4330" s="452">
        <v>0</v>
      </c>
      <c r="I4330" s="452">
        <v>0</v>
      </c>
      <c r="J4330" s="452">
        <v>0</v>
      </c>
      <c r="K4330" s="452">
        <v>0</v>
      </c>
      <c r="L4330" s="452">
        <v>0</v>
      </c>
      <c r="M4330" s="452">
        <v>0</v>
      </c>
      <c r="N4330" s="452">
        <v>0</v>
      </c>
      <c r="O4330" s="452">
        <v>0</v>
      </c>
      <c r="P4330" s="452">
        <v>0</v>
      </c>
      <c r="Q4330" s="452">
        <v>0</v>
      </c>
      <c r="R4330" s="452">
        <v>0</v>
      </c>
      <c r="S4330" s="452">
        <v>0</v>
      </c>
      <c r="T4330" s="452">
        <v>0</v>
      </c>
      <c r="U4330" s="452">
        <v>0</v>
      </c>
      <c r="V4330" s="452">
        <v>0</v>
      </c>
      <c r="W4330" s="452">
        <v>0</v>
      </c>
      <c r="X4330" s="452">
        <v>0</v>
      </c>
    </row>
    <row r="4331" spans="1:24" outlineLevel="2">
      <c r="A4331" s="453"/>
      <c r="B4331" s="453"/>
      <c r="C4331" s="454"/>
      <c r="D4331" s="455"/>
      <c r="E4331" s="456" t="s">
        <v>7475</v>
      </c>
      <c r="F4331" s="456"/>
      <c r="G4331" s="456" t="s">
        <v>29</v>
      </c>
      <c r="H4331" s="457">
        <f xml:space="preserve"> SUM( J4331:X4331 )</f>
        <v>0</v>
      </c>
      <c r="I4331" s="456"/>
      <c r="J4331" s="457">
        <f t="shared" ref="J4331:X4331" si="328" xml:space="preserve">  CHOOSE( $F4327, J4328, J4329, J4330 )</f>
        <v>0</v>
      </c>
      <c r="K4331" s="457">
        <f t="shared" si="328"/>
        <v>0</v>
      </c>
      <c r="L4331" s="457">
        <f t="shared" si="328"/>
        <v>0</v>
      </c>
      <c r="M4331" s="457">
        <f t="shared" si="328"/>
        <v>0</v>
      </c>
      <c r="N4331" s="457">
        <f t="shared" si="328"/>
        <v>0</v>
      </c>
      <c r="O4331" s="457">
        <f t="shared" si="328"/>
        <v>0</v>
      </c>
      <c r="P4331" s="457">
        <f t="shared" si="328"/>
        <v>0</v>
      </c>
      <c r="Q4331" s="457">
        <f t="shared" si="328"/>
        <v>0</v>
      </c>
      <c r="R4331" s="457">
        <f t="shared" si="328"/>
        <v>0</v>
      </c>
      <c r="S4331" s="457">
        <f t="shared" si="328"/>
        <v>0</v>
      </c>
      <c r="T4331" s="457">
        <f t="shared" si="328"/>
        <v>0</v>
      </c>
      <c r="U4331" s="457">
        <f t="shared" si="328"/>
        <v>0</v>
      </c>
      <c r="V4331" s="457">
        <f t="shared" si="328"/>
        <v>0</v>
      </c>
      <c r="W4331" s="457">
        <f t="shared" si="328"/>
        <v>0</v>
      </c>
      <c r="X4331" s="457">
        <f t="shared" si="328"/>
        <v>0</v>
      </c>
    </row>
    <row r="4332" spans="1:24" outlineLevel="2"/>
    <row r="4333" spans="1:24" outlineLevel="2"/>
    <row r="4334" spans="1:24" outlineLevel="2">
      <c r="B4334" s="69" t="s">
        <v>7479</v>
      </c>
    </row>
    <row r="4335" spans="1:24" outlineLevel="2">
      <c r="A4335" s="447"/>
      <c r="B4335" s="447"/>
      <c r="C4335" s="448"/>
      <c r="D4335" s="449"/>
      <c r="E4335" s="450" t="s">
        <v>7480</v>
      </c>
      <c r="F4335" s="450">
        <v>1</v>
      </c>
      <c r="G4335" s="450" t="s">
        <v>4001</v>
      </c>
      <c r="M4335" s="451"/>
    </row>
    <row r="4336" spans="1:24" outlineLevel="2">
      <c r="A4336" s="447"/>
      <c r="B4336" s="447"/>
      <c r="C4336" s="448"/>
      <c r="D4336" s="449"/>
      <c r="E4336" s="460" t="s">
        <v>7481</v>
      </c>
      <c r="F4336" s="460">
        <v>0</v>
      </c>
      <c r="G4336" s="460" t="s">
        <v>64</v>
      </c>
      <c r="H4336" s="460">
        <v>0</v>
      </c>
      <c r="I4336" s="460">
        <v>0</v>
      </c>
      <c r="J4336" s="460">
        <v>0</v>
      </c>
      <c r="K4336" s="460">
        <v>0</v>
      </c>
      <c r="L4336" s="460">
        <v>0</v>
      </c>
      <c r="M4336" s="460">
        <v>0</v>
      </c>
      <c r="N4336" s="460">
        <v>0</v>
      </c>
      <c r="O4336" s="460">
        <v>0</v>
      </c>
      <c r="P4336" s="460">
        <v>0</v>
      </c>
      <c r="Q4336" s="460">
        <v>0</v>
      </c>
      <c r="R4336" s="460">
        <v>0</v>
      </c>
      <c r="S4336" s="460">
        <v>0</v>
      </c>
      <c r="T4336" s="460">
        <v>0</v>
      </c>
      <c r="U4336" s="460">
        <v>0</v>
      </c>
      <c r="V4336" s="460">
        <v>0</v>
      </c>
      <c r="W4336" s="460">
        <v>0</v>
      </c>
      <c r="X4336" s="460">
        <v>0</v>
      </c>
    </row>
    <row r="4337" spans="1:24" outlineLevel="2">
      <c r="A4337" s="447"/>
      <c r="B4337" s="447"/>
      <c r="C4337" s="448"/>
      <c r="D4337" s="449"/>
      <c r="E4337" s="460" t="s">
        <v>7482</v>
      </c>
      <c r="F4337" s="460">
        <v>0</v>
      </c>
      <c r="G4337" s="460" t="s">
        <v>64</v>
      </c>
      <c r="H4337" s="460">
        <v>0</v>
      </c>
      <c r="I4337" s="460">
        <v>0</v>
      </c>
      <c r="J4337" s="460">
        <v>0</v>
      </c>
      <c r="K4337" s="460">
        <v>0</v>
      </c>
      <c r="L4337" s="460">
        <v>0</v>
      </c>
      <c r="M4337" s="460">
        <v>0</v>
      </c>
      <c r="N4337" s="460">
        <v>0</v>
      </c>
      <c r="O4337" s="460">
        <v>0</v>
      </c>
      <c r="P4337" s="460">
        <v>0</v>
      </c>
      <c r="Q4337" s="460">
        <v>0</v>
      </c>
      <c r="R4337" s="460">
        <v>0</v>
      </c>
      <c r="S4337" s="460">
        <v>0</v>
      </c>
      <c r="T4337" s="460">
        <v>0</v>
      </c>
      <c r="U4337" s="460">
        <v>0</v>
      </c>
      <c r="V4337" s="460">
        <v>0</v>
      </c>
      <c r="W4337" s="460">
        <v>0</v>
      </c>
      <c r="X4337" s="460">
        <v>0</v>
      </c>
    </row>
    <row r="4338" spans="1:24" outlineLevel="2">
      <c r="A4338" s="447"/>
      <c r="B4338" s="447"/>
      <c r="C4338" s="448"/>
      <c r="D4338" s="449"/>
      <c r="E4338" s="460" t="s">
        <v>7483</v>
      </c>
      <c r="F4338" s="460">
        <v>0</v>
      </c>
      <c r="G4338" s="460" t="s">
        <v>64</v>
      </c>
      <c r="H4338" s="460">
        <v>0</v>
      </c>
      <c r="I4338" s="460">
        <v>0</v>
      </c>
      <c r="J4338" s="460">
        <v>0</v>
      </c>
      <c r="K4338" s="460">
        <v>0</v>
      </c>
      <c r="L4338" s="460">
        <v>0</v>
      </c>
      <c r="M4338" s="460">
        <v>0</v>
      </c>
      <c r="N4338" s="460">
        <v>0</v>
      </c>
      <c r="O4338" s="460">
        <v>0</v>
      </c>
      <c r="P4338" s="460">
        <v>0</v>
      </c>
      <c r="Q4338" s="460">
        <v>0</v>
      </c>
      <c r="R4338" s="460">
        <v>0</v>
      </c>
      <c r="S4338" s="460">
        <v>0</v>
      </c>
      <c r="T4338" s="460">
        <v>0</v>
      </c>
      <c r="U4338" s="460">
        <v>0</v>
      </c>
      <c r="V4338" s="460">
        <v>0</v>
      </c>
      <c r="W4338" s="460">
        <v>0</v>
      </c>
      <c r="X4338" s="460">
        <v>0</v>
      </c>
    </row>
    <row r="4339" spans="1:24" outlineLevel="2">
      <c r="A4339" s="453"/>
      <c r="B4339" s="453"/>
      <c r="C4339" s="454"/>
      <c r="D4339" s="455"/>
      <c r="E4339" s="456" t="s">
        <v>7479</v>
      </c>
      <c r="F4339" s="456"/>
      <c r="G4339" s="456" t="s">
        <v>64</v>
      </c>
      <c r="H4339" s="456"/>
      <c r="I4339" s="456"/>
      <c r="J4339" s="461">
        <f t="shared" ref="J4339:X4339" si="329" xml:space="preserve">  CHOOSE( $F4335, J4336, J4337, J4338 )</f>
        <v>0</v>
      </c>
      <c r="K4339" s="461">
        <f t="shared" si="329"/>
        <v>0</v>
      </c>
      <c r="L4339" s="461">
        <f t="shared" si="329"/>
        <v>0</v>
      </c>
      <c r="M4339" s="461">
        <f t="shared" si="329"/>
        <v>0</v>
      </c>
      <c r="N4339" s="461">
        <f t="shared" si="329"/>
        <v>0</v>
      </c>
      <c r="O4339" s="461">
        <f t="shared" si="329"/>
        <v>0</v>
      </c>
      <c r="P4339" s="461">
        <f t="shared" si="329"/>
        <v>0</v>
      </c>
      <c r="Q4339" s="461">
        <f t="shared" si="329"/>
        <v>0</v>
      </c>
      <c r="R4339" s="461">
        <f t="shared" si="329"/>
        <v>0</v>
      </c>
      <c r="S4339" s="461">
        <f t="shared" si="329"/>
        <v>0</v>
      </c>
      <c r="T4339" s="461">
        <f t="shared" si="329"/>
        <v>0</v>
      </c>
      <c r="U4339" s="461">
        <f t="shared" si="329"/>
        <v>0</v>
      </c>
      <c r="V4339" s="461">
        <f t="shared" si="329"/>
        <v>0</v>
      </c>
      <c r="W4339" s="461">
        <f t="shared" si="329"/>
        <v>0</v>
      </c>
      <c r="X4339" s="461">
        <f t="shared" si="329"/>
        <v>0</v>
      </c>
    </row>
    <row r="4340" spans="1:24" outlineLevel="2"/>
    <row r="4341" spans="1:24" outlineLevel="2"/>
    <row r="4342" spans="1:24" outlineLevel="2">
      <c r="B4342" s="69" t="s">
        <v>7484</v>
      </c>
    </row>
    <row r="4343" spans="1:24" outlineLevel="2">
      <c r="A4343" s="447"/>
      <c r="B4343" s="447"/>
      <c r="C4343" s="448"/>
      <c r="D4343" s="449"/>
      <c r="E4343" s="450" t="s">
        <v>7485</v>
      </c>
      <c r="F4343" s="450">
        <v>1</v>
      </c>
      <c r="G4343" s="450" t="s">
        <v>4001</v>
      </c>
      <c r="M4343" s="451"/>
    </row>
    <row r="4344" spans="1:24" outlineLevel="2">
      <c r="A4344" s="447"/>
      <c r="B4344" s="447"/>
      <c r="C4344" s="448"/>
      <c r="D4344" s="449"/>
      <c r="E4344" s="463" t="s">
        <v>7486</v>
      </c>
      <c r="F4344" s="463">
        <v>0</v>
      </c>
      <c r="G4344" s="463" t="s">
        <v>50</v>
      </c>
      <c r="H4344" s="463">
        <v>0</v>
      </c>
      <c r="I4344" s="463">
        <v>0</v>
      </c>
      <c r="J4344" s="463">
        <v>0</v>
      </c>
      <c r="K4344" s="463">
        <v>0</v>
      </c>
      <c r="L4344" s="463">
        <v>0</v>
      </c>
      <c r="M4344" s="463">
        <v>0</v>
      </c>
      <c r="N4344" s="463">
        <v>0</v>
      </c>
      <c r="O4344" s="463">
        <v>0</v>
      </c>
      <c r="P4344" s="463">
        <v>0</v>
      </c>
      <c r="Q4344" s="463">
        <v>0</v>
      </c>
      <c r="R4344" s="463">
        <v>0</v>
      </c>
      <c r="S4344" s="463">
        <v>0</v>
      </c>
      <c r="T4344" s="463">
        <v>0</v>
      </c>
      <c r="U4344" s="463">
        <v>0</v>
      </c>
      <c r="V4344" s="463">
        <v>0</v>
      </c>
      <c r="W4344" s="463">
        <v>0</v>
      </c>
      <c r="X4344" s="463">
        <v>0</v>
      </c>
    </row>
    <row r="4345" spans="1:24" outlineLevel="2">
      <c r="A4345" s="447"/>
      <c r="B4345" s="447"/>
      <c r="C4345" s="448"/>
      <c r="D4345" s="449"/>
      <c r="E4345" s="463" t="s">
        <v>7487</v>
      </c>
      <c r="F4345" s="463">
        <v>0</v>
      </c>
      <c r="G4345" s="463" t="s">
        <v>50</v>
      </c>
      <c r="H4345" s="463">
        <v>0</v>
      </c>
      <c r="I4345" s="463">
        <v>0</v>
      </c>
      <c r="J4345" s="463">
        <v>0</v>
      </c>
      <c r="K4345" s="463">
        <v>0</v>
      </c>
      <c r="L4345" s="463">
        <v>0</v>
      </c>
      <c r="M4345" s="463">
        <v>0</v>
      </c>
      <c r="N4345" s="463">
        <v>0</v>
      </c>
      <c r="O4345" s="463">
        <v>0</v>
      </c>
      <c r="P4345" s="463">
        <v>0</v>
      </c>
      <c r="Q4345" s="463">
        <v>0</v>
      </c>
      <c r="R4345" s="463">
        <v>0</v>
      </c>
      <c r="S4345" s="463">
        <v>0</v>
      </c>
      <c r="T4345" s="463">
        <v>0</v>
      </c>
      <c r="U4345" s="463">
        <v>0</v>
      </c>
      <c r="V4345" s="463">
        <v>0</v>
      </c>
      <c r="W4345" s="463">
        <v>0</v>
      </c>
      <c r="X4345" s="463">
        <v>0</v>
      </c>
    </row>
    <row r="4346" spans="1:24" outlineLevel="2">
      <c r="A4346" s="447"/>
      <c r="B4346" s="447"/>
      <c r="C4346" s="448"/>
      <c r="D4346" s="449"/>
      <c r="E4346" s="463" t="s">
        <v>7488</v>
      </c>
      <c r="F4346" s="463">
        <v>0</v>
      </c>
      <c r="G4346" s="463" t="s">
        <v>50</v>
      </c>
      <c r="H4346" s="463">
        <v>0</v>
      </c>
      <c r="I4346" s="463">
        <v>0</v>
      </c>
      <c r="J4346" s="463">
        <v>0</v>
      </c>
      <c r="K4346" s="463">
        <v>0</v>
      </c>
      <c r="L4346" s="463">
        <v>0</v>
      </c>
      <c r="M4346" s="463">
        <v>0</v>
      </c>
      <c r="N4346" s="463">
        <v>0</v>
      </c>
      <c r="O4346" s="463">
        <v>0</v>
      </c>
      <c r="P4346" s="463">
        <v>0</v>
      </c>
      <c r="Q4346" s="463">
        <v>0</v>
      </c>
      <c r="R4346" s="463">
        <v>0</v>
      </c>
      <c r="S4346" s="463">
        <v>0</v>
      </c>
      <c r="T4346" s="463">
        <v>0</v>
      </c>
      <c r="U4346" s="463">
        <v>0</v>
      </c>
      <c r="V4346" s="463">
        <v>0</v>
      </c>
      <c r="W4346" s="463">
        <v>0</v>
      </c>
      <c r="X4346" s="463">
        <v>0</v>
      </c>
    </row>
    <row r="4347" spans="1:24" outlineLevel="2">
      <c r="A4347" s="447"/>
      <c r="B4347" s="447"/>
      <c r="C4347" s="448"/>
      <c r="D4347" s="449"/>
      <c r="E4347" s="463" t="s">
        <v>7489</v>
      </c>
      <c r="F4347" s="463">
        <v>0</v>
      </c>
      <c r="G4347" s="463" t="s">
        <v>50</v>
      </c>
      <c r="H4347" s="463">
        <v>0</v>
      </c>
      <c r="I4347" s="463">
        <v>0</v>
      </c>
      <c r="J4347" s="463">
        <v>0</v>
      </c>
      <c r="K4347" s="463">
        <v>0</v>
      </c>
      <c r="L4347" s="463">
        <v>0</v>
      </c>
      <c r="M4347" s="463">
        <v>0</v>
      </c>
      <c r="N4347" s="463">
        <v>0</v>
      </c>
      <c r="O4347" s="463">
        <v>0</v>
      </c>
      <c r="P4347" s="463">
        <v>0</v>
      </c>
      <c r="Q4347" s="463">
        <v>0</v>
      </c>
      <c r="R4347" s="463">
        <v>0</v>
      </c>
      <c r="S4347" s="463">
        <v>0</v>
      </c>
      <c r="T4347" s="463">
        <v>0</v>
      </c>
      <c r="U4347" s="463">
        <v>0</v>
      </c>
      <c r="V4347" s="463">
        <v>0</v>
      </c>
      <c r="W4347" s="463">
        <v>0</v>
      </c>
      <c r="X4347" s="463">
        <v>0</v>
      </c>
    </row>
    <row r="4348" spans="1:24" outlineLevel="2">
      <c r="A4348" s="447"/>
      <c r="B4348" s="447"/>
      <c r="C4348" s="448"/>
      <c r="D4348" s="449"/>
      <c r="E4348" s="463" t="s">
        <v>7490</v>
      </c>
      <c r="F4348" s="463">
        <v>0</v>
      </c>
      <c r="G4348" s="463" t="s">
        <v>50</v>
      </c>
      <c r="H4348" s="463">
        <v>0</v>
      </c>
      <c r="I4348" s="463">
        <v>0</v>
      </c>
      <c r="J4348" s="463">
        <v>0</v>
      </c>
      <c r="K4348" s="463">
        <v>0</v>
      </c>
      <c r="L4348" s="463">
        <v>0</v>
      </c>
      <c r="M4348" s="463">
        <v>0</v>
      </c>
      <c r="N4348" s="463">
        <v>0</v>
      </c>
      <c r="O4348" s="463">
        <v>0</v>
      </c>
      <c r="P4348" s="463">
        <v>0</v>
      </c>
      <c r="Q4348" s="463">
        <v>0</v>
      </c>
      <c r="R4348" s="463">
        <v>0</v>
      </c>
      <c r="S4348" s="463">
        <v>0</v>
      </c>
      <c r="T4348" s="463">
        <v>0</v>
      </c>
      <c r="U4348" s="463">
        <v>0</v>
      </c>
      <c r="V4348" s="463">
        <v>0</v>
      </c>
      <c r="W4348" s="463">
        <v>0</v>
      </c>
      <c r="X4348" s="463">
        <v>0</v>
      </c>
    </row>
    <row r="4349" spans="1:24" outlineLevel="2">
      <c r="A4349" s="447"/>
      <c r="B4349" s="447"/>
      <c r="C4349" s="448"/>
      <c r="D4349" s="449"/>
      <c r="E4349" s="463" t="s">
        <v>7491</v>
      </c>
      <c r="F4349" s="463">
        <v>0</v>
      </c>
      <c r="G4349" s="463" t="s">
        <v>50</v>
      </c>
      <c r="H4349" s="463">
        <v>0</v>
      </c>
      <c r="I4349" s="463">
        <v>0</v>
      </c>
      <c r="J4349" s="463">
        <v>0</v>
      </c>
      <c r="K4349" s="463">
        <v>0</v>
      </c>
      <c r="L4349" s="463">
        <v>0</v>
      </c>
      <c r="M4349" s="463">
        <v>0</v>
      </c>
      <c r="N4349" s="463">
        <v>0</v>
      </c>
      <c r="O4349" s="463">
        <v>0</v>
      </c>
      <c r="P4349" s="463">
        <v>0</v>
      </c>
      <c r="Q4349" s="463">
        <v>0</v>
      </c>
      <c r="R4349" s="463">
        <v>0</v>
      </c>
      <c r="S4349" s="463">
        <v>0</v>
      </c>
      <c r="T4349" s="463">
        <v>0</v>
      </c>
      <c r="U4349" s="463">
        <v>0</v>
      </c>
      <c r="V4349" s="463">
        <v>0</v>
      </c>
      <c r="W4349" s="463">
        <v>0</v>
      </c>
      <c r="X4349" s="463">
        <v>0</v>
      </c>
    </row>
    <row r="4350" spans="1:24" outlineLevel="2">
      <c r="A4350" s="447"/>
      <c r="B4350" s="447"/>
      <c r="C4350" s="448"/>
      <c r="D4350" s="449"/>
      <c r="E4350" s="463" t="s">
        <v>7492</v>
      </c>
      <c r="F4350" s="463">
        <v>0</v>
      </c>
      <c r="G4350" s="463" t="s">
        <v>50</v>
      </c>
      <c r="H4350" s="463">
        <v>0</v>
      </c>
      <c r="I4350" s="463">
        <v>0</v>
      </c>
      <c r="J4350" s="463">
        <v>0</v>
      </c>
      <c r="K4350" s="463">
        <v>0</v>
      </c>
      <c r="L4350" s="463">
        <v>0</v>
      </c>
      <c r="M4350" s="463">
        <v>0</v>
      </c>
      <c r="N4350" s="463">
        <v>0</v>
      </c>
      <c r="O4350" s="463">
        <v>0</v>
      </c>
      <c r="P4350" s="463">
        <v>0</v>
      </c>
      <c r="Q4350" s="463">
        <v>0</v>
      </c>
      <c r="R4350" s="463">
        <v>0</v>
      </c>
      <c r="S4350" s="463">
        <v>0</v>
      </c>
      <c r="T4350" s="463">
        <v>0</v>
      </c>
      <c r="U4350" s="463">
        <v>0</v>
      </c>
      <c r="V4350" s="463">
        <v>0</v>
      </c>
      <c r="W4350" s="463">
        <v>0</v>
      </c>
      <c r="X4350" s="463">
        <v>0</v>
      </c>
    </row>
    <row r="4351" spans="1:24" outlineLevel="2">
      <c r="A4351" s="447"/>
      <c r="B4351" s="447"/>
      <c r="C4351" s="448"/>
      <c r="D4351" s="449"/>
      <c r="E4351" s="463" t="s">
        <v>7493</v>
      </c>
      <c r="F4351" s="463">
        <v>0</v>
      </c>
      <c r="G4351" s="463" t="s">
        <v>50</v>
      </c>
      <c r="H4351" s="463">
        <v>0</v>
      </c>
      <c r="I4351" s="463">
        <v>0</v>
      </c>
      <c r="J4351" s="463">
        <v>0</v>
      </c>
      <c r="K4351" s="463">
        <v>0</v>
      </c>
      <c r="L4351" s="463">
        <v>0</v>
      </c>
      <c r="M4351" s="463">
        <v>0</v>
      </c>
      <c r="N4351" s="463">
        <v>0</v>
      </c>
      <c r="O4351" s="463">
        <v>0</v>
      </c>
      <c r="P4351" s="463">
        <v>0</v>
      </c>
      <c r="Q4351" s="463">
        <v>0</v>
      </c>
      <c r="R4351" s="463">
        <v>0</v>
      </c>
      <c r="S4351" s="463">
        <v>0</v>
      </c>
      <c r="T4351" s="463">
        <v>0</v>
      </c>
      <c r="U4351" s="463">
        <v>0</v>
      </c>
      <c r="V4351" s="463">
        <v>0</v>
      </c>
      <c r="W4351" s="463">
        <v>0</v>
      </c>
      <c r="X4351" s="463">
        <v>0</v>
      </c>
    </row>
    <row r="4352" spans="1:24" outlineLevel="2">
      <c r="A4352" s="447"/>
      <c r="B4352" s="447"/>
      <c r="C4352" s="448"/>
      <c r="D4352" s="449"/>
      <c r="E4352" s="463" t="s">
        <v>7494</v>
      </c>
      <c r="F4352" s="463">
        <v>0</v>
      </c>
      <c r="G4352" s="463" t="s">
        <v>50</v>
      </c>
      <c r="H4352" s="463">
        <v>0</v>
      </c>
      <c r="I4352" s="463">
        <v>0</v>
      </c>
      <c r="J4352" s="463">
        <v>0</v>
      </c>
      <c r="K4352" s="463">
        <v>0</v>
      </c>
      <c r="L4352" s="463">
        <v>0</v>
      </c>
      <c r="M4352" s="463">
        <v>0</v>
      </c>
      <c r="N4352" s="463">
        <v>0</v>
      </c>
      <c r="O4352" s="463">
        <v>0</v>
      </c>
      <c r="P4352" s="463">
        <v>0</v>
      </c>
      <c r="Q4352" s="463">
        <v>0</v>
      </c>
      <c r="R4352" s="463">
        <v>0</v>
      </c>
      <c r="S4352" s="463">
        <v>0</v>
      </c>
      <c r="T4352" s="463">
        <v>0</v>
      </c>
      <c r="U4352" s="463">
        <v>0</v>
      </c>
      <c r="V4352" s="463">
        <v>0</v>
      </c>
      <c r="W4352" s="463">
        <v>0</v>
      </c>
      <c r="X4352" s="463">
        <v>0</v>
      </c>
    </row>
    <row r="4353" spans="1:24" outlineLevel="2">
      <c r="A4353" s="453"/>
      <c r="B4353" s="453"/>
      <c r="C4353" s="454"/>
      <c r="D4353" s="455"/>
      <c r="E4353" s="456" t="s">
        <v>7495</v>
      </c>
      <c r="F4353" s="456"/>
      <c r="G4353" s="456" t="s">
        <v>50</v>
      </c>
      <c r="H4353" s="456"/>
      <c r="I4353" s="456"/>
      <c r="J4353" s="464">
        <f t="shared" ref="J4353:X4355" si="330" xml:space="preserve">  CHOOSE( $F$4343, J4344, J4347, J4350 )</f>
        <v>0</v>
      </c>
      <c r="K4353" s="464">
        <f t="shared" si="330"/>
        <v>0</v>
      </c>
      <c r="L4353" s="464">
        <f t="shared" si="330"/>
        <v>0</v>
      </c>
      <c r="M4353" s="464">
        <f t="shared" si="330"/>
        <v>0</v>
      </c>
      <c r="N4353" s="464">
        <f t="shared" si="330"/>
        <v>0</v>
      </c>
      <c r="O4353" s="464">
        <f t="shared" si="330"/>
        <v>0</v>
      </c>
      <c r="P4353" s="464">
        <f t="shared" si="330"/>
        <v>0</v>
      </c>
      <c r="Q4353" s="464">
        <f t="shared" si="330"/>
        <v>0</v>
      </c>
      <c r="R4353" s="464">
        <f t="shared" si="330"/>
        <v>0</v>
      </c>
      <c r="S4353" s="464">
        <f t="shared" si="330"/>
        <v>0</v>
      </c>
      <c r="T4353" s="464">
        <f t="shared" si="330"/>
        <v>0</v>
      </c>
      <c r="U4353" s="464">
        <f t="shared" si="330"/>
        <v>0</v>
      </c>
      <c r="V4353" s="464">
        <f t="shared" si="330"/>
        <v>0</v>
      </c>
      <c r="W4353" s="464">
        <f t="shared" si="330"/>
        <v>0</v>
      </c>
      <c r="X4353" s="464">
        <f t="shared" si="330"/>
        <v>0</v>
      </c>
    </row>
    <row r="4354" spans="1:24" outlineLevel="2">
      <c r="A4354" s="453"/>
      <c r="B4354" s="453"/>
      <c r="C4354" s="454"/>
      <c r="D4354" s="455"/>
      <c r="E4354" s="456" t="s">
        <v>7496</v>
      </c>
      <c r="F4354" s="456"/>
      <c r="G4354" s="456" t="s">
        <v>50</v>
      </c>
      <c r="H4354" s="456"/>
      <c r="I4354" s="456"/>
      <c r="J4354" s="464">
        <f t="shared" si="330"/>
        <v>0</v>
      </c>
      <c r="K4354" s="464">
        <f t="shared" si="330"/>
        <v>0</v>
      </c>
      <c r="L4354" s="464">
        <f t="shared" si="330"/>
        <v>0</v>
      </c>
      <c r="M4354" s="464">
        <f t="shared" si="330"/>
        <v>0</v>
      </c>
      <c r="N4354" s="464">
        <f t="shared" si="330"/>
        <v>0</v>
      </c>
      <c r="O4354" s="464">
        <f t="shared" si="330"/>
        <v>0</v>
      </c>
      <c r="P4354" s="464">
        <f t="shared" si="330"/>
        <v>0</v>
      </c>
      <c r="Q4354" s="464">
        <f t="shared" si="330"/>
        <v>0</v>
      </c>
      <c r="R4354" s="464">
        <f t="shared" si="330"/>
        <v>0</v>
      </c>
      <c r="S4354" s="464">
        <f t="shared" si="330"/>
        <v>0</v>
      </c>
      <c r="T4354" s="464">
        <f t="shared" si="330"/>
        <v>0</v>
      </c>
      <c r="U4354" s="464">
        <f t="shared" si="330"/>
        <v>0</v>
      </c>
      <c r="V4354" s="464">
        <f t="shared" si="330"/>
        <v>0</v>
      </c>
      <c r="W4354" s="464">
        <f t="shared" si="330"/>
        <v>0</v>
      </c>
      <c r="X4354" s="464">
        <f t="shared" si="330"/>
        <v>0</v>
      </c>
    </row>
    <row r="4355" spans="1:24" outlineLevel="2">
      <c r="A4355" s="453"/>
      <c r="B4355" s="453"/>
      <c r="C4355" s="454"/>
      <c r="D4355" s="455"/>
      <c r="E4355" s="456" t="s">
        <v>7497</v>
      </c>
      <c r="F4355" s="456"/>
      <c r="G4355" s="456" t="s">
        <v>50</v>
      </c>
      <c r="H4355" s="456"/>
      <c r="I4355" s="456"/>
      <c r="J4355" s="464">
        <f t="shared" si="330"/>
        <v>0</v>
      </c>
      <c r="K4355" s="464">
        <f t="shared" si="330"/>
        <v>0</v>
      </c>
      <c r="L4355" s="464">
        <f t="shared" si="330"/>
        <v>0</v>
      </c>
      <c r="M4355" s="464">
        <f t="shared" si="330"/>
        <v>0</v>
      </c>
      <c r="N4355" s="464">
        <f t="shared" si="330"/>
        <v>0</v>
      </c>
      <c r="O4355" s="464">
        <f t="shared" si="330"/>
        <v>0</v>
      </c>
      <c r="P4355" s="464">
        <f t="shared" si="330"/>
        <v>0</v>
      </c>
      <c r="Q4355" s="464">
        <f t="shared" si="330"/>
        <v>0</v>
      </c>
      <c r="R4355" s="464">
        <f t="shared" si="330"/>
        <v>0</v>
      </c>
      <c r="S4355" s="464">
        <f t="shared" si="330"/>
        <v>0</v>
      </c>
      <c r="T4355" s="464">
        <f t="shared" si="330"/>
        <v>0</v>
      </c>
      <c r="U4355" s="464">
        <f t="shared" si="330"/>
        <v>0</v>
      </c>
      <c r="V4355" s="464">
        <f t="shared" si="330"/>
        <v>0</v>
      </c>
      <c r="W4355" s="464">
        <f t="shared" si="330"/>
        <v>0</v>
      </c>
      <c r="X4355" s="464">
        <f t="shared" si="330"/>
        <v>0</v>
      </c>
    </row>
    <row r="4356" spans="1:24" outlineLevel="2"/>
    <row r="4357" spans="1:24" outlineLevel="2"/>
    <row r="4358" spans="1:24" outlineLevel="2">
      <c r="B4358" s="69" t="s">
        <v>7498</v>
      </c>
    </row>
    <row r="4359" spans="1:24" outlineLevel="2">
      <c r="A4359" s="447"/>
      <c r="B4359" s="447"/>
      <c r="C4359" s="448"/>
      <c r="D4359" s="449"/>
      <c r="E4359" s="450" t="s">
        <v>7499</v>
      </c>
      <c r="F4359" s="450">
        <v>1</v>
      </c>
      <c r="G4359" s="450" t="s">
        <v>4001</v>
      </c>
      <c r="M4359" s="451"/>
    </row>
    <row r="4360" spans="1:24" outlineLevel="2">
      <c r="A4360" s="447"/>
      <c r="B4360" s="447"/>
      <c r="C4360" s="448"/>
      <c r="D4360" s="449"/>
      <c r="E4360" s="460" t="s">
        <v>7500</v>
      </c>
      <c r="F4360" s="460">
        <v>0</v>
      </c>
      <c r="G4360" s="460" t="s">
        <v>64</v>
      </c>
      <c r="H4360" s="460">
        <v>0</v>
      </c>
      <c r="I4360" s="460">
        <v>0</v>
      </c>
      <c r="J4360" s="460">
        <v>0</v>
      </c>
      <c r="K4360" s="460">
        <v>0</v>
      </c>
      <c r="L4360" s="460">
        <v>0</v>
      </c>
      <c r="M4360" s="460">
        <v>0</v>
      </c>
      <c r="N4360" s="460">
        <v>0</v>
      </c>
      <c r="O4360" s="460">
        <v>0</v>
      </c>
      <c r="P4360" s="460">
        <v>0</v>
      </c>
      <c r="Q4360" s="460">
        <v>0</v>
      </c>
      <c r="R4360" s="460">
        <v>0</v>
      </c>
      <c r="S4360" s="460">
        <v>0</v>
      </c>
      <c r="T4360" s="460">
        <v>0</v>
      </c>
      <c r="U4360" s="460">
        <v>0</v>
      </c>
      <c r="V4360" s="460">
        <v>0</v>
      </c>
      <c r="W4360" s="460">
        <v>0</v>
      </c>
      <c r="X4360" s="460">
        <v>0</v>
      </c>
    </row>
    <row r="4361" spans="1:24" outlineLevel="2">
      <c r="A4361" s="447"/>
      <c r="B4361" s="447"/>
      <c r="C4361" s="448"/>
      <c r="D4361" s="449"/>
      <c r="E4361" s="460" t="s">
        <v>7501</v>
      </c>
      <c r="F4361" s="460">
        <v>0</v>
      </c>
      <c r="G4361" s="460" t="s">
        <v>64</v>
      </c>
      <c r="H4361" s="460">
        <v>0</v>
      </c>
      <c r="I4361" s="460">
        <v>0</v>
      </c>
      <c r="J4361" s="460">
        <v>0</v>
      </c>
      <c r="K4361" s="460">
        <v>0</v>
      </c>
      <c r="L4361" s="460">
        <v>0</v>
      </c>
      <c r="M4361" s="460">
        <v>0</v>
      </c>
      <c r="N4361" s="460">
        <v>0</v>
      </c>
      <c r="O4361" s="460">
        <v>0</v>
      </c>
      <c r="P4361" s="460">
        <v>0</v>
      </c>
      <c r="Q4361" s="460">
        <v>0</v>
      </c>
      <c r="R4361" s="460">
        <v>0</v>
      </c>
      <c r="S4361" s="460">
        <v>0</v>
      </c>
      <c r="T4361" s="460">
        <v>0</v>
      </c>
      <c r="U4361" s="460">
        <v>0</v>
      </c>
      <c r="V4361" s="460">
        <v>0</v>
      </c>
      <c r="W4361" s="460">
        <v>0</v>
      </c>
      <c r="X4361" s="460">
        <v>0</v>
      </c>
    </row>
    <row r="4362" spans="1:24" outlineLevel="2">
      <c r="A4362" s="447"/>
      <c r="B4362" s="447"/>
      <c r="C4362" s="448"/>
      <c r="D4362" s="449"/>
      <c r="E4362" s="460" t="s">
        <v>7502</v>
      </c>
      <c r="F4362" s="460">
        <v>0</v>
      </c>
      <c r="G4362" s="460" t="s">
        <v>64</v>
      </c>
      <c r="H4362" s="460">
        <v>0</v>
      </c>
      <c r="I4362" s="460">
        <v>0</v>
      </c>
      <c r="J4362" s="460">
        <v>0</v>
      </c>
      <c r="K4362" s="460">
        <v>0</v>
      </c>
      <c r="L4362" s="460">
        <v>0</v>
      </c>
      <c r="M4362" s="460">
        <v>0</v>
      </c>
      <c r="N4362" s="460">
        <v>0</v>
      </c>
      <c r="O4362" s="460">
        <v>0</v>
      </c>
      <c r="P4362" s="460">
        <v>0</v>
      </c>
      <c r="Q4362" s="460">
        <v>0</v>
      </c>
      <c r="R4362" s="460">
        <v>0</v>
      </c>
      <c r="S4362" s="460">
        <v>0</v>
      </c>
      <c r="T4362" s="460">
        <v>0</v>
      </c>
      <c r="U4362" s="460">
        <v>0</v>
      </c>
      <c r="V4362" s="460">
        <v>0</v>
      </c>
      <c r="W4362" s="460">
        <v>0</v>
      </c>
      <c r="X4362" s="460">
        <v>0</v>
      </c>
    </row>
    <row r="4363" spans="1:24" outlineLevel="2">
      <c r="A4363" s="453"/>
      <c r="B4363" s="453"/>
      <c r="C4363" s="454"/>
      <c r="D4363" s="455"/>
      <c r="E4363" s="456" t="s">
        <v>7498</v>
      </c>
      <c r="F4363" s="456"/>
      <c r="G4363" s="456" t="s">
        <v>64</v>
      </c>
      <c r="H4363" s="456"/>
      <c r="I4363" s="456"/>
      <c r="J4363" s="461">
        <f t="shared" ref="J4363:X4363" si="331" xml:space="preserve">  CHOOSE( $F4359, J4360, J4361, J4362 )</f>
        <v>0</v>
      </c>
      <c r="K4363" s="461">
        <f t="shared" si="331"/>
        <v>0</v>
      </c>
      <c r="L4363" s="461">
        <f t="shared" si="331"/>
        <v>0</v>
      </c>
      <c r="M4363" s="461">
        <f t="shared" si="331"/>
        <v>0</v>
      </c>
      <c r="N4363" s="461">
        <f t="shared" si="331"/>
        <v>0</v>
      </c>
      <c r="O4363" s="461">
        <f t="shared" si="331"/>
        <v>0</v>
      </c>
      <c r="P4363" s="461">
        <f t="shared" si="331"/>
        <v>0</v>
      </c>
      <c r="Q4363" s="461">
        <f t="shared" si="331"/>
        <v>0</v>
      </c>
      <c r="R4363" s="461">
        <f t="shared" si="331"/>
        <v>0</v>
      </c>
      <c r="S4363" s="461">
        <f t="shared" si="331"/>
        <v>0</v>
      </c>
      <c r="T4363" s="461">
        <f t="shared" si="331"/>
        <v>0</v>
      </c>
      <c r="U4363" s="461">
        <f t="shared" si="331"/>
        <v>0</v>
      </c>
      <c r="V4363" s="461">
        <f t="shared" si="331"/>
        <v>0</v>
      </c>
      <c r="W4363" s="461">
        <f t="shared" si="331"/>
        <v>0</v>
      </c>
      <c r="X4363" s="461">
        <f t="shared" si="331"/>
        <v>0</v>
      </c>
    </row>
    <row r="4364" spans="1:24" outlineLevel="2"/>
    <row r="4365" spans="1:24" outlineLevel="2"/>
    <row r="4366" spans="1:24" outlineLevel="2">
      <c r="B4366" s="69" t="s">
        <v>7503</v>
      </c>
    </row>
    <row r="4367" spans="1:24" outlineLevel="2">
      <c r="A4367" s="447"/>
      <c r="B4367" s="447"/>
      <c r="C4367" s="448"/>
      <c r="D4367" s="449"/>
      <c r="E4367" s="450" t="s">
        <v>7504</v>
      </c>
      <c r="F4367" s="450">
        <v>1</v>
      </c>
      <c r="G4367" s="450" t="s">
        <v>4001</v>
      </c>
      <c r="M4367" s="451"/>
    </row>
    <row r="4368" spans="1:24" outlineLevel="2">
      <c r="A4368" s="447"/>
      <c r="B4368" s="447"/>
      <c r="C4368" s="448"/>
      <c r="D4368" s="449"/>
      <c r="E4368" s="452" t="s">
        <v>7505</v>
      </c>
      <c r="F4368" s="452">
        <v>0</v>
      </c>
      <c r="G4368" s="452" t="s">
        <v>29</v>
      </c>
      <c r="H4368" s="452">
        <v>0</v>
      </c>
      <c r="I4368" s="452">
        <v>0</v>
      </c>
      <c r="J4368" s="452">
        <v>0</v>
      </c>
      <c r="K4368" s="452">
        <v>0</v>
      </c>
      <c r="L4368" s="452">
        <v>0</v>
      </c>
      <c r="M4368" s="452">
        <v>0</v>
      </c>
      <c r="N4368" s="452">
        <v>0</v>
      </c>
      <c r="O4368" s="452">
        <v>0</v>
      </c>
      <c r="P4368" s="452">
        <v>0</v>
      </c>
      <c r="Q4368" s="452">
        <v>0</v>
      </c>
      <c r="R4368" s="452">
        <v>0</v>
      </c>
      <c r="S4368" s="452">
        <v>0</v>
      </c>
      <c r="T4368" s="452">
        <v>0</v>
      </c>
      <c r="U4368" s="452">
        <v>0</v>
      </c>
      <c r="V4368" s="452">
        <v>0</v>
      </c>
      <c r="W4368" s="452">
        <v>0</v>
      </c>
      <c r="X4368" s="452">
        <v>0</v>
      </c>
    </row>
    <row r="4369" spans="1:24" outlineLevel="2">
      <c r="A4369" s="447"/>
      <c r="B4369" s="447"/>
      <c r="C4369" s="448"/>
      <c r="D4369" s="449"/>
      <c r="E4369" s="452" t="s">
        <v>7506</v>
      </c>
      <c r="F4369" s="452">
        <v>0</v>
      </c>
      <c r="G4369" s="452" t="s">
        <v>29</v>
      </c>
      <c r="H4369" s="452">
        <v>0</v>
      </c>
      <c r="I4369" s="452">
        <v>0</v>
      </c>
      <c r="J4369" s="452">
        <v>0</v>
      </c>
      <c r="K4369" s="452">
        <v>0</v>
      </c>
      <c r="L4369" s="452">
        <v>0</v>
      </c>
      <c r="M4369" s="452">
        <v>0</v>
      </c>
      <c r="N4369" s="452">
        <v>0</v>
      </c>
      <c r="O4369" s="452">
        <v>0</v>
      </c>
      <c r="P4369" s="452">
        <v>0</v>
      </c>
      <c r="Q4369" s="452">
        <v>0</v>
      </c>
      <c r="R4369" s="452">
        <v>0</v>
      </c>
      <c r="S4369" s="452">
        <v>0</v>
      </c>
      <c r="T4369" s="452">
        <v>0</v>
      </c>
      <c r="U4369" s="452">
        <v>0</v>
      </c>
      <c r="V4369" s="452">
        <v>0</v>
      </c>
      <c r="W4369" s="452">
        <v>0</v>
      </c>
      <c r="X4369" s="452">
        <v>0</v>
      </c>
    </row>
    <row r="4370" spans="1:24" outlineLevel="2">
      <c r="A4370" s="447"/>
      <c r="B4370" s="447"/>
      <c r="C4370" s="448"/>
      <c r="D4370" s="449"/>
      <c r="E4370" s="452" t="s">
        <v>7507</v>
      </c>
      <c r="F4370" s="452">
        <v>0</v>
      </c>
      <c r="G4370" s="452" t="s">
        <v>29</v>
      </c>
      <c r="H4370" s="452">
        <v>0</v>
      </c>
      <c r="I4370" s="452">
        <v>0</v>
      </c>
      <c r="J4370" s="452">
        <v>0</v>
      </c>
      <c r="K4370" s="452">
        <v>0</v>
      </c>
      <c r="L4370" s="452">
        <v>0</v>
      </c>
      <c r="M4370" s="452">
        <v>0</v>
      </c>
      <c r="N4370" s="452">
        <v>0</v>
      </c>
      <c r="O4370" s="452">
        <v>0</v>
      </c>
      <c r="P4370" s="452">
        <v>0</v>
      </c>
      <c r="Q4370" s="452">
        <v>0</v>
      </c>
      <c r="R4370" s="452">
        <v>0</v>
      </c>
      <c r="S4370" s="452">
        <v>0</v>
      </c>
      <c r="T4370" s="452">
        <v>0</v>
      </c>
      <c r="U4370" s="452">
        <v>0</v>
      </c>
      <c r="V4370" s="452">
        <v>0</v>
      </c>
      <c r="W4370" s="452">
        <v>0</v>
      </c>
      <c r="X4370" s="452">
        <v>0</v>
      </c>
    </row>
    <row r="4371" spans="1:24" outlineLevel="2">
      <c r="A4371" s="453"/>
      <c r="B4371" s="453"/>
      <c r="C4371" s="454"/>
      <c r="D4371" s="455"/>
      <c r="E4371" s="456" t="s">
        <v>7503</v>
      </c>
      <c r="F4371" s="456"/>
      <c r="G4371" s="456" t="s">
        <v>29</v>
      </c>
      <c r="H4371" s="457">
        <f xml:space="preserve"> SUM( J4371:X4371 )</f>
        <v>0</v>
      </c>
      <c r="I4371" s="456"/>
      <c r="J4371" s="457">
        <f t="shared" ref="J4371:X4371" si="332" xml:space="preserve">  CHOOSE( $F4367, J4368, J4369, J4370 )</f>
        <v>0</v>
      </c>
      <c r="K4371" s="457">
        <f t="shared" si="332"/>
        <v>0</v>
      </c>
      <c r="L4371" s="457">
        <f t="shared" si="332"/>
        <v>0</v>
      </c>
      <c r="M4371" s="457">
        <f t="shared" si="332"/>
        <v>0</v>
      </c>
      <c r="N4371" s="457">
        <f t="shared" si="332"/>
        <v>0</v>
      </c>
      <c r="O4371" s="457">
        <f t="shared" si="332"/>
        <v>0</v>
      </c>
      <c r="P4371" s="457">
        <f t="shared" si="332"/>
        <v>0</v>
      </c>
      <c r="Q4371" s="457">
        <f t="shared" si="332"/>
        <v>0</v>
      </c>
      <c r="R4371" s="457">
        <f t="shared" si="332"/>
        <v>0</v>
      </c>
      <c r="S4371" s="457">
        <f t="shared" si="332"/>
        <v>0</v>
      </c>
      <c r="T4371" s="457">
        <f t="shared" si="332"/>
        <v>0</v>
      </c>
      <c r="U4371" s="457">
        <f t="shared" si="332"/>
        <v>0</v>
      </c>
      <c r="V4371" s="457">
        <f t="shared" si="332"/>
        <v>0</v>
      </c>
      <c r="W4371" s="457">
        <f t="shared" si="332"/>
        <v>0</v>
      </c>
      <c r="X4371" s="457">
        <f t="shared" si="332"/>
        <v>0</v>
      </c>
    </row>
    <row r="4372" spans="1:24" outlineLevel="2"/>
    <row r="4373" spans="1:24" outlineLevel="2"/>
    <row r="4374" spans="1:24" outlineLevel="2">
      <c r="B4374" s="69" t="s">
        <v>7508</v>
      </c>
    </row>
    <row r="4375" spans="1:24" outlineLevel="2">
      <c r="A4375" s="447"/>
      <c r="B4375" s="447"/>
      <c r="C4375" s="448"/>
      <c r="D4375" s="449"/>
      <c r="E4375" s="450" t="s">
        <v>7509</v>
      </c>
      <c r="F4375" s="450">
        <v>1</v>
      </c>
      <c r="G4375" s="450" t="s">
        <v>4001</v>
      </c>
      <c r="M4375" s="451"/>
    </row>
    <row r="4376" spans="1:24" outlineLevel="2">
      <c r="A4376" s="447"/>
      <c r="B4376" s="447"/>
      <c r="C4376" s="448"/>
      <c r="D4376" s="449"/>
      <c r="E4376" s="452" t="s">
        <v>7510</v>
      </c>
      <c r="F4376" s="452">
        <v>0</v>
      </c>
      <c r="G4376" s="452" t="s">
        <v>29</v>
      </c>
      <c r="H4376" s="452">
        <v>0</v>
      </c>
      <c r="I4376" s="452">
        <v>0</v>
      </c>
      <c r="J4376" s="452">
        <v>0</v>
      </c>
      <c r="K4376" s="452">
        <v>0</v>
      </c>
      <c r="L4376" s="452">
        <v>0</v>
      </c>
      <c r="M4376" s="452">
        <v>0</v>
      </c>
      <c r="N4376" s="452">
        <v>0</v>
      </c>
      <c r="O4376" s="452">
        <v>0</v>
      </c>
      <c r="P4376" s="452">
        <v>0</v>
      </c>
      <c r="Q4376" s="452">
        <v>0</v>
      </c>
      <c r="R4376" s="452">
        <v>0</v>
      </c>
      <c r="S4376" s="452">
        <v>0</v>
      </c>
      <c r="T4376" s="452">
        <v>0</v>
      </c>
      <c r="U4376" s="452">
        <v>0</v>
      </c>
      <c r="V4376" s="452">
        <v>0</v>
      </c>
      <c r="W4376" s="452">
        <v>0</v>
      </c>
      <c r="X4376" s="452">
        <v>0</v>
      </c>
    </row>
    <row r="4377" spans="1:24" outlineLevel="2">
      <c r="A4377" s="447"/>
      <c r="B4377" s="447"/>
      <c r="C4377" s="448"/>
      <c r="D4377" s="449"/>
      <c r="E4377" s="452" t="s">
        <v>7511</v>
      </c>
      <c r="F4377" s="452">
        <v>0</v>
      </c>
      <c r="G4377" s="452" t="s">
        <v>29</v>
      </c>
      <c r="H4377" s="452">
        <v>0</v>
      </c>
      <c r="I4377" s="452">
        <v>0</v>
      </c>
      <c r="J4377" s="452">
        <v>0</v>
      </c>
      <c r="K4377" s="452">
        <v>0</v>
      </c>
      <c r="L4377" s="452">
        <v>0</v>
      </c>
      <c r="M4377" s="452">
        <v>0</v>
      </c>
      <c r="N4377" s="452">
        <v>0</v>
      </c>
      <c r="O4377" s="452">
        <v>0</v>
      </c>
      <c r="P4377" s="452">
        <v>0</v>
      </c>
      <c r="Q4377" s="452">
        <v>0</v>
      </c>
      <c r="R4377" s="452">
        <v>0</v>
      </c>
      <c r="S4377" s="452">
        <v>0</v>
      </c>
      <c r="T4377" s="452">
        <v>0</v>
      </c>
      <c r="U4377" s="452">
        <v>0</v>
      </c>
      <c r="V4377" s="452">
        <v>0</v>
      </c>
      <c r="W4377" s="452">
        <v>0</v>
      </c>
      <c r="X4377" s="452">
        <v>0</v>
      </c>
    </row>
    <row r="4378" spans="1:24" outlineLevel="2">
      <c r="A4378" s="447"/>
      <c r="B4378" s="447"/>
      <c r="C4378" s="448"/>
      <c r="D4378" s="449"/>
      <c r="E4378" s="452" t="s">
        <v>7512</v>
      </c>
      <c r="F4378" s="452">
        <v>0</v>
      </c>
      <c r="G4378" s="452" t="s">
        <v>29</v>
      </c>
      <c r="H4378" s="452">
        <v>0</v>
      </c>
      <c r="I4378" s="452">
        <v>0</v>
      </c>
      <c r="J4378" s="452">
        <v>0</v>
      </c>
      <c r="K4378" s="452">
        <v>0</v>
      </c>
      <c r="L4378" s="452">
        <v>0</v>
      </c>
      <c r="M4378" s="452">
        <v>0</v>
      </c>
      <c r="N4378" s="452">
        <v>0</v>
      </c>
      <c r="O4378" s="452">
        <v>0</v>
      </c>
      <c r="P4378" s="452">
        <v>0</v>
      </c>
      <c r="Q4378" s="452">
        <v>0</v>
      </c>
      <c r="R4378" s="452">
        <v>0</v>
      </c>
      <c r="S4378" s="452">
        <v>0</v>
      </c>
      <c r="T4378" s="452">
        <v>0</v>
      </c>
      <c r="U4378" s="452">
        <v>0</v>
      </c>
      <c r="V4378" s="452">
        <v>0</v>
      </c>
      <c r="W4378" s="452">
        <v>0</v>
      </c>
      <c r="X4378" s="452">
        <v>0</v>
      </c>
    </row>
    <row r="4379" spans="1:24" outlineLevel="2">
      <c r="A4379" s="453"/>
      <c r="B4379" s="453"/>
      <c r="C4379" s="454"/>
      <c r="D4379" s="455"/>
      <c r="E4379" s="456" t="s">
        <v>7508</v>
      </c>
      <c r="F4379" s="456"/>
      <c r="G4379" s="456" t="s">
        <v>29</v>
      </c>
      <c r="H4379" s="457">
        <f xml:space="preserve"> SUM( J4379:X4379 )</f>
        <v>0</v>
      </c>
      <c r="I4379" s="456"/>
      <c r="J4379" s="457">
        <f t="shared" ref="J4379:X4379" si="333" xml:space="preserve">  CHOOSE( $F4375, J4376, J4377, J4378 )</f>
        <v>0</v>
      </c>
      <c r="K4379" s="457">
        <f t="shared" si="333"/>
        <v>0</v>
      </c>
      <c r="L4379" s="457">
        <f t="shared" si="333"/>
        <v>0</v>
      </c>
      <c r="M4379" s="457">
        <f t="shared" si="333"/>
        <v>0</v>
      </c>
      <c r="N4379" s="457">
        <f t="shared" si="333"/>
        <v>0</v>
      </c>
      <c r="O4379" s="457">
        <f t="shared" si="333"/>
        <v>0</v>
      </c>
      <c r="P4379" s="457">
        <f t="shared" si="333"/>
        <v>0</v>
      </c>
      <c r="Q4379" s="457">
        <f t="shared" si="333"/>
        <v>0</v>
      </c>
      <c r="R4379" s="457">
        <f t="shared" si="333"/>
        <v>0</v>
      </c>
      <c r="S4379" s="457">
        <f t="shared" si="333"/>
        <v>0</v>
      </c>
      <c r="T4379" s="457">
        <f t="shared" si="333"/>
        <v>0</v>
      </c>
      <c r="U4379" s="457">
        <f t="shared" si="333"/>
        <v>0</v>
      </c>
      <c r="V4379" s="457">
        <f t="shared" si="333"/>
        <v>0</v>
      </c>
      <c r="W4379" s="457">
        <f t="shared" si="333"/>
        <v>0</v>
      </c>
      <c r="X4379" s="457">
        <f t="shared" si="333"/>
        <v>0</v>
      </c>
    </row>
    <row r="4380" spans="1:24" outlineLevel="2"/>
    <row r="4381" spans="1:24" outlineLevel="2"/>
    <row r="4382" spans="1:24" outlineLevel="2">
      <c r="B4382" s="69" t="s">
        <v>7513</v>
      </c>
    </row>
    <row r="4383" spans="1:24" outlineLevel="2">
      <c r="A4383" s="447"/>
      <c r="B4383" s="447"/>
      <c r="C4383" s="448"/>
      <c r="D4383" s="449"/>
      <c r="E4383" s="450" t="s">
        <v>7514</v>
      </c>
      <c r="F4383" s="450">
        <v>1</v>
      </c>
      <c r="G4383" s="450" t="s">
        <v>4001</v>
      </c>
      <c r="M4383" s="451"/>
    </row>
    <row r="4384" spans="1:24" outlineLevel="2">
      <c r="A4384" s="447"/>
      <c r="B4384" s="447"/>
      <c r="C4384" s="448"/>
      <c r="D4384" s="449"/>
      <c r="E4384" s="452" t="s">
        <v>7515</v>
      </c>
      <c r="F4384" s="452">
        <v>0</v>
      </c>
      <c r="G4384" s="452" t="s">
        <v>29</v>
      </c>
      <c r="M4384" s="458"/>
    </row>
    <row r="4385" spans="1:24" outlineLevel="2">
      <c r="A4385" s="447"/>
      <c r="B4385" s="447"/>
      <c r="C4385" s="448"/>
      <c r="D4385" s="449"/>
      <c r="E4385" s="452" t="s">
        <v>7516</v>
      </c>
      <c r="F4385" s="452">
        <v>0</v>
      </c>
      <c r="G4385" s="452" t="s">
        <v>29</v>
      </c>
      <c r="M4385" s="458"/>
    </row>
    <row r="4386" spans="1:24" outlineLevel="2">
      <c r="A4386" s="447"/>
      <c r="B4386" s="447"/>
      <c r="C4386" s="448"/>
      <c r="D4386" s="449"/>
      <c r="E4386" s="452" t="s">
        <v>7517</v>
      </c>
      <c r="F4386" s="452">
        <v>0</v>
      </c>
      <c r="G4386" s="452" t="s">
        <v>29</v>
      </c>
      <c r="M4386" s="458"/>
    </row>
    <row r="4387" spans="1:24" outlineLevel="2">
      <c r="A4387" s="453"/>
      <c r="B4387" s="453"/>
      <c r="C4387" s="454"/>
      <c r="D4387" s="455"/>
      <c r="E4387" s="456" t="s">
        <v>7513</v>
      </c>
      <c r="F4387" s="457">
        <f xml:space="preserve">  CHOOSE( $F4383, $F4384, $F4385, $F4386 )</f>
        <v>0</v>
      </c>
      <c r="G4387" s="456" t="s">
        <v>29</v>
      </c>
      <c r="M4387" s="458"/>
    </row>
    <row r="4388" spans="1:24" outlineLevel="2"/>
    <row r="4389" spans="1:24" outlineLevel="2"/>
    <row r="4390" spans="1:24" outlineLevel="2">
      <c r="B4390" s="69" t="s">
        <v>7518</v>
      </c>
    </row>
    <row r="4391" spans="1:24" outlineLevel="2">
      <c r="A4391" s="447"/>
      <c r="B4391" s="447"/>
      <c r="C4391" s="448"/>
      <c r="D4391" s="449"/>
      <c r="E4391" s="450" t="s">
        <v>7519</v>
      </c>
      <c r="F4391" s="450">
        <v>1</v>
      </c>
      <c r="G4391" s="450" t="s">
        <v>4001</v>
      </c>
      <c r="M4391" s="451"/>
    </row>
    <row r="4392" spans="1:24" outlineLevel="2">
      <c r="A4392" s="447"/>
      <c r="B4392" s="447"/>
      <c r="C4392" s="448"/>
      <c r="D4392" s="449"/>
      <c r="E4392" s="460" t="s">
        <v>7520</v>
      </c>
      <c r="F4392" s="460">
        <v>0</v>
      </c>
      <c r="G4392" s="460" t="s">
        <v>64</v>
      </c>
      <c r="H4392" s="460">
        <v>0</v>
      </c>
      <c r="I4392" s="460">
        <v>0</v>
      </c>
      <c r="J4392" s="460">
        <v>0</v>
      </c>
      <c r="K4392" s="460">
        <v>0</v>
      </c>
      <c r="L4392" s="460">
        <v>0</v>
      </c>
      <c r="M4392" s="460">
        <v>0</v>
      </c>
      <c r="N4392" s="460">
        <v>0</v>
      </c>
      <c r="O4392" s="460">
        <v>0</v>
      </c>
      <c r="P4392" s="460">
        <v>0</v>
      </c>
      <c r="Q4392" s="460">
        <v>0</v>
      </c>
      <c r="R4392" s="460">
        <v>0</v>
      </c>
      <c r="S4392" s="460">
        <v>0</v>
      </c>
      <c r="T4392" s="460">
        <v>0</v>
      </c>
      <c r="U4392" s="460">
        <v>0</v>
      </c>
      <c r="V4392" s="460">
        <v>0</v>
      </c>
      <c r="W4392" s="460">
        <v>0</v>
      </c>
      <c r="X4392" s="460">
        <v>0</v>
      </c>
    </row>
    <row r="4393" spans="1:24" outlineLevel="2">
      <c r="A4393" s="447"/>
      <c r="B4393" s="447"/>
      <c r="C4393" s="448"/>
      <c r="D4393" s="449"/>
      <c r="E4393" s="460" t="s">
        <v>7521</v>
      </c>
      <c r="F4393" s="460">
        <v>0</v>
      </c>
      <c r="G4393" s="460" t="s">
        <v>64</v>
      </c>
      <c r="H4393" s="460">
        <v>0</v>
      </c>
      <c r="I4393" s="460">
        <v>0</v>
      </c>
      <c r="J4393" s="460">
        <v>0</v>
      </c>
      <c r="K4393" s="460">
        <v>0</v>
      </c>
      <c r="L4393" s="460">
        <v>0</v>
      </c>
      <c r="M4393" s="460">
        <v>0</v>
      </c>
      <c r="N4393" s="460">
        <v>0</v>
      </c>
      <c r="O4393" s="460">
        <v>0</v>
      </c>
      <c r="P4393" s="460">
        <v>0</v>
      </c>
      <c r="Q4393" s="460">
        <v>0</v>
      </c>
      <c r="R4393" s="460">
        <v>0</v>
      </c>
      <c r="S4393" s="460">
        <v>0</v>
      </c>
      <c r="T4393" s="460">
        <v>0</v>
      </c>
      <c r="U4393" s="460">
        <v>0</v>
      </c>
      <c r="V4393" s="460">
        <v>0</v>
      </c>
      <c r="W4393" s="460">
        <v>0</v>
      </c>
      <c r="X4393" s="460">
        <v>0</v>
      </c>
    </row>
    <row r="4394" spans="1:24" outlineLevel="2">
      <c r="A4394" s="447"/>
      <c r="B4394" s="447"/>
      <c r="C4394" s="448"/>
      <c r="D4394" s="449"/>
      <c r="E4394" s="460" t="s">
        <v>7522</v>
      </c>
      <c r="F4394" s="460">
        <v>0</v>
      </c>
      <c r="G4394" s="460" t="s">
        <v>64</v>
      </c>
      <c r="H4394" s="460">
        <v>0</v>
      </c>
      <c r="I4394" s="460">
        <v>0</v>
      </c>
      <c r="J4394" s="460">
        <v>0</v>
      </c>
      <c r="K4394" s="460">
        <v>0</v>
      </c>
      <c r="L4394" s="460">
        <v>0</v>
      </c>
      <c r="M4394" s="460">
        <v>0</v>
      </c>
      <c r="N4394" s="460">
        <v>0</v>
      </c>
      <c r="O4394" s="460">
        <v>0</v>
      </c>
      <c r="P4394" s="460">
        <v>0</v>
      </c>
      <c r="Q4394" s="460">
        <v>0</v>
      </c>
      <c r="R4394" s="460">
        <v>0</v>
      </c>
      <c r="S4394" s="460">
        <v>0</v>
      </c>
      <c r="T4394" s="460">
        <v>0</v>
      </c>
      <c r="U4394" s="460">
        <v>0</v>
      </c>
      <c r="V4394" s="460">
        <v>0</v>
      </c>
      <c r="W4394" s="460">
        <v>0</v>
      </c>
      <c r="X4394" s="460">
        <v>0</v>
      </c>
    </row>
    <row r="4395" spans="1:24" outlineLevel="2">
      <c r="A4395" s="453"/>
      <c r="B4395" s="453"/>
      <c r="C4395" s="454"/>
      <c r="D4395" s="455"/>
      <c r="E4395" s="456" t="s">
        <v>7518</v>
      </c>
      <c r="F4395" s="456"/>
      <c r="G4395" s="456" t="s">
        <v>64</v>
      </c>
      <c r="H4395" s="456"/>
      <c r="I4395" s="456"/>
      <c r="J4395" s="461">
        <f t="shared" ref="J4395:X4395" si="334" xml:space="preserve">  CHOOSE( $F4391, J4392, J4393, J4394 )</f>
        <v>0</v>
      </c>
      <c r="K4395" s="461">
        <f t="shared" si="334"/>
        <v>0</v>
      </c>
      <c r="L4395" s="461">
        <f t="shared" si="334"/>
        <v>0</v>
      </c>
      <c r="M4395" s="461">
        <f t="shared" si="334"/>
        <v>0</v>
      </c>
      <c r="N4395" s="461">
        <f t="shared" si="334"/>
        <v>0</v>
      </c>
      <c r="O4395" s="461">
        <f t="shared" si="334"/>
        <v>0</v>
      </c>
      <c r="P4395" s="461">
        <f t="shared" si="334"/>
        <v>0</v>
      </c>
      <c r="Q4395" s="461">
        <f t="shared" si="334"/>
        <v>0</v>
      </c>
      <c r="R4395" s="461">
        <f t="shared" si="334"/>
        <v>0</v>
      </c>
      <c r="S4395" s="461">
        <f t="shared" si="334"/>
        <v>0</v>
      </c>
      <c r="T4395" s="461">
        <f t="shared" si="334"/>
        <v>0</v>
      </c>
      <c r="U4395" s="461">
        <f t="shared" si="334"/>
        <v>0</v>
      </c>
      <c r="V4395" s="461">
        <f t="shared" si="334"/>
        <v>0</v>
      </c>
      <c r="W4395" s="461">
        <f t="shared" si="334"/>
        <v>0</v>
      </c>
      <c r="X4395" s="461">
        <f t="shared" si="334"/>
        <v>0</v>
      </c>
    </row>
    <row r="4396" spans="1:24" outlineLevel="2"/>
    <row r="4397" spans="1:24" outlineLevel="2"/>
    <row r="4398" spans="1:24" outlineLevel="2">
      <c r="B4398" s="69" t="s">
        <v>7523</v>
      </c>
    </row>
    <row r="4399" spans="1:24" outlineLevel="2">
      <c r="A4399" s="447"/>
      <c r="B4399" s="447"/>
      <c r="C4399" s="448"/>
      <c r="D4399" s="449"/>
      <c r="E4399" s="450" t="s">
        <v>7524</v>
      </c>
      <c r="F4399" s="450">
        <v>1</v>
      </c>
      <c r="G4399" s="450" t="s">
        <v>4001</v>
      </c>
      <c r="M4399" s="451"/>
    </row>
    <row r="4400" spans="1:24" outlineLevel="2">
      <c r="A4400" s="447"/>
      <c r="B4400" s="447"/>
      <c r="C4400" s="448"/>
      <c r="D4400" s="449"/>
      <c r="E4400" s="452" t="s">
        <v>7525</v>
      </c>
      <c r="F4400" s="452">
        <v>0</v>
      </c>
      <c r="G4400" s="452" t="s">
        <v>29</v>
      </c>
      <c r="M4400" s="458"/>
    </row>
    <row r="4401" spans="1:24" outlineLevel="2">
      <c r="A4401" s="447"/>
      <c r="B4401" s="447"/>
      <c r="C4401" s="448"/>
      <c r="D4401" s="449"/>
      <c r="E4401" s="452" t="s">
        <v>7526</v>
      </c>
      <c r="F4401" s="452">
        <v>0</v>
      </c>
      <c r="G4401" s="452" t="s">
        <v>29</v>
      </c>
      <c r="M4401" s="458"/>
    </row>
    <row r="4402" spans="1:24" outlineLevel="2">
      <c r="A4402" s="447"/>
      <c r="B4402" s="447"/>
      <c r="C4402" s="448"/>
      <c r="D4402" s="449"/>
      <c r="E4402" s="452" t="s">
        <v>7527</v>
      </c>
      <c r="F4402" s="452">
        <v>0</v>
      </c>
      <c r="G4402" s="452" t="s">
        <v>29</v>
      </c>
      <c r="M4402" s="458"/>
    </row>
    <row r="4403" spans="1:24" outlineLevel="2">
      <c r="A4403" s="453"/>
      <c r="B4403" s="453"/>
      <c r="C4403" s="454"/>
      <c r="D4403" s="455"/>
      <c r="E4403" s="456" t="s">
        <v>7523</v>
      </c>
      <c r="F4403" s="457">
        <f xml:space="preserve">  CHOOSE( $F4399, $F4400, $F4401, $F4402 )</f>
        <v>0</v>
      </c>
      <c r="G4403" s="456" t="s">
        <v>29</v>
      </c>
      <c r="M4403" s="458"/>
    </row>
    <row r="4404" spans="1:24" outlineLevel="2"/>
    <row r="4405" spans="1:24" outlineLevel="2"/>
    <row r="4406" spans="1:24" outlineLevel="2">
      <c r="B4406" s="69" t="s">
        <v>7528</v>
      </c>
    </row>
    <row r="4407" spans="1:24" outlineLevel="2">
      <c r="A4407" s="447"/>
      <c r="B4407" s="447"/>
      <c r="C4407" s="448"/>
      <c r="D4407" s="449"/>
      <c r="E4407" s="450" t="s">
        <v>7529</v>
      </c>
      <c r="F4407" s="450">
        <v>1</v>
      </c>
      <c r="G4407" s="450" t="s">
        <v>4001</v>
      </c>
      <c r="M4407" s="451"/>
    </row>
    <row r="4408" spans="1:24" outlineLevel="2">
      <c r="A4408" s="447"/>
      <c r="B4408" s="447"/>
      <c r="C4408" s="448"/>
      <c r="D4408" s="449"/>
      <c r="E4408" s="452" t="s">
        <v>7530</v>
      </c>
      <c r="F4408" s="452">
        <v>0</v>
      </c>
      <c r="G4408" s="452" t="s">
        <v>29</v>
      </c>
      <c r="H4408" s="452">
        <v>0</v>
      </c>
      <c r="I4408" s="452">
        <v>0</v>
      </c>
      <c r="J4408" s="452">
        <v>0</v>
      </c>
      <c r="K4408" s="452">
        <v>0</v>
      </c>
      <c r="L4408" s="452">
        <v>0</v>
      </c>
      <c r="M4408" s="452">
        <v>0</v>
      </c>
      <c r="N4408" s="452">
        <v>0</v>
      </c>
      <c r="O4408" s="452">
        <v>0</v>
      </c>
      <c r="P4408" s="452">
        <v>0</v>
      </c>
      <c r="Q4408" s="452">
        <v>0</v>
      </c>
      <c r="R4408" s="452">
        <v>0</v>
      </c>
      <c r="S4408" s="452">
        <v>0</v>
      </c>
      <c r="T4408" s="452">
        <v>0</v>
      </c>
      <c r="U4408" s="452">
        <v>0</v>
      </c>
      <c r="V4408" s="452">
        <v>0</v>
      </c>
      <c r="W4408" s="452">
        <v>0</v>
      </c>
      <c r="X4408" s="452">
        <v>0</v>
      </c>
    </row>
    <row r="4409" spans="1:24" outlineLevel="2">
      <c r="A4409" s="447"/>
      <c r="B4409" s="447"/>
      <c r="C4409" s="448"/>
      <c r="D4409" s="449"/>
      <c r="E4409" s="452" t="s">
        <v>7531</v>
      </c>
      <c r="F4409" s="452">
        <v>0</v>
      </c>
      <c r="G4409" s="452" t="s">
        <v>29</v>
      </c>
      <c r="H4409" s="452">
        <v>0</v>
      </c>
      <c r="I4409" s="452">
        <v>0</v>
      </c>
      <c r="J4409" s="452">
        <v>0</v>
      </c>
      <c r="K4409" s="452">
        <v>0</v>
      </c>
      <c r="L4409" s="452">
        <v>0</v>
      </c>
      <c r="M4409" s="452">
        <v>0</v>
      </c>
      <c r="N4409" s="452">
        <v>0</v>
      </c>
      <c r="O4409" s="452">
        <v>0</v>
      </c>
      <c r="P4409" s="452">
        <v>0</v>
      </c>
      <c r="Q4409" s="452">
        <v>0</v>
      </c>
      <c r="R4409" s="452">
        <v>0</v>
      </c>
      <c r="S4409" s="452">
        <v>0</v>
      </c>
      <c r="T4409" s="452">
        <v>0</v>
      </c>
      <c r="U4409" s="452">
        <v>0</v>
      </c>
      <c r="V4409" s="452">
        <v>0</v>
      </c>
      <c r="W4409" s="452">
        <v>0</v>
      </c>
      <c r="X4409" s="452">
        <v>0</v>
      </c>
    </row>
    <row r="4410" spans="1:24" outlineLevel="2">
      <c r="A4410" s="447"/>
      <c r="B4410" s="447"/>
      <c r="C4410" s="448"/>
      <c r="D4410" s="449"/>
      <c r="E4410" s="452" t="s">
        <v>7532</v>
      </c>
      <c r="F4410" s="452">
        <v>0</v>
      </c>
      <c r="G4410" s="452" t="s">
        <v>29</v>
      </c>
      <c r="H4410" s="452">
        <v>0</v>
      </c>
      <c r="I4410" s="452">
        <v>0</v>
      </c>
      <c r="J4410" s="452">
        <v>0</v>
      </c>
      <c r="K4410" s="452">
        <v>0</v>
      </c>
      <c r="L4410" s="452">
        <v>0</v>
      </c>
      <c r="M4410" s="452">
        <v>0</v>
      </c>
      <c r="N4410" s="452">
        <v>0</v>
      </c>
      <c r="O4410" s="452">
        <v>0</v>
      </c>
      <c r="P4410" s="452">
        <v>0</v>
      </c>
      <c r="Q4410" s="452">
        <v>0</v>
      </c>
      <c r="R4410" s="452">
        <v>0</v>
      </c>
      <c r="S4410" s="452">
        <v>0</v>
      </c>
      <c r="T4410" s="452">
        <v>0</v>
      </c>
      <c r="U4410" s="452">
        <v>0</v>
      </c>
      <c r="V4410" s="452">
        <v>0</v>
      </c>
      <c r="W4410" s="452">
        <v>0</v>
      </c>
      <c r="X4410" s="452">
        <v>0</v>
      </c>
    </row>
    <row r="4411" spans="1:24" outlineLevel="2">
      <c r="A4411" s="453"/>
      <c r="B4411" s="453"/>
      <c r="C4411" s="454"/>
      <c r="D4411" s="455"/>
      <c r="E4411" s="456" t="s">
        <v>7528</v>
      </c>
      <c r="F4411" s="456"/>
      <c r="G4411" s="456" t="s">
        <v>29</v>
      </c>
      <c r="H4411" s="457">
        <f xml:space="preserve"> SUM( J4411:X4411 )</f>
        <v>0</v>
      </c>
      <c r="I4411" s="456"/>
      <c r="J4411" s="457">
        <f t="shared" ref="J4411:X4411" si="335" xml:space="preserve">  CHOOSE( $F4407, J4408, J4409, J4410 )</f>
        <v>0</v>
      </c>
      <c r="K4411" s="457">
        <f t="shared" si="335"/>
        <v>0</v>
      </c>
      <c r="L4411" s="457">
        <f t="shared" si="335"/>
        <v>0</v>
      </c>
      <c r="M4411" s="457">
        <f t="shared" si="335"/>
        <v>0</v>
      </c>
      <c r="N4411" s="457">
        <f t="shared" si="335"/>
        <v>0</v>
      </c>
      <c r="O4411" s="457">
        <f t="shared" si="335"/>
        <v>0</v>
      </c>
      <c r="P4411" s="457">
        <f t="shared" si="335"/>
        <v>0</v>
      </c>
      <c r="Q4411" s="457">
        <f t="shared" si="335"/>
        <v>0</v>
      </c>
      <c r="R4411" s="457">
        <f t="shared" si="335"/>
        <v>0</v>
      </c>
      <c r="S4411" s="457">
        <f t="shared" si="335"/>
        <v>0</v>
      </c>
      <c r="T4411" s="457">
        <f t="shared" si="335"/>
        <v>0</v>
      </c>
      <c r="U4411" s="457">
        <f t="shared" si="335"/>
        <v>0</v>
      </c>
      <c r="V4411" s="457">
        <f t="shared" si="335"/>
        <v>0</v>
      </c>
      <c r="W4411" s="457">
        <f t="shared" si="335"/>
        <v>0</v>
      </c>
      <c r="X4411" s="457">
        <f t="shared" si="335"/>
        <v>0</v>
      </c>
    </row>
    <row r="4412" spans="1:24" outlineLevel="2"/>
    <row r="4413" spans="1:24" outlineLevel="2"/>
    <row r="4414" spans="1:24" outlineLevel="2">
      <c r="B4414" s="69" t="s">
        <v>7533</v>
      </c>
    </row>
    <row r="4415" spans="1:24" outlineLevel="2">
      <c r="A4415" s="447"/>
      <c r="B4415" s="447"/>
      <c r="C4415" s="448"/>
      <c r="D4415" s="449"/>
      <c r="E4415" s="450" t="s">
        <v>7534</v>
      </c>
      <c r="F4415" s="450">
        <v>1</v>
      </c>
      <c r="G4415" s="450" t="s">
        <v>4001</v>
      </c>
      <c r="M4415" s="451"/>
    </row>
    <row r="4416" spans="1:24" outlineLevel="2">
      <c r="A4416" s="447"/>
      <c r="B4416" s="447"/>
      <c r="C4416" s="448"/>
      <c r="D4416" s="449"/>
      <c r="E4416" s="460" t="s">
        <v>7535</v>
      </c>
      <c r="F4416" s="460">
        <v>0</v>
      </c>
      <c r="G4416" s="460" t="s">
        <v>64</v>
      </c>
      <c r="H4416" s="460">
        <v>0</v>
      </c>
      <c r="I4416" s="460">
        <v>0</v>
      </c>
      <c r="J4416" s="460">
        <v>0</v>
      </c>
      <c r="K4416" s="460">
        <v>0</v>
      </c>
      <c r="L4416" s="460">
        <v>0</v>
      </c>
      <c r="M4416" s="460">
        <v>0</v>
      </c>
      <c r="N4416" s="460">
        <v>0</v>
      </c>
      <c r="O4416" s="460">
        <v>0</v>
      </c>
      <c r="P4416" s="460">
        <v>0</v>
      </c>
      <c r="Q4416" s="460">
        <v>0</v>
      </c>
      <c r="R4416" s="460">
        <v>0</v>
      </c>
      <c r="S4416" s="460">
        <v>0</v>
      </c>
      <c r="T4416" s="460">
        <v>0</v>
      </c>
      <c r="U4416" s="460">
        <v>0</v>
      </c>
      <c r="V4416" s="460">
        <v>0</v>
      </c>
      <c r="W4416" s="460">
        <v>0</v>
      </c>
      <c r="X4416" s="460">
        <v>0</v>
      </c>
    </row>
    <row r="4417" spans="1:24" outlineLevel="2">
      <c r="A4417" s="447"/>
      <c r="B4417" s="447"/>
      <c r="C4417" s="448"/>
      <c r="D4417" s="449"/>
      <c r="E4417" s="460" t="s">
        <v>7536</v>
      </c>
      <c r="F4417" s="460">
        <v>0</v>
      </c>
      <c r="G4417" s="460" t="s">
        <v>64</v>
      </c>
      <c r="H4417" s="460">
        <v>0</v>
      </c>
      <c r="I4417" s="460">
        <v>0</v>
      </c>
      <c r="J4417" s="460">
        <v>0</v>
      </c>
      <c r="K4417" s="460">
        <v>0</v>
      </c>
      <c r="L4417" s="460">
        <v>0</v>
      </c>
      <c r="M4417" s="460">
        <v>0</v>
      </c>
      <c r="N4417" s="460">
        <v>0</v>
      </c>
      <c r="O4417" s="460">
        <v>0</v>
      </c>
      <c r="P4417" s="460">
        <v>0</v>
      </c>
      <c r="Q4417" s="460">
        <v>0</v>
      </c>
      <c r="R4417" s="460">
        <v>0</v>
      </c>
      <c r="S4417" s="460">
        <v>0</v>
      </c>
      <c r="T4417" s="460">
        <v>0</v>
      </c>
      <c r="U4417" s="460">
        <v>0</v>
      </c>
      <c r="V4417" s="460">
        <v>0</v>
      </c>
      <c r="W4417" s="460">
        <v>0</v>
      </c>
      <c r="X4417" s="460">
        <v>0</v>
      </c>
    </row>
    <row r="4418" spans="1:24" outlineLevel="2">
      <c r="A4418" s="447"/>
      <c r="B4418" s="447"/>
      <c r="C4418" s="448"/>
      <c r="D4418" s="449"/>
      <c r="E4418" s="460" t="s">
        <v>7537</v>
      </c>
      <c r="F4418" s="460">
        <v>0</v>
      </c>
      <c r="G4418" s="460" t="s">
        <v>64</v>
      </c>
      <c r="H4418" s="460">
        <v>0</v>
      </c>
      <c r="I4418" s="460">
        <v>0</v>
      </c>
      <c r="J4418" s="460">
        <v>0</v>
      </c>
      <c r="K4418" s="460">
        <v>0</v>
      </c>
      <c r="L4418" s="460">
        <v>0</v>
      </c>
      <c r="M4418" s="460">
        <v>0</v>
      </c>
      <c r="N4418" s="460">
        <v>0</v>
      </c>
      <c r="O4418" s="460">
        <v>0</v>
      </c>
      <c r="P4418" s="460">
        <v>0</v>
      </c>
      <c r="Q4418" s="460">
        <v>0</v>
      </c>
      <c r="R4418" s="460">
        <v>0</v>
      </c>
      <c r="S4418" s="460">
        <v>0</v>
      </c>
      <c r="T4418" s="460">
        <v>0</v>
      </c>
      <c r="U4418" s="460">
        <v>0</v>
      </c>
      <c r="V4418" s="460">
        <v>0</v>
      </c>
      <c r="W4418" s="460">
        <v>0</v>
      </c>
      <c r="X4418" s="460">
        <v>0</v>
      </c>
    </row>
    <row r="4419" spans="1:24" outlineLevel="2">
      <c r="A4419" s="453"/>
      <c r="B4419" s="453"/>
      <c r="C4419" s="454"/>
      <c r="D4419" s="455"/>
      <c r="E4419" s="456" t="s">
        <v>7533</v>
      </c>
      <c r="F4419" s="456"/>
      <c r="G4419" s="456" t="s">
        <v>64</v>
      </c>
      <c r="H4419" s="456"/>
      <c r="I4419" s="456"/>
      <c r="J4419" s="461">
        <f t="shared" ref="J4419:X4419" si="336" xml:space="preserve">  CHOOSE( $F4415, J4416, J4417, J4418 )</f>
        <v>0</v>
      </c>
      <c r="K4419" s="461">
        <f t="shared" si="336"/>
        <v>0</v>
      </c>
      <c r="L4419" s="461">
        <f t="shared" si="336"/>
        <v>0</v>
      </c>
      <c r="M4419" s="461">
        <f t="shared" si="336"/>
        <v>0</v>
      </c>
      <c r="N4419" s="461">
        <f t="shared" si="336"/>
        <v>0</v>
      </c>
      <c r="O4419" s="461">
        <f t="shared" si="336"/>
        <v>0</v>
      </c>
      <c r="P4419" s="461">
        <f t="shared" si="336"/>
        <v>0</v>
      </c>
      <c r="Q4419" s="461">
        <f t="shared" si="336"/>
        <v>0</v>
      </c>
      <c r="R4419" s="461">
        <f t="shared" si="336"/>
        <v>0</v>
      </c>
      <c r="S4419" s="461">
        <f t="shared" si="336"/>
        <v>0</v>
      </c>
      <c r="T4419" s="461">
        <f t="shared" si="336"/>
        <v>0</v>
      </c>
      <c r="U4419" s="461">
        <f t="shared" si="336"/>
        <v>0</v>
      </c>
      <c r="V4419" s="461">
        <f t="shared" si="336"/>
        <v>0</v>
      </c>
      <c r="W4419" s="461">
        <f t="shared" si="336"/>
        <v>0</v>
      </c>
      <c r="X4419" s="461">
        <f t="shared" si="336"/>
        <v>0</v>
      </c>
    </row>
    <row r="4420" spans="1:24" outlineLevel="2"/>
    <row r="4423" spans="1:24" s="446" customFormat="1">
      <c r="A4423" s="443" t="s">
        <v>7538</v>
      </c>
      <c r="B4423" s="443"/>
      <c r="C4423" s="444"/>
      <c r="D4423" s="445"/>
    </row>
    <row r="4424" spans="1:24" outlineLevel="1">
      <c r="B4424" s="69" t="s">
        <v>7539</v>
      </c>
    </row>
    <row r="4425" spans="1:24" outlineLevel="1">
      <c r="E4425" s="458" t="str">
        <f t="shared" ref="E4425:X4425" si="337" xml:space="preserve">  E$1874</f>
        <v xml:space="preserve">Active - Total direct procurement from customers - infrastructure cost 1 - real (WR) </v>
      </c>
      <c r="F4425" s="458">
        <f t="shared" si="337"/>
        <v>0</v>
      </c>
      <c r="G4425" s="458" t="str">
        <f t="shared" si="337"/>
        <v>£m</v>
      </c>
      <c r="H4425" s="458">
        <f t="shared" si="337"/>
        <v>0</v>
      </c>
      <c r="I4425" s="458">
        <f t="shared" si="337"/>
        <v>0</v>
      </c>
      <c r="J4425" s="458">
        <f t="shared" si="337"/>
        <v>0</v>
      </c>
      <c r="K4425" s="458">
        <f t="shared" si="337"/>
        <v>0</v>
      </c>
      <c r="L4425" s="458">
        <f t="shared" si="337"/>
        <v>0</v>
      </c>
      <c r="M4425" s="458">
        <f t="shared" si="337"/>
        <v>0</v>
      </c>
      <c r="N4425" s="458">
        <f t="shared" si="337"/>
        <v>0</v>
      </c>
      <c r="O4425" s="458">
        <f t="shared" si="337"/>
        <v>0</v>
      </c>
      <c r="P4425" s="458">
        <f t="shared" si="337"/>
        <v>0</v>
      </c>
      <c r="Q4425" s="458">
        <f t="shared" si="337"/>
        <v>0</v>
      </c>
      <c r="R4425" s="458">
        <f t="shared" si="337"/>
        <v>0</v>
      </c>
      <c r="S4425" s="458">
        <f t="shared" si="337"/>
        <v>0</v>
      </c>
      <c r="T4425" s="458">
        <f t="shared" si="337"/>
        <v>0</v>
      </c>
      <c r="U4425" s="458">
        <f t="shared" si="337"/>
        <v>0</v>
      </c>
      <c r="V4425" s="458">
        <f t="shared" si="337"/>
        <v>0</v>
      </c>
      <c r="W4425" s="458">
        <f t="shared" si="337"/>
        <v>0</v>
      </c>
      <c r="X4425" s="458">
        <f t="shared" si="337"/>
        <v>0</v>
      </c>
    </row>
    <row r="4426" spans="1:24" outlineLevel="1">
      <c r="E4426" s="458" t="str">
        <f t="shared" ref="E4426:X4426" si="338" xml:space="preserve">  E$1875</f>
        <v xml:space="preserve">Active - Total direct procurement from customers - infrastructure cost 1 - real (WN) </v>
      </c>
      <c r="F4426" s="458">
        <f t="shared" si="338"/>
        <v>0</v>
      </c>
      <c r="G4426" s="458" t="str">
        <f t="shared" si="338"/>
        <v>£m</v>
      </c>
      <c r="H4426" s="458">
        <f t="shared" si="338"/>
        <v>786.07299999999987</v>
      </c>
      <c r="I4426" s="458">
        <f t="shared" si="338"/>
        <v>0</v>
      </c>
      <c r="J4426" s="458">
        <f t="shared" si="338"/>
        <v>0</v>
      </c>
      <c r="K4426" s="458">
        <f t="shared" si="338"/>
        <v>0</v>
      </c>
      <c r="L4426" s="458">
        <f t="shared" si="338"/>
        <v>0</v>
      </c>
      <c r="M4426" s="458">
        <f t="shared" si="338"/>
        <v>0</v>
      </c>
      <c r="N4426" s="458">
        <f t="shared" si="338"/>
        <v>0</v>
      </c>
      <c r="O4426" s="458">
        <f t="shared" si="338"/>
        <v>0</v>
      </c>
      <c r="P4426" s="458">
        <f t="shared" si="338"/>
        <v>0</v>
      </c>
      <c r="Q4426" s="458">
        <f t="shared" si="338"/>
        <v>0</v>
      </c>
      <c r="R4426" s="458">
        <f t="shared" si="338"/>
        <v>0</v>
      </c>
      <c r="S4426" s="458">
        <f t="shared" si="338"/>
        <v>148.357</v>
      </c>
      <c r="T4426" s="458">
        <f t="shared" si="338"/>
        <v>152.65899999999999</v>
      </c>
      <c r="U4426" s="458">
        <f t="shared" si="338"/>
        <v>157.08600000000001</v>
      </c>
      <c r="V4426" s="458">
        <f t="shared" si="338"/>
        <v>161.642</v>
      </c>
      <c r="W4426" s="458">
        <f t="shared" si="338"/>
        <v>166.32900000000001</v>
      </c>
      <c r="X4426" s="458">
        <f t="shared" si="338"/>
        <v>0</v>
      </c>
    </row>
    <row r="4427" spans="1:24" outlineLevel="1">
      <c r="E4427" s="458" t="str">
        <f t="shared" ref="E4427:X4427" si="339" xml:space="preserve">  E$1876</f>
        <v xml:space="preserve">Active - Total direct procurement from customers - infrastructure cost 1 - real (WWN) </v>
      </c>
      <c r="F4427" s="458">
        <f t="shared" si="339"/>
        <v>0</v>
      </c>
      <c r="G4427" s="458" t="str">
        <f t="shared" si="339"/>
        <v>£m</v>
      </c>
      <c r="H4427" s="458">
        <f t="shared" si="339"/>
        <v>0</v>
      </c>
      <c r="I4427" s="458">
        <f t="shared" si="339"/>
        <v>0</v>
      </c>
      <c r="J4427" s="458">
        <f t="shared" si="339"/>
        <v>0</v>
      </c>
      <c r="K4427" s="458">
        <f t="shared" si="339"/>
        <v>0</v>
      </c>
      <c r="L4427" s="458">
        <f t="shared" si="339"/>
        <v>0</v>
      </c>
      <c r="M4427" s="458">
        <f t="shared" si="339"/>
        <v>0</v>
      </c>
      <c r="N4427" s="458">
        <f t="shared" si="339"/>
        <v>0</v>
      </c>
      <c r="O4427" s="458">
        <f t="shared" si="339"/>
        <v>0</v>
      </c>
      <c r="P4427" s="458">
        <f t="shared" si="339"/>
        <v>0</v>
      </c>
      <c r="Q4427" s="458">
        <f t="shared" si="339"/>
        <v>0</v>
      </c>
      <c r="R4427" s="458">
        <f t="shared" si="339"/>
        <v>0</v>
      </c>
      <c r="S4427" s="458">
        <f t="shared" si="339"/>
        <v>0</v>
      </c>
      <c r="T4427" s="458">
        <f t="shared" si="339"/>
        <v>0</v>
      </c>
      <c r="U4427" s="458">
        <f t="shared" si="339"/>
        <v>0</v>
      </c>
      <c r="V4427" s="458">
        <f t="shared" si="339"/>
        <v>0</v>
      </c>
      <c r="W4427" s="458">
        <f t="shared" si="339"/>
        <v>0</v>
      </c>
      <c r="X4427" s="458">
        <f t="shared" si="339"/>
        <v>0</v>
      </c>
    </row>
    <row r="4428" spans="1:24" outlineLevel="1">
      <c r="E4428" s="458" t="str">
        <f t="shared" ref="E4428:X4428" si="340" xml:space="preserve">  E$1877</f>
        <v xml:space="preserve">Active - Total direct procurement from customers - infrastructure cost 1 - real (BR) </v>
      </c>
      <c r="F4428" s="458">
        <f t="shared" si="340"/>
        <v>0</v>
      </c>
      <c r="G4428" s="458" t="str">
        <f t="shared" si="340"/>
        <v>£m</v>
      </c>
      <c r="H4428" s="458">
        <f t="shared" si="340"/>
        <v>0</v>
      </c>
      <c r="I4428" s="458">
        <f t="shared" si="340"/>
        <v>0</v>
      </c>
      <c r="J4428" s="458">
        <f t="shared" si="340"/>
        <v>0</v>
      </c>
      <c r="K4428" s="458">
        <f t="shared" si="340"/>
        <v>0</v>
      </c>
      <c r="L4428" s="458">
        <f t="shared" si="340"/>
        <v>0</v>
      </c>
      <c r="M4428" s="458">
        <f t="shared" si="340"/>
        <v>0</v>
      </c>
      <c r="N4428" s="458">
        <f t="shared" si="340"/>
        <v>0</v>
      </c>
      <c r="O4428" s="458">
        <f t="shared" si="340"/>
        <v>0</v>
      </c>
      <c r="P4428" s="458">
        <f t="shared" si="340"/>
        <v>0</v>
      </c>
      <c r="Q4428" s="458">
        <f t="shared" si="340"/>
        <v>0</v>
      </c>
      <c r="R4428" s="458">
        <f t="shared" si="340"/>
        <v>0</v>
      </c>
      <c r="S4428" s="458">
        <f t="shared" si="340"/>
        <v>0</v>
      </c>
      <c r="T4428" s="458">
        <f t="shared" si="340"/>
        <v>0</v>
      </c>
      <c r="U4428" s="458">
        <f t="shared" si="340"/>
        <v>0</v>
      </c>
      <c r="V4428" s="458">
        <f t="shared" si="340"/>
        <v>0</v>
      </c>
      <c r="W4428" s="458">
        <f t="shared" si="340"/>
        <v>0</v>
      </c>
      <c r="X4428" s="458">
        <f t="shared" si="340"/>
        <v>0</v>
      </c>
    </row>
    <row r="4429" spans="1:24" outlineLevel="1">
      <c r="E4429" s="458" t="str">
        <f t="shared" ref="E4429:X4429" si="341" xml:space="preserve">  E$1878</f>
        <v xml:space="preserve">Active - Total direct procurement from customers - infrastructure cost 1 - real (ADDN1) </v>
      </c>
      <c r="F4429" s="458">
        <f t="shared" si="341"/>
        <v>0</v>
      </c>
      <c r="G4429" s="458" t="str">
        <f t="shared" si="341"/>
        <v>£m</v>
      </c>
      <c r="H4429" s="458">
        <f t="shared" si="341"/>
        <v>552.86400000000003</v>
      </c>
      <c r="I4429" s="458">
        <f t="shared" si="341"/>
        <v>0</v>
      </c>
      <c r="J4429" s="458">
        <f t="shared" si="341"/>
        <v>0</v>
      </c>
      <c r="K4429" s="458">
        <f t="shared" si="341"/>
        <v>0</v>
      </c>
      <c r="L4429" s="458">
        <f t="shared" si="341"/>
        <v>0</v>
      </c>
      <c r="M4429" s="458">
        <f t="shared" si="341"/>
        <v>0</v>
      </c>
      <c r="N4429" s="458">
        <f t="shared" si="341"/>
        <v>103.81699999999999</v>
      </c>
      <c r="O4429" s="458">
        <f t="shared" si="341"/>
        <v>106.13200000000001</v>
      </c>
      <c r="P4429" s="458">
        <f t="shared" si="341"/>
        <v>104.378</v>
      </c>
      <c r="Q4429" s="458">
        <f t="shared" si="341"/>
        <v>118.79600000000001</v>
      </c>
      <c r="R4429" s="458">
        <f t="shared" si="341"/>
        <v>119.741</v>
      </c>
      <c r="S4429" s="458">
        <f t="shared" si="341"/>
        <v>0</v>
      </c>
      <c r="T4429" s="458">
        <f t="shared" si="341"/>
        <v>0</v>
      </c>
      <c r="U4429" s="458">
        <f t="shared" si="341"/>
        <v>0</v>
      </c>
      <c r="V4429" s="458">
        <f t="shared" si="341"/>
        <v>0</v>
      </c>
      <c r="W4429" s="458">
        <f t="shared" si="341"/>
        <v>0</v>
      </c>
      <c r="X4429" s="458">
        <f t="shared" si="341"/>
        <v>0</v>
      </c>
    </row>
    <row r="4430" spans="1:24" outlineLevel="1">
      <c r="E4430" s="458" t="str">
        <f t="shared" ref="E4430:X4430" si="342" xml:space="preserve">  E$1879</f>
        <v xml:space="preserve">Active - Total direct procurement from customers - infrastructure cost 1 - real (ADDN2) </v>
      </c>
      <c r="F4430" s="458">
        <f t="shared" si="342"/>
        <v>0</v>
      </c>
      <c r="G4430" s="458" t="str">
        <f t="shared" si="342"/>
        <v>£m</v>
      </c>
      <c r="H4430" s="458">
        <f t="shared" si="342"/>
        <v>0</v>
      </c>
      <c r="I4430" s="458">
        <f t="shared" si="342"/>
        <v>0</v>
      </c>
      <c r="J4430" s="458">
        <f t="shared" si="342"/>
        <v>0</v>
      </c>
      <c r="K4430" s="458">
        <f t="shared" si="342"/>
        <v>0</v>
      </c>
      <c r="L4430" s="458">
        <f t="shared" si="342"/>
        <v>0</v>
      </c>
      <c r="M4430" s="458">
        <f t="shared" si="342"/>
        <v>0</v>
      </c>
      <c r="N4430" s="458">
        <f t="shared" si="342"/>
        <v>0</v>
      </c>
      <c r="O4430" s="458">
        <f t="shared" si="342"/>
        <v>0</v>
      </c>
      <c r="P4430" s="458">
        <f t="shared" si="342"/>
        <v>0</v>
      </c>
      <c r="Q4430" s="458">
        <f t="shared" si="342"/>
        <v>0</v>
      </c>
      <c r="R4430" s="458">
        <f t="shared" si="342"/>
        <v>0</v>
      </c>
      <c r="S4430" s="458">
        <f t="shared" si="342"/>
        <v>0</v>
      </c>
      <c r="T4430" s="458">
        <f t="shared" si="342"/>
        <v>0</v>
      </c>
      <c r="U4430" s="458">
        <f t="shared" si="342"/>
        <v>0</v>
      </c>
      <c r="V4430" s="458">
        <f t="shared" si="342"/>
        <v>0</v>
      </c>
      <c r="W4430" s="458">
        <f t="shared" si="342"/>
        <v>0</v>
      </c>
      <c r="X4430" s="458">
        <f t="shared" si="342"/>
        <v>0</v>
      </c>
    </row>
    <row r="4431" spans="1:24" outlineLevel="1">
      <c r="E4431" s="458" t="str">
        <f t="shared" ref="E4431:X4431" si="343" xml:space="preserve">  E$1902</f>
        <v xml:space="preserve">Active - Total direct procurement from customers - infrastructure cost 2 - real (WR) </v>
      </c>
      <c r="F4431" s="458">
        <f t="shared" si="343"/>
        <v>0</v>
      </c>
      <c r="G4431" s="458" t="str">
        <f t="shared" si="343"/>
        <v>£m</v>
      </c>
      <c r="H4431" s="458">
        <f t="shared" si="343"/>
        <v>0</v>
      </c>
      <c r="I4431" s="458">
        <f t="shared" si="343"/>
        <v>0</v>
      </c>
      <c r="J4431" s="458">
        <f t="shared" si="343"/>
        <v>0</v>
      </c>
      <c r="K4431" s="458">
        <f t="shared" si="343"/>
        <v>0</v>
      </c>
      <c r="L4431" s="458">
        <f t="shared" si="343"/>
        <v>0</v>
      </c>
      <c r="M4431" s="458">
        <f t="shared" si="343"/>
        <v>0</v>
      </c>
      <c r="N4431" s="458">
        <f t="shared" si="343"/>
        <v>0</v>
      </c>
      <c r="O4431" s="458">
        <f t="shared" si="343"/>
        <v>0</v>
      </c>
      <c r="P4431" s="458">
        <f t="shared" si="343"/>
        <v>0</v>
      </c>
      <c r="Q4431" s="458">
        <f t="shared" si="343"/>
        <v>0</v>
      </c>
      <c r="R4431" s="458">
        <f t="shared" si="343"/>
        <v>0</v>
      </c>
      <c r="S4431" s="458">
        <f t="shared" si="343"/>
        <v>0</v>
      </c>
      <c r="T4431" s="458">
        <f t="shared" si="343"/>
        <v>0</v>
      </c>
      <c r="U4431" s="458">
        <f t="shared" si="343"/>
        <v>0</v>
      </c>
      <c r="V4431" s="458">
        <f t="shared" si="343"/>
        <v>0</v>
      </c>
      <c r="W4431" s="458">
        <f t="shared" si="343"/>
        <v>0</v>
      </c>
      <c r="X4431" s="458">
        <f t="shared" si="343"/>
        <v>0</v>
      </c>
    </row>
    <row r="4432" spans="1:24" outlineLevel="1">
      <c r="E4432" s="458" t="str">
        <f t="shared" ref="E4432:X4432" si="344" xml:space="preserve">  E$1903</f>
        <v xml:space="preserve">Active - Total direct procurement from customers - infrastructure cost 2 - real (WN) </v>
      </c>
      <c r="F4432" s="458">
        <f t="shared" si="344"/>
        <v>0</v>
      </c>
      <c r="G4432" s="458" t="str">
        <f t="shared" si="344"/>
        <v>£m</v>
      </c>
      <c r="H4432" s="458">
        <f t="shared" si="344"/>
        <v>0</v>
      </c>
      <c r="I4432" s="458">
        <f t="shared" si="344"/>
        <v>0</v>
      </c>
      <c r="J4432" s="458">
        <f t="shared" si="344"/>
        <v>0</v>
      </c>
      <c r="K4432" s="458">
        <f t="shared" si="344"/>
        <v>0</v>
      </c>
      <c r="L4432" s="458">
        <f t="shared" si="344"/>
        <v>0</v>
      </c>
      <c r="M4432" s="458">
        <f t="shared" si="344"/>
        <v>0</v>
      </c>
      <c r="N4432" s="458">
        <f t="shared" si="344"/>
        <v>0</v>
      </c>
      <c r="O4432" s="458">
        <f t="shared" si="344"/>
        <v>0</v>
      </c>
      <c r="P4432" s="458">
        <f t="shared" si="344"/>
        <v>0</v>
      </c>
      <c r="Q4432" s="458">
        <f t="shared" si="344"/>
        <v>0</v>
      </c>
      <c r="R4432" s="458">
        <f t="shared" si="344"/>
        <v>0</v>
      </c>
      <c r="S4432" s="458">
        <f t="shared" si="344"/>
        <v>0</v>
      </c>
      <c r="T4432" s="458">
        <f t="shared" si="344"/>
        <v>0</v>
      </c>
      <c r="U4432" s="458">
        <f t="shared" si="344"/>
        <v>0</v>
      </c>
      <c r="V4432" s="458">
        <f t="shared" si="344"/>
        <v>0</v>
      </c>
      <c r="W4432" s="458">
        <f t="shared" si="344"/>
        <v>0</v>
      </c>
      <c r="X4432" s="458">
        <f t="shared" si="344"/>
        <v>0</v>
      </c>
    </row>
    <row r="4433" spans="5:24" outlineLevel="1">
      <c r="E4433" s="458" t="str">
        <f t="shared" ref="E4433:X4433" si="345" xml:space="preserve">  E$1904</f>
        <v xml:space="preserve">Active - Total direct procurement from customers - infrastructure cost 2 - real (WWN) </v>
      </c>
      <c r="F4433" s="458">
        <f t="shared" si="345"/>
        <v>0</v>
      </c>
      <c r="G4433" s="458" t="str">
        <f t="shared" si="345"/>
        <v>£m</v>
      </c>
      <c r="H4433" s="458">
        <f t="shared" si="345"/>
        <v>0</v>
      </c>
      <c r="I4433" s="458">
        <f t="shared" si="345"/>
        <v>0</v>
      </c>
      <c r="J4433" s="458">
        <f t="shared" si="345"/>
        <v>0</v>
      </c>
      <c r="K4433" s="458">
        <f t="shared" si="345"/>
        <v>0</v>
      </c>
      <c r="L4433" s="458">
        <f t="shared" si="345"/>
        <v>0</v>
      </c>
      <c r="M4433" s="458">
        <f t="shared" si="345"/>
        <v>0</v>
      </c>
      <c r="N4433" s="458">
        <f t="shared" si="345"/>
        <v>0</v>
      </c>
      <c r="O4433" s="458">
        <f t="shared" si="345"/>
        <v>0</v>
      </c>
      <c r="P4433" s="458">
        <f t="shared" si="345"/>
        <v>0</v>
      </c>
      <c r="Q4433" s="458">
        <f t="shared" si="345"/>
        <v>0</v>
      </c>
      <c r="R4433" s="458">
        <f t="shared" si="345"/>
        <v>0</v>
      </c>
      <c r="S4433" s="458">
        <f t="shared" si="345"/>
        <v>0</v>
      </c>
      <c r="T4433" s="458">
        <f t="shared" si="345"/>
        <v>0</v>
      </c>
      <c r="U4433" s="458">
        <f t="shared" si="345"/>
        <v>0</v>
      </c>
      <c r="V4433" s="458">
        <f t="shared" si="345"/>
        <v>0</v>
      </c>
      <c r="W4433" s="458">
        <f t="shared" si="345"/>
        <v>0</v>
      </c>
      <c r="X4433" s="458">
        <f t="shared" si="345"/>
        <v>0</v>
      </c>
    </row>
    <row r="4434" spans="5:24" outlineLevel="1">
      <c r="E4434" s="458" t="str">
        <f t="shared" ref="E4434:X4434" si="346" xml:space="preserve">  E$1905</f>
        <v xml:space="preserve">Active - Total direct procurement from customers - infrastructure cost 2 - real (BR) </v>
      </c>
      <c r="F4434" s="458">
        <f t="shared" si="346"/>
        <v>0</v>
      </c>
      <c r="G4434" s="458" t="str">
        <f t="shared" si="346"/>
        <v>£m</v>
      </c>
      <c r="H4434" s="458">
        <f t="shared" si="346"/>
        <v>0</v>
      </c>
      <c r="I4434" s="458">
        <f t="shared" si="346"/>
        <v>0</v>
      </c>
      <c r="J4434" s="458">
        <f t="shared" si="346"/>
        <v>0</v>
      </c>
      <c r="K4434" s="458">
        <f t="shared" si="346"/>
        <v>0</v>
      </c>
      <c r="L4434" s="458">
        <f t="shared" si="346"/>
        <v>0</v>
      </c>
      <c r="M4434" s="458">
        <f t="shared" si="346"/>
        <v>0</v>
      </c>
      <c r="N4434" s="458">
        <f t="shared" si="346"/>
        <v>0</v>
      </c>
      <c r="O4434" s="458">
        <f t="shared" si="346"/>
        <v>0</v>
      </c>
      <c r="P4434" s="458">
        <f t="shared" si="346"/>
        <v>0</v>
      </c>
      <c r="Q4434" s="458">
        <f t="shared" si="346"/>
        <v>0</v>
      </c>
      <c r="R4434" s="458">
        <f t="shared" si="346"/>
        <v>0</v>
      </c>
      <c r="S4434" s="458">
        <f t="shared" si="346"/>
        <v>0</v>
      </c>
      <c r="T4434" s="458">
        <f t="shared" si="346"/>
        <v>0</v>
      </c>
      <c r="U4434" s="458">
        <f t="shared" si="346"/>
        <v>0</v>
      </c>
      <c r="V4434" s="458">
        <f t="shared" si="346"/>
        <v>0</v>
      </c>
      <c r="W4434" s="458">
        <f t="shared" si="346"/>
        <v>0</v>
      </c>
      <c r="X4434" s="458">
        <f t="shared" si="346"/>
        <v>0</v>
      </c>
    </row>
    <row r="4435" spans="5:24" outlineLevel="1">
      <c r="E4435" s="458" t="str">
        <f t="shared" ref="E4435:X4435" si="347" xml:space="preserve">  E$1906</f>
        <v xml:space="preserve">Active - Total direct procurement from customers - infrastructure cost 2 - real (ADDN1) </v>
      </c>
      <c r="F4435" s="458">
        <f t="shared" si="347"/>
        <v>0</v>
      </c>
      <c r="G4435" s="458" t="str">
        <f t="shared" si="347"/>
        <v>£m</v>
      </c>
      <c r="H4435" s="458">
        <f t="shared" si="347"/>
        <v>0</v>
      </c>
      <c r="I4435" s="458">
        <f t="shared" si="347"/>
        <v>0</v>
      </c>
      <c r="J4435" s="458">
        <f t="shared" si="347"/>
        <v>0</v>
      </c>
      <c r="K4435" s="458">
        <f t="shared" si="347"/>
        <v>0</v>
      </c>
      <c r="L4435" s="458">
        <f t="shared" si="347"/>
        <v>0</v>
      </c>
      <c r="M4435" s="458">
        <f t="shared" si="347"/>
        <v>0</v>
      </c>
      <c r="N4435" s="458">
        <f t="shared" si="347"/>
        <v>0</v>
      </c>
      <c r="O4435" s="458">
        <f t="shared" si="347"/>
        <v>0</v>
      </c>
      <c r="P4435" s="458">
        <f t="shared" si="347"/>
        <v>0</v>
      </c>
      <c r="Q4435" s="458">
        <f t="shared" si="347"/>
        <v>0</v>
      </c>
      <c r="R4435" s="458">
        <f t="shared" si="347"/>
        <v>0</v>
      </c>
      <c r="S4435" s="458">
        <f t="shared" si="347"/>
        <v>0</v>
      </c>
      <c r="T4435" s="458">
        <f t="shared" si="347"/>
        <v>0</v>
      </c>
      <c r="U4435" s="458">
        <f t="shared" si="347"/>
        <v>0</v>
      </c>
      <c r="V4435" s="458">
        <f t="shared" si="347"/>
        <v>0</v>
      </c>
      <c r="W4435" s="458">
        <f t="shared" si="347"/>
        <v>0</v>
      </c>
      <c r="X4435" s="458">
        <f t="shared" si="347"/>
        <v>0</v>
      </c>
    </row>
    <row r="4436" spans="5:24" outlineLevel="1">
      <c r="E4436" s="458" t="str">
        <f t="shared" ref="E4436:X4436" si="348" xml:space="preserve">  E$1907</f>
        <v xml:space="preserve">Active - Total direct procurement from customers - infrastructure cost 2 - real (ADDN2) </v>
      </c>
      <c r="F4436" s="458">
        <f t="shared" si="348"/>
        <v>0</v>
      </c>
      <c r="G4436" s="458" t="str">
        <f t="shared" si="348"/>
        <v>£m</v>
      </c>
      <c r="H4436" s="458">
        <f t="shared" si="348"/>
        <v>0</v>
      </c>
      <c r="I4436" s="458">
        <f t="shared" si="348"/>
        <v>0</v>
      </c>
      <c r="J4436" s="458">
        <f t="shared" si="348"/>
        <v>0</v>
      </c>
      <c r="K4436" s="458">
        <f t="shared" si="348"/>
        <v>0</v>
      </c>
      <c r="L4436" s="458">
        <f t="shared" si="348"/>
        <v>0</v>
      </c>
      <c r="M4436" s="458">
        <f t="shared" si="348"/>
        <v>0</v>
      </c>
      <c r="N4436" s="458">
        <f t="shared" si="348"/>
        <v>0</v>
      </c>
      <c r="O4436" s="458">
        <f t="shared" si="348"/>
        <v>0</v>
      </c>
      <c r="P4436" s="458">
        <f t="shared" si="348"/>
        <v>0</v>
      </c>
      <c r="Q4436" s="458">
        <f t="shared" si="348"/>
        <v>0</v>
      </c>
      <c r="R4436" s="458">
        <f t="shared" si="348"/>
        <v>0</v>
      </c>
      <c r="S4436" s="458">
        <f t="shared" si="348"/>
        <v>0</v>
      </c>
      <c r="T4436" s="458">
        <f t="shared" si="348"/>
        <v>0</v>
      </c>
      <c r="U4436" s="458">
        <f t="shared" si="348"/>
        <v>0</v>
      </c>
      <c r="V4436" s="458">
        <f t="shared" si="348"/>
        <v>0</v>
      </c>
      <c r="W4436" s="458">
        <f t="shared" si="348"/>
        <v>0</v>
      </c>
      <c r="X4436" s="458">
        <f t="shared" si="348"/>
        <v>0</v>
      </c>
    </row>
    <row r="4437" spans="5:24" outlineLevel="1">
      <c r="E4437" s="458" t="str">
        <f t="shared" ref="E4437:X4437" si="349" xml:space="preserve">  E$1930</f>
        <v xml:space="preserve">Active - Total direct procurement from customers - infrastructure cost 3 - real (WR) </v>
      </c>
      <c r="F4437" s="458">
        <f t="shared" si="349"/>
        <v>0</v>
      </c>
      <c r="G4437" s="458" t="str">
        <f t="shared" si="349"/>
        <v>£m</v>
      </c>
      <c r="H4437" s="458">
        <f t="shared" si="349"/>
        <v>0</v>
      </c>
      <c r="I4437" s="458">
        <f t="shared" si="349"/>
        <v>0</v>
      </c>
      <c r="J4437" s="458">
        <f t="shared" si="349"/>
        <v>0</v>
      </c>
      <c r="K4437" s="458">
        <f t="shared" si="349"/>
        <v>0</v>
      </c>
      <c r="L4437" s="458">
        <f t="shared" si="349"/>
        <v>0</v>
      </c>
      <c r="M4437" s="458">
        <f t="shared" si="349"/>
        <v>0</v>
      </c>
      <c r="N4437" s="458">
        <f t="shared" si="349"/>
        <v>0</v>
      </c>
      <c r="O4437" s="458">
        <f t="shared" si="349"/>
        <v>0</v>
      </c>
      <c r="P4437" s="458">
        <f t="shared" si="349"/>
        <v>0</v>
      </c>
      <c r="Q4437" s="458">
        <f t="shared" si="349"/>
        <v>0</v>
      </c>
      <c r="R4437" s="458">
        <f t="shared" si="349"/>
        <v>0</v>
      </c>
      <c r="S4437" s="458">
        <f t="shared" si="349"/>
        <v>0</v>
      </c>
      <c r="T4437" s="458">
        <f t="shared" si="349"/>
        <v>0</v>
      </c>
      <c r="U4437" s="458">
        <f t="shared" si="349"/>
        <v>0</v>
      </c>
      <c r="V4437" s="458">
        <f t="shared" si="349"/>
        <v>0</v>
      </c>
      <c r="W4437" s="458">
        <f t="shared" si="349"/>
        <v>0</v>
      </c>
      <c r="X4437" s="458">
        <f t="shared" si="349"/>
        <v>0</v>
      </c>
    </row>
    <row r="4438" spans="5:24" outlineLevel="1">
      <c r="E4438" s="458" t="str">
        <f t="shared" ref="E4438:X4438" si="350" xml:space="preserve">  E$1931</f>
        <v xml:space="preserve">Active - Total direct procurement from customers - infrastructure cost 3 - real (WN) </v>
      </c>
      <c r="F4438" s="458">
        <f t="shared" si="350"/>
        <v>0</v>
      </c>
      <c r="G4438" s="458" t="str">
        <f t="shared" si="350"/>
        <v>£m</v>
      </c>
      <c r="H4438" s="458">
        <f t="shared" si="350"/>
        <v>0</v>
      </c>
      <c r="I4438" s="458">
        <f t="shared" si="350"/>
        <v>0</v>
      </c>
      <c r="J4438" s="458">
        <f t="shared" si="350"/>
        <v>0</v>
      </c>
      <c r="K4438" s="458">
        <f t="shared" si="350"/>
        <v>0</v>
      </c>
      <c r="L4438" s="458">
        <f t="shared" si="350"/>
        <v>0</v>
      </c>
      <c r="M4438" s="458">
        <f t="shared" si="350"/>
        <v>0</v>
      </c>
      <c r="N4438" s="458">
        <f t="shared" si="350"/>
        <v>0</v>
      </c>
      <c r="O4438" s="458">
        <f t="shared" si="350"/>
        <v>0</v>
      </c>
      <c r="P4438" s="458">
        <f t="shared" si="350"/>
        <v>0</v>
      </c>
      <c r="Q4438" s="458">
        <f t="shared" si="350"/>
        <v>0</v>
      </c>
      <c r="R4438" s="458">
        <f t="shared" si="350"/>
        <v>0</v>
      </c>
      <c r="S4438" s="458">
        <f t="shared" si="350"/>
        <v>0</v>
      </c>
      <c r="T4438" s="458">
        <f t="shared" si="350"/>
        <v>0</v>
      </c>
      <c r="U4438" s="458">
        <f t="shared" si="350"/>
        <v>0</v>
      </c>
      <c r="V4438" s="458">
        <f t="shared" si="350"/>
        <v>0</v>
      </c>
      <c r="W4438" s="458">
        <f t="shared" si="350"/>
        <v>0</v>
      </c>
      <c r="X4438" s="458">
        <f t="shared" si="350"/>
        <v>0</v>
      </c>
    </row>
    <row r="4439" spans="5:24" outlineLevel="1">
      <c r="E4439" s="458" t="str">
        <f t="shared" ref="E4439:X4439" si="351" xml:space="preserve">  E$1932</f>
        <v xml:space="preserve">Active - Total direct procurement from customers - infrastructure cost 3 - real (WWN) </v>
      </c>
      <c r="F4439" s="458">
        <f t="shared" si="351"/>
        <v>0</v>
      </c>
      <c r="G4439" s="458" t="str">
        <f t="shared" si="351"/>
        <v>£m</v>
      </c>
      <c r="H4439" s="458">
        <f t="shared" si="351"/>
        <v>0</v>
      </c>
      <c r="I4439" s="458">
        <f t="shared" si="351"/>
        <v>0</v>
      </c>
      <c r="J4439" s="458">
        <f t="shared" si="351"/>
        <v>0</v>
      </c>
      <c r="K4439" s="458">
        <f t="shared" si="351"/>
        <v>0</v>
      </c>
      <c r="L4439" s="458">
        <f t="shared" si="351"/>
        <v>0</v>
      </c>
      <c r="M4439" s="458">
        <f t="shared" si="351"/>
        <v>0</v>
      </c>
      <c r="N4439" s="458">
        <f t="shared" si="351"/>
        <v>0</v>
      </c>
      <c r="O4439" s="458">
        <f t="shared" si="351"/>
        <v>0</v>
      </c>
      <c r="P4439" s="458">
        <f t="shared" si="351"/>
        <v>0</v>
      </c>
      <c r="Q4439" s="458">
        <f t="shared" si="351"/>
        <v>0</v>
      </c>
      <c r="R4439" s="458">
        <f t="shared" si="351"/>
        <v>0</v>
      </c>
      <c r="S4439" s="458">
        <f t="shared" si="351"/>
        <v>0</v>
      </c>
      <c r="T4439" s="458">
        <f t="shared" si="351"/>
        <v>0</v>
      </c>
      <c r="U4439" s="458">
        <f t="shared" si="351"/>
        <v>0</v>
      </c>
      <c r="V4439" s="458">
        <f t="shared" si="351"/>
        <v>0</v>
      </c>
      <c r="W4439" s="458">
        <f t="shared" si="351"/>
        <v>0</v>
      </c>
      <c r="X4439" s="458">
        <f t="shared" si="351"/>
        <v>0</v>
      </c>
    </row>
    <row r="4440" spans="5:24" outlineLevel="1">
      <c r="E4440" s="458" t="str">
        <f t="shared" ref="E4440:X4440" si="352" xml:space="preserve">  E$1933</f>
        <v xml:space="preserve">Active - Total direct procurement from customers - infrastructure cost 3 - real (BR) </v>
      </c>
      <c r="F4440" s="458">
        <f t="shared" si="352"/>
        <v>0</v>
      </c>
      <c r="G4440" s="458" t="str">
        <f t="shared" si="352"/>
        <v>£m</v>
      </c>
      <c r="H4440" s="458">
        <f t="shared" si="352"/>
        <v>0</v>
      </c>
      <c r="I4440" s="458">
        <f t="shared" si="352"/>
        <v>0</v>
      </c>
      <c r="J4440" s="458">
        <f t="shared" si="352"/>
        <v>0</v>
      </c>
      <c r="K4440" s="458">
        <f t="shared" si="352"/>
        <v>0</v>
      </c>
      <c r="L4440" s="458">
        <f t="shared" si="352"/>
        <v>0</v>
      </c>
      <c r="M4440" s="458">
        <f t="shared" si="352"/>
        <v>0</v>
      </c>
      <c r="N4440" s="458">
        <f t="shared" si="352"/>
        <v>0</v>
      </c>
      <c r="O4440" s="458">
        <f t="shared" si="352"/>
        <v>0</v>
      </c>
      <c r="P4440" s="458">
        <f t="shared" si="352"/>
        <v>0</v>
      </c>
      <c r="Q4440" s="458">
        <f t="shared" si="352"/>
        <v>0</v>
      </c>
      <c r="R4440" s="458">
        <f t="shared" si="352"/>
        <v>0</v>
      </c>
      <c r="S4440" s="458">
        <f t="shared" si="352"/>
        <v>0</v>
      </c>
      <c r="T4440" s="458">
        <f t="shared" si="352"/>
        <v>0</v>
      </c>
      <c r="U4440" s="458">
        <f t="shared" si="352"/>
        <v>0</v>
      </c>
      <c r="V4440" s="458">
        <f t="shared" si="352"/>
        <v>0</v>
      </c>
      <c r="W4440" s="458">
        <f t="shared" si="352"/>
        <v>0</v>
      </c>
      <c r="X4440" s="458">
        <f t="shared" si="352"/>
        <v>0</v>
      </c>
    </row>
    <row r="4441" spans="5:24" outlineLevel="1">
      <c r="E4441" s="458" t="str">
        <f t="shared" ref="E4441:X4441" si="353" xml:space="preserve">  E$1934</f>
        <v xml:space="preserve">Active - Total direct procurement from customers - infrastructure cost 3 - real (ADDN1) </v>
      </c>
      <c r="F4441" s="458">
        <f t="shared" si="353"/>
        <v>0</v>
      </c>
      <c r="G4441" s="458" t="str">
        <f t="shared" si="353"/>
        <v>£m</v>
      </c>
      <c r="H4441" s="458">
        <f t="shared" si="353"/>
        <v>0</v>
      </c>
      <c r="I4441" s="458">
        <f t="shared" si="353"/>
        <v>0</v>
      </c>
      <c r="J4441" s="458">
        <f t="shared" si="353"/>
        <v>0</v>
      </c>
      <c r="K4441" s="458">
        <f t="shared" si="353"/>
        <v>0</v>
      </c>
      <c r="L4441" s="458">
        <f t="shared" si="353"/>
        <v>0</v>
      </c>
      <c r="M4441" s="458">
        <f t="shared" si="353"/>
        <v>0</v>
      </c>
      <c r="N4441" s="458">
        <f t="shared" si="353"/>
        <v>0</v>
      </c>
      <c r="O4441" s="458">
        <f t="shared" si="353"/>
        <v>0</v>
      </c>
      <c r="P4441" s="458">
        <f t="shared" si="353"/>
        <v>0</v>
      </c>
      <c r="Q4441" s="458">
        <f t="shared" si="353"/>
        <v>0</v>
      </c>
      <c r="R4441" s="458">
        <f t="shared" si="353"/>
        <v>0</v>
      </c>
      <c r="S4441" s="458">
        <f t="shared" si="353"/>
        <v>0</v>
      </c>
      <c r="T4441" s="458">
        <f t="shared" si="353"/>
        <v>0</v>
      </c>
      <c r="U4441" s="458">
        <f t="shared" si="353"/>
        <v>0</v>
      </c>
      <c r="V4441" s="458">
        <f t="shared" si="353"/>
        <v>0</v>
      </c>
      <c r="W4441" s="458">
        <f t="shared" si="353"/>
        <v>0</v>
      </c>
      <c r="X4441" s="458">
        <f t="shared" si="353"/>
        <v>0</v>
      </c>
    </row>
    <row r="4442" spans="5:24" outlineLevel="1">
      <c r="E4442" s="458" t="str">
        <f t="shared" ref="E4442:X4442" si="354" xml:space="preserve">  E$1935</f>
        <v xml:space="preserve">Active - Total direct procurement from customers - infrastructure cost 3 - real (ADDN2) </v>
      </c>
      <c r="F4442" s="458">
        <f t="shared" si="354"/>
        <v>0</v>
      </c>
      <c r="G4442" s="458" t="str">
        <f t="shared" si="354"/>
        <v>£m</v>
      </c>
      <c r="H4442" s="458">
        <f t="shared" si="354"/>
        <v>0</v>
      </c>
      <c r="I4442" s="458">
        <f t="shared" si="354"/>
        <v>0</v>
      </c>
      <c r="J4442" s="458">
        <f t="shared" si="354"/>
        <v>0</v>
      </c>
      <c r="K4442" s="458">
        <f t="shared" si="354"/>
        <v>0</v>
      </c>
      <c r="L4442" s="458">
        <f t="shared" si="354"/>
        <v>0</v>
      </c>
      <c r="M4442" s="458">
        <f t="shared" si="354"/>
        <v>0</v>
      </c>
      <c r="N4442" s="458">
        <f t="shared" si="354"/>
        <v>0</v>
      </c>
      <c r="O4442" s="458">
        <f t="shared" si="354"/>
        <v>0</v>
      </c>
      <c r="P4442" s="458">
        <f t="shared" si="354"/>
        <v>0</v>
      </c>
      <c r="Q4442" s="458">
        <f t="shared" si="354"/>
        <v>0</v>
      </c>
      <c r="R4442" s="458">
        <f t="shared" si="354"/>
        <v>0</v>
      </c>
      <c r="S4442" s="458">
        <f t="shared" si="354"/>
        <v>0</v>
      </c>
      <c r="T4442" s="458">
        <f t="shared" si="354"/>
        <v>0</v>
      </c>
      <c r="U4442" s="458">
        <f t="shared" si="354"/>
        <v>0</v>
      </c>
      <c r="V4442" s="458">
        <f t="shared" si="354"/>
        <v>0</v>
      </c>
      <c r="W4442" s="458">
        <f t="shared" si="354"/>
        <v>0</v>
      </c>
      <c r="X4442" s="458">
        <f t="shared" si="354"/>
        <v>0</v>
      </c>
    </row>
    <row r="4443" spans="5:24" outlineLevel="1">
      <c r="E4443" s="458" t="str">
        <f t="shared" ref="E4443:X4443" si="355" xml:space="preserve">  E$1958</f>
        <v xml:space="preserve">Active - Total direct procurement from customers - infrastructure cost 4 - real (WR) </v>
      </c>
      <c r="F4443" s="458">
        <f t="shared" si="355"/>
        <v>0</v>
      </c>
      <c r="G4443" s="458" t="str">
        <f t="shared" si="355"/>
        <v>£m</v>
      </c>
      <c r="H4443" s="458">
        <f t="shared" si="355"/>
        <v>0</v>
      </c>
      <c r="I4443" s="458">
        <f t="shared" si="355"/>
        <v>0</v>
      </c>
      <c r="J4443" s="458">
        <f t="shared" si="355"/>
        <v>0</v>
      </c>
      <c r="K4443" s="458">
        <f t="shared" si="355"/>
        <v>0</v>
      </c>
      <c r="L4443" s="458">
        <f t="shared" si="355"/>
        <v>0</v>
      </c>
      <c r="M4443" s="458">
        <f t="shared" si="355"/>
        <v>0</v>
      </c>
      <c r="N4443" s="458">
        <f t="shared" si="355"/>
        <v>0</v>
      </c>
      <c r="O4443" s="458">
        <f t="shared" si="355"/>
        <v>0</v>
      </c>
      <c r="P4443" s="458">
        <f t="shared" si="355"/>
        <v>0</v>
      </c>
      <c r="Q4443" s="458">
        <f t="shared" si="355"/>
        <v>0</v>
      </c>
      <c r="R4443" s="458">
        <f t="shared" si="355"/>
        <v>0</v>
      </c>
      <c r="S4443" s="458">
        <f t="shared" si="355"/>
        <v>0</v>
      </c>
      <c r="T4443" s="458">
        <f t="shared" si="355"/>
        <v>0</v>
      </c>
      <c r="U4443" s="458">
        <f t="shared" si="355"/>
        <v>0</v>
      </c>
      <c r="V4443" s="458">
        <f t="shared" si="355"/>
        <v>0</v>
      </c>
      <c r="W4443" s="458">
        <f t="shared" si="355"/>
        <v>0</v>
      </c>
      <c r="X4443" s="458">
        <f t="shared" si="355"/>
        <v>0</v>
      </c>
    </row>
    <row r="4444" spans="5:24" outlineLevel="1">
      <c r="E4444" s="458" t="str">
        <f t="shared" ref="E4444:X4444" si="356" xml:space="preserve">  E$1959</f>
        <v xml:space="preserve">Active - Total direct procurement from customers - infrastructure cost 4 - real (WN) </v>
      </c>
      <c r="F4444" s="458">
        <f t="shared" si="356"/>
        <v>0</v>
      </c>
      <c r="G4444" s="458" t="str">
        <f t="shared" si="356"/>
        <v>£m</v>
      </c>
      <c r="H4444" s="458">
        <f t="shared" si="356"/>
        <v>0</v>
      </c>
      <c r="I4444" s="458">
        <f t="shared" si="356"/>
        <v>0</v>
      </c>
      <c r="J4444" s="458">
        <f t="shared" si="356"/>
        <v>0</v>
      </c>
      <c r="K4444" s="458">
        <f t="shared" si="356"/>
        <v>0</v>
      </c>
      <c r="L4444" s="458">
        <f t="shared" si="356"/>
        <v>0</v>
      </c>
      <c r="M4444" s="458">
        <f t="shared" si="356"/>
        <v>0</v>
      </c>
      <c r="N4444" s="458">
        <f t="shared" si="356"/>
        <v>0</v>
      </c>
      <c r="O4444" s="458">
        <f t="shared" si="356"/>
        <v>0</v>
      </c>
      <c r="P4444" s="458">
        <f t="shared" si="356"/>
        <v>0</v>
      </c>
      <c r="Q4444" s="458">
        <f t="shared" si="356"/>
        <v>0</v>
      </c>
      <c r="R4444" s="458">
        <f t="shared" si="356"/>
        <v>0</v>
      </c>
      <c r="S4444" s="458">
        <f t="shared" si="356"/>
        <v>0</v>
      </c>
      <c r="T4444" s="458">
        <f t="shared" si="356"/>
        <v>0</v>
      </c>
      <c r="U4444" s="458">
        <f t="shared" si="356"/>
        <v>0</v>
      </c>
      <c r="V4444" s="458">
        <f t="shared" si="356"/>
        <v>0</v>
      </c>
      <c r="W4444" s="458">
        <f t="shared" si="356"/>
        <v>0</v>
      </c>
      <c r="X4444" s="458">
        <f t="shared" si="356"/>
        <v>0</v>
      </c>
    </row>
    <row r="4445" spans="5:24" outlineLevel="1">
      <c r="E4445" s="458" t="str">
        <f t="shared" ref="E4445:X4445" si="357" xml:space="preserve">  E$1960</f>
        <v xml:space="preserve">Active - Total direct procurement from customers - infrastructure cost 4 - real (WWN) </v>
      </c>
      <c r="F4445" s="458">
        <f t="shared" si="357"/>
        <v>0</v>
      </c>
      <c r="G4445" s="458" t="str">
        <f t="shared" si="357"/>
        <v>£m</v>
      </c>
      <c r="H4445" s="458">
        <f t="shared" si="357"/>
        <v>0</v>
      </c>
      <c r="I4445" s="458">
        <f t="shared" si="357"/>
        <v>0</v>
      </c>
      <c r="J4445" s="458">
        <f t="shared" si="357"/>
        <v>0</v>
      </c>
      <c r="K4445" s="458">
        <f t="shared" si="357"/>
        <v>0</v>
      </c>
      <c r="L4445" s="458">
        <f t="shared" si="357"/>
        <v>0</v>
      </c>
      <c r="M4445" s="458">
        <f t="shared" si="357"/>
        <v>0</v>
      </c>
      <c r="N4445" s="458">
        <f t="shared" si="357"/>
        <v>0</v>
      </c>
      <c r="O4445" s="458">
        <f t="shared" si="357"/>
        <v>0</v>
      </c>
      <c r="P4445" s="458">
        <f t="shared" si="357"/>
        <v>0</v>
      </c>
      <c r="Q4445" s="458">
        <f t="shared" si="357"/>
        <v>0</v>
      </c>
      <c r="R4445" s="458">
        <f t="shared" si="357"/>
        <v>0</v>
      </c>
      <c r="S4445" s="458">
        <f t="shared" si="357"/>
        <v>0</v>
      </c>
      <c r="T4445" s="458">
        <f t="shared" si="357"/>
        <v>0</v>
      </c>
      <c r="U4445" s="458">
        <f t="shared" si="357"/>
        <v>0</v>
      </c>
      <c r="V4445" s="458">
        <f t="shared" si="357"/>
        <v>0</v>
      </c>
      <c r="W4445" s="458">
        <f t="shared" si="357"/>
        <v>0</v>
      </c>
      <c r="X4445" s="458">
        <f t="shared" si="357"/>
        <v>0</v>
      </c>
    </row>
    <row r="4446" spans="5:24" outlineLevel="1">
      <c r="E4446" s="458" t="str">
        <f t="shared" ref="E4446:X4446" si="358" xml:space="preserve">  E$1961</f>
        <v xml:space="preserve">Active - Total direct procurement from customers - infrastructure cost 4 - real (BR) </v>
      </c>
      <c r="F4446" s="458">
        <f t="shared" si="358"/>
        <v>0</v>
      </c>
      <c r="G4446" s="458" t="str">
        <f t="shared" si="358"/>
        <v>£m</v>
      </c>
      <c r="H4446" s="458">
        <f t="shared" si="358"/>
        <v>0</v>
      </c>
      <c r="I4446" s="458">
        <f t="shared" si="358"/>
        <v>0</v>
      </c>
      <c r="J4446" s="458">
        <f t="shared" si="358"/>
        <v>0</v>
      </c>
      <c r="K4446" s="458">
        <f t="shared" si="358"/>
        <v>0</v>
      </c>
      <c r="L4446" s="458">
        <f t="shared" si="358"/>
        <v>0</v>
      </c>
      <c r="M4446" s="458">
        <f t="shared" si="358"/>
        <v>0</v>
      </c>
      <c r="N4446" s="458">
        <f t="shared" si="358"/>
        <v>0</v>
      </c>
      <c r="O4446" s="458">
        <f t="shared" si="358"/>
        <v>0</v>
      </c>
      <c r="P4446" s="458">
        <f t="shared" si="358"/>
        <v>0</v>
      </c>
      <c r="Q4446" s="458">
        <f t="shared" si="358"/>
        <v>0</v>
      </c>
      <c r="R4446" s="458">
        <f t="shared" si="358"/>
        <v>0</v>
      </c>
      <c r="S4446" s="458">
        <f t="shared" si="358"/>
        <v>0</v>
      </c>
      <c r="T4446" s="458">
        <f t="shared" si="358"/>
        <v>0</v>
      </c>
      <c r="U4446" s="458">
        <f t="shared" si="358"/>
        <v>0</v>
      </c>
      <c r="V4446" s="458">
        <f t="shared" si="358"/>
        <v>0</v>
      </c>
      <c r="W4446" s="458">
        <f t="shared" si="358"/>
        <v>0</v>
      </c>
      <c r="X4446" s="458">
        <f t="shared" si="358"/>
        <v>0</v>
      </c>
    </row>
    <row r="4447" spans="5:24" outlineLevel="1">
      <c r="E4447" s="458" t="str">
        <f t="shared" ref="E4447:X4447" si="359" xml:space="preserve">  E$1962</f>
        <v xml:space="preserve">Active - Total direct procurement from customers - infrastructure cost 4 - real (ADDN1) </v>
      </c>
      <c r="F4447" s="458">
        <f t="shared" si="359"/>
        <v>0</v>
      </c>
      <c r="G4447" s="458" t="str">
        <f t="shared" si="359"/>
        <v>£m</v>
      </c>
      <c r="H4447" s="458">
        <f t="shared" si="359"/>
        <v>0</v>
      </c>
      <c r="I4447" s="458">
        <f t="shared" si="359"/>
        <v>0</v>
      </c>
      <c r="J4447" s="458">
        <f t="shared" si="359"/>
        <v>0</v>
      </c>
      <c r="K4447" s="458">
        <f t="shared" si="359"/>
        <v>0</v>
      </c>
      <c r="L4447" s="458">
        <f t="shared" si="359"/>
        <v>0</v>
      </c>
      <c r="M4447" s="458">
        <f t="shared" si="359"/>
        <v>0</v>
      </c>
      <c r="N4447" s="458">
        <f t="shared" si="359"/>
        <v>0</v>
      </c>
      <c r="O4447" s="458">
        <f t="shared" si="359"/>
        <v>0</v>
      </c>
      <c r="P4447" s="458">
        <f t="shared" si="359"/>
        <v>0</v>
      </c>
      <c r="Q4447" s="458">
        <f t="shared" si="359"/>
        <v>0</v>
      </c>
      <c r="R4447" s="458">
        <f t="shared" si="359"/>
        <v>0</v>
      </c>
      <c r="S4447" s="458">
        <f t="shared" si="359"/>
        <v>0</v>
      </c>
      <c r="T4447" s="458">
        <f t="shared" si="359"/>
        <v>0</v>
      </c>
      <c r="U4447" s="458">
        <f t="shared" si="359"/>
        <v>0</v>
      </c>
      <c r="V4447" s="458">
        <f t="shared" si="359"/>
        <v>0</v>
      </c>
      <c r="W4447" s="458">
        <f t="shared" si="359"/>
        <v>0</v>
      </c>
      <c r="X4447" s="458">
        <f t="shared" si="359"/>
        <v>0</v>
      </c>
    </row>
    <row r="4448" spans="5:24" outlineLevel="1">
      <c r="E4448" s="458" t="str">
        <f t="shared" ref="E4448:X4448" si="360" xml:space="preserve">  E$1963</f>
        <v xml:space="preserve">Active - Total direct procurement from customers - infrastructure cost 4 - real (ADDN2) </v>
      </c>
      <c r="F4448" s="458">
        <f t="shared" si="360"/>
        <v>0</v>
      </c>
      <c r="G4448" s="458" t="str">
        <f t="shared" si="360"/>
        <v>£m</v>
      </c>
      <c r="H4448" s="458">
        <f t="shared" si="360"/>
        <v>0</v>
      </c>
      <c r="I4448" s="458">
        <f t="shared" si="360"/>
        <v>0</v>
      </c>
      <c r="J4448" s="458">
        <f t="shared" si="360"/>
        <v>0</v>
      </c>
      <c r="K4448" s="458">
        <f t="shared" si="360"/>
        <v>0</v>
      </c>
      <c r="L4448" s="458">
        <f t="shared" si="360"/>
        <v>0</v>
      </c>
      <c r="M4448" s="458">
        <f t="shared" si="360"/>
        <v>0</v>
      </c>
      <c r="N4448" s="458">
        <f t="shared" si="360"/>
        <v>0</v>
      </c>
      <c r="O4448" s="458">
        <f t="shared" si="360"/>
        <v>0</v>
      </c>
      <c r="P4448" s="458">
        <f t="shared" si="360"/>
        <v>0</v>
      </c>
      <c r="Q4448" s="458">
        <f t="shared" si="360"/>
        <v>0</v>
      </c>
      <c r="R4448" s="458">
        <f t="shared" si="360"/>
        <v>0</v>
      </c>
      <c r="S4448" s="458">
        <f t="shared" si="360"/>
        <v>0</v>
      </c>
      <c r="T4448" s="458">
        <f t="shared" si="360"/>
        <v>0</v>
      </c>
      <c r="U4448" s="458">
        <f t="shared" si="360"/>
        <v>0</v>
      </c>
      <c r="V4448" s="458">
        <f t="shared" si="360"/>
        <v>0</v>
      </c>
      <c r="W4448" s="458">
        <f t="shared" si="360"/>
        <v>0</v>
      </c>
      <c r="X4448" s="458">
        <f t="shared" si="360"/>
        <v>0</v>
      </c>
    </row>
    <row r="4449" spans="1:24" outlineLevel="1">
      <c r="E4449" s="458" t="str">
        <f t="shared" ref="E4449:X4449" si="361" xml:space="preserve">  E$1986</f>
        <v xml:space="preserve">Active - Total direct procurement from customers - infrastructure cost 5 - real (WR) </v>
      </c>
      <c r="F4449" s="458">
        <f t="shared" si="361"/>
        <v>0</v>
      </c>
      <c r="G4449" s="458" t="str">
        <f t="shared" si="361"/>
        <v>£m</v>
      </c>
      <c r="H4449" s="458">
        <f t="shared" si="361"/>
        <v>0</v>
      </c>
      <c r="I4449" s="458">
        <f t="shared" si="361"/>
        <v>0</v>
      </c>
      <c r="J4449" s="458">
        <f t="shared" si="361"/>
        <v>0</v>
      </c>
      <c r="K4449" s="458">
        <f t="shared" si="361"/>
        <v>0</v>
      </c>
      <c r="L4449" s="458">
        <f t="shared" si="361"/>
        <v>0</v>
      </c>
      <c r="M4449" s="458">
        <f t="shared" si="361"/>
        <v>0</v>
      </c>
      <c r="N4449" s="458">
        <f t="shared" si="361"/>
        <v>0</v>
      </c>
      <c r="O4449" s="458">
        <f t="shared" si="361"/>
        <v>0</v>
      </c>
      <c r="P4449" s="458">
        <f t="shared" si="361"/>
        <v>0</v>
      </c>
      <c r="Q4449" s="458">
        <f t="shared" si="361"/>
        <v>0</v>
      </c>
      <c r="R4449" s="458">
        <f t="shared" si="361"/>
        <v>0</v>
      </c>
      <c r="S4449" s="458">
        <f t="shared" si="361"/>
        <v>0</v>
      </c>
      <c r="T4449" s="458">
        <f t="shared" si="361"/>
        <v>0</v>
      </c>
      <c r="U4449" s="458">
        <f t="shared" si="361"/>
        <v>0</v>
      </c>
      <c r="V4449" s="458">
        <f t="shared" si="361"/>
        <v>0</v>
      </c>
      <c r="W4449" s="458">
        <f t="shared" si="361"/>
        <v>0</v>
      </c>
      <c r="X4449" s="458">
        <f t="shared" si="361"/>
        <v>0</v>
      </c>
    </row>
    <row r="4450" spans="1:24" outlineLevel="1">
      <c r="E4450" s="458" t="str">
        <f t="shared" ref="E4450:X4450" si="362" xml:space="preserve">  E$1987</f>
        <v xml:space="preserve">Active - Total direct procurement from customers - infrastructure cost 5 - real (WN) </v>
      </c>
      <c r="F4450" s="458">
        <f t="shared" si="362"/>
        <v>0</v>
      </c>
      <c r="G4450" s="458" t="str">
        <f t="shared" si="362"/>
        <v>£m</v>
      </c>
      <c r="H4450" s="458">
        <f t="shared" si="362"/>
        <v>0</v>
      </c>
      <c r="I4450" s="458">
        <f t="shared" si="362"/>
        <v>0</v>
      </c>
      <c r="J4450" s="458">
        <f t="shared" si="362"/>
        <v>0</v>
      </c>
      <c r="K4450" s="458">
        <f t="shared" si="362"/>
        <v>0</v>
      </c>
      <c r="L4450" s="458">
        <f t="shared" si="362"/>
        <v>0</v>
      </c>
      <c r="M4450" s="458">
        <f t="shared" si="362"/>
        <v>0</v>
      </c>
      <c r="N4450" s="458">
        <f t="shared" si="362"/>
        <v>0</v>
      </c>
      <c r="O4450" s="458">
        <f t="shared" si="362"/>
        <v>0</v>
      </c>
      <c r="P4450" s="458">
        <f t="shared" si="362"/>
        <v>0</v>
      </c>
      <c r="Q4450" s="458">
        <f t="shared" si="362"/>
        <v>0</v>
      </c>
      <c r="R4450" s="458">
        <f t="shared" si="362"/>
        <v>0</v>
      </c>
      <c r="S4450" s="458">
        <f t="shared" si="362"/>
        <v>0</v>
      </c>
      <c r="T4450" s="458">
        <f t="shared" si="362"/>
        <v>0</v>
      </c>
      <c r="U4450" s="458">
        <f t="shared" si="362"/>
        <v>0</v>
      </c>
      <c r="V4450" s="458">
        <f t="shared" si="362"/>
        <v>0</v>
      </c>
      <c r="W4450" s="458">
        <f t="shared" si="362"/>
        <v>0</v>
      </c>
      <c r="X4450" s="458">
        <f t="shared" si="362"/>
        <v>0</v>
      </c>
    </row>
    <row r="4451" spans="1:24" outlineLevel="1">
      <c r="E4451" s="458" t="str">
        <f t="shared" ref="E4451:X4451" si="363" xml:space="preserve">  E$1988</f>
        <v xml:space="preserve">Active - Total direct procurement from customers - infrastructure cost 5 - real (WWN) </v>
      </c>
      <c r="F4451" s="458">
        <f t="shared" si="363"/>
        <v>0</v>
      </c>
      <c r="G4451" s="458" t="str">
        <f t="shared" si="363"/>
        <v>£m</v>
      </c>
      <c r="H4451" s="458">
        <f t="shared" si="363"/>
        <v>0</v>
      </c>
      <c r="I4451" s="458">
        <f t="shared" si="363"/>
        <v>0</v>
      </c>
      <c r="J4451" s="458">
        <f t="shared" si="363"/>
        <v>0</v>
      </c>
      <c r="K4451" s="458">
        <f t="shared" si="363"/>
        <v>0</v>
      </c>
      <c r="L4451" s="458">
        <f t="shared" si="363"/>
        <v>0</v>
      </c>
      <c r="M4451" s="458">
        <f t="shared" si="363"/>
        <v>0</v>
      </c>
      <c r="N4451" s="458">
        <f t="shared" si="363"/>
        <v>0</v>
      </c>
      <c r="O4451" s="458">
        <f t="shared" si="363"/>
        <v>0</v>
      </c>
      <c r="P4451" s="458">
        <f t="shared" si="363"/>
        <v>0</v>
      </c>
      <c r="Q4451" s="458">
        <f t="shared" si="363"/>
        <v>0</v>
      </c>
      <c r="R4451" s="458">
        <f t="shared" si="363"/>
        <v>0</v>
      </c>
      <c r="S4451" s="458">
        <f t="shared" si="363"/>
        <v>0</v>
      </c>
      <c r="T4451" s="458">
        <f t="shared" si="363"/>
        <v>0</v>
      </c>
      <c r="U4451" s="458">
        <f t="shared" si="363"/>
        <v>0</v>
      </c>
      <c r="V4451" s="458">
        <f t="shared" si="363"/>
        <v>0</v>
      </c>
      <c r="W4451" s="458">
        <f t="shared" si="363"/>
        <v>0</v>
      </c>
      <c r="X4451" s="458">
        <f t="shared" si="363"/>
        <v>0</v>
      </c>
    </row>
    <row r="4452" spans="1:24" outlineLevel="1">
      <c r="E4452" s="458" t="str">
        <f t="shared" ref="E4452:X4452" si="364" xml:space="preserve">  E$1989</f>
        <v xml:space="preserve">Active - Total direct procurement from customers - infrastructure cost 5 - real (BR) </v>
      </c>
      <c r="F4452" s="458">
        <f t="shared" si="364"/>
        <v>0</v>
      </c>
      <c r="G4452" s="458" t="str">
        <f t="shared" si="364"/>
        <v>£m</v>
      </c>
      <c r="H4452" s="458">
        <f t="shared" si="364"/>
        <v>0</v>
      </c>
      <c r="I4452" s="458">
        <f t="shared" si="364"/>
        <v>0</v>
      </c>
      <c r="J4452" s="458">
        <f t="shared" si="364"/>
        <v>0</v>
      </c>
      <c r="K4452" s="458">
        <f t="shared" si="364"/>
        <v>0</v>
      </c>
      <c r="L4452" s="458">
        <f t="shared" si="364"/>
        <v>0</v>
      </c>
      <c r="M4452" s="458">
        <f t="shared" si="364"/>
        <v>0</v>
      </c>
      <c r="N4452" s="458">
        <f t="shared" si="364"/>
        <v>0</v>
      </c>
      <c r="O4452" s="458">
        <f t="shared" si="364"/>
        <v>0</v>
      </c>
      <c r="P4452" s="458">
        <f t="shared" si="364"/>
        <v>0</v>
      </c>
      <c r="Q4452" s="458">
        <f t="shared" si="364"/>
        <v>0</v>
      </c>
      <c r="R4452" s="458">
        <f t="shared" si="364"/>
        <v>0</v>
      </c>
      <c r="S4452" s="458">
        <f t="shared" si="364"/>
        <v>0</v>
      </c>
      <c r="T4452" s="458">
        <f t="shared" si="364"/>
        <v>0</v>
      </c>
      <c r="U4452" s="458">
        <f t="shared" si="364"/>
        <v>0</v>
      </c>
      <c r="V4452" s="458">
        <f t="shared" si="364"/>
        <v>0</v>
      </c>
      <c r="W4452" s="458">
        <f t="shared" si="364"/>
        <v>0</v>
      </c>
      <c r="X4452" s="458">
        <f t="shared" si="364"/>
        <v>0</v>
      </c>
    </row>
    <row r="4453" spans="1:24" outlineLevel="1">
      <c r="E4453" s="458" t="str">
        <f t="shared" ref="E4453:X4453" si="365" xml:space="preserve">  E$1990</f>
        <v xml:space="preserve">Active - Total direct procurement from customers - infrastructure cost 5 - real (ADDN1) </v>
      </c>
      <c r="F4453" s="458">
        <f t="shared" si="365"/>
        <v>0</v>
      </c>
      <c r="G4453" s="458" t="str">
        <f t="shared" si="365"/>
        <v>£m</v>
      </c>
      <c r="H4453" s="458">
        <f t="shared" si="365"/>
        <v>0</v>
      </c>
      <c r="I4453" s="458">
        <f t="shared" si="365"/>
        <v>0</v>
      </c>
      <c r="J4453" s="458">
        <f t="shared" si="365"/>
        <v>0</v>
      </c>
      <c r="K4453" s="458">
        <f t="shared" si="365"/>
        <v>0</v>
      </c>
      <c r="L4453" s="458">
        <f t="shared" si="365"/>
        <v>0</v>
      </c>
      <c r="M4453" s="458">
        <f t="shared" si="365"/>
        <v>0</v>
      </c>
      <c r="N4453" s="458">
        <f t="shared" si="365"/>
        <v>0</v>
      </c>
      <c r="O4453" s="458">
        <f t="shared" si="365"/>
        <v>0</v>
      </c>
      <c r="P4453" s="458">
        <f t="shared" si="365"/>
        <v>0</v>
      </c>
      <c r="Q4453" s="458">
        <f t="shared" si="365"/>
        <v>0</v>
      </c>
      <c r="R4453" s="458">
        <f t="shared" si="365"/>
        <v>0</v>
      </c>
      <c r="S4453" s="458">
        <f t="shared" si="365"/>
        <v>0</v>
      </c>
      <c r="T4453" s="458">
        <f t="shared" si="365"/>
        <v>0</v>
      </c>
      <c r="U4453" s="458">
        <f t="shared" si="365"/>
        <v>0</v>
      </c>
      <c r="V4453" s="458">
        <f t="shared" si="365"/>
        <v>0</v>
      </c>
      <c r="W4453" s="458">
        <f t="shared" si="365"/>
        <v>0</v>
      </c>
      <c r="X4453" s="458">
        <f t="shared" si="365"/>
        <v>0</v>
      </c>
    </row>
    <row r="4454" spans="1:24" outlineLevel="1">
      <c r="E4454" s="458" t="str">
        <f t="shared" ref="E4454:X4454" si="366" xml:space="preserve">  E$1991</f>
        <v xml:space="preserve">Active - Total direct procurement from customers - infrastructure cost 5 - real (ADDN2) </v>
      </c>
      <c r="F4454" s="458">
        <f t="shared" si="366"/>
        <v>0</v>
      </c>
      <c r="G4454" s="458" t="str">
        <f t="shared" si="366"/>
        <v>£m</v>
      </c>
      <c r="H4454" s="458">
        <f t="shared" si="366"/>
        <v>0</v>
      </c>
      <c r="I4454" s="458">
        <f t="shared" si="366"/>
        <v>0</v>
      </c>
      <c r="J4454" s="458">
        <f t="shared" si="366"/>
        <v>0</v>
      </c>
      <c r="K4454" s="458">
        <f t="shared" si="366"/>
        <v>0</v>
      </c>
      <c r="L4454" s="458">
        <f t="shared" si="366"/>
        <v>0</v>
      </c>
      <c r="M4454" s="458">
        <f t="shared" si="366"/>
        <v>0</v>
      </c>
      <c r="N4454" s="458">
        <f t="shared" si="366"/>
        <v>0</v>
      </c>
      <c r="O4454" s="458">
        <f t="shared" si="366"/>
        <v>0</v>
      </c>
      <c r="P4454" s="458">
        <f t="shared" si="366"/>
        <v>0</v>
      </c>
      <c r="Q4454" s="458">
        <f t="shared" si="366"/>
        <v>0</v>
      </c>
      <c r="R4454" s="458">
        <f t="shared" si="366"/>
        <v>0</v>
      </c>
      <c r="S4454" s="458">
        <f t="shared" si="366"/>
        <v>0</v>
      </c>
      <c r="T4454" s="458">
        <f t="shared" si="366"/>
        <v>0</v>
      </c>
      <c r="U4454" s="458">
        <f t="shared" si="366"/>
        <v>0</v>
      </c>
      <c r="V4454" s="458">
        <f t="shared" si="366"/>
        <v>0</v>
      </c>
      <c r="W4454" s="458">
        <f t="shared" si="366"/>
        <v>0</v>
      </c>
      <c r="X4454" s="458">
        <f t="shared" si="366"/>
        <v>0</v>
      </c>
    </row>
    <row r="4455" spans="1:24" outlineLevel="1">
      <c r="E4455" s="458" t="str">
        <f t="shared" ref="E4455:X4455" si="367" xml:space="preserve">  E$2014</f>
        <v xml:space="preserve">Active - Total direct procurement from customers - infrastructure cost 6 - real (WR) </v>
      </c>
      <c r="F4455" s="458">
        <f t="shared" si="367"/>
        <v>0</v>
      </c>
      <c r="G4455" s="458" t="str">
        <f t="shared" si="367"/>
        <v>£m</v>
      </c>
      <c r="H4455" s="458">
        <f t="shared" si="367"/>
        <v>0</v>
      </c>
      <c r="I4455" s="458">
        <f t="shared" si="367"/>
        <v>0</v>
      </c>
      <c r="J4455" s="458">
        <f t="shared" si="367"/>
        <v>0</v>
      </c>
      <c r="K4455" s="458">
        <f t="shared" si="367"/>
        <v>0</v>
      </c>
      <c r="L4455" s="458">
        <f t="shared" si="367"/>
        <v>0</v>
      </c>
      <c r="M4455" s="458">
        <f t="shared" si="367"/>
        <v>0</v>
      </c>
      <c r="N4455" s="458">
        <f t="shared" si="367"/>
        <v>0</v>
      </c>
      <c r="O4455" s="458">
        <f t="shared" si="367"/>
        <v>0</v>
      </c>
      <c r="P4455" s="458">
        <f t="shared" si="367"/>
        <v>0</v>
      </c>
      <c r="Q4455" s="458">
        <f t="shared" si="367"/>
        <v>0</v>
      </c>
      <c r="R4455" s="458">
        <f t="shared" si="367"/>
        <v>0</v>
      </c>
      <c r="S4455" s="458">
        <f t="shared" si="367"/>
        <v>0</v>
      </c>
      <c r="T4455" s="458">
        <f t="shared" si="367"/>
        <v>0</v>
      </c>
      <c r="U4455" s="458">
        <f t="shared" si="367"/>
        <v>0</v>
      </c>
      <c r="V4455" s="458">
        <f t="shared" si="367"/>
        <v>0</v>
      </c>
      <c r="W4455" s="458">
        <f t="shared" si="367"/>
        <v>0</v>
      </c>
      <c r="X4455" s="458">
        <f t="shared" si="367"/>
        <v>0</v>
      </c>
    </row>
    <row r="4456" spans="1:24" outlineLevel="1">
      <c r="E4456" s="458" t="str">
        <f t="shared" ref="E4456:X4456" si="368" xml:space="preserve">  E$2015</f>
        <v xml:space="preserve">Active - Total direct procurement from customers - infrastructure cost 6 - real (WN) </v>
      </c>
      <c r="F4456" s="458">
        <f t="shared" si="368"/>
        <v>0</v>
      </c>
      <c r="G4456" s="458" t="str">
        <f t="shared" si="368"/>
        <v>£m</v>
      </c>
      <c r="H4456" s="458">
        <f t="shared" si="368"/>
        <v>0</v>
      </c>
      <c r="I4456" s="458">
        <f t="shared" si="368"/>
        <v>0</v>
      </c>
      <c r="J4456" s="458">
        <f t="shared" si="368"/>
        <v>0</v>
      </c>
      <c r="K4456" s="458">
        <f t="shared" si="368"/>
        <v>0</v>
      </c>
      <c r="L4456" s="458">
        <f t="shared" si="368"/>
        <v>0</v>
      </c>
      <c r="M4456" s="458">
        <f t="shared" si="368"/>
        <v>0</v>
      </c>
      <c r="N4456" s="458">
        <f t="shared" si="368"/>
        <v>0</v>
      </c>
      <c r="O4456" s="458">
        <f t="shared" si="368"/>
        <v>0</v>
      </c>
      <c r="P4456" s="458">
        <f t="shared" si="368"/>
        <v>0</v>
      </c>
      <c r="Q4456" s="458">
        <f t="shared" si="368"/>
        <v>0</v>
      </c>
      <c r="R4456" s="458">
        <f t="shared" si="368"/>
        <v>0</v>
      </c>
      <c r="S4456" s="458">
        <f t="shared" si="368"/>
        <v>0</v>
      </c>
      <c r="T4456" s="458">
        <f t="shared" si="368"/>
        <v>0</v>
      </c>
      <c r="U4456" s="458">
        <f t="shared" si="368"/>
        <v>0</v>
      </c>
      <c r="V4456" s="458">
        <f t="shared" si="368"/>
        <v>0</v>
      </c>
      <c r="W4456" s="458">
        <f t="shared" si="368"/>
        <v>0</v>
      </c>
      <c r="X4456" s="458">
        <f t="shared" si="368"/>
        <v>0</v>
      </c>
    </row>
    <row r="4457" spans="1:24" outlineLevel="1">
      <c r="E4457" s="458" t="str">
        <f t="shared" ref="E4457:X4457" si="369" xml:space="preserve">  E$2016</f>
        <v xml:space="preserve">Active - Total direct procurement from customers - infrastructure cost 6 - real (WWN) </v>
      </c>
      <c r="F4457" s="458">
        <f t="shared" si="369"/>
        <v>0</v>
      </c>
      <c r="G4457" s="458" t="str">
        <f t="shared" si="369"/>
        <v>£m</v>
      </c>
      <c r="H4457" s="458">
        <f t="shared" si="369"/>
        <v>0</v>
      </c>
      <c r="I4457" s="458">
        <f t="shared" si="369"/>
        <v>0</v>
      </c>
      <c r="J4457" s="458">
        <f t="shared" si="369"/>
        <v>0</v>
      </c>
      <c r="K4457" s="458">
        <f t="shared" si="369"/>
        <v>0</v>
      </c>
      <c r="L4457" s="458">
        <f t="shared" si="369"/>
        <v>0</v>
      </c>
      <c r="M4457" s="458">
        <f t="shared" si="369"/>
        <v>0</v>
      </c>
      <c r="N4457" s="458">
        <f t="shared" si="369"/>
        <v>0</v>
      </c>
      <c r="O4457" s="458">
        <f t="shared" si="369"/>
        <v>0</v>
      </c>
      <c r="P4457" s="458">
        <f t="shared" si="369"/>
        <v>0</v>
      </c>
      <c r="Q4457" s="458">
        <f t="shared" si="369"/>
        <v>0</v>
      </c>
      <c r="R4457" s="458">
        <f t="shared" si="369"/>
        <v>0</v>
      </c>
      <c r="S4457" s="458">
        <f t="shared" si="369"/>
        <v>0</v>
      </c>
      <c r="T4457" s="458">
        <f t="shared" si="369"/>
        <v>0</v>
      </c>
      <c r="U4457" s="458">
        <f t="shared" si="369"/>
        <v>0</v>
      </c>
      <c r="V4457" s="458">
        <f t="shared" si="369"/>
        <v>0</v>
      </c>
      <c r="W4457" s="458">
        <f t="shared" si="369"/>
        <v>0</v>
      </c>
      <c r="X4457" s="458">
        <f t="shared" si="369"/>
        <v>0</v>
      </c>
    </row>
    <row r="4458" spans="1:24" outlineLevel="1">
      <c r="E4458" s="458" t="str">
        <f t="shared" ref="E4458:X4458" si="370" xml:space="preserve">  E$2017</f>
        <v xml:space="preserve">Active - Total direct procurement from customers - infrastructure cost 6 - real (BR) </v>
      </c>
      <c r="F4458" s="458">
        <f t="shared" si="370"/>
        <v>0</v>
      </c>
      <c r="G4458" s="458" t="str">
        <f t="shared" si="370"/>
        <v>£m</v>
      </c>
      <c r="H4458" s="458">
        <f t="shared" si="370"/>
        <v>0</v>
      </c>
      <c r="I4458" s="458">
        <f t="shared" si="370"/>
        <v>0</v>
      </c>
      <c r="J4458" s="458">
        <f t="shared" si="370"/>
        <v>0</v>
      </c>
      <c r="K4458" s="458">
        <f t="shared" si="370"/>
        <v>0</v>
      </c>
      <c r="L4458" s="458">
        <f t="shared" si="370"/>
        <v>0</v>
      </c>
      <c r="M4458" s="458">
        <f t="shared" si="370"/>
        <v>0</v>
      </c>
      <c r="N4458" s="458">
        <f t="shared" si="370"/>
        <v>0</v>
      </c>
      <c r="O4458" s="458">
        <f t="shared" si="370"/>
        <v>0</v>
      </c>
      <c r="P4458" s="458">
        <f t="shared" si="370"/>
        <v>0</v>
      </c>
      <c r="Q4458" s="458">
        <f t="shared" si="370"/>
        <v>0</v>
      </c>
      <c r="R4458" s="458">
        <f t="shared" si="370"/>
        <v>0</v>
      </c>
      <c r="S4458" s="458">
        <f t="shared" si="370"/>
        <v>0</v>
      </c>
      <c r="T4458" s="458">
        <f t="shared" si="370"/>
        <v>0</v>
      </c>
      <c r="U4458" s="458">
        <f t="shared" si="370"/>
        <v>0</v>
      </c>
      <c r="V4458" s="458">
        <f t="shared" si="370"/>
        <v>0</v>
      </c>
      <c r="W4458" s="458">
        <f t="shared" si="370"/>
        <v>0</v>
      </c>
      <c r="X4458" s="458">
        <f t="shared" si="370"/>
        <v>0</v>
      </c>
    </row>
    <row r="4459" spans="1:24" outlineLevel="1">
      <c r="E4459" s="458" t="str">
        <f t="shared" ref="E4459:X4459" si="371" xml:space="preserve">  E$2018</f>
        <v xml:space="preserve">Active - Total direct procurement from customers - infrastructure cost 6 - real (ADDN1) </v>
      </c>
      <c r="F4459" s="458">
        <f t="shared" si="371"/>
        <v>0</v>
      </c>
      <c r="G4459" s="458" t="str">
        <f t="shared" si="371"/>
        <v>£m</v>
      </c>
      <c r="H4459" s="458">
        <f t="shared" si="371"/>
        <v>0</v>
      </c>
      <c r="I4459" s="458">
        <f t="shared" si="371"/>
        <v>0</v>
      </c>
      <c r="J4459" s="458">
        <f t="shared" si="371"/>
        <v>0</v>
      </c>
      <c r="K4459" s="458">
        <f t="shared" si="371"/>
        <v>0</v>
      </c>
      <c r="L4459" s="458">
        <f t="shared" si="371"/>
        <v>0</v>
      </c>
      <c r="M4459" s="458">
        <f t="shared" si="371"/>
        <v>0</v>
      </c>
      <c r="N4459" s="458">
        <f t="shared" si="371"/>
        <v>0</v>
      </c>
      <c r="O4459" s="458">
        <f t="shared" si="371"/>
        <v>0</v>
      </c>
      <c r="P4459" s="458">
        <f t="shared" si="371"/>
        <v>0</v>
      </c>
      <c r="Q4459" s="458">
        <f t="shared" si="371"/>
        <v>0</v>
      </c>
      <c r="R4459" s="458">
        <f t="shared" si="371"/>
        <v>0</v>
      </c>
      <c r="S4459" s="458">
        <f t="shared" si="371"/>
        <v>0</v>
      </c>
      <c r="T4459" s="458">
        <f t="shared" si="371"/>
        <v>0</v>
      </c>
      <c r="U4459" s="458">
        <f t="shared" si="371"/>
        <v>0</v>
      </c>
      <c r="V4459" s="458">
        <f t="shared" si="371"/>
        <v>0</v>
      </c>
      <c r="W4459" s="458">
        <f t="shared" si="371"/>
        <v>0</v>
      </c>
      <c r="X4459" s="458">
        <f t="shared" si="371"/>
        <v>0</v>
      </c>
    </row>
    <row r="4460" spans="1:24" outlineLevel="1">
      <c r="E4460" s="458" t="str">
        <f t="shared" ref="E4460:X4460" si="372" xml:space="preserve">  E$2019</f>
        <v xml:space="preserve">Active - Total direct procurement from customers - infrastructure cost 6 - real (ADDN2) </v>
      </c>
      <c r="F4460" s="458">
        <f t="shared" si="372"/>
        <v>0</v>
      </c>
      <c r="G4460" s="458" t="str">
        <f t="shared" si="372"/>
        <v>£m</v>
      </c>
      <c r="H4460" s="458">
        <f t="shared" si="372"/>
        <v>0</v>
      </c>
      <c r="I4460" s="458">
        <f t="shared" si="372"/>
        <v>0</v>
      </c>
      <c r="J4460" s="458">
        <f t="shared" si="372"/>
        <v>0</v>
      </c>
      <c r="K4460" s="458">
        <f t="shared" si="372"/>
        <v>0</v>
      </c>
      <c r="L4460" s="458">
        <f t="shared" si="372"/>
        <v>0</v>
      </c>
      <c r="M4460" s="458">
        <f t="shared" si="372"/>
        <v>0</v>
      </c>
      <c r="N4460" s="458">
        <f t="shared" si="372"/>
        <v>0</v>
      </c>
      <c r="O4460" s="458">
        <f t="shared" si="372"/>
        <v>0</v>
      </c>
      <c r="P4460" s="458">
        <f t="shared" si="372"/>
        <v>0</v>
      </c>
      <c r="Q4460" s="458">
        <f t="shared" si="372"/>
        <v>0</v>
      </c>
      <c r="R4460" s="458">
        <f t="shared" si="372"/>
        <v>0</v>
      </c>
      <c r="S4460" s="458">
        <f t="shared" si="372"/>
        <v>0</v>
      </c>
      <c r="T4460" s="458">
        <f t="shared" si="372"/>
        <v>0</v>
      </c>
      <c r="U4460" s="458">
        <f t="shared" si="372"/>
        <v>0</v>
      </c>
      <c r="V4460" s="458">
        <f t="shared" si="372"/>
        <v>0</v>
      </c>
      <c r="W4460" s="458">
        <f t="shared" si="372"/>
        <v>0</v>
      </c>
      <c r="X4460" s="458">
        <f t="shared" si="372"/>
        <v>0</v>
      </c>
    </row>
    <row r="4461" spans="1:24" outlineLevel="1">
      <c r="A4461" s="453"/>
      <c r="B4461" s="453"/>
      <c r="C4461" s="454"/>
      <c r="D4461" s="455"/>
      <c r="E4461" s="456" t="s">
        <v>7540</v>
      </c>
      <c r="F4461" s="456"/>
      <c r="G4461" s="456" t="s">
        <v>29</v>
      </c>
      <c r="H4461" s="457">
        <f t="shared" ref="H4461:H4466" si="373" xml:space="preserve"> SUM( J4461:X4461 )</f>
        <v>0</v>
      </c>
      <c r="I4461" s="456"/>
      <c r="J4461" s="457">
        <f t="shared" ref="J4461:X4466" si="374" xml:space="preserve">  J4425 + J4431 + J4437 + J4443 + J4449 + J4455</f>
        <v>0</v>
      </c>
      <c r="K4461" s="457">
        <f t="shared" si="374"/>
        <v>0</v>
      </c>
      <c r="L4461" s="457">
        <f t="shared" si="374"/>
        <v>0</v>
      </c>
      <c r="M4461" s="457">
        <f t="shared" si="374"/>
        <v>0</v>
      </c>
      <c r="N4461" s="457">
        <f t="shared" si="374"/>
        <v>0</v>
      </c>
      <c r="O4461" s="457">
        <f t="shared" si="374"/>
        <v>0</v>
      </c>
      <c r="P4461" s="457">
        <f t="shared" si="374"/>
        <v>0</v>
      </c>
      <c r="Q4461" s="457">
        <f t="shared" si="374"/>
        <v>0</v>
      </c>
      <c r="R4461" s="457">
        <f t="shared" si="374"/>
        <v>0</v>
      </c>
      <c r="S4461" s="457">
        <f t="shared" si="374"/>
        <v>0</v>
      </c>
      <c r="T4461" s="457">
        <f t="shared" si="374"/>
        <v>0</v>
      </c>
      <c r="U4461" s="457">
        <f t="shared" si="374"/>
        <v>0</v>
      </c>
      <c r="V4461" s="457">
        <f t="shared" si="374"/>
        <v>0</v>
      </c>
      <c r="W4461" s="457">
        <f t="shared" si="374"/>
        <v>0</v>
      </c>
      <c r="X4461" s="457">
        <f t="shared" si="374"/>
        <v>0</v>
      </c>
    </row>
    <row r="4462" spans="1:24" outlineLevel="1">
      <c r="A4462" s="453"/>
      <c r="B4462" s="453"/>
      <c r="C4462" s="454"/>
      <c r="D4462" s="455"/>
      <c r="E4462" s="456" t="s">
        <v>7541</v>
      </c>
      <c r="F4462" s="456"/>
      <c r="G4462" s="456" t="s">
        <v>29</v>
      </c>
      <c r="H4462" s="457">
        <f t="shared" si="373"/>
        <v>786.07299999999987</v>
      </c>
      <c r="I4462" s="456"/>
      <c r="J4462" s="457">
        <f t="shared" si="374"/>
        <v>0</v>
      </c>
      <c r="K4462" s="457">
        <f t="shared" si="374"/>
        <v>0</v>
      </c>
      <c r="L4462" s="457">
        <f t="shared" si="374"/>
        <v>0</v>
      </c>
      <c r="M4462" s="457">
        <f t="shared" si="374"/>
        <v>0</v>
      </c>
      <c r="N4462" s="457">
        <f t="shared" si="374"/>
        <v>0</v>
      </c>
      <c r="O4462" s="457">
        <f t="shared" si="374"/>
        <v>0</v>
      </c>
      <c r="P4462" s="457">
        <f t="shared" si="374"/>
        <v>0</v>
      </c>
      <c r="Q4462" s="457">
        <f t="shared" si="374"/>
        <v>0</v>
      </c>
      <c r="R4462" s="457">
        <f t="shared" si="374"/>
        <v>0</v>
      </c>
      <c r="S4462" s="457">
        <f t="shared" si="374"/>
        <v>148.357</v>
      </c>
      <c r="T4462" s="457">
        <f t="shared" si="374"/>
        <v>152.65899999999999</v>
      </c>
      <c r="U4462" s="457">
        <f t="shared" si="374"/>
        <v>157.08600000000001</v>
      </c>
      <c r="V4462" s="457">
        <f t="shared" si="374"/>
        <v>161.642</v>
      </c>
      <c r="W4462" s="457">
        <f t="shared" si="374"/>
        <v>166.32900000000001</v>
      </c>
      <c r="X4462" s="457">
        <f t="shared" si="374"/>
        <v>0</v>
      </c>
    </row>
    <row r="4463" spans="1:24" outlineLevel="1">
      <c r="A4463" s="453"/>
      <c r="B4463" s="453"/>
      <c r="C4463" s="454"/>
      <c r="D4463" s="455"/>
      <c r="E4463" s="456" t="s">
        <v>7542</v>
      </c>
      <c r="F4463" s="456"/>
      <c r="G4463" s="456" t="s">
        <v>29</v>
      </c>
      <c r="H4463" s="457">
        <f t="shared" si="373"/>
        <v>0</v>
      </c>
      <c r="I4463" s="456"/>
      <c r="J4463" s="457">
        <f t="shared" si="374"/>
        <v>0</v>
      </c>
      <c r="K4463" s="457">
        <f t="shared" si="374"/>
        <v>0</v>
      </c>
      <c r="L4463" s="457">
        <f t="shared" si="374"/>
        <v>0</v>
      </c>
      <c r="M4463" s="457">
        <f t="shared" si="374"/>
        <v>0</v>
      </c>
      <c r="N4463" s="457">
        <f t="shared" si="374"/>
        <v>0</v>
      </c>
      <c r="O4463" s="457">
        <f t="shared" si="374"/>
        <v>0</v>
      </c>
      <c r="P4463" s="457">
        <f t="shared" si="374"/>
        <v>0</v>
      </c>
      <c r="Q4463" s="457">
        <f t="shared" si="374"/>
        <v>0</v>
      </c>
      <c r="R4463" s="457">
        <f t="shared" si="374"/>
        <v>0</v>
      </c>
      <c r="S4463" s="457">
        <f t="shared" si="374"/>
        <v>0</v>
      </c>
      <c r="T4463" s="457">
        <f t="shared" si="374"/>
        <v>0</v>
      </c>
      <c r="U4463" s="457">
        <f t="shared" si="374"/>
        <v>0</v>
      </c>
      <c r="V4463" s="457">
        <f t="shared" si="374"/>
        <v>0</v>
      </c>
      <c r="W4463" s="457">
        <f t="shared" si="374"/>
        <v>0</v>
      </c>
      <c r="X4463" s="457">
        <f t="shared" si="374"/>
        <v>0</v>
      </c>
    </row>
    <row r="4464" spans="1:24" outlineLevel="1">
      <c r="A4464" s="453"/>
      <c r="B4464" s="453"/>
      <c r="C4464" s="454"/>
      <c r="D4464" s="455"/>
      <c r="E4464" s="456" t="s">
        <v>7543</v>
      </c>
      <c r="F4464" s="456"/>
      <c r="G4464" s="456" t="s">
        <v>29</v>
      </c>
      <c r="H4464" s="457">
        <f t="shared" si="373"/>
        <v>0</v>
      </c>
      <c r="I4464" s="456"/>
      <c r="J4464" s="457">
        <f t="shared" si="374"/>
        <v>0</v>
      </c>
      <c r="K4464" s="457">
        <f t="shared" si="374"/>
        <v>0</v>
      </c>
      <c r="L4464" s="457">
        <f t="shared" si="374"/>
        <v>0</v>
      </c>
      <c r="M4464" s="457">
        <f t="shared" si="374"/>
        <v>0</v>
      </c>
      <c r="N4464" s="457">
        <f t="shared" si="374"/>
        <v>0</v>
      </c>
      <c r="O4464" s="457">
        <f t="shared" si="374"/>
        <v>0</v>
      </c>
      <c r="P4464" s="457">
        <f t="shared" si="374"/>
        <v>0</v>
      </c>
      <c r="Q4464" s="457">
        <f t="shared" si="374"/>
        <v>0</v>
      </c>
      <c r="R4464" s="457">
        <f t="shared" si="374"/>
        <v>0</v>
      </c>
      <c r="S4464" s="457">
        <f t="shared" si="374"/>
        <v>0</v>
      </c>
      <c r="T4464" s="457">
        <f t="shared" si="374"/>
        <v>0</v>
      </c>
      <c r="U4464" s="457">
        <f t="shared" si="374"/>
        <v>0</v>
      </c>
      <c r="V4464" s="457">
        <f t="shared" si="374"/>
        <v>0</v>
      </c>
      <c r="W4464" s="457">
        <f t="shared" si="374"/>
        <v>0</v>
      </c>
      <c r="X4464" s="457">
        <f t="shared" si="374"/>
        <v>0</v>
      </c>
    </row>
    <row r="4465" spans="1:24" outlineLevel="1">
      <c r="A4465" s="453"/>
      <c r="B4465" s="453"/>
      <c r="C4465" s="454"/>
      <c r="D4465" s="455"/>
      <c r="E4465" s="456" t="s">
        <v>7544</v>
      </c>
      <c r="F4465" s="456"/>
      <c r="G4465" s="456" t="s">
        <v>29</v>
      </c>
      <c r="H4465" s="457">
        <f t="shared" si="373"/>
        <v>552.86400000000003</v>
      </c>
      <c r="I4465" s="456"/>
      <c r="J4465" s="457">
        <f t="shared" si="374"/>
        <v>0</v>
      </c>
      <c r="K4465" s="457">
        <f t="shared" si="374"/>
        <v>0</v>
      </c>
      <c r="L4465" s="457">
        <f t="shared" si="374"/>
        <v>0</v>
      </c>
      <c r="M4465" s="457">
        <f t="shared" si="374"/>
        <v>0</v>
      </c>
      <c r="N4465" s="457">
        <f t="shared" si="374"/>
        <v>103.81699999999999</v>
      </c>
      <c r="O4465" s="457">
        <f t="shared" si="374"/>
        <v>106.13200000000001</v>
      </c>
      <c r="P4465" s="457">
        <f t="shared" si="374"/>
        <v>104.378</v>
      </c>
      <c r="Q4465" s="457">
        <f t="shared" si="374"/>
        <v>118.79600000000001</v>
      </c>
      <c r="R4465" s="457">
        <f t="shared" si="374"/>
        <v>119.741</v>
      </c>
      <c r="S4465" s="457">
        <f t="shared" si="374"/>
        <v>0</v>
      </c>
      <c r="T4465" s="457">
        <f t="shared" si="374"/>
        <v>0</v>
      </c>
      <c r="U4465" s="457">
        <f t="shared" si="374"/>
        <v>0</v>
      </c>
      <c r="V4465" s="457">
        <f t="shared" si="374"/>
        <v>0</v>
      </c>
      <c r="W4465" s="457">
        <f t="shared" si="374"/>
        <v>0</v>
      </c>
      <c r="X4465" s="457">
        <f t="shared" si="374"/>
        <v>0</v>
      </c>
    </row>
    <row r="4466" spans="1:24" outlineLevel="1">
      <c r="A4466" s="453"/>
      <c r="B4466" s="453"/>
      <c r="C4466" s="454"/>
      <c r="D4466" s="455"/>
      <c r="E4466" s="456" t="s">
        <v>7545</v>
      </c>
      <c r="F4466" s="456"/>
      <c r="G4466" s="456" t="s">
        <v>29</v>
      </c>
      <c r="H4466" s="457">
        <f t="shared" si="373"/>
        <v>0</v>
      </c>
      <c r="I4466" s="456"/>
      <c r="J4466" s="457">
        <f t="shared" si="374"/>
        <v>0</v>
      </c>
      <c r="K4466" s="457">
        <f t="shared" si="374"/>
        <v>0</v>
      </c>
      <c r="L4466" s="457">
        <f t="shared" si="374"/>
        <v>0</v>
      </c>
      <c r="M4466" s="457">
        <f t="shared" si="374"/>
        <v>0</v>
      </c>
      <c r="N4466" s="457">
        <f t="shared" si="374"/>
        <v>0</v>
      </c>
      <c r="O4466" s="457">
        <f t="shared" si="374"/>
        <v>0</v>
      </c>
      <c r="P4466" s="457">
        <f t="shared" si="374"/>
        <v>0</v>
      </c>
      <c r="Q4466" s="457">
        <f t="shared" si="374"/>
        <v>0</v>
      </c>
      <c r="R4466" s="457">
        <f t="shared" si="374"/>
        <v>0</v>
      </c>
      <c r="S4466" s="457">
        <f t="shared" si="374"/>
        <v>0</v>
      </c>
      <c r="T4466" s="457">
        <f t="shared" si="374"/>
        <v>0</v>
      </c>
      <c r="U4466" s="457">
        <f t="shared" si="374"/>
        <v>0</v>
      </c>
      <c r="V4466" s="457">
        <f t="shared" si="374"/>
        <v>0</v>
      </c>
      <c r="W4466" s="457">
        <f t="shared" si="374"/>
        <v>0</v>
      </c>
      <c r="X4466" s="457">
        <f t="shared" si="374"/>
        <v>0</v>
      </c>
    </row>
    <row r="4467" spans="1:24" outlineLevel="1"/>
    <row r="4468" spans="1:24" outlineLevel="1"/>
    <row r="4469" spans="1:24" outlineLevel="1">
      <c r="B4469" s="69" t="s">
        <v>7546</v>
      </c>
    </row>
    <row r="4470" spans="1:24" outlineLevel="1">
      <c r="E4470" s="462" t="str">
        <f t="shared" ref="E4470:X4470" si="375" xml:space="preserve">  E$3390</f>
        <v>Active - real dividend growth</v>
      </c>
      <c r="F4470" s="462">
        <f t="shared" si="375"/>
        <v>0</v>
      </c>
      <c r="G4470" s="462" t="str">
        <f t="shared" si="375"/>
        <v>%</v>
      </c>
      <c r="H4470" s="462">
        <f t="shared" si="375"/>
        <v>0</v>
      </c>
      <c r="I4470" s="462">
        <f t="shared" si="375"/>
        <v>0</v>
      </c>
      <c r="J4470" s="462">
        <f t="shared" si="375"/>
        <v>0</v>
      </c>
      <c r="K4470" s="462">
        <f t="shared" si="375"/>
        <v>0</v>
      </c>
      <c r="L4470" s="462">
        <f t="shared" si="375"/>
        <v>0</v>
      </c>
      <c r="M4470" s="462">
        <f t="shared" si="375"/>
        <v>0</v>
      </c>
      <c r="N4470" s="462">
        <f t="shared" si="375"/>
        <v>0</v>
      </c>
      <c r="O4470" s="462">
        <f t="shared" si="375"/>
        <v>0</v>
      </c>
      <c r="P4470" s="462">
        <f t="shared" si="375"/>
        <v>0</v>
      </c>
      <c r="Q4470" s="462">
        <f t="shared" si="375"/>
        <v>0</v>
      </c>
      <c r="R4470" s="462">
        <f t="shared" si="375"/>
        <v>0</v>
      </c>
      <c r="S4470" s="462">
        <f t="shared" si="375"/>
        <v>0.02</v>
      </c>
      <c r="T4470" s="462">
        <f t="shared" si="375"/>
        <v>0.02</v>
      </c>
      <c r="U4470" s="462">
        <f t="shared" si="375"/>
        <v>0.02</v>
      </c>
      <c r="V4470" s="462">
        <f t="shared" si="375"/>
        <v>0.02</v>
      </c>
      <c r="W4470" s="462">
        <f t="shared" si="375"/>
        <v>0.02</v>
      </c>
      <c r="X4470" s="462">
        <f t="shared" si="375"/>
        <v>0</v>
      </c>
    </row>
    <row r="4471" spans="1:24" outlineLevel="1">
      <c r="A4471" s="447"/>
      <c r="B4471" s="447"/>
      <c r="C4471" s="448"/>
      <c r="D4471" s="449"/>
      <c r="E4471" s="460" t="s">
        <v>7547</v>
      </c>
      <c r="F4471" s="460">
        <v>0</v>
      </c>
      <c r="G4471" s="460" t="s">
        <v>64</v>
      </c>
      <c r="H4471" s="460">
        <v>0</v>
      </c>
      <c r="I4471" s="460">
        <v>0</v>
      </c>
      <c r="J4471" s="460">
        <v>0</v>
      </c>
      <c r="K4471" s="460">
        <v>8.7741270075143429E-2</v>
      </c>
      <c r="L4471" s="460">
        <v>5.4371394086782932E-2</v>
      </c>
      <c r="M4471" s="460">
        <v>1.849539242511522E-2</v>
      </c>
      <c r="N4471" s="460">
        <v>1.1831961948282732E-2</v>
      </c>
      <c r="O4471" s="460">
        <v>1.9539819883654719E-2</v>
      </c>
      <c r="P4471" s="460">
        <v>1.759392920418934E-2</v>
      </c>
      <c r="Q4471" s="460">
        <v>2.1660859207095262E-2</v>
      </c>
      <c r="R4471" s="460">
        <v>1.2448426046954175E-2</v>
      </c>
      <c r="S4471" s="460">
        <v>5.3156268195909684E-2</v>
      </c>
      <c r="T4471" s="460">
        <v>2.0075005515111322E-2</v>
      </c>
      <c r="U4471" s="460">
        <v>2.0058391003460185E-2</v>
      </c>
      <c r="V4471" s="460">
        <v>1.9981979116976634E-2</v>
      </c>
      <c r="W4471" s="460">
        <v>2.0006235709831843E-2</v>
      </c>
      <c r="X4471" s="460">
        <v>0</v>
      </c>
    </row>
    <row r="4472" spans="1:24" outlineLevel="1">
      <c r="A4472" s="453"/>
      <c r="B4472" s="453"/>
      <c r="C4472" s="454"/>
      <c r="D4472" s="455"/>
      <c r="E4472" s="456" t="s">
        <v>7546</v>
      </c>
      <c r="F4472" s="456"/>
      <c r="G4472" s="456" t="s">
        <v>64</v>
      </c>
      <c r="H4472" s="456"/>
      <c r="I4472" s="456"/>
      <c r="J4472" s="461">
        <f t="shared" ref="J4472:X4472" si="376" xml:space="preserve">  ( ( 1 + J4470 ) * ( 1 + J4471 ) ) - 1</f>
        <v>0</v>
      </c>
      <c r="K4472" s="461">
        <f t="shared" si="376"/>
        <v>8.7741270075143429E-2</v>
      </c>
      <c r="L4472" s="461">
        <f t="shared" si="376"/>
        <v>5.4371394086782932E-2</v>
      </c>
      <c r="M4472" s="461">
        <f t="shared" si="376"/>
        <v>1.849539242511522E-2</v>
      </c>
      <c r="N4472" s="461">
        <f t="shared" si="376"/>
        <v>1.1831961948282732E-2</v>
      </c>
      <c r="O4472" s="461">
        <f t="shared" si="376"/>
        <v>1.9539819883654719E-2</v>
      </c>
      <c r="P4472" s="461">
        <f t="shared" si="376"/>
        <v>1.759392920418934E-2</v>
      </c>
      <c r="Q4472" s="461">
        <f t="shared" si="376"/>
        <v>2.1660859207095262E-2</v>
      </c>
      <c r="R4472" s="461">
        <f t="shared" si="376"/>
        <v>1.2448426046954175E-2</v>
      </c>
      <c r="S4472" s="461">
        <f t="shared" si="376"/>
        <v>7.4219393559827873E-2</v>
      </c>
      <c r="T4472" s="461">
        <f t="shared" si="376"/>
        <v>4.0476505625413495E-2</v>
      </c>
      <c r="U4472" s="461">
        <f t="shared" si="376"/>
        <v>4.0459558823529473E-2</v>
      </c>
      <c r="V4472" s="461">
        <f t="shared" si="376"/>
        <v>4.0381618699316224E-2</v>
      </c>
      <c r="W4472" s="461">
        <f t="shared" si="376"/>
        <v>4.0406360424028565E-2</v>
      </c>
      <c r="X4472" s="461">
        <f t="shared" si="376"/>
        <v>0</v>
      </c>
    </row>
    <row r="4473" spans="1:24" outlineLevel="1"/>
    <row r="4476" spans="1:24">
      <c r="B4476" s="69" t="s">
        <v>98</v>
      </c>
    </row>
  </sheetData>
  <conditionalFormatting sqref="F2:F3">
    <cfRule type="cellIs" dxfId="89" priority="1" stopIfTrue="1" operator="notEqual">
      <formula>0</formula>
    </cfRule>
    <cfRule type="cellIs" dxfId="88" priority="2" stopIfTrue="1" operator="equal">
      <formula>""</formula>
    </cfRule>
  </conditionalFormatting>
  <conditionalFormatting sqref="J3:ZZ3">
    <cfRule type="cellIs" dxfId="87" priority="3" operator="equal">
      <formula>"PPA ext."</formula>
    </cfRule>
    <cfRule type="cellIs" dxfId="86" priority="4" operator="equal">
      <formula>"Delay"</formula>
    </cfRule>
    <cfRule type="cellIs" dxfId="85" priority="5" operator="equal">
      <formula>"Fin Close"</formula>
    </cfRule>
    <cfRule type="cellIs" dxfId="84" priority="6" stopIfTrue="1" operator="equal">
      <formula>"Construction"</formula>
    </cfRule>
    <cfRule type="cellIs" dxfId="83" priority="7" stopIfTrue="1" operator="equal">
      <formula>"Operations"</formula>
    </cfRule>
  </conditionalFormatting>
  <printOptions headings="1"/>
  <pageMargins left="0.74803149606299213" right="0.74803149606299213" top="0.98425196850393704" bottom="0.98425196850393704" header="0.51181102362204722" footer="0.51181102362204722"/>
  <pageSetup paperSize="9" scale="49" orientation="landscape" blackAndWhite="1"/>
  <headerFooter>
    <oddHeader>&amp;LPROJECT [XXX]&amp;CSheet:&amp;A&amp;RSTRICTLY CONFIDENTIAL</oddHeader>
    <oddFooter>&amp;L&amp;F ( Printed on &amp;D at &amp;T )&amp;RPage &amp;P of &amp;N</oddFooter>
  </headerFooter>
  <colBreaks count="10" manualBreakCount="10">
    <brk id="20" max="1048575" man="1"/>
    <brk id="31" max="1048575" man="1"/>
    <brk id="42" max="1048575" man="1"/>
    <brk id="53" max="1048575" man="1"/>
    <brk id="64" max="1048575" man="1"/>
    <brk id="75" max="1048575" man="1"/>
    <brk id="86" max="1048575" man="1"/>
    <brk id="97" max="1048575" man="1"/>
    <brk id="108" max="1048575" man="1"/>
    <brk id="11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E350-43C7-4200-A1C0-91766163AAE2}">
  <sheetPr>
    <tabColor theme="8"/>
    <outlinePr summaryBelow="0" summaryRight="0"/>
  </sheetPr>
  <dimension ref="A1:ZZ718"/>
  <sheetViews>
    <sheetView showGridLines="0" topLeftCell="A73" zoomScale="80" zoomScaleNormal="80" workbookViewId="0">
      <selection activeCell="N142" sqref="N142"/>
    </sheetView>
  </sheetViews>
  <sheetFormatPr defaultColWidth="0" defaultRowHeight="11.25" outlineLevelRow="1"/>
  <cols>
    <col min="1" max="1" width="1.5" style="490" customWidth="1"/>
    <col min="2" max="2" width="2.5" style="490" customWidth="1"/>
    <col min="3" max="3" width="1.5" style="492" customWidth="1"/>
    <col min="4" max="4" width="2.33203125" style="500" customWidth="1"/>
    <col min="5" max="5" width="107.5" style="488" customWidth="1"/>
    <col min="6" max="6" width="11.1640625" style="488" bestFit="1" customWidth="1"/>
    <col min="7" max="7" width="13.5" style="488" bestFit="1" customWidth="1"/>
    <col min="8" max="8" width="20.83203125" style="493" customWidth="1"/>
    <col min="9" max="9" width="3.5" style="488" customWidth="1"/>
    <col min="10" max="24" width="16.33203125" style="488" bestFit="1" customWidth="1"/>
    <col min="25" max="702" width="15.1640625" style="488" customWidth="1"/>
    <col min="703" max="703" width="15.1640625" style="488" hidden="1" customWidth="1"/>
    <col min="704" max="16384" width="15.1640625" style="488" hidden="1"/>
  </cols>
  <sheetData>
    <row r="1" spans="1:702" s="474" customFormat="1">
      <c r="A1" s="473" t="str">
        <f ca="1" xml:space="preserve"> RIGHT(CELL("filename", A1), LEN(CELL("filename", A1)) - SEARCH("]", CELL("filename", A1)))</f>
        <v>PR24 - OBXValues</v>
      </c>
      <c r="B1" s="473"/>
    </row>
    <row r="2" spans="1:702" s="484" customFormat="1">
      <c r="A2" s="475"/>
      <c r="B2" s="475"/>
      <c r="C2" s="476"/>
      <c r="D2" s="477"/>
      <c r="E2" s="478" t="s">
        <v>14</v>
      </c>
      <c r="F2" s="479">
        <v>5</v>
      </c>
      <c r="G2" s="480" t="s">
        <v>15</v>
      </c>
      <c r="H2" s="481"/>
      <c r="I2" s="481"/>
      <c r="J2" s="482">
        <v>44651</v>
      </c>
      <c r="K2" s="482">
        <v>45016</v>
      </c>
      <c r="L2" s="482">
        <v>45382</v>
      </c>
      <c r="M2" s="482">
        <v>45747</v>
      </c>
      <c r="N2" s="482">
        <v>46112</v>
      </c>
      <c r="O2" s="482">
        <v>46477</v>
      </c>
      <c r="P2" s="482">
        <v>46843</v>
      </c>
      <c r="Q2" s="482">
        <v>47208</v>
      </c>
      <c r="R2" s="482">
        <v>47573</v>
      </c>
      <c r="S2" s="482">
        <v>47938</v>
      </c>
      <c r="T2" s="482">
        <v>48304</v>
      </c>
      <c r="U2" s="482">
        <v>48669</v>
      </c>
      <c r="V2" s="482">
        <v>49034</v>
      </c>
      <c r="W2" s="482">
        <v>49399</v>
      </c>
      <c r="X2" s="482">
        <v>49765</v>
      </c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3"/>
      <c r="AV2" s="483"/>
      <c r="AW2" s="483"/>
      <c r="AX2" s="483"/>
      <c r="AY2" s="483"/>
      <c r="AZ2" s="483"/>
      <c r="BA2" s="483"/>
      <c r="BB2" s="483"/>
      <c r="BC2" s="483"/>
      <c r="BD2" s="483"/>
      <c r="BE2" s="483"/>
      <c r="BF2" s="483"/>
      <c r="BG2" s="483"/>
      <c r="BH2" s="483"/>
      <c r="BI2" s="483"/>
      <c r="BJ2" s="483"/>
      <c r="BK2" s="483"/>
      <c r="BL2" s="483"/>
      <c r="BM2" s="483"/>
      <c r="BN2" s="483"/>
      <c r="BO2" s="483"/>
      <c r="BP2" s="483"/>
      <c r="BQ2" s="483"/>
      <c r="BR2" s="483"/>
      <c r="BS2" s="483"/>
      <c r="BT2" s="483"/>
      <c r="BU2" s="483"/>
      <c r="BV2" s="483"/>
      <c r="BW2" s="483"/>
      <c r="BX2" s="483"/>
      <c r="BY2" s="483"/>
      <c r="BZ2" s="483"/>
      <c r="CA2" s="483"/>
      <c r="CB2" s="483"/>
      <c r="CC2" s="483"/>
      <c r="CD2" s="483"/>
      <c r="CE2" s="483"/>
      <c r="CF2" s="483"/>
      <c r="CG2" s="483"/>
      <c r="CH2" s="483"/>
      <c r="CI2" s="483"/>
      <c r="CJ2" s="483"/>
      <c r="CK2" s="483"/>
      <c r="CL2" s="483"/>
      <c r="CM2" s="483"/>
      <c r="CN2" s="483"/>
      <c r="CO2" s="483"/>
      <c r="CP2" s="483"/>
      <c r="CQ2" s="483"/>
      <c r="CR2" s="483"/>
      <c r="CS2" s="483"/>
      <c r="CT2" s="483"/>
      <c r="CU2" s="483"/>
      <c r="CV2" s="483"/>
      <c r="CW2" s="483"/>
      <c r="CX2" s="483"/>
      <c r="CY2" s="483"/>
      <c r="CZ2" s="483"/>
      <c r="DA2" s="483"/>
      <c r="DB2" s="483"/>
      <c r="DC2" s="483"/>
      <c r="DD2" s="483"/>
      <c r="DE2" s="483"/>
      <c r="DF2" s="483"/>
      <c r="DG2" s="483"/>
      <c r="DH2" s="483"/>
      <c r="DI2" s="483"/>
      <c r="DJ2" s="483"/>
      <c r="DK2" s="483"/>
      <c r="DL2" s="483"/>
      <c r="DM2" s="483"/>
      <c r="DN2" s="483"/>
      <c r="DO2" s="483"/>
      <c r="DP2" s="483"/>
      <c r="DQ2" s="483"/>
      <c r="DR2" s="483"/>
      <c r="DS2" s="483"/>
      <c r="DT2" s="483"/>
      <c r="DU2" s="483"/>
      <c r="DV2" s="483"/>
      <c r="DW2" s="483"/>
      <c r="DX2" s="483"/>
      <c r="DY2" s="483"/>
      <c r="DZ2" s="483"/>
    </row>
    <row r="3" spans="1:702" s="487" customFormat="1">
      <c r="A3" s="475"/>
      <c r="B3" s="475"/>
      <c r="C3" s="476"/>
      <c r="D3" s="477"/>
      <c r="E3" s="485" t="s">
        <v>16</v>
      </c>
      <c r="F3" s="479">
        <v>0</v>
      </c>
      <c r="G3" s="480" t="s">
        <v>280</v>
      </c>
      <c r="H3" s="481"/>
      <c r="I3" s="481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  <c r="Y3" s="486"/>
      <c r="Z3" s="486"/>
      <c r="AA3" s="486"/>
      <c r="AB3" s="486"/>
      <c r="AC3" s="486"/>
      <c r="AD3" s="486"/>
      <c r="AE3" s="486"/>
      <c r="AF3" s="486"/>
      <c r="AG3" s="486"/>
      <c r="AH3" s="486"/>
      <c r="AI3" s="486"/>
      <c r="AJ3" s="486"/>
      <c r="AK3" s="486"/>
      <c r="AL3" s="486"/>
      <c r="AM3" s="486"/>
      <c r="AN3" s="486"/>
      <c r="AO3" s="486"/>
      <c r="AP3" s="486"/>
      <c r="AQ3" s="486"/>
      <c r="AR3" s="486"/>
      <c r="AS3" s="486"/>
      <c r="AT3" s="486"/>
      <c r="AU3" s="486"/>
      <c r="AV3" s="486"/>
      <c r="AW3" s="486"/>
      <c r="AX3" s="486"/>
      <c r="AY3" s="486"/>
      <c r="AZ3" s="486"/>
      <c r="BA3" s="486"/>
      <c r="BB3" s="486"/>
      <c r="BC3" s="486"/>
      <c r="BD3" s="486"/>
      <c r="BE3" s="486"/>
      <c r="BF3" s="486"/>
      <c r="BG3" s="486"/>
      <c r="BH3" s="486"/>
      <c r="BI3" s="486"/>
      <c r="BJ3" s="486"/>
      <c r="BK3" s="486"/>
      <c r="BL3" s="486"/>
      <c r="BM3" s="486"/>
      <c r="BN3" s="486"/>
      <c r="BO3" s="486"/>
      <c r="BP3" s="486"/>
      <c r="BQ3" s="486"/>
      <c r="BR3" s="486"/>
      <c r="BS3" s="486"/>
      <c r="BT3" s="486"/>
      <c r="BU3" s="486"/>
      <c r="BV3" s="486"/>
      <c r="BW3" s="486"/>
      <c r="BX3" s="486"/>
      <c r="BY3" s="486"/>
      <c r="BZ3" s="486"/>
      <c r="CA3" s="486"/>
      <c r="CB3" s="486"/>
      <c r="CC3" s="486"/>
      <c r="CD3" s="486"/>
      <c r="CE3" s="486"/>
      <c r="CF3" s="486"/>
      <c r="CG3" s="486"/>
      <c r="CH3" s="486"/>
      <c r="CI3" s="486"/>
      <c r="CJ3" s="486"/>
      <c r="CK3" s="486"/>
      <c r="CL3" s="486"/>
      <c r="CM3" s="486"/>
      <c r="CN3" s="486"/>
      <c r="CO3" s="486"/>
      <c r="CP3" s="486"/>
      <c r="CQ3" s="486"/>
      <c r="CR3" s="486"/>
      <c r="CS3" s="486"/>
      <c r="CT3" s="486"/>
      <c r="CU3" s="486"/>
      <c r="CV3" s="486"/>
      <c r="CW3" s="486"/>
      <c r="CX3" s="486"/>
      <c r="CY3" s="486"/>
      <c r="CZ3" s="486"/>
      <c r="DA3" s="486"/>
      <c r="DB3" s="486"/>
      <c r="DC3" s="486"/>
      <c r="DD3" s="486"/>
      <c r="DE3" s="486"/>
      <c r="DF3" s="486"/>
      <c r="DG3" s="486"/>
      <c r="DH3" s="486"/>
      <c r="DI3" s="486"/>
      <c r="DJ3" s="486"/>
      <c r="DK3" s="486"/>
      <c r="DL3" s="486"/>
      <c r="DM3" s="486"/>
      <c r="DN3" s="486"/>
      <c r="DO3" s="486"/>
      <c r="DP3" s="486"/>
      <c r="DQ3" s="486"/>
      <c r="DR3" s="486"/>
      <c r="DS3" s="486"/>
      <c r="DT3" s="486"/>
      <c r="DU3" s="486"/>
      <c r="DV3" s="486"/>
      <c r="DW3" s="486"/>
      <c r="DX3" s="486"/>
      <c r="DY3" s="486"/>
      <c r="DZ3" s="486"/>
      <c r="EA3" s="486"/>
      <c r="EB3" s="486"/>
      <c r="EC3" s="486"/>
      <c r="ED3" s="486"/>
      <c r="EE3" s="486"/>
      <c r="EF3" s="486"/>
      <c r="EG3" s="486"/>
      <c r="EH3" s="486"/>
      <c r="EI3" s="486"/>
      <c r="EJ3" s="486"/>
      <c r="EK3" s="486"/>
      <c r="EL3" s="486"/>
      <c r="EM3" s="486"/>
      <c r="EN3" s="486"/>
      <c r="EO3" s="486"/>
      <c r="EP3" s="486"/>
      <c r="EQ3" s="486"/>
      <c r="ER3" s="486"/>
      <c r="ES3" s="486"/>
      <c r="ET3" s="486"/>
      <c r="EU3" s="486"/>
      <c r="EV3" s="486"/>
      <c r="EW3" s="486"/>
      <c r="EX3" s="486"/>
      <c r="EY3" s="486"/>
      <c r="EZ3" s="486"/>
      <c r="FA3" s="486"/>
      <c r="FB3" s="486"/>
      <c r="FC3" s="486"/>
      <c r="FD3" s="486"/>
      <c r="FE3" s="486"/>
      <c r="FF3" s="486"/>
      <c r="FG3" s="486"/>
      <c r="FH3" s="486"/>
      <c r="FI3" s="486"/>
      <c r="FJ3" s="486"/>
      <c r="FK3" s="486"/>
      <c r="FL3" s="486"/>
      <c r="FM3" s="486"/>
      <c r="FN3" s="486"/>
      <c r="FO3" s="486"/>
      <c r="FP3" s="486"/>
      <c r="FQ3" s="486"/>
      <c r="FR3" s="486"/>
      <c r="FS3" s="486"/>
      <c r="FT3" s="486"/>
      <c r="FU3" s="486"/>
      <c r="FV3" s="486"/>
      <c r="FW3" s="486"/>
      <c r="FX3" s="486"/>
      <c r="FY3" s="486"/>
      <c r="FZ3" s="486"/>
      <c r="GA3" s="486"/>
      <c r="GB3" s="486"/>
      <c r="GC3" s="486"/>
      <c r="GD3" s="486"/>
      <c r="GE3" s="486"/>
      <c r="GF3" s="486"/>
      <c r="GG3" s="486"/>
      <c r="GH3" s="486"/>
      <c r="GI3" s="486"/>
      <c r="GJ3" s="486"/>
      <c r="GK3" s="486"/>
      <c r="GL3" s="486"/>
      <c r="GM3" s="486"/>
      <c r="GN3" s="486"/>
      <c r="GO3" s="486"/>
      <c r="GP3" s="486"/>
      <c r="GQ3" s="486"/>
      <c r="GR3" s="486"/>
      <c r="GS3" s="486"/>
      <c r="GT3" s="486"/>
      <c r="GU3" s="486"/>
      <c r="GV3" s="486"/>
      <c r="GW3" s="486"/>
      <c r="GX3" s="486"/>
      <c r="GY3" s="486"/>
      <c r="GZ3" s="486"/>
      <c r="HA3" s="486"/>
      <c r="HB3" s="486"/>
      <c r="HC3" s="486"/>
      <c r="HD3" s="486"/>
      <c r="HE3" s="486"/>
      <c r="HF3" s="486"/>
      <c r="HG3" s="486"/>
      <c r="HH3" s="486"/>
      <c r="HI3" s="486"/>
      <c r="HJ3" s="486"/>
      <c r="HK3" s="486"/>
      <c r="HL3" s="486"/>
      <c r="HM3" s="486"/>
      <c r="HN3" s="486"/>
      <c r="HO3" s="486"/>
      <c r="HP3" s="486"/>
      <c r="HQ3" s="486"/>
      <c r="HR3" s="486"/>
      <c r="HS3" s="486"/>
      <c r="HT3" s="486"/>
      <c r="HU3" s="486"/>
      <c r="HV3" s="486"/>
      <c r="HW3" s="486"/>
      <c r="HX3" s="486"/>
      <c r="HY3" s="486"/>
      <c r="HZ3" s="486"/>
      <c r="IA3" s="486"/>
      <c r="IB3" s="486"/>
      <c r="IC3" s="486"/>
      <c r="ID3" s="486"/>
      <c r="IE3" s="486"/>
      <c r="IF3" s="486"/>
      <c r="IG3" s="486"/>
      <c r="IH3" s="486"/>
      <c r="II3" s="486"/>
      <c r="IJ3" s="486"/>
      <c r="IK3" s="486"/>
      <c r="IL3" s="486"/>
      <c r="IM3" s="486"/>
      <c r="IN3" s="486"/>
      <c r="IO3" s="486"/>
      <c r="IP3" s="486"/>
      <c r="IQ3" s="486"/>
      <c r="IR3" s="486"/>
      <c r="IS3" s="486"/>
      <c r="IT3" s="486"/>
      <c r="IU3" s="486"/>
      <c r="IV3" s="486"/>
      <c r="IW3" s="486"/>
      <c r="IX3" s="486"/>
      <c r="IY3" s="486"/>
      <c r="IZ3" s="486"/>
      <c r="JA3" s="486"/>
      <c r="JB3" s="486"/>
      <c r="JC3" s="486"/>
      <c r="JD3" s="486"/>
      <c r="JE3" s="486"/>
      <c r="JF3" s="486"/>
      <c r="JG3" s="486"/>
      <c r="JH3" s="486"/>
      <c r="JI3" s="486"/>
      <c r="JJ3" s="486"/>
      <c r="JK3" s="486"/>
      <c r="JL3" s="486"/>
      <c r="JM3" s="486"/>
      <c r="JN3" s="486"/>
      <c r="JO3" s="486"/>
      <c r="JP3" s="486"/>
      <c r="JQ3" s="486"/>
      <c r="JR3" s="486"/>
      <c r="JS3" s="486"/>
      <c r="JT3" s="486"/>
      <c r="JU3" s="486"/>
      <c r="JV3" s="486"/>
      <c r="JW3" s="486"/>
      <c r="JX3" s="486"/>
      <c r="JY3" s="486"/>
      <c r="JZ3" s="486"/>
      <c r="KA3" s="486"/>
      <c r="KB3" s="486"/>
      <c r="KC3" s="486"/>
      <c r="KD3" s="486"/>
      <c r="KE3" s="486"/>
      <c r="KF3" s="486"/>
      <c r="KG3" s="486"/>
      <c r="KH3" s="486"/>
      <c r="KI3" s="486"/>
      <c r="KJ3" s="486"/>
      <c r="KK3" s="486"/>
      <c r="KL3" s="486"/>
      <c r="KM3" s="486"/>
      <c r="KN3" s="486"/>
      <c r="KO3" s="486"/>
      <c r="KP3" s="486"/>
      <c r="KQ3" s="486"/>
      <c r="KR3" s="486"/>
      <c r="KS3" s="486"/>
      <c r="KT3" s="486"/>
      <c r="KU3" s="486"/>
      <c r="KV3" s="486"/>
      <c r="KW3" s="486"/>
      <c r="KX3" s="486"/>
      <c r="KY3" s="486"/>
      <c r="KZ3" s="486"/>
      <c r="LA3" s="486"/>
      <c r="LB3" s="486"/>
      <c r="LC3" s="486"/>
      <c r="LD3" s="486"/>
      <c r="LE3" s="486"/>
      <c r="LF3" s="486"/>
      <c r="LG3" s="486"/>
      <c r="LH3" s="486"/>
      <c r="LI3" s="486"/>
      <c r="LJ3" s="486"/>
      <c r="LK3" s="486"/>
      <c r="LL3" s="486"/>
      <c r="LM3" s="486"/>
      <c r="LN3" s="486"/>
      <c r="LO3" s="486"/>
      <c r="LP3" s="486"/>
      <c r="LQ3" s="486"/>
      <c r="LR3" s="486"/>
      <c r="LS3" s="486"/>
      <c r="LT3" s="486"/>
      <c r="LU3" s="486"/>
      <c r="LV3" s="486"/>
      <c r="LW3" s="486"/>
      <c r="LX3" s="486"/>
      <c r="LY3" s="486"/>
      <c r="LZ3" s="486"/>
      <c r="MA3" s="486"/>
      <c r="MB3" s="486"/>
      <c r="MC3" s="486"/>
      <c r="MD3" s="486"/>
      <c r="ME3" s="486"/>
      <c r="MF3" s="486"/>
      <c r="MG3" s="486"/>
      <c r="MH3" s="486"/>
      <c r="MI3" s="486"/>
      <c r="MJ3" s="486"/>
      <c r="MK3" s="486"/>
      <c r="ML3" s="486"/>
      <c r="MM3" s="486"/>
      <c r="MN3" s="486"/>
      <c r="MO3" s="486"/>
      <c r="MP3" s="486"/>
      <c r="MQ3" s="486"/>
      <c r="MR3" s="486"/>
      <c r="MS3" s="486"/>
      <c r="MT3" s="486"/>
      <c r="MU3" s="486"/>
      <c r="MV3" s="486"/>
      <c r="MW3" s="486"/>
      <c r="MX3" s="486"/>
      <c r="MY3" s="486"/>
      <c r="MZ3" s="486"/>
      <c r="NA3" s="486"/>
      <c r="NB3" s="486"/>
      <c r="NC3" s="486"/>
      <c r="ND3" s="486"/>
      <c r="NE3" s="486"/>
      <c r="NF3" s="486"/>
      <c r="NG3" s="486"/>
      <c r="NH3" s="486"/>
      <c r="NI3" s="486"/>
      <c r="NJ3" s="486"/>
      <c r="NK3" s="486"/>
      <c r="NL3" s="486"/>
      <c r="NM3" s="486"/>
      <c r="NN3" s="486"/>
      <c r="NO3" s="486"/>
      <c r="NP3" s="486"/>
      <c r="NQ3" s="486"/>
      <c r="NR3" s="486"/>
      <c r="NS3" s="486"/>
      <c r="NT3" s="486"/>
      <c r="NU3" s="486"/>
      <c r="NV3" s="486"/>
      <c r="NW3" s="486"/>
      <c r="NX3" s="486"/>
      <c r="NY3" s="486"/>
      <c r="NZ3" s="486"/>
      <c r="OA3" s="486"/>
      <c r="OB3" s="486"/>
      <c r="OC3" s="486"/>
      <c r="OD3" s="486"/>
      <c r="OE3" s="486"/>
      <c r="OF3" s="486"/>
      <c r="OG3" s="486"/>
      <c r="OH3" s="486"/>
      <c r="OI3" s="486"/>
      <c r="OJ3" s="486"/>
      <c r="OK3" s="486"/>
      <c r="OL3" s="486"/>
      <c r="OM3" s="486"/>
      <c r="ON3" s="486"/>
      <c r="OO3" s="486"/>
      <c r="OP3" s="486"/>
      <c r="OQ3" s="486"/>
      <c r="OR3" s="486"/>
      <c r="OS3" s="486"/>
      <c r="OT3" s="486"/>
      <c r="OU3" s="486"/>
      <c r="OV3" s="486"/>
      <c r="OW3" s="486"/>
      <c r="OX3" s="486"/>
      <c r="OY3" s="486"/>
      <c r="OZ3" s="486"/>
      <c r="PA3" s="486"/>
      <c r="PB3" s="486"/>
      <c r="PC3" s="486"/>
      <c r="PD3" s="486"/>
      <c r="PE3" s="486"/>
      <c r="PF3" s="486"/>
      <c r="PG3" s="486"/>
      <c r="PH3" s="486"/>
      <c r="PI3" s="486"/>
      <c r="PJ3" s="486"/>
      <c r="PK3" s="486"/>
      <c r="PL3" s="486"/>
      <c r="PM3" s="486"/>
      <c r="PN3" s="486"/>
      <c r="PO3" s="486"/>
      <c r="PP3" s="486"/>
      <c r="PQ3" s="486"/>
      <c r="PR3" s="486"/>
      <c r="PS3" s="486"/>
      <c r="PT3" s="486"/>
      <c r="PU3" s="486"/>
      <c r="PV3" s="486"/>
      <c r="PW3" s="486"/>
      <c r="PX3" s="486"/>
      <c r="PY3" s="486"/>
      <c r="PZ3" s="486"/>
      <c r="QA3" s="486"/>
      <c r="QB3" s="486"/>
      <c r="QC3" s="486"/>
      <c r="QD3" s="486"/>
      <c r="QE3" s="486"/>
      <c r="QF3" s="486"/>
      <c r="QG3" s="486"/>
      <c r="QH3" s="486"/>
      <c r="QI3" s="486"/>
      <c r="QJ3" s="486"/>
      <c r="QK3" s="486"/>
      <c r="QL3" s="486"/>
      <c r="QM3" s="486"/>
      <c r="QN3" s="486"/>
      <c r="QO3" s="486"/>
      <c r="QP3" s="486"/>
      <c r="QQ3" s="486"/>
      <c r="QR3" s="486"/>
      <c r="QS3" s="486"/>
      <c r="QT3" s="486"/>
      <c r="QU3" s="486"/>
      <c r="QV3" s="486"/>
      <c r="QW3" s="486"/>
      <c r="QX3" s="486"/>
      <c r="QY3" s="486"/>
      <c r="QZ3" s="486"/>
      <c r="RA3" s="486"/>
      <c r="RB3" s="486"/>
      <c r="RC3" s="486"/>
      <c r="RD3" s="486"/>
      <c r="RE3" s="486"/>
      <c r="RF3" s="486"/>
      <c r="RG3" s="486"/>
      <c r="RH3" s="486"/>
      <c r="RI3" s="486"/>
      <c r="RJ3" s="486"/>
      <c r="RK3" s="486"/>
      <c r="RL3" s="486"/>
      <c r="RM3" s="486"/>
      <c r="RN3" s="486"/>
      <c r="RO3" s="486"/>
      <c r="RP3" s="486"/>
      <c r="RQ3" s="486"/>
      <c r="RR3" s="486"/>
      <c r="RS3" s="486"/>
      <c r="RT3" s="486"/>
      <c r="RU3" s="486"/>
      <c r="RV3" s="486"/>
      <c r="RW3" s="486"/>
      <c r="RX3" s="486"/>
      <c r="RY3" s="486"/>
      <c r="RZ3" s="486"/>
      <c r="SA3" s="486"/>
      <c r="SB3" s="486"/>
      <c r="SC3" s="486"/>
      <c r="SD3" s="486"/>
      <c r="SE3" s="486"/>
      <c r="SF3" s="486"/>
      <c r="SG3" s="486"/>
      <c r="SH3" s="486"/>
      <c r="SI3" s="486"/>
      <c r="SJ3" s="486"/>
      <c r="SK3" s="486"/>
      <c r="SL3" s="486"/>
      <c r="SM3" s="486"/>
      <c r="SN3" s="486"/>
      <c r="SO3" s="486"/>
      <c r="SP3" s="486"/>
      <c r="SQ3" s="486"/>
      <c r="SR3" s="486"/>
      <c r="SS3" s="486"/>
      <c r="ST3" s="486"/>
      <c r="SU3" s="486"/>
      <c r="SV3" s="486"/>
      <c r="SW3" s="486"/>
      <c r="SX3" s="486"/>
      <c r="SY3" s="486"/>
      <c r="SZ3" s="486"/>
      <c r="TA3" s="486"/>
      <c r="TB3" s="486"/>
      <c r="TC3" s="486"/>
      <c r="TD3" s="486"/>
      <c r="TE3" s="486"/>
      <c r="TF3" s="486"/>
      <c r="TG3" s="486"/>
      <c r="TH3" s="486"/>
      <c r="TI3" s="486"/>
      <c r="TJ3" s="486"/>
      <c r="TK3" s="486"/>
      <c r="TL3" s="486"/>
      <c r="TM3" s="486"/>
      <c r="TN3" s="486"/>
      <c r="TO3" s="486"/>
      <c r="TP3" s="486"/>
      <c r="TQ3" s="486"/>
      <c r="TR3" s="486"/>
      <c r="TS3" s="486"/>
      <c r="TT3" s="486"/>
      <c r="TU3" s="486"/>
      <c r="TV3" s="486"/>
      <c r="TW3" s="486"/>
      <c r="TX3" s="486"/>
      <c r="TY3" s="486"/>
      <c r="TZ3" s="486"/>
      <c r="UA3" s="486"/>
      <c r="UB3" s="486"/>
      <c r="UC3" s="486"/>
      <c r="UD3" s="486"/>
      <c r="UE3" s="486"/>
      <c r="UF3" s="486"/>
      <c r="UG3" s="486"/>
      <c r="UH3" s="486"/>
      <c r="UI3" s="486"/>
      <c r="UJ3" s="486"/>
      <c r="UK3" s="486"/>
      <c r="UL3" s="486"/>
      <c r="UM3" s="486"/>
      <c r="UN3" s="486"/>
      <c r="UO3" s="486"/>
      <c r="UP3" s="486"/>
      <c r="UQ3" s="486"/>
      <c r="UR3" s="486"/>
      <c r="US3" s="486"/>
      <c r="UT3" s="486"/>
      <c r="UU3" s="486"/>
      <c r="UV3" s="486"/>
      <c r="UW3" s="486"/>
      <c r="UX3" s="486"/>
      <c r="UY3" s="486"/>
      <c r="UZ3" s="486"/>
      <c r="VA3" s="486"/>
      <c r="VB3" s="486"/>
      <c r="VC3" s="486"/>
      <c r="VD3" s="486"/>
      <c r="VE3" s="486"/>
      <c r="VF3" s="486"/>
      <c r="VG3" s="486"/>
      <c r="VH3" s="486"/>
      <c r="VI3" s="486"/>
      <c r="VJ3" s="486"/>
      <c r="VK3" s="486"/>
      <c r="VL3" s="486"/>
      <c r="VM3" s="486"/>
      <c r="VN3" s="486"/>
      <c r="VO3" s="486"/>
      <c r="VP3" s="486"/>
      <c r="VQ3" s="486"/>
      <c r="VR3" s="486"/>
      <c r="VS3" s="486"/>
      <c r="VT3" s="486"/>
      <c r="VU3" s="486"/>
      <c r="VV3" s="486"/>
      <c r="VW3" s="486"/>
      <c r="VX3" s="486"/>
      <c r="VY3" s="486"/>
      <c r="VZ3" s="486"/>
      <c r="WA3" s="486"/>
      <c r="WB3" s="486"/>
      <c r="WC3" s="486"/>
      <c r="WD3" s="486"/>
      <c r="WE3" s="486"/>
      <c r="WF3" s="486"/>
      <c r="WG3" s="486"/>
      <c r="WH3" s="486"/>
      <c r="WI3" s="486"/>
      <c r="WJ3" s="486"/>
      <c r="WK3" s="486"/>
      <c r="WL3" s="486"/>
      <c r="WM3" s="486"/>
      <c r="WN3" s="486"/>
      <c r="WO3" s="486"/>
      <c r="WP3" s="486"/>
      <c r="WQ3" s="486"/>
      <c r="WR3" s="486"/>
      <c r="WS3" s="486"/>
      <c r="WT3" s="486"/>
      <c r="WU3" s="486"/>
      <c r="WV3" s="486"/>
      <c r="WW3" s="486"/>
      <c r="WX3" s="486"/>
      <c r="WY3" s="486"/>
      <c r="WZ3" s="486"/>
      <c r="XA3" s="486"/>
      <c r="XB3" s="486"/>
      <c r="XC3" s="486"/>
      <c r="XD3" s="486"/>
      <c r="XE3" s="486"/>
      <c r="XF3" s="486"/>
      <c r="XG3" s="486"/>
      <c r="XH3" s="486"/>
      <c r="XI3" s="486"/>
      <c r="XJ3" s="486"/>
      <c r="XK3" s="486"/>
      <c r="XL3" s="486"/>
      <c r="XM3" s="486"/>
      <c r="XN3" s="486"/>
      <c r="XO3" s="486"/>
      <c r="XP3" s="486"/>
      <c r="XQ3" s="486"/>
      <c r="XR3" s="486"/>
      <c r="XS3" s="486"/>
      <c r="XT3" s="486"/>
      <c r="XU3" s="486"/>
      <c r="XV3" s="486"/>
      <c r="XW3" s="486"/>
      <c r="XX3" s="486"/>
      <c r="XY3" s="486"/>
      <c r="XZ3" s="486"/>
      <c r="YA3" s="486"/>
      <c r="YB3" s="486"/>
      <c r="YC3" s="486"/>
      <c r="YD3" s="486"/>
      <c r="YE3" s="486"/>
      <c r="YF3" s="486"/>
      <c r="YG3" s="486"/>
      <c r="YH3" s="486"/>
      <c r="YI3" s="486"/>
      <c r="YJ3" s="486"/>
      <c r="YK3" s="486"/>
      <c r="YL3" s="486"/>
      <c r="YM3" s="486"/>
      <c r="YN3" s="486"/>
      <c r="YO3" s="486"/>
      <c r="YP3" s="486"/>
      <c r="YQ3" s="486"/>
      <c r="YR3" s="486"/>
      <c r="YS3" s="486"/>
      <c r="YT3" s="486"/>
      <c r="YU3" s="486"/>
      <c r="YV3" s="486"/>
      <c r="YW3" s="486"/>
      <c r="YX3" s="486"/>
      <c r="YY3" s="486"/>
      <c r="YZ3" s="486"/>
      <c r="ZA3" s="486"/>
      <c r="ZB3" s="486"/>
      <c r="ZC3" s="486"/>
      <c r="ZD3" s="486"/>
      <c r="ZE3" s="486"/>
      <c r="ZF3" s="486"/>
      <c r="ZG3" s="486"/>
      <c r="ZH3" s="486"/>
      <c r="ZI3" s="486"/>
      <c r="ZJ3" s="486"/>
      <c r="ZK3" s="486"/>
      <c r="ZL3" s="486"/>
      <c r="ZM3" s="486"/>
      <c r="ZN3" s="486"/>
      <c r="ZO3" s="486"/>
      <c r="ZP3" s="486"/>
      <c r="ZQ3" s="486"/>
      <c r="ZR3" s="486"/>
      <c r="ZS3" s="486"/>
      <c r="ZT3" s="486"/>
      <c r="ZU3" s="486"/>
      <c r="ZV3" s="486"/>
      <c r="ZW3" s="486"/>
      <c r="ZX3" s="486"/>
      <c r="ZY3" s="486"/>
      <c r="ZZ3" s="486"/>
    </row>
    <row r="4" spans="1:702" s="489" customFormat="1">
      <c r="A4" s="475"/>
      <c r="B4" s="475"/>
      <c r="C4" s="476"/>
      <c r="D4" s="477"/>
      <c r="E4" s="478" t="s">
        <v>18</v>
      </c>
      <c r="F4" s="488"/>
      <c r="G4" s="488"/>
      <c r="H4" s="481"/>
      <c r="I4" s="481"/>
    </row>
    <row r="5" spans="1:702" s="487" customFormat="1">
      <c r="A5" s="475"/>
      <c r="B5" s="475"/>
      <c r="C5" s="476"/>
      <c r="D5" s="477"/>
      <c r="E5" s="478" t="s">
        <v>19</v>
      </c>
      <c r="F5" s="490" t="s">
        <v>20</v>
      </c>
      <c r="G5" s="490" t="s">
        <v>21</v>
      </c>
      <c r="H5" s="490" t="s">
        <v>22</v>
      </c>
      <c r="I5" s="48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1"/>
      <c r="W5" s="491"/>
      <c r="X5" s="491"/>
      <c r="Y5" s="491"/>
      <c r="Z5" s="491"/>
      <c r="AA5" s="491"/>
      <c r="AB5" s="491"/>
      <c r="AC5" s="491"/>
      <c r="AD5" s="491"/>
      <c r="AE5" s="491"/>
      <c r="AF5" s="491"/>
      <c r="AG5" s="491"/>
      <c r="AH5" s="491"/>
      <c r="AI5" s="491"/>
      <c r="AJ5" s="491"/>
      <c r="AK5" s="491"/>
      <c r="AL5" s="491"/>
      <c r="AM5" s="491"/>
      <c r="AN5" s="491"/>
      <c r="AO5" s="491"/>
      <c r="AP5" s="491"/>
      <c r="AQ5" s="491"/>
      <c r="AR5" s="491"/>
      <c r="AS5" s="491"/>
      <c r="AT5" s="491"/>
      <c r="AU5" s="491"/>
      <c r="AV5" s="491"/>
      <c r="AW5" s="491"/>
      <c r="AX5" s="491"/>
      <c r="AY5" s="491"/>
      <c r="AZ5" s="491"/>
      <c r="BA5" s="491"/>
      <c r="BB5" s="491"/>
      <c r="BC5" s="491"/>
      <c r="BD5" s="491"/>
      <c r="BE5" s="491"/>
      <c r="BF5" s="491"/>
      <c r="BG5" s="491"/>
      <c r="BH5" s="491"/>
      <c r="BI5" s="491"/>
      <c r="BJ5" s="491"/>
      <c r="BK5" s="491"/>
      <c r="BL5" s="491"/>
      <c r="BM5" s="491"/>
      <c r="BN5" s="491"/>
      <c r="BO5" s="491"/>
      <c r="BP5" s="491"/>
      <c r="BQ5" s="491"/>
      <c r="BR5" s="491"/>
      <c r="BS5" s="491"/>
      <c r="BT5" s="491"/>
      <c r="BU5" s="491"/>
      <c r="BV5" s="491"/>
      <c r="BW5" s="491"/>
      <c r="BX5" s="491"/>
      <c r="BY5" s="491"/>
      <c r="BZ5" s="491"/>
      <c r="CA5" s="491"/>
      <c r="CB5" s="491"/>
      <c r="CC5" s="491"/>
      <c r="CD5" s="491"/>
      <c r="CE5" s="491"/>
      <c r="CF5" s="491"/>
      <c r="CG5" s="491"/>
      <c r="CH5" s="491"/>
      <c r="CI5" s="491"/>
      <c r="CJ5" s="491"/>
      <c r="CK5" s="491"/>
      <c r="CL5" s="491"/>
      <c r="CM5" s="491"/>
      <c r="CN5" s="491"/>
      <c r="CO5" s="491"/>
      <c r="CP5" s="491"/>
      <c r="CQ5" s="491"/>
      <c r="CR5" s="491"/>
      <c r="CS5" s="491"/>
      <c r="CT5" s="491"/>
      <c r="CU5" s="491"/>
      <c r="CV5" s="491"/>
      <c r="CW5" s="491"/>
      <c r="CX5" s="491"/>
      <c r="CY5" s="491"/>
      <c r="CZ5" s="491"/>
      <c r="DA5" s="491"/>
      <c r="DB5" s="491"/>
      <c r="DC5" s="491"/>
      <c r="DD5" s="491"/>
      <c r="DE5" s="491"/>
      <c r="DF5" s="491"/>
      <c r="DG5" s="491"/>
      <c r="DH5" s="491"/>
      <c r="DI5" s="491"/>
      <c r="DJ5" s="491"/>
      <c r="DK5" s="491"/>
      <c r="DL5" s="491"/>
      <c r="DM5" s="491"/>
      <c r="DN5" s="491"/>
      <c r="DO5" s="491"/>
      <c r="DP5" s="491"/>
      <c r="DQ5" s="491"/>
      <c r="DR5" s="491"/>
      <c r="DS5" s="491"/>
      <c r="DT5" s="491"/>
      <c r="DU5" s="491"/>
      <c r="DV5" s="491"/>
      <c r="DW5" s="491"/>
      <c r="DX5" s="491"/>
      <c r="DY5" s="491"/>
      <c r="DZ5" s="491"/>
    </row>
    <row r="6" spans="1:702" s="493" customFormat="1">
      <c r="A6" s="490"/>
      <c r="B6" s="490"/>
      <c r="C6" s="492"/>
      <c r="F6" s="490"/>
      <c r="G6" s="490"/>
      <c r="H6" s="490"/>
    </row>
    <row r="9" spans="1:702" s="497" customFormat="1">
      <c r="A9" s="494"/>
      <c r="B9" s="494"/>
      <c r="C9" s="495"/>
      <c r="D9" s="496"/>
      <c r="F9" s="498"/>
      <c r="H9" s="499"/>
    </row>
    <row r="11" spans="1:702">
      <c r="A11" s="490" t="s">
        <v>7548</v>
      </c>
    </row>
    <row r="12" spans="1:702" outlineLevel="1">
      <c r="B12" s="490" t="s">
        <v>7549</v>
      </c>
    </row>
    <row r="13" spans="1:702" outlineLevel="1">
      <c r="E13" s="488" t="s">
        <v>7550</v>
      </c>
      <c r="F13" s="488">
        <v>0</v>
      </c>
      <c r="G13" s="488" t="s">
        <v>50</v>
      </c>
      <c r="H13" s="501">
        <v>0</v>
      </c>
      <c r="I13" s="501">
        <v>0</v>
      </c>
      <c r="J13" s="501">
        <v>0</v>
      </c>
      <c r="K13" s="501">
        <v>0</v>
      </c>
      <c r="L13" s="501">
        <v>0</v>
      </c>
      <c r="M13" s="501">
        <v>0</v>
      </c>
      <c r="N13" s="501">
        <v>599.85807237196468</v>
      </c>
      <c r="O13" s="501">
        <v>603.02172093622232</v>
      </c>
      <c r="P13" s="501">
        <v>627.73838133025913</v>
      </c>
      <c r="Q13" s="501">
        <v>644.02752836332775</v>
      </c>
      <c r="R13" s="501">
        <v>666.49925112214476</v>
      </c>
      <c r="S13" s="501">
        <v>56.011120018199634</v>
      </c>
      <c r="T13" s="501">
        <v>55.124558707408923</v>
      </c>
      <c r="U13" s="501">
        <v>54.353426079629493</v>
      </c>
      <c r="V13" s="501">
        <v>53.684435399489047</v>
      </c>
      <c r="W13" s="501">
        <v>53.1012017808374</v>
      </c>
      <c r="X13" s="501">
        <v>0</v>
      </c>
    </row>
    <row r="14" spans="1:702" outlineLevel="1">
      <c r="E14" s="488" t="s">
        <v>7551</v>
      </c>
      <c r="F14" s="488">
        <v>0</v>
      </c>
      <c r="G14" s="488" t="s">
        <v>50</v>
      </c>
      <c r="H14" s="501">
        <v>0</v>
      </c>
      <c r="I14" s="501">
        <v>0</v>
      </c>
      <c r="J14" s="501">
        <v>0</v>
      </c>
      <c r="K14" s="501">
        <v>0</v>
      </c>
      <c r="L14" s="501">
        <v>0</v>
      </c>
      <c r="M14" s="501">
        <v>0</v>
      </c>
      <c r="N14" s="501">
        <v>651.79283904352906</v>
      </c>
      <c r="O14" s="501">
        <v>668.03347514391646</v>
      </c>
      <c r="P14" s="501">
        <v>707.64991740356459</v>
      </c>
      <c r="Q14" s="501">
        <v>741.73874281149267</v>
      </c>
      <c r="R14" s="501">
        <v>777.17551191239625</v>
      </c>
      <c r="S14" s="501">
        <v>68.78385561598347</v>
      </c>
      <c r="T14" s="501">
        <v>69.054103477970585</v>
      </c>
      <c r="U14" s="501">
        <v>69.453849633888908</v>
      </c>
      <c r="V14" s="501">
        <v>69.969744316137295</v>
      </c>
      <c r="W14" s="501">
        <v>70.594208584900599</v>
      </c>
      <c r="X14" s="501">
        <v>0</v>
      </c>
    </row>
    <row r="15" spans="1:702" outlineLevel="1">
      <c r="E15" s="488" t="s">
        <v>7552</v>
      </c>
      <c r="F15" s="501">
        <v>628.22899082478375</v>
      </c>
      <c r="G15" s="488" t="s">
        <v>50</v>
      </c>
      <c r="H15" s="488"/>
    </row>
    <row r="16" spans="1:702" outlineLevel="1">
      <c r="E16" s="488" t="s">
        <v>7553</v>
      </c>
      <c r="F16" s="501">
        <v>709.27809726297983</v>
      </c>
      <c r="G16" s="488" t="s">
        <v>50</v>
      </c>
      <c r="H16" s="488"/>
    </row>
    <row r="17" spans="2:24" outlineLevel="1">
      <c r="E17" s="502" t="s">
        <v>7554</v>
      </c>
      <c r="F17" s="502">
        <v>0.3294854661718653</v>
      </c>
      <c r="G17" s="488" t="s">
        <v>64</v>
      </c>
      <c r="H17" s="488"/>
    </row>
    <row r="18" spans="2:24" outlineLevel="1">
      <c r="E18" s="502" t="s">
        <v>7555</v>
      </c>
      <c r="F18" s="502">
        <v>4.014763279308612E-2</v>
      </c>
      <c r="G18" s="488" t="s">
        <v>64</v>
      </c>
      <c r="H18" s="488"/>
    </row>
    <row r="19" spans="2:24" outlineLevel="1">
      <c r="E19" s="502" t="s">
        <v>7556</v>
      </c>
      <c r="F19" s="502">
        <v>0.56067365887175535</v>
      </c>
      <c r="G19" s="488" t="s">
        <v>64</v>
      </c>
      <c r="H19" s="488"/>
    </row>
    <row r="20" spans="2:24" outlineLevel="1">
      <c r="E20" s="502" t="s">
        <v>7557</v>
      </c>
      <c r="F20" s="502">
        <v>0.43729310289920509</v>
      </c>
      <c r="G20" s="488" t="s">
        <v>64</v>
      </c>
      <c r="H20" s="488"/>
    </row>
    <row r="21" spans="2:24" outlineLevel="1">
      <c r="H21" s="488"/>
    </row>
    <row r="22" spans="2:24" outlineLevel="1">
      <c r="B22" s="490" t="s">
        <v>7558</v>
      </c>
      <c r="H22" s="488"/>
    </row>
    <row r="23" spans="2:24" outlineLevel="1">
      <c r="E23" s="502" t="s">
        <v>7559</v>
      </c>
      <c r="F23" s="502">
        <v>0.54993426534714496</v>
      </c>
      <c r="G23" s="488" t="s">
        <v>64</v>
      </c>
      <c r="H23" s="488"/>
    </row>
    <row r="24" spans="2:24" outlineLevel="1">
      <c r="E24" s="503" t="s">
        <v>7560</v>
      </c>
      <c r="F24" s="503">
        <v>1.9436012009079189</v>
      </c>
      <c r="G24" s="488" t="s">
        <v>2202</v>
      </c>
      <c r="H24" s="488"/>
    </row>
    <row r="25" spans="2:24" outlineLevel="1">
      <c r="E25" s="503" t="s">
        <v>7561</v>
      </c>
      <c r="F25" s="503">
        <v>1.9436012009079189</v>
      </c>
      <c r="G25" s="488" t="s">
        <v>2202</v>
      </c>
      <c r="H25" s="488"/>
    </row>
    <row r="26" spans="2:24" outlineLevel="1">
      <c r="E26" s="502" t="s">
        <v>7562</v>
      </c>
      <c r="F26" s="502">
        <v>0.11177488336342006</v>
      </c>
      <c r="G26" s="488" t="s">
        <v>64</v>
      </c>
      <c r="H26" s="488"/>
    </row>
    <row r="27" spans="2:24" outlineLevel="1">
      <c r="E27" s="502" t="s">
        <v>7563</v>
      </c>
      <c r="F27" s="502">
        <v>0.10455838468017456</v>
      </c>
      <c r="G27" s="488" t="s">
        <v>64</v>
      </c>
      <c r="H27" s="488"/>
    </row>
    <row r="28" spans="2:24" outlineLevel="1">
      <c r="E28" s="493" t="s">
        <v>7564</v>
      </c>
      <c r="F28" s="488">
        <v>0</v>
      </c>
      <c r="G28" s="488" t="s">
        <v>2202</v>
      </c>
      <c r="H28" s="503">
        <v>0</v>
      </c>
      <c r="I28" s="503">
        <v>0</v>
      </c>
      <c r="J28" s="503">
        <v>0</v>
      </c>
      <c r="K28" s="503">
        <v>0</v>
      </c>
      <c r="L28" s="503">
        <v>0</v>
      </c>
      <c r="M28" s="503">
        <v>0</v>
      </c>
      <c r="N28" s="503">
        <v>1.9833308317685121</v>
      </c>
      <c r="O28" s="503">
        <v>1.9591845790598006</v>
      </c>
      <c r="P28" s="503">
        <v>1.9313988294181237</v>
      </c>
      <c r="Q28" s="503">
        <v>1.9341706775034593</v>
      </c>
      <c r="R28" s="503">
        <v>1.9227821179933591</v>
      </c>
      <c r="S28" s="503">
        <v>0</v>
      </c>
      <c r="T28" s="503">
        <v>0</v>
      </c>
      <c r="U28" s="503">
        <v>0</v>
      </c>
      <c r="V28" s="503">
        <v>0</v>
      </c>
      <c r="W28" s="503">
        <v>0</v>
      </c>
      <c r="X28" s="503">
        <v>0</v>
      </c>
    </row>
    <row r="29" spans="2:24" outlineLevel="1">
      <c r="E29" s="493" t="s">
        <v>7565</v>
      </c>
      <c r="F29" s="488">
        <v>0</v>
      </c>
      <c r="G29" s="488" t="s">
        <v>2202</v>
      </c>
      <c r="H29" s="503">
        <v>0</v>
      </c>
      <c r="I29" s="503">
        <v>0</v>
      </c>
      <c r="J29" s="503">
        <v>0</v>
      </c>
      <c r="K29" s="503">
        <v>0</v>
      </c>
      <c r="L29" s="503">
        <v>0</v>
      </c>
      <c r="M29" s="503">
        <v>0</v>
      </c>
      <c r="N29" s="503">
        <v>1.9833308317685125</v>
      </c>
      <c r="O29" s="503">
        <v>1.9591845790598006</v>
      </c>
      <c r="P29" s="503">
        <v>1.9313988294181237</v>
      </c>
      <c r="Q29" s="503">
        <v>1.9341706775034588</v>
      </c>
      <c r="R29" s="503">
        <v>1.9227821179933589</v>
      </c>
      <c r="S29" s="503">
        <v>0</v>
      </c>
      <c r="T29" s="503">
        <v>0</v>
      </c>
      <c r="U29" s="503">
        <v>0</v>
      </c>
      <c r="V29" s="503">
        <v>0</v>
      </c>
      <c r="W29" s="503">
        <v>0</v>
      </c>
      <c r="X29" s="503">
        <v>0</v>
      </c>
    </row>
    <row r="30" spans="2:24" outlineLevel="1">
      <c r="E30" s="493" t="s">
        <v>7566</v>
      </c>
      <c r="F30" s="488">
        <v>0</v>
      </c>
      <c r="G30" s="488" t="s">
        <v>64</v>
      </c>
      <c r="H30" s="502">
        <v>0</v>
      </c>
      <c r="I30" s="502">
        <v>0</v>
      </c>
      <c r="J30" s="502">
        <v>0</v>
      </c>
      <c r="K30" s="502">
        <v>0</v>
      </c>
      <c r="L30" s="502">
        <v>0</v>
      </c>
      <c r="M30" s="502">
        <v>0</v>
      </c>
      <c r="N30" s="502">
        <v>0.11143182841860438</v>
      </c>
      <c r="O30" s="502">
        <v>0.11158415088388636</v>
      </c>
      <c r="P30" s="502">
        <v>0.11166909593307772</v>
      </c>
      <c r="Q30" s="502">
        <v>0.1121145015031761</v>
      </c>
      <c r="R30" s="502">
        <v>0.11194366365419961</v>
      </c>
      <c r="S30" s="502">
        <v>0</v>
      </c>
      <c r="T30" s="502">
        <v>0</v>
      </c>
      <c r="U30" s="502">
        <v>0</v>
      </c>
      <c r="V30" s="502">
        <v>0</v>
      </c>
      <c r="W30" s="502">
        <v>0</v>
      </c>
      <c r="X30" s="502">
        <v>0</v>
      </c>
    </row>
    <row r="31" spans="2:24" outlineLevel="1">
      <c r="E31" s="493" t="s">
        <v>7567</v>
      </c>
      <c r="F31" s="488">
        <v>0</v>
      </c>
      <c r="G31" s="488" t="s">
        <v>64</v>
      </c>
      <c r="H31" s="502">
        <v>0</v>
      </c>
      <c r="I31" s="502">
        <v>0</v>
      </c>
      <c r="J31" s="502">
        <v>0</v>
      </c>
      <c r="K31" s="502">
        <v>0</v>
      </c>
      <c r="L31" s="502">
        <v>0</v>
      </c>
      <c r="M31" s="502">
        <v>0</v>
      </c>
      <c r="N31" s="502">
        <v>0.10549258934206562</v>
      </c>
      <c r="O31" s="502">
        <v>0.10349524874760471</v>
      </c>
      <c r="P31" s="502">
        <v>0.10413666848512236</v>
      </c>
      <c r="Q31" s="502">
        <v>0.1034134203185043</v>
      </c>
      <c r="R31" s="502">
        <v>0.10615084206076103</v>
      </c>
      <c r="S31" s="502">
        <v>0</v>
      </c>
      <c r="T31" s="502">
        <v>0</v>
      </c>
      <c r="U31" s="502">
        <v>0</v>
      </c>
      <c r="V31" s="502">
        <v>0</v>
      </c>
      <c r="W31" s="502">
        <v>0</v>
      </c>
      <c r="X31" s="502">
        <v>0</v>
      </c>
    </row>
    <row r="32" spans="2:24" outlineLevel="1">
      <c r="E32" s="493" t="s">
        <v>7568</v>
      </c>
      <c r="F32" s="488">
        <v>0</v>
      </c>
      <c r="G32" s="488" t="s">
        <v>64</v>
      </c>
      <c r="H32" s="502">
        <v>0</v>
      </c>
      <c r="I32" s="502">
        <v>0</v>
      </c>
      <c r="J32" s="502">
        <v>0</v>
      </c>
      <c r="K32" s="502">
        <v>0</v>
      </c>
      <c r="L32" s="502">
        <v>0</v>
      </c>
      <c r="M32" s="502">
        <v>0</v>
      </c>
      <c r="N32" s="502">
        <v>0.54993315216725802</v>
      </c>
      <c r="O32" s="502">
        <v>0.54991016902939727</v>
      </c>
      <c r="P32" s="502">
        <v>0.54993555409025496</v>
      </c>
      <c r="Q32" s="502">
        <v>0.54995339264612586</v>
      </c>
      <c r="R32" s="502">
        <v>0.5499351611153922</v>
      </c>
      <c r="S32" s="502">
        <v>0</v>
      </c>
      <c r="T32" s="502">
        <v>0</v>
      </c>
      <c r="U32" s="502">
        <v>0</v>
      </c>
      <c r="V32" s="502">
        <v>0</v>
      </c>
      <c r="W32" s="502">
        <v>0</v>
      </c>
      <c r="X32" s="502">
        <v>0</v>
      </c>
    </row>
    <row r="33" spans="2:24" outlineLevel="1">
      <c r="B33" s="490" t="s">
        <v>1547</v>
      </c>
      <c r="E33" s="493"/>
      <c r="H33" s="488"/>
    </row>
    <row r="34" spans="2:24" outlineLevel="1">
      <c r="E34" s="493" t="s">
        <v>7569</v>
      </c>
      <c r="F34" s="488">
        <v>0</v>
      </c>
      <c r="G34" s="488" t="s">
        <v>29</v>
      </c>
      <c r="H34" s="504">
        <v>1089.8306458296479</v>
      </c>
      <c r="I34" s="504">
        <v>0</v>
      </c>
      <c r="J34" s="504">
        <v>0</v>
      </c>
      <c r="K34" s="504">
        <v>0</v>
      </c>
      <c r="L34" s="504">
        <v>0</v>
      </c>
      <c r="M34" s="504">
        <v>0</v>
      </c>
      <c r="N34" s="504">
        <v>186.58603932414772</v>
      </c>
      <c r="O34" s="504">
        <v>205.5836884607958</v>
      </c>
      <c r="P34" s="504">
        <v>218.52287251392906</v>
      </c>
      <c r="Q34" s="504">
        <v>230.86718704571516</v>
      </c>
      <c r="R34" s="504">
        <v>248.27085848506024</v>
      </c>
      <c r="S34" s="504">
        <v>0</v>
      </c>
      <c r="T34" s="504">
        <v>0</v>
      </c>
      <c r="U34" s="504">
        <v>0</v>
      </c>
      <c r="V34" s="504">
        <v>0</v>
      </c>
      <c r="W34" s="504">
        <v>0</v>
      </c>
      <c r="X34" s="504">
        <v>0</v>
      </c>
    </row>
    <row r="35" spans="2:24" outlineLevel="1">
      <c r="E35" s="502" t="s">
        <v>7570</v>
      </c>
      <c r="F35" s="488">
        <v>0</v>
      </c>
      <c r="G35" s="488" t="s">
        <v>64</v>
      </c>
      <c r="H35" s="502">
        <v>0</v>
      </c>
      <c r="I35" s="502">
        <v>0</v>
      </c>
      <c r="J35" s="502">
        <v>0</v>
      </c>
      <c r="K35" s="502">
        <v>0</v>
      </c>
      <c r="L35" s="502">
        <v>0</v>
      </c>
      <c r="M35" s="502">
        <v>0</v>
      </c>
      <c r="N35" s="502">
        <v>1.9999999999999997E-2</v>
      </c>
      <c r="O35" s="502">
        <v>1.9999999999999997E-2</v>
      </c>
      <c r="P35" s="502">
        <v>1.9999999999999997E-2</v>
      </c>
      <c r="Q35" s="502">
        <v>0.02</v>
      </c>
      <c r="R35" s="502">
        <v>1.9999999999999997E-2</v>
      </c>
      <c r="S35" s="502">
        <v>0</v>
      </c>
      <c r="T35" s="502">
        <v>0</v>
      </c>
      <c r="U35" s="502">
        <v>0</v>
      </c>
      <c r="V35" s="502">
        <v>0</v>
      </c>
      <c r="W35" s="502">
        <v>0</v>
      </c>
      <c r="X35" s="502">
        <v>0</v>
      </c>
    </row>
    <row r="36" spans="2:24" outlineLevel="1">
      <c r="E36" s="493" t="s">
        <v>6804</v>
      </c>
      <c r="F36" s="488">
        <v>0</v>
      </c>
      <c r="G36" s="488" t="s">
        <v>64</v>
      </c>
      <c r="H36" s="502">
        <v>0</v>
      </c>
      <c r="I36" s="502">
        <v>0</v>
      </c>
      <c r="J36" s="488">
        <v>0</v>
      </c>
      <c r="K36" s="502">
        <v>0</v>
      </c>
      <c r="L36" s="502">
        <v>0</v>
      </c>
      <c r="M36" s="502">
        <v>0</v>
      </c>
      <c r="N36" s="502">
        <v>0</v>
      </c>
      <c r="O36" s="502">
        <v>0</v>
      </c>
      <c r="P36" s="502">
        <v>0</v>
      </c>
      <c r="Q36" s="502">
        <v>0</v>
      </c>
      <c r="R36" s="502">
        <v>0</v>
      </c>
      <c r="S36" s="502">
        <v>0.02</v>
      </c>
      <c r="T36" s="502">
        <v>0.02</v>
      </c>
      <c r="U36" s="502">
        <v>0.02</v>
      </c>
      <c r="V36" s="502">
        <v>0.02</v>
      </c>
      <c r="W36" s="502">
        <v>0.02</v>
      </c>
      <c r="X36" s="502">
        <v>0</v>
      </c>
    </row>
    <row r="37" spans="2:24" outlineLevel="1">
      <c r="B37" s="490" t="s">
        <v>7571</v>
      </c>
      <c r="E37" s="493"/>
      <c r="H37" s="488"/>
    </row>
    <row r="38" spans="2:24" outlineLevel="1">
      <c r="E38" s="488" t="s">
        <v>7572</v>
      </c>
      <c r="F38" s="488">
        <v>0</v>
      </c>
      <c r="G38" s="488" t="s">
        <v>29</v>
      </c>
      <c r="H38" s="504">
        <v>18052.204986637989</v>
      </c>
      <c r="I38" s="504">
        <v>0</v>
      </c>
      <c r="J38" s="504">
        <v>0</v>
      </c>
      <c r="K38" s="504">
        <v>0</v>
      </c>
      <c r="L38" s="504">
        <v>0</v>
      </c>
      <c r="M38" s="504">
        <v>0</v>
      </c>
      <c r="N38" s="504">
        <v>3389.0490543639175</v>
      </c>
      <c r="O38" s="504">
        <v>3428.1877071181689</v>
      </c>
      <c r="P38" s="504">
        <v>3615.9490797604094</v>
      </c>
      <c r="Q38" s="504">
        <v>3724.139416577767</v>
      </c>
      <c r="R38" s="504">
        <v>3894.8797288177252</v>
      </c>
      <c r="S38" s="504">
        <v>0</v>
      </c>
      <c r="T38" s="504">
        <v>0</v>
      </c>
      <c r="U38" s="504">
        <v>0</v>
      </c>
      <c r="V38" s="504">
        <v>0</v>
      </c>
      <c r="W38" s="504">
        <v>0</v>
      </c>
      <c r="X38" s="504">
        <v>0</v>
      </c>
    </row>
    <row r="39" spans="2:24" outlineLevel="1">
      <c r="E39" s="488" t="s">
        <v>7573</v>
      </c>
      <c r="F39" s="488">
        <v>0</v>
      </c>
      <c r="G39" s="488" t="s">
        <v>64</v>
      </c>
      <c r="H39" s="502">
        <v>0</v>
      </c>
      <c r="I39" s="502">
        <v>0</v>
      </c>
      <c r="J39" s="502">
        <v>0</v>
      </c>
      <c r="K39" s="502">
        <v>0</v>
      </c>
      <c r="L39" s="502">
        <v>0</v>
      </c>
      <c r="M39" s="502">
        <v>0</v>
      </c>
      <c r="N39" s="502">
        <v>-9.4E-2</v>
      </c>
      <c r="O39" s="502">
        <v>0.19799999999999998</v>
      </c>
      <c r="P39" s="502">
        <v>3.8300000000000001E-2</v>
      </c>
      <c r="Q39" s="502">
        <v>7.51E-2</v>
      </c>
      <c r="R39" s="502">
        <v>1.77E-2</v>
      </c>
      <c r="S39" s="502">
        <v>0</v>
      </c>
      <c r="T39" s="502">
        <v>0</v>
      </c>
      <c r="U39" s="502">
        <v>0</v>
      </c>
      <c r="V39" s="502">
        <v>0</v>
      </c>
      <c r="W39" s="502">
        <v>0</v>
      </c>
      <c r="X39" s="502">
        <v>0</v>
      </c>
    </row>
    <row r="40" spans="2:24" outlineLevel="1">
      <c r="E40" s="488" t="s">
        <v>7574</v>
      </c>
      <c r="F40" s="488">
        <v>0</v>
      </c>
      <c r="G40" s="488" t="s">
        <v>64</v>
      </c>
      <c r="H40" s="502">
        <v>0</v>
      </c>
      <c r="I40" s="502">
        <v>0</v>
      </c>
      <c r="J40" s="502">
        <v>0</v>
      </c>
      <c r="K40" s="502">
        <v>0</v>
      </c>
      <c r="L40" s="502">
        <v>0</v>
      </c>
      <c r="M40" s="502">
        <v>0</v>
      </c>
      <c r="N40" s="502">
        <v>0.45899999999999996</v>
      </c>
      <c r="O40" s="502">
        <v>5.8400000000000001E-2</v>
      </c>
      <c r="P40" s="502">
        <v>5.0500000000000003E-2</v>
      </c>
      <c r="Q40" s="502">
        <v>4.1600000000000005E-2</v>
      </c>
      <c r="R40" s="502">
        <v>3.3700000000000001E-2</v>
      </c>
      <c r="S40" s="502">
        <v>0</v>
      </c>
      <c r="T40" s="502">
        <v>0</v>
      </c>
      <c r="U40" s="502">
        <v>0</v>
      </c>
      <c r="V40" s="502">
        <v>0</v>
      </c>
      <c r="W40" s="502">
        <v>0</v>
      </c>
      <c r="X40" s="502">
        <v>0</v>
      </c>
    </row>
    <row r="41" spans="2:24" outlineLevel="1">
      <c r="E41" s="488" t="s">
        <v>7575</v>
      </c>
      <c r="F41" s="488">
        <v>0</v>
      </c>
      <c r="G41" s="488" t="s">
        <v>64</v>
      </c>
      <c r="H41" s="502">
        <v>0</v>
      </c>
      <c r="I41" s="502">
        <v>0</v>
      </c>
      <c r="J41" s="502">
        <v>0</v>
      </c>
      <c r="K41" s="502">
        <v>0</v>
      </c>
      <c r="L41" s="502">
        <v>0</v>
      </c>
      <c r="M41" s="502">
        <v>0</v>
      </c>
      <c r="N41" s="502">
        <v>0.36780000000000002</v>
      </c>
      <c r="O41" s="502">
        <v>-8.0000000000000004E-4</v>
      </c>
      <c r="P41" s="502">
        <v>7.4900000000000008E-2</v>
      </c>
      <c r="Q41" s="502">
        <v>4.9700000000000001E-2</v>
      </c>
      <c r="R41" s="502">
        <v>6.1100000000000002E-2</v>
      </c>
      <c r="S41" s="502">
        <v>0</v>
      </c>
      <c r="T41" s="502">
        <v>0</v>
      </c>
      <c r="U41" s="502">
        <v>0</v>
      </c>
      <c r="V41" s="502">
        <v>0</v>
      </c>
      <c r="W41" s="502">
        <v>0</v>
      </c>
      <c r="X41" s="502">
        <v>0</v>
      </c>
    </row>
    <row r="42" spans="2:24" outlineLevel="1">
      <c r="E42" s="488" t="s">
        <v>7576</v>
      </c>
      <c r="F42" s="488">
        <v>0</v>
      </c>
      <c r="G42" s="488" t="s">
        <v>64</v>
      </c>
      <c r="H42" s="502">
        <v>0</v>
      </c>
      <c r="I42" s="502">
        <v>0</v>
      </c>
      <c r="J42" s="502">
        <v>0</v>
      </c>
      <c r="K42" s="502">
        <v>0</v>
      </c>
      <c r="L42" s="502">
        <v>0</v>
      </c>
      <c r="M42" s="502">
        <v>0</v>
      </c>
      <c r="N42" s="502">
        <v>1.6280999999999999</v>
      </c>
      <c r="O42" s="502">
        <v>-0.21179999999999999</v>
      </c>
      <c r="P42" s="502">
        <v>5.16E-2</v>
      </c>
      <c r="Q42" s="502">
        <v>2.1999999999999997E-3</v>
      </c>
      <c r="R42" s="502">
        <v>-4.8599999999999997E-2</v>
      </c>
      <c r="S42" s="502">
        <v>0</v>
      </c>
      <c r="T42" s="502">
        <v>0</v>
      </c>
      <c r="U42" s="502">
        <v>0</v>
      </c>
      <c r="V42" s="502">
        <v>0</v>
      </c>
      <c r="W42" s="502">
        <v>0</v>
      </c>
      <c r="X42" s="502">
        <v>0</v>
      </c>
    </row>
    <row r="43" spans="2:24" outlineLevel="1">
      <c r="E43" s="488" t="s">
        <v>7577</v>
      </c>
      <c r="F43" s="488">
        <v>0</v>
      </c>
      <c r="G43" s="488" t="s">
        <v>64</v>
      </c>
      <c r="H43" s="502">
        <v>0</v>
      </c>
      <c r="I43" s="502">
        <v>0</v>
      </c>
      <c r="J43" s="502">
        <v>0</v>
      </c>
      <c r="K43" s="502">
        <v>0</v>
      </c>
      <c r="L43" s="502">
        <v>0</v>
      </c>
      <c r="M43" s="502">
        <v>0</v>
      </c>
      <c r="N43" s="502">
        <v>0</v>
      </c>
      <c r="O43" s="502">
        <v>0</v>
      </c>
      <c r="P43" s="502">
        <v>0</v>
      </c>
      <c r="Q43" s="502">
        <v>0</v>
      </c>
      <c r="R43" s="502">
        <v>0</v>
      </c>
      <c r="S43" s="502">
        <v>0</v>
      </c>
      <c r="T43" s="502">
        <v>0</v>
      </c>
      <c r="U43" s="502">
        <v>0</v>
      </c>
      <c r="V43" s="502">
        <v>0</v>
      </c>
      <c r="W43" s="502">
        <v>0</v>
      </c>
      <c r="X43" s="502">
        <v>0</v>
      </c>
    </row>
    <row r="44" spans="2:24" outlineLevel="1">
      <c r="B44" s="490" t="s">
        <v>7578</v>
      </c>
      <c r="H44" s="488"/>
    </row>
    <row r="45" spans="2:24" outlineLevel="1">
      <c r="E45" s="488" t="s">
        <v>4086</v>
      </c>
      <c r="F45" s="488">
        <v>0</v>
      </c>
      <c r="G45" s="488" t="s">
        <v>29</v>
      </c>
      <c r="H45" s="504">
        <v>738.55335621616405</v>
      </c>
      <c r="I45" s="504">
        <v>0</v>
      </c>
      <c r="J45" s="504">
        <v>0</v>
      </c>
      <c r="K45" s="504">
        <v>0</v>
      </c>
      <c r="L45" s="504">
        <v>0</v>
      </c>
      <c r="M45" s="504">
        <v>0</v>
      </c>
      <c r="N45" s="504">
        <v>62.091866823774801</v>
      </c>
      <c r="O45" s="504">
        <v>66.654242127369258</v>
      </c>
      <c r="P45" s="504">
        <v>65.121094714015314</v>
      </c>
      <c r="Q45" s="504">
        <v>67.189778391746231</v>
      </c>
      <c r="R45" s="504">
        <v>63.856374159258529</v>
      </c>
      <c r="S45" s="504">
        <v>80.216999999999999</v>
      </c>
      <c r="T45" s="504">
        <v>81.453999999999994</v>
      </c>
      <c r="U45" s="504">
        <v>82.709000000000003</v>
      </c>
      <c r="V45" s="504">
        <v>83.983000000000004</v>
      </c>
      <c r="W45" s="504">
        <v>85.277000000000001</v>
      </c>
      <c r="X45" s="504">
        <v>0</v>
      </c>
    </row>
    <row r="46" spans="2:24" outlineLevel="1">
      <c r="E46" s="488" t="s">
        <v>4087</v>
      </c>
      <c r="F46" s="488">
        <v>0</v>
      </c>
      <c r="G46" s="488" t="s">
        <v>29</v>
      </c>
      <c r="H46" s="504">
        <v>6055.3890645261617</v>
      </c>
      <c r="I46" s="504">
        <v>0</v>
      </c>
      <c r="J46" s="504">
        <v>0</v>
      </c>
      <c r="K46" s="504">
        <v>0</v>
      </c>
      <c r="L46" s="504">
        <v>0</v>
      </c>
      <c r="M46" s="504">
        <v>0</v>
      </c>
      <c r="N46" s="504">
        <v>579.85723840404012</v>
      </c>
      <c r="O46" s="504">
        <v>605.987143521956</v>
      </c>
      <c r="P46" s="504">
        <v>603.66698017279305</v>
      </c>
      <c r="Q46" s="504">
        <v>613.07531385881509</v>
      </c>
      <c r="R46" s="504">
        <v>642.12838856855899</v>
      </c>
      <c r="S46" s="504">
        <v>583.86099999999999</v>
      </c>
      <c r="T46" s="504">
        <v>592.85799999999995</v>
      </c>
      <c r="U46" s="504">
        <v>601.99400000000003</v>
      </c>
      <c r="V46" s="504">
        <v>611.27099999999996</v>
      </c>
      <c r="W46" s="504">
        <v>620.69000000000005</v>
      </c>
      <c r="X46" s="504">
        <v>0</v>
      </c>
    </row>
    <row r="47" spans="2:24" outlineLevel="1">
      <c r="E47" s="488" t="s">
        <v>4088</v>
      </c>
      <c r="F47" s="488">
        <v>0</v>
      </c>
      <c r="G47" s="488" t="s">
        <v>29</v>
      </c>
      <c r="H47" s="504">
        <v>4951.8787508544528</v>
      </c>
      <c r="I47" s="504">
        <v>0</v>
      </c>
      <c r="J47" s="504">
        <v>0</v>
      </c>
      <c r="K47" s="504">
        <v>0</v>
      </c>
      <c r="L47" s="504">
        <v>0</v>
      </c>
      <c r="M47" s="504">
        <v>0</v>
      </c>
      <c r="N47" s="504">
        <v>507.41922824464672</v>
      </c>
      <c r="O47" s="504">
        <v>485.3643201812659</v>
      </c>
      <c r="P47" s="504">
        <v>465.35460728997913</v>
      </c>
      <c r="Q47" s="504">
        <v>452.19884696486497</v>
      </c>
      <c r="R47" s="504">
        <v>470.68774817369695</v>
      </c>
      <c r="S47" s="504">
        <v>498.56599999999997</v>
      </c>
      <c r="T47" s="504">
        <v>506.24900000000002</v>
      </c>
      <c r="U47" s="504">
        <v>514.05100000000004</v>
      </c>
      <c r="V47" s="504">
        <v>521.97199999999998</v>
      </c>
      <c r="W47" s="504">
        <v>530.01599999999996</v>
      </c>
      <c r="X47" s="504">
        <v>0</v>
      </c>
    </row>
    <row r="48" spans="2:24" outlineLevel="1">
      <c r="E48" s="488" t="s">
        <v>4089</v>
      </c>
      <c r="F48" s="488">
        <v>0</v>
      </c>
      <c r="G48" s="488" t="s">
        <v>29</v>
      </c>
      <c r="H48" s="504">
        <v>1108.7168746291093</v>
      </c>
      <c r="I48" s="504">
        <v>0</v>
      </c>
      <c r="J48" s="504">
        <v>0</v>
      </c>
      <c r="K48" s="504">
        <v>0</v>
      </c>
      <c r="L48" s="504">
        <v>0</v>
      </c>
      <c r="M48" s="504">
        <v>0</v>
      </c>
      <c r="N48" s="504">
        <v>129.20194052392344</v>
      </c>
      <c r="O48" s="504">
        <v>128.34190647818372</v>
      </c>
      <c r="P48" s="504">
        <v>131.59475998445203</v>
      </c>
      <c r="Q48" s="504">
        <v>131.41299876471163</v>
      </c>
      <c r="R48" s="504">
        <v>132.63726887783838</v>
      </c>
      <c r="S48" s="504">
        <v>88.340999999999994</v>
      </c>
      <c r="T48" s="504">
        <v>89.701999999999998</v>
      </c>
      <c r="U48" s="504">
        <v>91.084000000000003</v>
      </c>
      <c r="V48" s="504">
        <v>92.488</v>
      </c>
      <c r="W48" s="504">
        <v>93.912999999999997</v>
      </c>
      <c r="X48" s="504">
        <v>0</v>
      </c>
    </row>
    <row r="49" spans="2:24" outlineLevel="1">
      <c r="E49" s="488" t="s">
        <v>4090</v>
      </c>
      <c r="F49" s="488">
        <v>0</v>
      </c>
      <c r="G49" s="488" t="s">
        <v>29</v>
      </c>
      <c r="H49" s="504">
        <v>101.22634172848514</v>
      </c>
      <c r="I49" s="504">
        <v>0</v>
      </c>
      <c r="J49" s="504">
        <v>0</v>
      </c>
      <c r="K49" s="504">
        <v>0</v>
      </c>
      <c r="L49" s="504">
        <v>0</v>
      </c>
      <c r="M49" s="504">
        <v>0</v>
      </c>
      <c r="N49" s="504">
        <v>27.878464697332987</v>
      </c>
      <c r="O49" s="504">
        <v>15.903164563353325</v>
      </c>
      <c r="P49" s="504">
        <v>20.711481903190542</v>
      </c>
      <c r="Q49" s="504">
        <v>20.181048252771557</v>
      </c>
      <c r="R49" s="504">
        <v>16.552182311836717</v>
      </c>
      <c r="S49" s="504">
        <v>0</v>
      </c>
      <c r="T49" s="504">
        <v>0</v>
      </c>
      <c r="U49" s="504">
        <v>0</v>
      </c>
      <c r="V49" s="504">
        <v>0</v>
      </c>
      <c r="W49" s="504">
        <v>0</v>
      </c>
      <c r="X49" s="504">
        <v>0</v>
      </c>
    </row>
    <row r="50" spans="2:24" outlineLevel="1">
      <c r="E50" s="488" t="s">
        <v>4091</v>
      </c>
      <c r="F50" s="488">
        <v>0</v>
      </c>
      <c r="G50" s="488" t="s">
        <v>29</v>
      </c>
      <c r="H50" s="504">
        <v>0</v>
      </c>
      <c r="I50" s="504">
        <v>0</v>
      </c>
      <c r="J50" s="504">
        <v>0</v>
      </c>
      <c r="K50" s="504">
        <v>0</v>
      </c>
      <c r="L50" s="504">
        <v>0</v>
      </c>
      <c r="M50" s="504">
        <v>0</v>
      </c>
      <c r="N50" s="504">
        <v>0</v>
      </c>
      <c r="O50" s="504">
        <v>0</v>
      </c>
      <c r="P50" s="504">
        <v>0</v>
      </c>
      <c r="Q50" s="504">
        <v>0</v>
      </c>
      <c r="R50" s="504">
        <v>0</v>
      </c>
      <c r="S50" s="504">
        <v>0</v>
      </c>
      <c r="T50" s="504">
        <v>0</v>
      </c>
      <c r="U50" s="504">
        <v>0</v>
      </c>
      <c r="V50" s="504">
        <v>0</v>
      </c>
      <c r="W50" s="504">
        <v>0</v>
      </c>
      <c r="X50" s="504">
        <v>0</v>
      </c>
    </row>
    <row r="51" spans="2:24" outlineLevel="1">
      <c r="E51" s="505" t="s">
        <v>4047</v>
      </c>
      <c r="F51" s="488">
        <v>0</v>
      </c>
      <c r="G51" s="488" t="s">
        <v>29</v>
      </c>
      <c r="H51" s="504">
        <v>898.29111630232137</v>
      </c>
      <c r="I51" s="504">
        <v>0</v>
      </c>
      <c r="J51" s="504">
        <v>0</v>
      </c>
      <c r="K51" s="504">
        <v>0</v>
      </c>
      <c r="L51" s="504">
        <v>0</v>
      </c>
      <c r="M51" s="504">
        <v>0</v>
      </c>
      <c r="N51" s="504">
        <v>94.242616995858043</v>
      </c>
      <c r="O51" s="504">
        <v>93.782329695327135</v>
      </c>
      <c r="P51" s="504">
        <v>112.41754853890711</v>
      </c>
      <c r="Q51" s="504">
        <v>99.220078160237335</v>
      </c>
      <c r="R51" s="504">
        <v>142.38854291199175</v>
      </c>
      <c r="S51" s="504">
        <v>70.724000000000004</v>
      </c>
      <c r="T51" s="504">
        <v>70.981999999999999</v>
      </c>
      <c r="U51" s="504">
        <v>71.244</v>
      </c>
      <c r="V51" s="504">
        <v>71.510000000000005</v>
      </c>
      <c r="W51" s="504">
        <v>71.78</v>
      </c>
      <c r="X51" s="504">
        <v>0</v>
      </c>
    </row>
    <row r="52" spans="2:24" outlineLevel="1">
      <c r="E52" s="505" t="s">
        <v>4048</v>
      </c>
      <c r="F52" s="488">
        <v>0</v>
      </c>
      <c r="G52" s="488" t="s">
        <v>29</v>
      </c>
      <c r="H52" s="504">
        <v>10290.356297053675</v>
      </c>
      <c r="I52" s="504">
        <v>0</v>
      </c>
      <c r="J52" s="504">
        <v>0</v>
      </c>
      <c r="K52" s="504">
        <v>0</v>
      </c>
      <c r="L52" s="504">
        <v>0</v>
      </c>
      <c r="M52" s="504">
        <v>0</v>
      </c>
      <c r="N52" s="504">
        <v>1144.4526842042444</v>
      </c>
      <c r="O52" s="504">
        <v>1058.9351433024674</v>
      </c>
      <c r="P52" s="504">
        <v>1126.8966144669009</v>
      </c>
      <c r="Q52" s="504">
        <v>1048.8374235120855</v>
      </c>
      <c r="R52" s="504">
        <v>1111.5124315679782</v>
      </c>
      <c r="S52" s="504">
        <v>959.38699999999994</v>
      </c>
      <c r="T52" s="504">
        <v>947.63800000000003</v>
      </c>
      <c r="U52" s="504">
        <v>952.28099999999995</v>
      </c>
      <c r="V52" s="504">
        <v>959.41800000000001</v>
      </c>
      <c r="W52" s="504">
        <v>980.99800000000005</v>
      </c>
      <c r="X52" s="504">
        <v>0</v>
      </c>
    </row>
    <row r="53" spans="2:24" outlineLevel="1">
      <c r="E53" s="505" t="s">
        <v>4049</v>
      </c>
      <c r="F53" s="488">
        <v>0</v>
      </c>
      <c r="G53" s="488" t="s">
        <v>29</v>
      </c>
      <c r="H53" s="504">
        <v>14511.677020507943</v>
      </c>
      <c r="I53" s="504">
        <v>0</v>
      </c>
      <c r="J53" s="504">
        <v>0</v>
      </c>
      <c r="K53" s="504">
        <v>0</v>
      </c>
      <c r="L53" s="504">
        <v>0</v>
      </c>
      <c r="M53" s="504">
        <v>0</v>
      </c>
      <c r="N53" s="504">
        <v>1466.2118192561861</v>
      </c>
      <c r="O53" s="504">
        <v>1493.0870444410191</v>
      </c>
      <c r="P53" s="504">
        <v>1220.1713797440318</v>
      </c>
      <c r="Q53" s="504">
        <v>1370.9386896255537</v>
      </c>
      <c r="R53" s="504">
        <v>1479.2440874411516</v>
      </c>
      <c r="S53" s="504">
        <v>919.27800000000002</v>
      </c>
      <c r="T53" s="504">
        <v>1049.627</v>
      </c>
      <c r="U53" s="504">
        <v>1481.989</v>
      </c>
      <c r="V53" s="504">
        <v>1808.0309999999999</v>
      </c>
      <c r="W53" s="504">
        <v>2223.0990000000002</v>
      </c>
      <c r="X53" s="504">
        <v>0</v>
      </c>
    </row>
    <row r="54" spans="2:24" outlineLevel="1">
      <c r="E54" s="505" t="s">
        <v>4050</v>
      </c>
      <c r="F54" s="488">
        <v>0</v>
      </c>
      <c r="G54" s="488" t="s">
        <v>29</v>
      </c>
      <c r="H54" s="504">
        <v>1476.1742993153016</v>
      </c>
      <c r="I54" s="504">
        <v>0</v>
      </c>
      <c r="J54" s="504">
        <v>0</v>
      </c>
      <c r="K54" s="504">
        <v>0</v>
      </c>
      <c r="L54" s="504">
        <v>0</v>
      </c>
      <c r="M54" s="504">
        <v>0</v>
      </c>
      <c r="N54" s="504">
        <v>139.21432139684845</v>
      </c>
      <c r="O54" s="504">
        <v>149.72336866874275</v>
      </c>
      <c r="P54" s="504">
        <v>125.48779667091203</v>
      </c>
      <c r="Q54" s="504">
        <v>161.17852686688343</v>
      </c>
      <c r="R54" s="504">
        <v>161.69228571191508</v>
      </c>
      <c r="S54" s="504">
        <v>144.75899999999999</v>
      </c>
      <c r="T54" s="504">
        <v>146.244</v>
      </c>
      <c r="U54" s="504">
        <v>147.75200000000001</v>
      </c>
      <c r="V54" s="504">
        <v>149.28399999999999</v>
      </c>
      <c r="W54" s="504">
        <v>150.839</v>
      </c>
      <c r="X54" s="504">
        <v>0</v>
      </c>
    </row>
    <row r="55" spans="2:24" outlineLevel="1">
      <c r="E55" s="505" t="s">
        <v>4051</v>
      </c>
      <c r="F55" s="488">
        <v>0</v>
      </c>
      <c r="G55" s="488" t="s">
        <v>29</v>
      </c>
      <c r="H55" s="504">
        <v>-40.427326344215601</v>
      </c>
      <c r="I55" s="504">
        <v>0</v>
      </c>
      <c r="J55" s="504">
        <v>0</v>
      </c>
      <c r="K55" s="504">
        <v>0</v>
      </c>
      <c r="L55" s="504">
        <v>0</v>
      </c>
      <c r="M55" s="504">
        <v>0</v>
      </c>
      <c r="N55" s="504">
        <v>-76.672653307508511</v>
      </c>
      <c r="O55" s="504">
        <v>13.797998528716683</v>
      </c>
      <c r="P55" s="504">
        <v>13.316237969549457</v>
      </c>
      <c r="Q55" s="504">
        <v>3.0207910327651986</v>
      </c>
      <c r="R55" s="504">
        <v>6.1102994322615789</v>
      </c>
      <c r="S55" s="504">
        <v>0</v>
      </c>
      <c r="T55" s="504">
        <v>0</v>
      </c>
      <c r="U55" s="504">
        <v>0</v>
      </c>
      <c r="V55" s="504">
        <v>0</v>
      </c>
      <c r="W55" s="504">
        <v>0</v>
      </c>
      <c r="X55" s="504">
        <v>0</v>
      </c>
    </row>
    <row r="56" spans="2:24" outlineLevel="1">
      <c r="E56" s="505" t="s">
        <v>4052</v>
      </c>
      <c r="F56" s="488">
        <v>0</v>
      </c>
      <c r="G56" s="488" t="s">
        <v>29</v>
      </c>
      <c r="H56" s="504">
        <v>0</v>
      </c>
      <c r="I56" s="504">
        <v>0</v>
      </c>
      <c r="J56" s="504">
        <v>0</v>
      </c>
      <c r="K56" s="504">
        <v>0</v>
      </c>
      <c r="L56" s="504">
        <v>0</v>
      </c>
      <c r="M56" s="504">
        <v>0</v>
      </c>
      <c r="N56" s="504">
        <v>0</v>
      </c>
      <c r="O56" s="504">
        <v>0</v>
      </c>
      <c r="P56" s="504">
        <v>0</v>
      </c>
      <c r="Q56" s="504">
        <v>0</v>
      </c>
      <c r="R56" s="504">
        <v>0</v>
      </c>
      <c r="S56" s="504">
        <v>0</v>
      </c>
      <c r="T56" s="504">
        <v>0</v>
      </c>
      <c r="U56" s="504">
        <v>0</v>
      </c>
      <c r="V56" s="504">
        <v>0</v>
      </c>
      <c r="W56" s="504">
        <v>0</v>
      </c>
      <c r="X56" s="504">
        <v>0</v>
      </c>
    </row>
    <row r="57" spans="2:24" outlineLevel="1">
      <c r="B57" s="490" t="s">
        <v>7579</v>
      </c>
      <c r="H57" s="488"/>
    </row>
    <row r="58" spans="2:24" outlineLevel="1">
      <c r="E58" s="488" t="s">
        <v>7580</v>
      </c>
      <c r="F58" s="488">
        <v>0</v>
      </c>
      <c r="G58" s="488" t="s">
        <v>29</v>
      </c>
      <c r="H58" s="504">
        <v>0</v>
      </c>
      <c r="I58" s="504">
        <v>0</v>
      </c>
      <c r="J58" s="504">
        <v>0</v>
      </c>
      <c r="K58" s="504">
        <v>0</v>
      </c>
      <c r="L58" s="504">
        <v>0</v>
      </c>
      <c r="M58" s="504">
        <v>0</v>
      </c>
      <c r="N58" s="504">
        <v>0</v>
      </c>
      <c r="O58" s="504">
        <v>0</v>
      </c>
      <c r="P58" s="504">
        <v>0</v>
      </c>
      <c r="Q58" s="504">
        <v>0</v>
      </c>
      <c r="R58" s="504">
        <v>0</v>
      </c>
      <c r="S58" s="504">
        <v>0</v>
      </c>
      <c r="T58" s="504">
        <v>0</v>
      </c>
      <c r="U58" s="504">
        <v>0</v>
      </c>
      <c r="V58" s="504">
        <v>0</v>
      </c>
      <c r="W58" s="504">
        <v>0</v>
      </c>
      <c r="X58" s="504">
        <v>0</v>
      </c>
    </row>
    <row r="59" spans="2:24" outlineLevel="1">
      <c r="E59" s="488" t="s">
        <v>7581</v>
      </c>
      <c r="F59" s="488">
        <v>0</v>
      </c>
      <c r="G59" s="488" t="s">
        <v>29</v>
      </c>
      <c r="H59" s="504">
        <v>23.457999999999998</v>
      </c>
      <c r="I59" s="504">
        <v>0</v>
      </c>
      <c r="J59" s="504">
        <v>0</v>
      </c>
      <c r="K59" s="504">
        <v>0</v>
      </c>
      <c r="L59" s="504">
        <v>0</v>
      </c>
      <c r="M59" s="504">
        <v>0</v>
      </c>
      <c r="N59" s="504">
        <v>2.3690000000000002</v>
      </c>
      <c r="O59" s="504">
        <v>2.343</v>
      </c>
      <c r="P59" s="504">
        <v>2.4169999999999998</v>
      </c>
      <c r="Q59" s="504">
        <v>2.4380000000000002</v>
      </c>
      <c r="R59" s="504">
        <v>2.2810000000000001</v>
      </c>
      <c r="S59" s="504">
        <v>2.3220000000000001</v>
      </c>
      <c r="T59" s="504">
        <v>2.3220000000000001</v>
      </c>
      <c r="U59" s="504">
        <v>2.3220000000000001</v>
      </c>
      <c r="V59" s="504">
        <v>2.3220000000000001</v>
      </c>
      <c r="W59" s="504">
        <v>2.3220000000000001</v>
      </c>
      <c r="X59" s="504">
        <v>0</v>
      </c>
    </row>
    <row r="60" spans="2:24" outlineLevel="1">
      <c r="E60" s="488" t="s">
        <v>7582</v>
      </c>
      <c r="F60" s="488">
        <v>0</v>
      </c>
      <c r="G60" s="488" t="s">
        <v>29</v>
      </c>
      <c r="H60" s="504">
        <v>18.475000000000001</v>
      </c>
      <c r="I60" s="504">
        <v>0</v>
      </c>
      <c r="J60" s="504">
        <v>0</v>
      </c>
      <c r="K60" s="504">
        <v>0</v>
      </c>
      <c r="L60" s="504">
        <v>0</v>
      </c>
      <c r="M60" s="504">
        <v>0</v>
      </c>
      <c r="N60" s="504">
        <v>2.3149999999999999</v>
      </c>
      <c r="O60" s="504">
        <v>2.3919999999999999</v>
      </c>
      <c r="P60" s="504">
        <v>2.0569999999999999</v>
      </c>
      <c r="Q60" s="504">
        <v>1.91</v>
      </c>
      <c r="R60" s="504">
        <v>1.855</v>
      </c>
      <c r="S60" s="504">
        <v>1.679</v>
      </c>
      <c r="T60" s="504">
        <v>1.63</v>
      </c>
      <c r="U60" s="504">
        <v>1.601</v>
      </c>
      <c r="V60" s="504">
        <v>1.518</v>
      </c>
      <c r="W60" s="504">
        <v>1.518</v>
      </c>
      <c r="X60" s="504">
        <v>0</v>
      </c>
    </row>
    <row r="61" spans="2:24" outlineLevel="1">
      <c r="E61" s="488" t="s">
        <v>7583</v>
      </c>
      <c r="F61" s="488">
        <v>0</v>
      </c>
      <c r="G61" s="488" t="s">
        <v>29</v>
      </c>
      <c r="H61" s="504">
        <v>0</v>
      </c>
      <c r="I61" s="504">
        <v>0</v>
      </c>
      <c r="J61" s="504">
        <v>0</v>
      </c>
      <c r="K61" s="504">
        <v>0</v>
      </c>
      <c r="L61" s="504">
        <v>0</v>
      </c>
      <c r="M61" s="504">
        <v>0</v>
      </c>
      <c r="N61" s="504">
        <v>0</v>
      </c>
      <c r="O61" s="504">
        <v>0</v>
      </c>
      <c r="P61" s="504">
        <v>0</v>
      </c>
      <c r="Q61" s="504">
        <v>0</v>
      </c>
      <c r="R61" s="504">
        <v>0</v>
      </c>
      <c r="S61" s="504">
        <v>0</v>
      </c>
      <c r="T61" s="504">
        <v>0</v>
      </c>
      <c r="U61" s="504">
        <v>0</v>
      </c>
      <c r="V61" s="504">
        <v>0</v>
      </c>
      <c r="W61" s="504">
        <v>0</v>
      </c>
      <c r="X61" s="504">
        <v>0</v>
      </c>
    </row>
    <row r="62" spans="2:24" outlineLevel="1">
      <c r="E62" s="488" t="s">
        <v>7584</v>
      </c>
      <c r="F62" s="488">
        <v>0</v>
      </c>
      <c r="G62" s="488" t="s">
        <v>29</v>
      </c>
      <c r="H62" s="504">
        <v>0</v>
      </c>
      <c r="I62" s="504">
        <v>0</v>
      </c>
      <c r="J62" s="504">
        <v>0</v>
      </c>
      <c r="K62" s="504">
        <v>0</v>
      </c>
      <c r="L62" s="504">
        <v>0</v>
      </c>
      <c r="M62" s="504">
        <v>0</v>
      </c>
      <c r="N62" s="504">
        <v>0</v>
      </c>
      <c r="O62" s="504">
        <v>0</v>
      </c>
      <c r="P62" s="504">
        <v>0</v>
      </c>
      <c r="Q62" s="504">
        <v>0</v>
      </c>
      <c r="R62" s="504">
        <v>0</v>
      </c>
      <c r="S62" s="504">
        <v>0</v>
      </c>
      <c r="T62" s="504">
        <v>0</v>
      </c>
      <c r="U62" s="504">
        <v>0</v>
      </c>
      <c r="V62" s="504">
        <v>0</v>
      </c>
      <c r="W62" s="504">
        <v>0</v>
      </c>
      <c r="X62" s="504">
        <v>0</v>
      </c>
    </row>
    <row r="63" spans="2:24" outlineLevel="1">
      <c r="E63" s="488" t="s">
        <v>7585</v>
      </c>
      <c r="F63" s="488">
        <v>0</v>
      </c>
      <c r="G63" s="488" t="s">
        <v>29</v>
      </c>
      <c r="H63" s="504">
        <v>0</v>
      </c>
      <c r="I63" s="504">
        <v>0</v>
      </c>
      <c r="J63" s="504">
        <v>0</v>
      </c>
      <c r="K63" s="504">
        <v>0</v>
      </c>
      <c r="L63" s="504">
        <v>0</v>
      </c>
      <c r="M63" s="504">
        <v>0</v>
      </c>
      <c r="N63" s="504">
        <v>0</v>
      </c>
      <c r="O63" s="504">
        <v>0</v>
      </c>
      <c r="P63" s="504">
        <v>0</v>
      </c>
      <c r="Q63" s="504">
        <v>0</v>
      </c>
      <c r="R63" s="504">
        <v>0</v>
      </c>
      <c r="S63" s="504">
        <v>0</v>
      </c>
      <c r="T63" s="504">
        <v>0</v>
      </c>
      <c r="U63" s="504">
        <v>0</v>
      </c>
      <c r="V63" s="504">
        <v>0</v>
      </c>
      <c r="W63" s="504">
        <v>0</v>
      </c>
      <c r="X63" s="504">
        <v>0</v>
      </c>
    </row>
    <row r="64" spans="2:24" outlineLevel="1">
      <c r="E64" s="488" t="s">
        <v>7586</v>
      </c>
      <c r="F64" s="488">
        <v>0</v>
      </c>
      <c r="G64" s="488" t="s">
        <v>29</v>
      </c>
      <c r="H64" s="504">
        <v>0</v>
      </c>
      <c r="I64" s="504">
        <v>0</v>
      </c>
      <c r="J64" s="504">
        <v>0</v>
      </c>
      <c r="K64" s="504">
        <v>0</v>
      </c>
      <c r="L64" s="504">
        <v>0</v>
      </c>
      <c r="M64" s="504">
        <v>0</v>
      </c>
      <c r="N64" s="504">
        <v>0</v>
      </c>
      <c r="O64" s="504">
        <v>0</v>
      </c>
      <c r="P64" s="504">
        <v>0</v>
      </c>
      <c r="Q64" s="504">
        <v>0</v>
      </c>
      <c r="R64" s="504">
        <v>0</v>
      </c>
      <c r="S64" s="504">
        <v>0</v>
      </c>
      <c r="T64" s="504">
        <v>0</v>
      </c>
      <c r="U64" s="504">
        <v>0</v>
      </c>
      <c r="V64" s="504">
        <v>0</v>
      </c>
      <c r="W64" s="504">
        <v>0</v>
      </c>
      <c r="X64" s="504">
        <v>0</v>
      </c>
    </row>
    <row r="65" spans="2:24" outlineLevel="1">
      <c r="E65" s="488" t="s">
        <v>7587</v>
      </c>
      <c r="F65" s="488">
        <v>0</v>
      </c>
      <c r="G65" s="488" t="s">
        <v>29</v>
      </c>
      <c r="H65" s="504">
        <v>690.51</v>
      </c>
      <c r="I65" s="504">
        <v>0</v>
      </c>
      <c r="J65" s="504">
        <v>0</v>
      </c>
      <c r="K65" s="504">
        <v>0</v>
      </c>
      <c r="L65" s="504">
        <v>0</v>
      </c>
      <c r="M65" s="504">
        <v>0</v>
      </c>
      <c r="N65" s="504">
        <v>96.03</v>
      </c>
      <c r="O65" s="504">
        <v>85.293000000000006</v>
      </c>
      <c r="P65" s="504">
        <v>80.713999999999999</v>
      </c>
      <c r="Q65" s="504">
        <v>72.576999999999998</v>
      </c>
      <c r="R65" s="504">
        <v>62.602000000000004</v>
      </c>
      <c r="S65" s="504">
        <v>62.781999999999996</v>
      </c>
      <c r="T65" s="504">
        <v>60.822000000000003</v>
      </c>
      <c r="U65" s="504">
        <v>59.3</v>
      </c>
      <c r="V65" s="504">
        <v>56.676000000000002</v>
      </c>
      <c r="W65" s="504">
        <v>53.713999999999999</v>
      </c>
      <c r="X65" s="504">
        <v>0</v>
      </c>
    </row>
    <row r="66" spans="2:24" outlineLevel="1">
      <c r="E66" s="488" t="s">
        <v>7588</v>
      </c>
      <c r="F66" s="488">
        <v>0</v>
      </c>
      <c r="G66" s="488" t="s">
        <v>29</v>
      </c>
      <c r="H66" s="504">
        <v>293.63699999999994</v>
      </c>
      <c r="I66" s="504">
        <v>0</v>
      </c>
      <c r="J66" s="504">
        <v>0</v>
      </c>
      <c r="K66" s="504">
        <v>0</v>
      </c>
      <c r="L66" s="504">
        <v>0</v>
      </c>
      <c r="M66" s="504">
        <v>0</v>
      </c>
      <c r="N66" s="504">
        <v>44.216999999999999</v>
      </c>
      <c r="O66" s="504">
        <v>35.137999999999998</v>
      </c>
      <c r="P66" s="504">
        <v>33.073999999999998</v>
      </c>
      <c r="Q66" s="504">
        <v>29.21</v>
      </c>
      <c r="R66" s="504">
        <v>27.847000000000001</v>
      </c>
      <c r="S66" s="504">
        <v>26.168999999999997</v>
      </c>
      <c r="T66" s="504">
        <v>25.442999999999998</v>
      </c>
      <c r="U66" s="504">
        <v>25.007999999999999</v>
      </c>
      <c r="V66" s="504">
        <v>23.762</v>
      </c>
      <c r="W66" s="504">
        <v>23.769000000000002</v>
      </c>
      <c r="X66" s="504">
        <v>0</v>
      </c>
    </row>
    <row r="67" spans="2:24" outlineLevel="1">
      <c r="E67" s="488" t="s">
        <v>7589</v>
      </c>
      <c r="F67" s="488">
        <v>0</v>
      </c>
      <c r="G67" s="488" t="s">
        <v>29</v>
      </c>
      <c r="H67" s="504">
        <v>0</v>
      </c>
      <c r="I67" s="504">
        <v>0</v>
      </c>
      <c r="J67" s="504">
        <v>0</v>
      </c>
      <c r="K67" s="504">
        <v>0</v>
      </c>
      <c r="L67" s="504">
        <v>0</v>
      </c>
      <c r="M67" s="504">
        <v>0</v>
      </c>
      <c r="N67" s="504">
        <v>0</v>
      </c>
      <c r="O67" s="504">
        <v>0</v>
      </c>
      <c r="P67" s="504">
        <v>0</v>
      </c>
      <c r="Q67" s="504">
        <v>0</v>
      </c>
      <c r="R67" s="504">
        <v>0</v>
      </c>
      <c r="S67" s="504">
        <v>0</v>
      </c>
      <c r="T67" s="504">
        <v>0</v>
      </c>
      <c r="U67" s="504">
        <v>0</v>
      </c>
      <c r="V67" s="504">
        <v>0</v>
      </c>
      <c r="W67" s="504">
        <v>0</v>
      </c>
      <c r="X67" s="504">
        <v>0</v>
      </c>
    </row>
    <row r="68" spans="2:24" outlineLevel="1">
      <c r="E68" s="488" t="s">
        <v>7590</v>
      </c>
      <c r="F68" s="488">
        <v>0</v>
      </c>
      <c r="G68" s="488" t="s">
        <v>29</v>
      </c>
      <c r="H68" s="504">
        <v>0</v>
      </c>
      <c r="I68" s="504">
        <v>0</v>
      </c>
      <c r="J68" s="504">
        <v>0</v>
      </c>
      <c r="K68" s="504">
        <v>0</v>
      </c>
      <c r="L68" s="504">
        <v>0</v>
      </c>
      <c r="M68" s="504">
        <v>0</v>
      </c>
      <c r="N68" s="504">
        <v>0</v>
      </c>
      <c r="O68" s="504">
        <v>0</v>
      </c>
      <c r="P68" s="504">
        <v>0</v>
      </c>
      <c r="Q68" s="504">
        <v>0</v>
      </c>
      <c r="R68" s="504">
        <v>0</v>
      </c>
      <c r="S68" s="504">
        <v>0</v>
      </c>
      <c r="T68" s="504">
        <v>0</v>
      </c>
      <c r="U68" s="504">
        <v>0</v>
      </c>
      <c r="V68" s="504">
        <v>0</v>
      </c>
      <c r="W68" s="504">
        <v>0</v>
      </c>
      <c r="X68" s="504">
        <v>0</v>
      </c>
    </row>
    <row r="69" spans="2:24" outlineLevel="1">
      <c r="E69" s="488" t="s">
        <v>7591</v>
      </c>
      <c r="F69" s="488">
        <v>0</v>
      </c>
      <c r="G69" s="488" t="s">
        <v>29</v>
      </c>
      <c r="H69" s="504">
        <v>0</v>
      </c>
      <c r="I69" s="504">
        <v>0</v>
      </c>
      <c r="J69" s="504">
        <v>0</v>
      </c>
      <c r="K69" s="504">
        <v>0</v>
      </c>
      <c r="L69" s="504">
        <v>0</v>
      </c>
      <c r="M69" s="504">
        <v>0</v>
      </c>
      <c r="N69" s="504">
        <v>0</v>
      </c>
      <c r="O69" s="504">
        <v>0</v>
      </c>
      <c r="P69" s="504">
        <v>0</v>
      </c>
      <c r="Q69" s="504">
        <v>0</v>
      </c>
      <c r="R69" s="504">
        <v>0</v>
      </c>
      <c r="S69" s="504">
        <v>0</v>
      </c>
      <c r="T69" s="504">
        <v>0</v>
      </c>
      <c r="U69" s="504">
        <v>0</v>
      </c>
      <c r="V69" s="504">
        <v>0</v>
      </c>
      <c r="W69" s="504">
        <v>0</v>
      </c>
      <c r="X69" s="504">
        <v>0</v>
      </c>
    </row>
    <row r="70" spans="2:24" outlineLevel="1">
      <c r="B70" s="490" t="s">
        <v>7592</v>
      </c>
      <c r="H70" s="488"/>
    </row>
    <row r="71" spans="2:24" outlineLevel="1">
      <c r="E71" s="488" t="s">
        <v>7593</v>
      </c>
      <c r="F71" s="488">
        <v>0</v>
      </c>
      <c r="G71" s="488" t="s">
        <v>29</v>
      </c>
      <c r="H71" s="504">
        <v>366.56283123485679</v>
      </c>
      <c r="I71" s="504">
        <v>0</v>
      </c>
      <c r="J71" s="504">
        <v>0</v>
      </c>
      <c r="K71" s="504">
        <v>0</v>
      </c>
      <c r="L71" s="504">
        <v>0</v>
      </c>
      <c r="M71" s="504">
        <v>0</v>
      </c>
      <c r="N71" s="504">
        <v>67.467682811285556</v>
      </c>
      <c r="O71" s="504">
        <v>73.840234033858096</v>
      </c>
      <c r="P71" s="504">
        <v>73.411055729851839</v>
      </c>
      <c r="Q71" s="504">
        <v>77.38374457490734</v>
      </c>
      <c r="R71" s="504">
        <v>74.460114084953929</v>
      </c>
      <c r="S71" s="504">
        <v>0</v>
      </c>
      <c r="T71" s="504">
        <v>0</v>
      </c>
      <c r="U71" s="504">
        <v>0</v>
      </c>
      <c r="V71" s="504">
        <v>0</v>
      </c>
      <c r="W71" s="504">
        <v>0</v>
      </c>
      <c r="X71" s="504">
        <v>0</v>
      </c>
    </row>
    <row r="72" spans="2:24" outlineLevel="1">
      <c r="E72" s="488" t="s">
        <v>7594</v>
      </c>
      <c r="F72" s="488">
        <v>0</v>
      </c>
      <c r="G72" s="488" t="s">
        <v>29</v>
      </c>
      <c r="H72" s="504">
        <v>3423.37932887855</v>
      </c>
      <c r="I72" s="504">
        <v>0</v>
      </c>
      <c r="J72" s="504">
        <v>0</v>
      </c>
      <c r="K72" s="504">
        <v>0</v>
      </c>
      <c r="L72" s="504">
        <v>0</v>
      </c>
      <c r="M72" s="504">
        <v>0</v>
      </c>
      <c r="N72" s="504">
        <v>627.48626010022735</v>
      </c>
      <c r="O72" s="504">
        <v>668.72300109052776</v>
      </c>
      <c r="P72" s="504">
        <v>677.78952420678206</v>
      </c>
      <c r="Q72" s="504">
        <v>703.28259825549299</v>
      </c>
      <c r="R72" s="504">
        <v>746.09794522551954</v>
      </c>
      <c r="S72" s="504">
        <v>0</v>
      </c>
      <c r="T72" s="504">
        <v>0</v>
      </c>
      <c r="U72" s="504">
        <v>0</v>
      </c>
      <c r="V72" s="504">
        <v>0</v>
      </c>
      <c r="W72" s="504">
        <v>0</v>
      </c>
      <c r="X72" s="504">
        <v>0</v>
      </c>
    </row>
    <row r="73" spans="2:24" outlineLevel="1">
      <c r="E73" s="488" t="s">
        <v>7595</v>
      </c>
      <c r="F73" s="488">
        <v>0</v>
      </c>
      <c r="G73" s="488" t="s">
        <v>29</v>
      </c>
      <c r="H73" s="504">
        <v>2671.4441297793596</v>
      </c>
      <c r="I73" s="504">
        <v>0</v>
      </c>
      <c r="J73" s="504">
        <v>0</v>
      </c>
      <c r="K73" s="504">
        <v>0</v>
      </c>
      <c r="L73" s="504">
        <v>0</v>
      </c>
      <c r="M73" s="504">
        <v>0</v>
      </c>
      <c r="N73" s="504">
        <v>548.83535640130822</v>
      </c>
      <c r="O73" s="504">
        <v>535.04155198272713</v>
      </c>
      <c r="P73" s="504">
        <v>522.27571753261407</v>
      </c>
      <c r="Q73" s="504">
        <v>518.60622184667159</v>
      </c>
      <c r="R73" s="504">
        <v>546.68528201603885</v>
      </c>
      <c r="S73" s="504">
        <v>0</v>
      </c>
      <c r="T73" s="504">
        <v>0</v>
      </c>
      <c r="U73" s="504">
        <v>0</v>
      </c>
      <c r="V73" s="504">
        <v>0</v>
      </c>
      <c r="W73" s="504">
        <v>0</v>
      </c>
      <c r="X73" s="504">
        <v>0</v>
      </c>
    </row>
    <row r="74" spans="2:24" outlineLevel="1">
      <c r="E74" s="488" t="s">
        <v>7596</v>
      </c>
      <c r="F74" s="488">
        <v>0</v>
      </c>
      <c r="G74" s="488" t="s">
        <v>29</v>
      </c>
      <c r="H74" s="504">
        <v>736.92669309787982</v>
      </c>
      <c r="I74" s="504">
        <v>0</v>
      </c>
      <c r="J74" s="504">
        <v>0</v>
      </c>
      <c r="K74" s="504">
        <v>0</v>
      </c>
      <c r="L74" s="504">
        <v>0</v>
      </c>
      <c r="M74" s="504">
        <v>0</v>
      </c>
      <c r="N74" s="504">
        <v>140.38804094279462</v>
      </c>
      <c r="O74" s="504">
        <v>142.1784436854214</v>
      </c>
      <c r="P74" s="504">
        <v>148.34686519629341</v>
      </c>
      <c r="Q74" s="504">
        <v>151.35084790635764</v>
      </c>
      <c r="R74" s="504">
        <v>154.66249536701275</v>
      </c>
      <c r="S74" s="504">
        <v>0</v>
      </c>
      <c r="T74" s="504">
        <v>0</v>
      </c>
      <c r="U74" s="504">
        <v>0</v>
      </c>
      <c r="V74" s="504">
        <v>0</v>
      </c>
      <c r="W74" s="504">
        <v>0</v>
      </c>
      <c r="X74" s="504">
        <v>0</v>
      </c>
    </row>
    <row r="75" spans="2:24" outlineLevel="1">
      <c r="E75" s="488" t="s">
        <v>7597</v>
      </c>
      <c r="F75" s="488">
        <v>0</v>
      </c>
      <c r="G75" s="488" t="s">
        <v>29</v>
      </c>
      <c r="H75" s="504">
        <v>113.80156037235538</v>
      </c>
      <c r="I75" s="504">
        <v>0</v>
      </c>
      <c r="J75" s="504">
        <v>0</v>
      </c>
      <c r="K75" s="504">
        <v>0</v>
      </c>
      <c r="L75" s="504">
        <v>0</v>
      </c>
      <c r="M75" s="504">
        <v>0</v>
      </c>
      <c r="N75" s="504">
        <v>30.292138240963538</v>
      </c>
      <c r="O75" s="504">
        <v>17.617684272713156</v>
      </c>
      <c r="P75" s="504">
        <v>23.348068071031804</v>
      </c>
      <c r="Q75" s="504">
        <v>23.242896771307041</v>
      </c>
      <c r="R75" s="504">
        <v>19.30077301633985</v>
      </c>
      <c r="S75" s="504">
        <v>0</v>
      </c>
      <c r="T75" s="504">
        <v>0</v>
      </c>
      <c r="U75" s="504">
        <v>0</v>
      </c>
      <c r="V75" s="504">
        <v>0</v>
      </c>
      <c r="W75" s="504">
        <v>0</v>
      </c>
      <c r="X75" s="504">
        <v>0</v>
      </c>
    </row>
    <row r="76" spans="2:24" outlineLevel="1">
      <c r="E76" s="488" t="s">
        <v>7598</v>
      </c>
      <c r="F76" s="488">
        <v>0</v>
      </c>
      <c r="G76" s="488" t="s">
        <v>29</v>
      </c>
      <c r="H76" s="504">
        <v>0</v>
      </c>
      <c r="I76" s="504">
        <v>0</v>
      </c>
      <c r="J76" s="504">
        <v>0</v>
      </c>
      <c r="K76" s="504">
        <v>0</v>
      </c>
      <c r="L76" s="504">
        <v>0</v>
      </c>
      <c r="M76" s="504">
        <v>0</v>
      </c>
      <c r="N76" s="504">
        <v>0</v>
      </c>
      <c r="O76" s="504">
        <v>0</v>
      </c>
      <c r="P76" s="504">
        <v>0</v>
      </c>
      <c r="Q76" s="504">
        <v>0</v>
      </c>
      <c r="R76" s="504">
        <v>0</v>
      </c>
      <c r="S76" s="504">
        <v>0</v>
      </c>
      <c r="T76" s="504">
        <v>0</v>
      </c>
      <c r="U76" s="504">
        <v>0</v>
      </c>
      <c r="V76" s="504">
        <v>0</v>
      </c>
      <c r="W76" s="504">
        <v>0</v>
      </c>
      <c r="X76" s="504">
        <v>0</v>
      </c>
    </row>
    <row r="77" spans="2:24" outlineLevel="1">
      <c r="E77" s="488" t="s">
        <v>7599</v>
      </c>
      <c r="F77" s="488">
        <v>0</v>
      </c>
      <c r="G77" s="488" t="s">
        <v>29</v>
      </c>
      <c r="H77" s="504">
        <v>613.330052837126</v>
      </c>
      <c r="I77" s="504">
        <v>0</v>
      </c>
      <c r="J77" s="504">
        <v>0</v>
      </c>
      <c r="K77" s="504">
        <v>0</v>
      </c>
      <c r="L77" s="504">
        <v>0</v>
      </c>
      <c r="M77" s="504">
        <v>0</v>
      </c>
      <c r="N77" s="504">
        <v>102.40199427129211</v>
      </c>
      <c r="O77" s="504">
        <v>103.89299993405702</v>
      </c>
      <c r="P77" s="504">
        <v>126.72838128789775</v>
      </c>
      <c r="Q77" s="504">
        <v>114.27364948709723</v>
      </c>
      <c r="R77" s="504">
        <v>166.03302785678196</v>
      </c>
      <c r="S77" s="504">
        <v>0</v>
      </c>
      <c r="T77" s="504">
        <v>0</v>
      </c>
      <c r="U77" s="504">
        <v>0</v>
      </c>
      <c r="V77" s="504">
        <v>0</v>
      </c>
      <c r="W77" s="504">
        <v>0</v>
      </c>
      <c r="X77" s="504">
        <v>0</v>
      </c>
    </row>
    <row r="78" spans="2:24" outlineLevel="1">
      <c r="E78" s="488" t="s">
        <v>7600</v>
      </c>
      <c r="F78" s="488">
        <v>0</v>
      </c>
      <c r="G78" s="488" t="s">
        <v>29</v>
      </c>
      <c r="H78" s="504">
        <v>5744.6324173816884</v>
      </c>
      <c r="I78" s="504">
        <v>0</v>
      </c>
      <c r="J78" s="504">
        <v>0</v>
      </c>
      <c r="K78" s="504">
        <v>0</v>
      </c>
      <c r="L78" s="504">
        <v>0</v>
      </c>
      <c r="M78" s="504">
        <v>0</v>
      </c>
      <c r="N78" s="504">
        <v>1139.193468136546</v>
      </c>
      <c r="O78" s="504">
        <v>1078.6104744736213</v>
      </c>
      <c r="P78" s="504">
        <v>1179.3623948048071</v>
      </c>
      <c r="Q78" s="504">
        <v>1124.3776815452397</v>
      </c>
      <c r="R78" s="504">
        <v>1223.088398421474</v>
      </c>
      <c r="S78" s="504">
        <v>0</v>
      </c>
      <c r="T78" s="504">
        <v>0</v>
      </c>
      <c r="U78" s="504">
        <v>0</v>
      </c>
      <c r="V78" s="504">
        <v>0</v>
      </c>
      <c r="W78" s="504">
        <v>0</v>
      </c>
      <c r="X78" s="504">
        <v>0</v>
      </c>
    </row>
    <row r="79" spans="2:24" outlineLevel="1">
      <c r="E79" s="488" t="s">
        <v>7601</v>
      </c>
      <c r="F79" s="488">
        <v>0</v>
      </c>
      <c r="G79" s="488" t="s">
        <v>29</v>
      </c>
      <c r="H79" s="504">
        <v>7736.1599309648991</v>
      </c>
      <c r="I79" s="504">
        <v>0</v>
      </c>
      <c r="J79" s="504">
        <v>0</v>
      </c>
      <c r="K79" s="504">
        <v>0</v>
      </c>
      <c r="L79" s="504">
        <v>0</v>
      </c>
      <c r="M79" s="504">
        <v>0</v>
      </c>
      <c r="N79" s="504">
        <v>1545.1088899799845</v>
      </c>
      <c r="O79" s="504">
        <v>1615.1304885478505</v>
      </c>
      <c r="P79" s="504">
        <v>1338.2157085021286</v>
      </c>
      <c r="Q79" s="504">
        <v>1545.294428587719</v>
      </c>
      <c r="R79" s="504">
        <v>1692.4104153472167</v>
      </c>
      <c r="S79" s="504">
        <v>0</v>
      </c>
      <c r="T79" s="504">
        <v>0</v>
      </c>
      <c r="U79" s="504">
        <v>0</v>
      </c>
      <c r="V79" s="504">
        <v>0</v>
      </c>
      <c r="W79" s="504">
        <v>0</v>
      </c>
      <c r="X79" s="504">
        <v>0</v>
      </c>
    </row>
    <row r="80" spans="2:24" outlineLevel="1">
      <c r="E80" s="488" t="s">
        <v>7602</v>
      </c>
      <c r="F80" s="488">
        <v>0</v>
      </c>
      <c r="G80" s="488" t="s">
        <v>29</v>
      </c>
      <c r="H80" s="504">
        <v>832.76944683424119</v>
      </c>
      <c r="I80" s="504">
        <v>0</v>
      </c>
      <c r="J80" s="504">
        <v>0</v>
      </c>
      <c r="K80" s="504">
        <v>0</v>
      </c>
      <c r="L80" s="504">
        <v>0</v>
      </c>
      <c r="M80" s="504">
        <v>0</v>
      </c>
      <c r="N80" s="504">
        <v>151.26727797455408</v>
      </c>
      <c r="O80" s="504">
        <v>165.8650406933061</v>
      </c>
      <c r="P80" s="504">
        <v>141.46248117112808</v>
      </c>
      <c r="Q80" s="504">
        <v>185.63237225320145</v>
      </c>
      <c r="R80" s="504">
        <v>188.54227474205155</v>
      </c>
      <c r="S80" s="504">
        <v>0</v>
      </c>
      <c r="T80" s="504">
        <v>0</v>
      </c>
      <c r="U80" s="504">
        <v>0</v>
      </c>
      <c r="V80" s="504">
        <v>0</v>
      </c>
      <c r="W80" s="504">
        <v>0</v>
      </c>
      <c r="X80" s="504">
        <v>0</v>
      </c>
    </row>
    <row r="81" spans="2:24" outlineLevel="1">
      <c r="E81" s="488" t="s">
        <v>7603</v>
      </c>
      <c r="F81" s="488">
        <v>0</v>
      </c>
      <c r="G81" s="488" t="s">
        <v>29</v>
      </c>
      <c r="H81" s="504">
        <v>-42.409831752673355</v>
      </c>
      <c r="I81" s="504">
        <v>0</v>
      </c>
      <c r="J81" s="504">
        <v>0</v>
      </c>
      <c r="K81" s="504">
        <v>0</v>
      </c>
      <c r="L81" s="504">
        <v>0</v>
      </c>
      <c r="M81" s="504">
        <v>0</v>
      </c>
      <c r="N81" s="504">
        <v>-83.310850812911127</v>
      </c>
      <c r="O81" s="504">
        <v>15.285560349067639</v>
      </c>
      <c r="P81" s="504">
        <v>15.011404399566624</v>
      </c>
      <c r="Q81" s="504">
        <v>3.4791024362477785</v>
      </c>
      <c r="R81" s="504">
        <v>7.1249518753557322</v>
      </c>
      <c r="S81" s="504">
        <v>0</v>
      </c>
      <c r="T81" s="504">
        <v>0</v>
      </c>
      <c r="U81" s="504">
        <v>0</v>
      </c>
      <c r="V81" s="504">
        <v>0</v>
      </c>
      <c r="W81" s="504">
        <v>0</v>
      </c>
      <c r="X81" s="504">
        <v>0</v>
      </c>
    </row>
    <row r="82" spans="2:24" outlineLevel="1">
      <c r="E82" s="488" t="s">
        <v>7604</v>
      </c>
      <c r="F82" s="488">
        <v>0</v>
      </c>
      <c r="G82" s="488" t="s">
        <v>29</v>
      </c>
      <c r="H82" s="504">
        <v>0</v>
      </c>
      <c r="I82" s="504">
        <v>0</v>
      </c>
      <c r="J82" s="504">
        <v>0</v>
      </c>
      <c r="K82" s="504">
        <v>0</v>
      </c>
      <c r="L82" s="504">
        <v>0</v>
      </c>
      <c r="M82" s="504">
        <v>0</v>
      </c>
      <c r="N82" s="504">
        <v>0</v>
      </c>
      <c r="O82" s="504">
        <v>0</v>
      </c>
      <c r="P82" s="504">
        <v>0</v>
      </c>
      <c r="Q82" s="504">
        <v>0</v>
      </c>
      <c r="R82" s="504">
        <v>0</v>
      </c>
      <c r="S82" s="504">
        <v>0</v>
      </c>
      <c r="T82" s="504">
        <v>0</v>
      </c>
      <c r="U82" s="504">
        <v>0</v>
      </c>
      <c r="V82" s="504">
        <v>0</v>
      </c>
      <c r="W82" s="504">
        <v>0</v>
      </c>
      <c r="X82" s="504">
        <v>0</v>
      </c>
    </row>
    <row r="83" spans="2:24" outlineLevel="1">
      <c r="E83" s="488" t="s">
        <v>5579</v>
      </c>
      <c r="F83" s="488">
        <v>0</v>
      </c>
      <c r="G83" s="488" t="s">
        <v>5580</v>
      </c>
      <c r="H83" s="503">
        <v>0</v>
      </c>
      <c r="I83" s="503">
        <v>0</v>
      </c>
      <c r="J83" s="503">
        <v>0.9193362682018289</v>
      </c>
      <c r="K83" s="503">
        <v>1</v>
      </c>
      <c r="L83" s="503">
        <v>1.0543713940867829</v>
      </c>
      <c r="M83" s="503">
        <v>1.0738724067822338</v>
      </c>
      <c r="N83" s="503">
        <v>1.0865784242365921</v>
      </c>
      <c r="O83" s="503">
        <v>1.1078099709356406</v>
      </c>
      <c r="P83" s="503">
        <v>1.1273007011359772</v>
      </c>
      <c r="Q83" s="503">
        <v>1.1517190029073434</v>
      </c>
      <c r="R83" s="503">
        <v>1.1660560917419074</v>
      </c>
      <c r="S83" s="503">
        <v>1.2280392820860144</v>
      </c>
      <c r="T83" s="503">
        <v>1.2526921774466646</v>
      </c>
      <c r="U83" s="503">
        <v>1.2778191669488657</v>
      </c>
      <c r="V83" s="503">
        <v>1.3033525228581104</v>
      </c>
      <c r="W83" s="503">
        <v>1.3294277006434136</v>
      </c>
      <c r="X83" s="503">
        <v>1.3294277006434136</v>
      </c>
    </row>
    <row r="84" spans="2:24" outlineLevel="1">
      <c r="E84" s="488" t="s">
        <v>7605</v>
      </c>
      <c r="F84" s="488">
        <v>0</v>
      </c>
      <c r="G84" s="488" t="s">
        <v>29</v>
      </c>
      <c r="H84" s="504">
        <v>866.96447251848542</v>
      </c>
      <c r="I84" s="504">
        <v>0</v>
      </c>
      <c r="J84" s="504">
        <v>0</v>
      </c>
      <c r="K84" s="504">
        <v>0</v>
      </c>
      <c r="L84" s="504">
        <v>0</v>
      </c>
      <c r="M84" s="504">
        <v>0</v>
      </c>
      <c r="N84" s="504">
        <v>156.33448381963282</v>
      </c>
      <c r="O84" s="504">
        <v>160.43657182269641</v>
      </c>
      <c r="P84" s="504">
        <v>177.53864325292241</v>
      </c>
      <c r="Q84" s="504">
        <v>166.40985655198358</v>
      </c>
      <c r="R84" s="504">
        <v>206.24491707125026</v>
      </c>
      <c r="S84" s="504">
        <v>0</v>
      </c>
      <c r="T84" s="504">
        <v>0</v>
      </c>
      <c r="U84" s="504">
        <v>0</v>
      </c>
      <c r="V84" s="504">
        <v>0</v>
      </c>
      <c r="W84" s="504">
        <v>0</v>
      </c>
      <c r="X84" s="504">
        <v>0</v>
      </c>
    </row>
    <row r="85" spans="2:24" outlineLevel="1">
      <c r="E85" s="488" t="s">
        <v>7606</v>
      </c>
      <c r="F85" s="488">
        <v>0</v>
      </c>
      <c r="G85" s="488" t="s">
        <v>29</v>
      </c>
      <c r="H85" s="504">
        <v>8126.2853615798385</v>
      </c>
      <c r="I85" s="504">
        <v>0</v>
      </c>
      <c r="J85" s="504">
        <v>0</v>
      </c>
      <c r="K85" s="504">
        <v>0</v>
      </c>
      <c r="L85" s="504">
        <v>0</v>
      </c>
      <c r="M85" s="504">
        <v>0</v>
      </c>
      <c r="N85" s="504">
        <v>1625.9109226082844</v>
      </c>
      <c r="O85" s="504">
        <v>1577.2862868244235</v>
      </c>
      <c r="P85" s="504">
        <v>1647.4325946396939</v>
      </c>
      <c r="Q85" s="504">
        <v>1586.8977373709004</v>
      </c>
      <c r="R85" s="504">
        <v>1688.757820136537</v>
      </c>
      <c r="S85" s="504">
        <v>0</v>
      </c>
      <c r="T85" s="504">
        <v>0</v>
      </c>
      <c r="U85" s="504">
        <v>0</v>
      </c>
      <c r="V85" s="504">
        <v>0</v>
      </c>
      <c r="W85" s="504">
        <v>0</v>
      </c>
      <c r="X85" s="504">
        <v>0</v>
      </c>
    </row>
    <row r="86" spans="2:24" outlineLevel="1">
      <c r="E86" s="488" t="s">
        <v>7607</v>
      </c>
      <c r="F86" s="488">
        <v>0</v>
      </c>
      <c r="G86" s="488" t="s">
        <v>29</v>
      </c>
      <c r="H86" s="504">
        <v>9230.6627713623966</v>
      </c>
      <c r="I86" s="504">
        <v>0</v>
      </c>
      <c r="J86" s="504">
        <v>0</v>
      </c>
      <c r="K86" s="504">
        <v>0</v>
      </c>
      <c r="L86" s="504">
        <v>0</v>
      </c>
      <c r="M86" s="504">
        <v>0</v>
      </c>
      <c r="N86" s="504">
        <v>1927.0990475008332</v>
      </c>
      <c r="O86" s="504">
        <v>1940.9213646222852</v>
      </c>
      <c r="P86" s="504">
        <v>1650.3949870340111</v>
      </c>
      <c r="Q86" s="504">
        <v>1792.0175365904186</v>
      </c>
      <c r="R86" s="504">
        <v>1920.2298356148485</v>
      </c>
      <c r="S86" s="504">
        <v>0</v>
      </c>
      <c r="T86" s="504">
        <v>0</v>
      </c>
      <c r="U86" s="504">
        <v>0</v>
      </c>
      <c r="V86" s="504">
        <v>0</v>
      </c>
      <c r="W86" s="504">
        <v>0</v>
      </c>
      <c r="X86" s="504">
        <v>0</v>
      </c>
    </row>
    <row r="87" spans="2:24" outlineLevel="1">
      <c r="E87" s="488" t="s">
        <v>7608</v>
      </c>
      <c r="F87" s="488">
        <v>0</v>
      </c>
      <c r="G87" s="488" t="s">
        <v>29</v>
      </c>
      <c r="H87" s="504">
        <v>1390.4851739444107</v>
      </c>
      <c r="I87" s="504">
        <v>0</v>
      </c>
      <c r="J87" s="504">
        <v>0</v>
      </c>
      <c r="K87" s="504">
        <v>0</v>
      </c>
      <c r="L87" s="504">
        <v>0</v>
      </c>
      <c r="M87" s="504">
        <v>0</v>
      </c>
      <c r="N87" s="504">
        <v>268.41626192077189</v>
      </c>
      <c r="O87" s="504">
        <v>278.06527514692647</v>
      </c>
      <c r="P87" s="504">
        <v>257.08255665536404</v>
      </c>
      <c r="Q87" s="504">
        <v>292.59152563159506</v>
      </c>
      <c r="R87" s="504">
        <v>294.32955458975346</v>
      </c>
      <c r="S87" s="504">
        <v>0</v>
      </c>
      <c r="T87" s="504">
        <v>0</v>
      </c>
      <c r="U87" s="504">
        <v>0</v>
      </c>
      <c r="V87" s="504">
        <v>0</v>
      </c>
      <c r="W87" s="504">
        <v>0</v>
      </c>
      <c r="X87" s="504">
        <v>0</v>
      </c>
    </row>
    <row r="88" spans="2:24" outlineLevel="1">
      <c r="E88" s="488" t="s">
        <v>7609</v>
      </c>
      <c r="F88" s="488">
        <v>0</v>
      </c>
      <c r="G88" s="488" t="s">
        <v>29</v>
      </c>
      <c r="H88" s="504">
        <v>60.799015384269531</v>
      </c>
      <c r="I88" s="504">
        <v>0</v>
      </c>
      <c r="J88" s="504">
        <v>0</v>
      </c>
      <c r="K88" s="504">
        <v>0</v>
      </c>
      <c r="L88" s="504">
        <v>0</v>
      </c>
      <c r="M88" s="504">
        <v>0</v>
      </c>
      <c r="N88" s="504">
        <v>-48.794188610175524</v>
      </c>
      <c r="O88" s="504">
        <v>29.701163092070004</v>
      </c>
      <c r="P88" s="504">
        <v>34.027719872740001</v>
      </c>
      <c r="Q88" s="504">
        <v>23.201839285536753</v>
      </c>
      <c r="R88" s="504">
        <v>22.662481744098294</v>
      </c>
      <c r="S88" s="504">
        <v>0</v>
      </c>
      <c r="T88" s="504">
        <v>0</v>
      </c>
      <c r="U88" s="504">
        <v>0</v>
      </c>
      <c r="V88" s="504">
        <v>0</v>
      </c>
      <c r="W88" s="504">
        <v>0</v>
      </c>
      <c r="X88" s="504">
        <v>0</v>
      </c>
    </row>
    <row r="89" spans="2:24" outlineLevel="1">
      <c r="E89" s="488" t="s">
        <v>7610</v>
      </c>
      <c r="F89" s="488">
        <v>0</v>
      </c>
      <c r="G89" s="488" t="s">
        <v>29</v>
      </c>
      <c r="H89" s="504">
        <v>0</v>
      </c>
      <c r="I89" s="504">
        <v>0</v>
      </c>
      <c r="J89" s="504">
        <v>0</v>
      </c>
      <c r="K89" s="504">
        <v>0</v>
      </c>
      <c r="L89" s="504">
        <v>0</v>
      </c>
      <c r="M89" s="504">
        <v>0</v>
      </c>
      <c r="N89" s="504">
        <v>0</v>
      </c>
      <c r="O89" s="504">
        <v>0</v>
      </c>
      <c r="P89" s="504">
        <v>0</v>
      </c>
      <c r="Q89" s="504">
        <v>0</v>
      </c>
      <c r="R89" s="504">
        <v>0</v>
      </c>
      <c r="S89" s="504">
        <v>0</v>
      </c>
      <c r="T89" s="504">
        <v>0</v>
      </c>
      <c r="U89" s="504">
        <v>0</v>
      </c>
      <c r="V89" s="504">
        <v>0</v>
      </c>
      <c r="W89" s="504">
        <v>0</v>
      </c>
      <c r="X89" s="504">
        <v>0</v>
      </c>
    </row>
    <row r="90" spans="2:24" outlineLevel="1">
      <c r="B90" s="490" t="s">
        <v>7611</v>
      </c>
      <c r="H90" s="488"/>
    </row>
    <row r="91" spans="2:24" outlineLevel="1">
      <c r="E91" s="488" t="s">
        <v>7612</v>
      </c>
      <c r="F91" s="488">
        <v>0</v>
      </c>
      <c r="G91" s="488" t="s">
        <v>29</v>
      </c>
      <c r="H91" s="504">
        <v>3170.4720045398626</v>
      </c>
      <c r="I91" s="504">
        <v>0</v>
      </c>
      <c r="J91" s="504">
        <v>0</v>
      </c>
      <c r="K91" s="504">
        <v>0</v>
      </c>
      <c r="L91" s="504">
        <v>0</v>
      </c>
      <c r="M91" s="504">
        <v>299.567586584048</v>
      </c>
      <c r="N91" s="504">
        <v>289.56202919214081</v>
      </c>
      <c r="O91" s="504">
        <v>279.89065741712329</v>
      </c>
      <c r="P91" s="504">
        <v>270.54230945939133</v>
      </c>
      <c r="Q91" s="504">
        <v>261.50619632344768</v>
      </c>
      <c r="R91" s="504">
        <v>252.77188936624449</v>
      </c>
      <c r="S91" s="504">
        <v>252.77188936624449</v>
      </c>
      <c r="T91" s="504">
        <v>252.77188936624449</v>
      </c>
      <c r="U91" s="504">
        <v>252.77188936624452</v>
      </c>
      <c r="V91" s="504">
        <v>252.77188936624452</v>
      </c>
      <c r="W91" s="504">
        <v>252.77188936624452</v>
      </c>
      <c r="X91" s="504">
        <v>252.77188936624452</v>
      </c>
    </row>
    <row r="92" spans="2:24" outlineLevel="1">
      <c r="E92" s="488" t="s">
        <v>7613</v>
      </c>
      <c r="F92" s="488">
        <v>0</v>
      </c>
      <c r="G92" s="488" t="s">
        <v>29</v>
      </c>
      <c r="H92" s="504">
        <v>60618.585079294367</v>
      </c>
      <c r="I92" s="504">
        <v>0</v>
      </c>
      <c r="J92" s="504">
        <v>0</v>
      </c>
      <c r="K92" s="504">
        <v>0</v>
      </c>
      <c r="L92" s="504">
        <v>0</v>
      </c>
      <c r="M92" s="504">
        <v>5885.3300420589139</v>
      </c>
      <c r="N92" s="504">
        <v>5646.3856423513216</v>
      </c>
      <c r="O92" s="504">
        <v>5417.1423852718581</v>
      </c>
      <c r="P92" s="504">
        <v>5197.2064044298204</v>
      </c>
      <c r="Q92" s="504">
        <v>4986.1998244099705</v>
      </c>
      <c r="R92" s="504">
        <v>4783.7601115389243</v>
      </c>
      <c r="S92" s="504">
        <v>4783.7601115389252</v>
      </c>
      <c r="T92" s="504">
        <v>4783.7601115389243</v>
      </c>
      <c r="U92" s="504">
        <v>4783.7601115389243</v>
      </c>
      <c r="V92" s="504">
        <v>4783.7601115389243</v>
      </c>
      <c r="W92" s="504">
        <v>4783.7601115389252</v>
      </c>
      <c r="X92" s="504">
        <v>4783.7601115389252</v>
      </c>
    </row>
    <row r="93" spans="2:24" outlineLevel="1">
      <c r="E93" s="488" t="s">
        <v>7614</v>
      </c>
      <c r="F93" s="488">
        <v>0</v>
      </c>
      <c r="G93" s="488" t="s">
        <v>29</v>
      </c>
      <c r="H93" s="504">
        <v>47628.500210178907</v>
      </c>
      <c r="I93" s="504">
        <v>0</v>
      </c>
      <c r="J93" s="504">
        <v>0</v>
      </c>
      <c r="K93" s="504">
        <v>0</v>
      </c>
      <c r="L93" s="504">
        <v>0</v>
      </c>
      <c r="M93" s="504">
        <v>4701.5827763226025</v>
      </c>
      <c r="N93" s="504">
        <v>4490.0115513880855</v>
      </c>
      <c r="O93" s="504">
        <v>4287.9610315756208</v>
      </c>
      <c r="P93" s="504">
        <v>4095.0027851547184</v>
      </c>
      <c r="Q93" s="504">
        <v>3910.7276598227568</v>
      </c>
      <c r="R93" s="504">
        <v>3734.7449151307328</v>
      </c>
      <c r="S93" s="504">
        <v>3734.7449151307328</v>
      </c>
      <c r="T93" s="504">
        <v>3734.7449151307324</v>
      </c>
      <c r="U93" s="504">
        <v>3734.7449151307324</v>
      </c>
      <c r="V93" s="504">
        <v>3734.7449151307324</v>
      </c>
      <c r="W93" s="504">
        <v>3734.7449151307328</v>
      </c>
      <c r="X93" s="504">
        <v>3734.7449151307328</v>
      </c>
    </row>
    <row r="94" spans="2:24" outlineLevel="1">
      <c r="E94" s="488" t="s">
        <v>7615</v>
      </c>
      <c r="F94" s="488">
        <v>0</v>
      </c>
      <c r="G94" s="488" t="s">
        <v>29</v>
      </c>
      <c r="H94" s="504">
        <v>14735.428502280147</v>
      </c>
      <c r="I94" s="504">
        <v>0</v>
      </c>
      <c r="J94" s="504">
        <v>0</v>
      </c>
      <c r="K94" s="504">
        <v>0</v>
      </c>
      <c r="L94" s="504">
        <v>0</v>
      </c>
      <c r="M94" s="504">
        <v>1474.4944304468647</v>
      </c>
      <c r="N94" s="504">
        <v>1402.8340011271468</v>
      </c>
      <c r="O94" s="504">
        <v>1334.6562686723673</v>
      </c>
      <c r="P94" s="504">
        <v>1269.7919740148902</v>
      </c>
      <c r="Q94" s="504">
        <v>1208.0800840777667</v>
      </c>
      <c r="R94" s="504">
        <v>1149.3673919915871</v>
      </c>
      <c r="S94" s="504">
        <v>1149.3673919915873</v>
      </c>
      <c r="T94" s="504">
        <v>1149.3673919915871</v>
      </c>
      <c r="U94" s="504">
        <v>1149.3673919915871</v>
      </c>
      <c r="V94" s="504">
        <v>1149.3673919915871</v>
      </c>
      <c r="W94" s="504">
        <v>1149.3673919915871</v>
      </c>
      <c r="X94" s="504">
        <v>1149.3673919915871</v>
      </c>
    </row>
    <row r="95" spans="2:24" outlineLevel="1">
      <c r="E95" s="488" t="s">
        <v>7616</v>
      </c>
      <c r="F95" s="488">
        <v>0</v>
      </c>
      <c r="G95" s="488" t="s">
        <v>29</v>
      </c>
      <c r="H95" s="504">
        <v>18825.349448402099</v>
      </c>
      <c r="I95" s="504">
        <v>0</v>
      </c>
      <c r="J95" s="504">
        <v>0</v>
      </c>
      <c r="K95" s="504">
        <v>0</v>
      </c>
      <c r="L95" s="504">
        <v>0</v>
      </c>
      <c r="M95" s="504">
        <v>1583.5591606586217</v>
      </c>
      <c r="N95" s="504">
        <v>1579.6002627569751</v>
      </c>
      <c r="O95" s="504">
        <v>1575.6512621000825</v>
      </c>
      <c r="P95" s="504">
        <v>1571.7121339448324</v>
      </c>
      <c r="Q95" s="504">
        <v>1567.7828536099703</v>
      </c>
      <c r="R95" s="504">
        <v>1563.8633964759451</v>
      </c>
      <c r="S95" s="504">
        <v>1563.8633964759451</v>
      </c>
      <c r="T95" s="504">
        <v>1563.8633964759451</v>
      </c>
      <c r="U95" s="504">
        <v>1563.8633964759451</v>
      </c>
      <c r="V95" s="504">
        <v>1563.8633964759449</v>
      </c>
      <c r="W95" s="504">
        <v>1563.8633964759454</v>
      </c>
      <c r="X95" s="504">
        <v>1563.8633964759454</v>
      </c>
    </row>
    <row r="96" spans="2:24" outlineLevel="1">
      <c r="E96" s="488" t="s">
        <v>7617</v>
      </c>
      <c r="F96" s="488">
        <v>0</v>
      </c>
      <c r="G96" s="488" t="s">
        <v>29</v>
      </c>
      <c r="H96" s="504">
        <v>0</v>
      </c>
      <c r="I96" s="504">
        <v>0</v>
      </c>
      <c r="J96" s="504">
        <v>0</v>
      </c>
      <c r="K96" s="504">
        <v>0</v>
      </c>
      <c r="L96" s="504">
        <v>0</v>
      </c>
      <c r="M96" s="504">
        <v>0</v>
      </c>
      <c r="N96" s="504">
        <v>0</v>
      </c>
      <c r="O96" s="504">
        <v>0</v>
      </c>
      <c r="P96" s="504">
        <v>0</v>
      </c>
      <c r="Q96" s="504">
        <v>0</v>
      </c>
      <c r="R96" s="504">
        <v>0</v>
      </c>
      <c r="S96" s="504">
        <v>0</v>
      </c>
      <c r="T96" s="504">
        <v>0</v>
      </c>
      <c r="U96" s="504">
        <v>0</v>
      </c>
      <c r="V96" s="504">
        <v>0</v>
      </c>
      <c r="W96" s="504">
        <v>0</v>
      </c>
      <c r="X96" s="504">
        <v>0</v>
      </c>
    </row>
    <row r="97" spans="1:24" outlineLevel="1">
      <c r="E97" s="488" t="s">
        <v>7618</v>
      </c>
      <c r="F97" s="488">
        <v>0</v>
      </c>
      <c r="G97" s="488" t="s">
        <v>29</v>
      </c>
      <c r="H97" s="504">
        <v>2440.2321254753401</v>
      </c>
      <c r="I97" s="504">
        <v>0</v>
      </c>
      <c r="J97" s="504">
        <v>0</v>
      </c>
      <c r="K97" s="504">
        <v>0</v>
      </c>
      <c r="L97" s="504">
        <v>0</v>
      </c>
      <c r="M97" s="504">
        <v>242.87422127021722</v>
      </c>
      <c r="N97" s="504">
        <v>234.76222227979193</v>
      </c>
      <c r="O97" s="504">
        <v>226.92116405564687</v>
      </c>
      <c r="P97" s="504">
        <v>219.34199717618827</v>
      </c>
      <c r="Q97" s="504">
        <v>212.01597447050361</v>
      </c>
      <c r="R97" s="504">
        <v>204.93464092318877</v>
      </c>
      <c r="S97" s="504">
        <v>198.08982391635428</v>
      </c>
      <c r="T97" s="504">
        <v>191.47362379754802</v>
      </c>
      <c r="U97" s="504">
        <v>185.07840476270994</v>
      </c>
      <c r="V97" s="504">
        <v>178.89678604363542</v>
      </c>
      <c r="W97" s="504">
        <v>172.92163338977801</v>
      </c>
      <c r="X97" s="504">
        <v>172.92163338977801</v>
      </c>
    </row>
    <row r="98" spans="1:24" outlineLevel="1">
      <c r="E98" s="488" t="s">
        <v>7619</v>
      </c>
      <c r="F98" s="488">
        <v>0</v>
      </c>
      <c r="G98" s="488" t="s">
        <v>29</v>
      </c>
      <c r="H98" s="504">
        <v>24566.195377074113</v>
      </c>
      <c r="I98" s="504">
        <v>0</v>
      </c>
      <c r="J98" s="504">
        <v>0</v>
      </c>
      <c r="K98" s="504">
        <v>0</v>
      </c>
      <c r="L98" s="504">
        <v>0</v>
      </c>
      <c r="M98" s="504">
        <v>2538.1474870873144</v>
      </c>
      <c r="N98" s="504">
        <v>2435.0986991115697</v>
      </c>
      <c r="O98" s="504">
        <v>2336.2336919276395</v>
      </c>
      <c r="P98" s="504">
        <v>2241.3826040353774</v>
      </c>
      <c r="Q98" s="504">
        <v>2150.3824703115415</v>
      </c>
      <c r="R98" s="504">
        <v>2063.0769420168926</v>
      </c>
      <c r="S98" s="504">
        <v>1979.316018171007</v>
      </c>
      <c r="T98" s="504">
        <v>1898.9557878332641</v>
      </c>
      <c r="U98" s="504">
        <v>1821.8581828472338</v>
      </c>
      <c r="V98" s="504">
        <v>1747.8907406236362</v>
      </c>
      <c r="W98" s="504">
        <v>1676.9263765543169</v>
      </c>
      <c r="X98" s="504">
        <v>1676.9263765543169</v>
      </c>
    </row>
    <row r="99" spans="1:24" outlineLevel="1">
      <c r="E99" s="488" t="s">
        <v>7620</v>
      </c>
      <c r="F99" s="488">
        <v>0</v>
      </c>
      <c r="G99" s="488" t="s">
        <v>29</v>
      </c>
      <c r="H99" s="504">
        <v>18950.556434405582</v>
      </c>
      <c r="I99" s="504">
        <v>0</v>
      </c>
      <c r="J99" s="504">
        <v>0</v>
      </c>
      <c r="K99" s="504">
        <v>0</v>
      </c>
      <c r="L99" s="504">
        <v>0</v>
      </c>
      <c r="M99" s="504">
        <v>2002.8337354566211</v>
      </c>
      <c r="N99" s="504">
        <v>1912.706217361073</v>
      </c>
      <c r="O99" s="504">
        <v>1826.6344375798244</v>
      </c>
      <c r="P99" s="504">
        <v>1744.4358878887324</v>
      </c>
      <c r="Q99" s="504">
        <v>1665.9362729337392</v>
      </c>
      <c r="R99" s="504">
        <v>1590.9691406517211</v>
      </c>
      <c r="S99" s="504">
        <v>1519.3755293223935</v>
      </c>
      <c r="T99" s="504">
        <v>1451.0036305028859</v>
      </c>
      <c r="U99" s="504">
        <v>1385.7084671302562</v>
      </c>
      <c r="V99" s="504">
        <v>1323.3515861093945</v>
      </c>
      <c r="W99" s="504">
        <v>1263.8007647344718</v>
      </c>
      <c r="X99" s="504">
        <v>1263.8007647344718</v>
      </c>
    </row>
    <row r="100" spans="1:24" outlineLevel="1">
      <c r="E100" s="488" t="s">
        <v>7621</v>
      </c>
      <c r="F100" s="488">
        <v>0</v>
      </c>
      <c r="G100" s="488" t="s">
        <v>29</v>
      </c>
      <c r="H100" s="504">
        <v>3052.1070716580562</v>
      </c>
      <c r="I100" s="504">
        <v>0</v>
      </c>
      <c r="J100" s="504">
        <v>0</v>
      </c>
      <c r="K100" s="504">
        <v>0</v>
      </c>
      <c r="L100" s="504">
        <v>0</v>
      </c>
      <c r="M100" s="504">
        <v>328.57509490026462</v>
      </c>
      <c r="N100" s="504">
        <v>312.60634528811175</v>
      </c>
      <c r="O100" s="504">
        <v>297.4136769071095</v>
      </c>
      <c r="P100" s="504">
        <v>282.95937220942398</v>
      </c>
      <c r="Q100" s="504">
        <v>269.20754672004597</v>
      </c>
      <c r="R100" s="504">
        <v>256.12405994945175</v>
      </c>
      <c r="S100" s="504">
        <v>243.67643063590836</v>
      </c>
      <c r="T100" s="504">
        <v>231.83375610700321</v>
      </c>
      <c r="U100" s="504">
        <v>220.56663556020285</v>
      </c>
      <c r="V100" s="504">
        <v>209.84709707197698</v>
      </c>
      <c r="W100" s="504">
        <v>199.64852815427886</v>
      </c>
      <c r="X100" s="504">
        <v>199.64852815427886</v>
      </c>
    </row>
    <row r="101" spans="1:24" outlineLevel="1">
      <c r="E101" s="488" t="s">
        <v>7622</v>
      </c>
      <c r="F101" s="488">
        <v>0</v>
      </c>
      <c r="G101" s="488" t="s">
        <v>29</v>
      </c>
      <c r="H101" s="504">
        <v>1439.5251311009547</v>
      </c>
      <c r="I101" s="504">
        <v>0</v>
      </c>
      <c r="J101" s="504">
        <v>0</v>
      </c>
      <c r="K101" s="504">
        <v>0</v>
      </c>
      <c r="L101" s="504">
        <v>0</v>
      </c>
      <c r="M101" s="504">
        <v>121.59378171365233</v>
      </c>
      <c r="N101" s="504">
        <v>121.28979725936817</v>
      </c>
      <c r="O101" s="504">
        <v>120.98657276621975</v>
      </c>
      <c r="P101" s="504">
        <v>120.68410633430419</v>
      </c>
      <c r="Q101" s="504">
        <v>120.38239606846842</v>
      </c>
      <c r="R101" s="504">
        <v>120.08144007829725</v>
      </c>
      <c r="S101" s="504">
        <v>119.7812364781015</v>
      </c>
      <c r="T101" s="504">
        <v>119.48178338690623</v>
      </c>
      <c r="U101" s="504">
        <v>119.18307892843896</v>
      </c>
      <c r="V101" s="504">
        <v>118.88512123111786</v>
      </c>
      <c r="W101" s="504">
        <v>118.58790842804008</v>
      </c>
      <c r="X101" s="504">
        <v>118.58790842804008</v>
      </c>
    </row>
    <row r="102" spans="1:24" outlineLevel="1">
      <c r="E102" s="488" t="s">
        <v>7623</v>
      </c>
      <c r="F102" s="488">
        <v>0</v>
      </c>
      <c r="G102" s="488" t="s">
        <v>29</v>
      </c>
      <c r="H102" s="504">
        <v>0</v>
      </c>
      <c r="I102" s="504">
        <v>0</v>
      </c>
      <c r="J102" s="504">
        <v>0</v>
      </c>
      <c r="K102" s="504">
        <v>0</v>
      </c>
      <c r="L102" s="504">
        <v>0</v>
      </c>
      <c r="M102" s="504">
        <v>0</v>
      </c>
      <c r="N102" s="504">
        <v>0</v>
      </c>
      <c r="O102" s="504">
        <v>0</v>
      </c>
      <c r="P102" s="504">
        <v>0</v>
      </c>
      <c r="Q102" s="504">
        <v>0</v>
      </c>
      <c r="R102" s="504">
        <v>0</v>
      </c>
      <c r="S102" s="504">
        <v>0</v>
      </c>
      <c r="T102" s="504">
        <v>0</v>
      </c>
      <c r="U102" s="504">
        <v>0</v>
      </c>
      <c r="V102" s="504">
        <v>0</v>
      </c>
      <c r="W102" s="504">
        <v>0</v>
      </c>
      <c r="X102" s="504">
        <v>0</v>
      </c>
    </row>
    <row r="103" spans="1:24" outlineLevel="1">
      <c r="E103" s="488" t="s">
        <v>7624</v>
      </c>
      <c r="F103" s="488">
        <v>0</v>
      </c>
      <c r="G103" s="488" t="s">
        <v>29</v>
      </c>
      <c r="H103" s="504">
        <v>4447.3714293031962</v>
      </c>
      <c r="I103" s="504">
        <v>0</v>
      </c>
      <c r="J103" s="504">
        <v>0</v>
      </c>
      <c r="K103" s="504">
        <v>0</v>
      </c>
      <c r="L103" s="504">
        <v>0</v>
      </c>
      <c r="M103" s="504">
        <v>0</v>
      </c>
      <c r="N103" s="504">
        <v>92.668765292027189</v>
      </c>
      <c r="O103" s="504">
        <v>181.78979332068869</v>
      </c>
      <c r="P103" s="504">
        <v>286.25818970208502</v>
      </c>
      <c r="Q103" s="504">
        <v>374.26026902099682</v>
      </c>
      <c r="R103" s="504">
        <v>501.77063028105692</v>
      </c>
      <c r="S103" s="504">
        <v>501.77063028105698</v>
      </c>
      <c r="T103" s="504">
        <v>501.77063028105692</v>
      </c>
      <c r="U103" s="504">
        <v>501.77063028105698</v>
      </c>
      <c r="V103" s="504">
        <v>501.77063028105692</v>
      </c>
      <c r="W103" s="504">
        <v>501.77063028105698</v>
      </c>
      <c r="X103" s="504">
        <v>501.77063028105698</v>
      </c>
    </row>
    <row r="104" spans="1:24" outlineLevel="1">
      <c r="E104" s="488" t="s">
        <v>7625</v>
      </c>
      <c r="F104" s="488">
        <v>0</v>
      </c>
      <c r="G104" s="488" t="s">
        <v>29</v>
      </c>
      <c r="H104" s="504">
        <v>41785.221568477398</v>
      </c>
      <c r="I104" s="504">
        <v>0</v>
      </c>
      <c r="J104" s="504">
        <v>0</v>
      </c>
      <c r="K104" s="504">
        <v>0</v>
      </c>
      <c r="L104" s="504">
        <v>0</v>
      </c>
      <c r="M104" s="504">
        <v>0</v>
      </c>
      <c r="N104" s="504">
        <v>1027.1397037148981</v>
      </c>
      <c r="O104" s="504">
        <v>1939.3150395375005</v>
      </c>
      <c r="P104" s="504">
        <v>2885.5239563255009</v>
      </c>
      <c r="Q104" s="504">
        <v>3724.8140206134758</v>
      </c>
      <c r="R104" s="504">
        <v>4601.2041211837159</v>
      </c>
      <c r="S104" s="504">
        <v>4601.2041211837168</v>
      </c>
      <c r="T104" s="504">
        <v>4601.2041211837159</v>
      </c>
      <c r="U104" s="504">
        <v>4601.2041211837168</v>
      </c>
      <c r="V104" s="504">
        <v>4601.2041211837159</v>
      </c>
      <c r="W104" s="504">
        <v>4601.2041211837168</v>
      </c>
      <c r="X104" s="504">
        <v>4601.2041211837168</v>
      </c>
    </row>
    <row r="105" spans="1:24" outlineLevel="1">
      <c r="E105" s="488" t="s">
        <v>7626</v>
      </c>
      <c r="F105" s="488">
        <v>0</v>
      </c>
      <c r="G105" s="488" t="s">
        <v>29</v>
      </c>
      <c r="H105" s="504">
        <v>55751.064686182974</v>
      </c>
      <c r="I105" s="504">
        <v>0</v>
      </c>
      <c r="J105" s="504">
        <v>0</v>
      </c>
      <c r="K105" s="504">
        <v>0</v>
      </c>
      <c r="L105" s="504">
        <v>0</v>
      </c>
      <c r="M105" s="504">
        <v>0</v>
      </c>
      <c r="N105" s="504">
        <v>1389.9999358229222</v>
      </c>
      <c r="O105" s="504">
        <v>2752.5951296519866</v>
      </c>
      <c r="P105" s="504">
        <v>3789.1160375174386</v>
      </c>
      <c r="Q105" s="504">
        <v>4930.1456099381321</v>
      </c>
      <c r="R105" s="504">
        <v>6127.0297104646415</v>
      </c>
      <c r="S105" s="504">
        <v>6127.0297104646415</v>
      </c>
      <c r="T105" s="504">
        <v>6127.0297104646415</v>
      </c>
      <c r="U105" s="504">
        <v>6127.0297104646415</v>
      </c>
      <c r="V105" s="504">
        <v>6127.0297104646415</v>
      </c>
      <c r="W105" s="504">
        <v>6127.0297104646424</v>
      </c>
      <c r="X105" s="504">
        <v>6127.0297104646424</v>
      </c>
    </row>
    <row r="106" spans="1:24" outlineLevel="1">
      <c r="E106" s="488" t="s">
        <v>7627</v>
      </c>
      <c r="F106" s="488">
        <v>0</v>
      </c>
      <c r="G106" s="488" t="s">
        <v>29</v>
      </c>
      <c r="H106" s="504">
        <v>5905.5893475226785</v>
      </c>
      <c r="I106" s="504">
        <v>0</v>
      </c>
      <c r="J106" s="504">
        <v>0</v>
      </c>
      <c r="K106" s="504">
        <v>0</v>
      </c>
      <c r="L106" s="504">
        <v>0</v>
      </c>
      <c r="M106" s="504">
        <v>0</v>
      </c>
      <c r="N106" s="504">
        <v>135.83141338690504</v>
      </c>
      <c r="O106" s="504">
        <v>275.31509750639373</v>
      </c>
      <c r="P106" s="504">
        <v>384.37322697939186</v>
      </c>
      <c r="Q106" s="504">
        <v>522.9545768122116</v>
      </c>
      <c r="R106" s="504">
        <v>655.30214754825363</v>
      </c>
      <c r="S106" s="504">
        <v>655.30214754825363</v>
      </c>
      <c r="T106" s="504">
        <v>655.30214754825363</v>
      </c>
      <c r="U106" s="504">
        <v>655.30214754825363</v>
      </c>
      <c r="V106" s="504">
        <v>655.30214754825352</v>
      </c>
      <c r="W106" s="504">
        <v>655.30214754825363</v>
      </c>
      <c r="X106" s="504">
        <v>655.30214754825363</v>
      </c>
    </row>
    <row r="107" spans="1:24" outlineLevel="1">
      <c r="E107" s="488" t="s">
        <v>7628</v>
      </c>
      <c r="F107" s="488">
        <v>0</v>
      </c>
      <c r="G107" s="488" t="s">
        <v>29</v>
      </c>
      <c r="H107" s="504">
        <v>-512.87519622874436</v>
      </c>
      <c r="I107" s="504">
        <v>0</v>
      </c>
      <c r="J107" s="504">
        <v>0</v>
      </c>
      <c r="K107" s="504">
        <v>0</v>
      </c>
      <c r="L107" s="504">
        <v>0</v>
      </c>
      <c r="M107" s="504">
        <v>0</v>
      </c>
      <c r="N107" s="504">
        <v>-76.576812490874119</v>
      </c>
      <c r="O107" s="504">
        <v>-62.604619429091137</v>
      </c>
      <c r="P107" s="504">
        <v>-49.148515208430887</v>
      </c>
      <c r="Q107" s="504">
        <v>-46.008628876435566</v>
      </c>
      <c r="R107" s="504">
        <v>-39.790945746273231</v>
      </c>
      <c r="S107" s="504">
        <v>-39.790945746273231</v>
      </c>
      <c r="T107" s="504">
        <v>-39.790945746273223</v>
      </c>
      <c r="U107" s="504">
        <v>-39.790945746273223</v>
      </c>
      <c r="V107" s="504">
        <v>-39.790945746273223</v>
      </c>
      <c r="W107" s="504">
        <v>-39.790945746273231</v>
      </c>
      <c r="X107" s="504">
        <v>-39.790945746273231</v>
      </c>
    </row>
    <row r="108" spans="1:24" outlineLevel="1">
      <c r="E108" s="488" t="s">
        <v>7629</v>
      </c>
      <c r="F108" s="488">
        <v>0</v>
      </c>
      <c r="G108" s="488" t="s">
        <v>29</v>
      </c>
      <c r="H108" s="504">
        <v>0</v>
      </c>
      <c r="I108" s="504">
        <v>0</v>
      </c>
      <c r="J108" s="504">
        <v>0</v>
      </c>
      <c r="K108" s="504">
        <v>0</v>
      </c>
      <c r="L108" s="504">
        <v>0</v>
      </c>
      <c r="M108" s="504">
        <v>0</v>
      </c>
      <c r="N108" s="504">
        <v>0</v>
      </c>
      <c r="O108" s="504">
        <v>0</v>
      </c>
      <c r="P108" s="504">
        <v>0</v>
      </c>
      <c r="Q108" s="504">
        <v>0</v>
      </c>
      <c r="R108" s="504">
        <v>0</v>
      </c>
      <c r="S108" s="504">
        <v>0</v>
      </c>
      <c r="T108" s="504">
        <v>0</v>
      </c>
      <c r="U108" s="504">
        <v>0</v>
      </c>
      <c r="V108" s="504">
        <v>0</v>
      </c>
      <c r="W108" s="504">
        <v>0</v>
      </c>
      <c r="X108" s="504">
        <v>0</v>
      </c>
    </row>
    <row r="109" spans="1:24">
      <c r="H109" s="488"/>
    </row>
    <row r="110" spans="1:24">
      <c r="A110" s="490" t="s">
        <v>7630</v>
      </c>
      <c r="H110" s="488"/>
    </row>
    <row r="111" spans="1:24" outlineLevel="1">
      <c r="B111" s="490" t="s">
        <v>7631</v>
      </c>
      <c r="H111" s="488"/>
    </row>
    <row r="112" spans="1:24" outlineLevel="1">
      <c r="E112" s="488" t="s">
        <v>7632</v>
      </c>
      <c r="F112" s="488">
        <v>0</v>
      </c>
      <c r="G112" s="488" t="s">
        <v>29</v>
      </c>
      <c r="H112" s="504">
        <v>599.23596391305864</v>
      </c>
      <c r="I112" s="504">
        <v>0</v>
      </c>
      <c r="J112" s="504">
        <v>0</v>
      </c>
      <c r="K112" s="504">
        <v>0</v>
      </c>
      <c r="L112" s="504">
        <v>0</v>
      </c>
      <c r="M112" s="504">
        <v>0</v>
      </c>
      <c r="N112" s="504">
        <v>98.425582446850655</v>
      </c>
      <c r="O112" s="504">
        <v>116.44582266011069</v>
      </c>
      <c r="P112" s="504">
        <v>121.42281951523465</v>
      </c>
      <c r="Q112" s="504">
        <v>129.62743312868784</v>
      </c>
      <c r="R112" s="504">
        <v>133.31430616217486</v>
      </c>
      <c r="S112" s="504">
        <v>0</v>
      </c>
      <c r="T112" s="504">
        <v>0</v>
      </c>
      <c r="U112" s="504">
        <v>0</v>
      </c>
      <c r="V112" s="504">
        <v>0</v>
      </c>
      <c r="W112" s="504">
        <v>0</v>
      </c>
      <c r="X112" s="504">
        <v>0</v>
      </c>
    </row>
    <row r="113" spans="2:24" outlineLevel="1">
      <c r="E113" s="488" t="s">
        <v>7633</v>
      </c>
      <c r="F113" s="488">
        <v>0</v>
      </c>
      <c r="G113" s="488" t="s">
        <v>29</v>
      </c>
      <c r="H113" s="504">
        <v>7476.1322602638602</v>
      </c>
      <c r="I113" s="504">
        <v>0</v>
      </c>
      <c r="J113" s="504">
        <v>0</v>
      </c>
      <c r="K113" s="504">
        <v>0</v>
      </c>
      <c r="L113" s="504">
        <v>0</v>
      </c>
      <c r="M113" s="504">
        <v>0</v>
      </c>
      <c r="N113" s="504">
        <v>1363.3349424644957</v>
      </c>
      <c r="O113" s="504">
        <v>1426.2015117754006</v>
      </c>
      <c r="P113" s="504">
        <v>1504.3592803258766</v>
      </c>
      <c r="Q113" s="504">
        <v>1556.6853053377783</v>
      </c>
      <c r="R113" s="504">
        <v>1625.5512203603091</v>
      </c>
      <c r="S113" s="504">
        <v>0</v>
      </c>
      <c r="T113" s="504">
        <v>0</v>
      </c>
      <c r="U113" s="504">
        <v>0</v>
      </c>
      <c r="V113" s="504">
        <v>0</v>
      </c>
      <c r="W113" s="504">
        <v>0</v>
      </c>
      <c r="X113" s="504">
        <v>0</v>
      </c>
    </row>
    <row r="114" spans="2:24" outlineLevel="1">
      <c r="E114" s="488" t="s">
        <v>7634</v>
      </c>
      <c r="F114" s="488">
        <v>0</v>
      </c>
      <c r="G114" s="488" t="s">
        <v>29</v>
      </c>
      <c r="H114" s="504">
        <v>6695.3432083171938</v>
      </c>
      <c r="I114" s="504">
        <v>0</v>
      </c>
      <c r="J114" s="504">
        <v>0</v>
      </c>
      <c r="K114" s="504">
        <v>0</v>
      </c>
      <c r="L114" s="504">
        <v>0</v>
      </c>
      <c r="M114" s="504">
        <v>0</v>
      </c>
      <c r="N114" s="504">
        <v>1250.0186864763996</v>
      </c>
      <c r="O114" s="504">
        <v>1235.1123715182428</v>
      </c>
      <c r="P114" s="504">
        <v>1332.4152856797996</v>
      </c>
      <c r="Q114" s="504">
        <v>1389.3438404703263</v>
      </c>
      <c r="R114" s="504">
        <v>1488.4530241724262</v>
      </c>
      <c r="S114" s="504">
        <v>0</v>
      </c>
      <c r="T114" s="504">
        <v>0</v>
      </c>
      <c r="U114" s="504">
        <v>0</v>
      </c>
      <c r="V114" s="504">
        <v>0</v>
      </c>
      <c r="W114" s="504">
        <v>0</v>
      </c>
      <c r="X114" s="504">
        <v>0</v>
      </c>
    </row>
    <row r="115" spans="2:24" outlineLevel="1">
      <c r="E115" s="488" t="s">
        <v>7635</v>
      </c>
      <c r="F115" s="488">
        <v>0</v>
      </c>
      <c r="G115" s="488" t="s">
        <v>29</v>
      </c>
      <c r="H115" s="504">
        <v>1554.140468245886</v>
      </c>
      <c r="I115" s="504">
        <v>0</v>
      </c>
      <c r="J115" s="504">
        <v>0</v>
      </c>
      <c r="K115" s="504">
        <v>0</v>
      </c>
      <c r="L115" s="504">
        <v>0</v>
      </c>
      <c r="M115" s="504">
        <v>0</v>
      </c>
      <c r="N115" s="504">
        <v>294.96227970174886</v>
      </c>
      <c r="O115" s="504">
        <v>308.63246581556774</v>
      </c>
      <c r="P115" s="504">
        <v>311.84478921744159</v>
      </c>
      <c r="Q115" s="504">
        <v>315.88296408808861</v>
      </c>
      <c r="R115" s="504">
        <v>322.81796942303941</v>
      </c>
      <c r="S115" s="504">
        <v>0</v>
      </c>
      <c r="T115" s="504">
        <v>0</v>
      </c>
      <c r="U115" s="504">
        <v>0</v>
      </c>
      <c r="V115" s="504">
        <v>0</v>
      </c>
      <c r="W115" s="504">
        <v>0</v>
      </c>
      <c r="X115" s="504">
        <v>0</v>
      </c>
    </row>
    <row r="116" spans="2:24" outlineLevel="1">
      <c r="E116" s="488" t="s">
        <v>7636</v>
      </c>
      <c r="F116" s="488">
        <v>0</v>
      </c>
      <c r="G116" s="488" t="s">
        <v>29</v>
      </c>
      <c r="H116" s="504">
        <v>501.86725623519919</v>
      </c>
      <c r="I116" s="504">
        <v>0</v>
      </c>
      <c r="J116" s="504">
        <v>0</v>
      </c>
      <c r="K116" s="504">
        <v>0</v>
      </c>
      <c r="L116" s="504">
        <v>0</v>
      </c>
      <c r="M116" s="504">
        <v>0</v>
      </c>
      <c r="N116" s="504">
        <v>118.96000088215327</v>
      </c>
      <c r="O116" s="504">
        <v>92.925973396260915</v>
      </c>
      <c r="P116" s="504">
        <v>98.114251926512466</v>
      </c>
      <c r="Q116" s="504">
        <v>97.744968272972898</v>
      </c>
      <c r="R116" s="504">
        <v>94.122061757299647</v>
      </c>
      <c r="S116" s="504">
        <v>0</v>
      </c>
      <c r="T116" s="504">
        <v>0</v>
      </c>
      <c r="U116" s="504">
        <v>0</v>
      </c>
      <c r="V116" s="504">
        <v>0</v>
      </c>
      <c r="W116" s="504">
        <v>0</v>
      </c>
      <c r="X116" s="504">
        <v>0</v>
      </c>
    </row>
    <row r="117" spans="2:24" outlineLevel="1">
      <c r="E117" s="488" t="s">
        <v>7637</v>
      </c>
      <c r="F117" s="488">
        <v>0</v>
      </c>
      <c r="G117" s="488" t="s">
        <v>29</v>
      </c>
      <c r="H117" s="504">
        <v>0</v>
      </c>
      <c r="I117" s="504">
        <v>0</v>
      </c>
      <c r="J117" s="504">
        <v>0</v>
      </c>
      <c r="K117" s="504">
        <v>0</v>
      </c>
      <c r="L117" s="504">
        <v>0</v>
      </c>
      <c r="M117" s="504">
        <v>0</v>
      </c>
      <c r="N117" s="504">
        <v>0</v>
      </c>
      <c r="O117" s="504">
        <v>0</v>
      </c>
      <c r="P117" s="504">
        <v>0</v>
      </c>
      <c r="Q117" s="504">
        <v>0</v>
      </c>
      <c r="R117" s="504">
        <v>0</v>
      </c>
      <c r="S117" s="504">
        <v>0</v>
      </c>
      <c r="T117" s="504">
        <v>0</v>
      </c>
      <c r="U117" s="504">
        <v>0</v>
      </c>
      <c r="V117" s="504">
        <v>0</v>
      </c>
      <c r="W117" s="504">
        <v>0</v>
      </c>
      <c r="X117" s="504">
        <v>0</v>
      </c>
    </row>
    <row r="118" spans="2:24" outlineLevel="1">
      <c r="E118" s="488" t="s">
        <v>7638</v>
      </c>
      <c r="F118" s="488">
        <v>0</v>
      </c>
      <c r="G118" s="488" t="s">
        <v>29</v>
      </c>
      <c r="H118" s="504">
        <v>1225.4858296627895</v>
      </c>
      <c r="I118" s="504">
        <v>0</v>
      </c>
      <c r="J118" s="504">
        <v>0</v>
      </c>
      <c r="K118" s="504">
        <v>0</v>
      </c>
      <c r="L118" s="504">
        <v>0</v>
      </c>
      <c r="M118" s="504">
        <v>0</v>
      </c>
      <c r="N118" s="504">
        <v>263.34756239227005</v>
      </c>
      <c r="O118" s="504">
        <v>248.86956195258631</v>
      </c>
      <c r="P118" s="504">
        <v>247.7926530955441</v>
      </c>
      <c r="Q118" s="504">
        <v>234.85490527991288</v>
      </c>
      <c r="R118" s="504">
        <v>230.62114694247612</v>
      </c>
      <c r="S118" s="504">
        <v>0</v>
      </c>
      <c r="T118" s="504">
        <v>0</v>
      </c>
      <c r="U118" s="504">
        <v>0</v>
      </c>
      <c r="V118" s="504">
        <v>0</v>
      </c>
      <c r="W118" s="504">
        <v>0</v>
      </c>
      <c r="X118" s="504">
        <v>0</v>
      </c>
    </row>
    <row r="119" spans="2:24" outlineLevel="1">
      <c r="E119" s="488" t="s">
        <v>7639</v>
      </c>
      <c r="F119" s="488">
        <v>0</v>
      </c>
      <c r="G119" s="488" t="s">
        <v>29</v>
      </c>
      <c r="H119" s="504">
        <v>0</v>
      </c>
      <c r="I119" s="504">
        <v>0</v>
      </c>
      <c r="J119" s="504">
        <v>0</v>
      </c>
      <c r="K119" s="504">
        <v>0</v>
      </c>
      <c r="L119" s="504">
        <v>0</v>
      </c>
      <c r="M119" s="504">
        <v>0</v>
      </c>
      <c r="N119" s="504">
        <v>0</v>
      </c>
      <c r="O119" s="504">
        <v>0</v>
      </c>
      <c r="P119" s="504">
        <v>0</v>
      </c>
      <c r="Q119" s="504">
        <v>0</v>
      </c>
      <c r="R119" s="504">
        <v>0</v>
      </c>
      <c r="S119" s="504">
        <v>0</v>
      </c>
      <c r="T119" s="504">
        <v>0</v>
      </c>
      <c r="U119" s="504">
        <v>0</v>
      </c>
      <c r="V119" s="504">
        <v>0</v>
      </c>
      <c r="W119" s="504">
        <v>0</v>
      </c>
      <c r="X119" s="504">
        <v>0</v>
      </c>
    </row>
    <row r="120" spans="2:24" outlineLevel="1">
      <c r="B120" s="490" t="s">
        <v>7640</v>
      </c>
      <c r="H120" s="488"/>
    </row>
    <row r="121" spans="2:24" outlineLevel="1">
      <c r="E121" s="488" t="s">
        <v>7641</v>
      </c>
      <c r="F121" s="488">
        <v>0</v>
      </c>
      <c r="G121" s="488" t="s">
        <v>29</v>
      </c>
      <c r="H121" s="504">
        <v>324.91335621616412</v>
      </c>
      <c r="I121" s="504">
        <v>0</v>
      </c>
      <c r="J121" s="504">
        <v>0</v>
      </c>
      <c r="K121" s="504">
        <v>0</v>
      </c>
      <c r="L121" s="504">
        <v>0</v>
      </c>
      <c r="M121" s="504">
        <v>0</v>
      </c>
      <c r="N121" s="504">
        <v>62.091866823774794</v>
      </c>
      <c r="O121" s="504">
        <v>66.654242127369258</v>
      </c>
      <c r="P121" s="504">
        <v>65.121094714015314</v>
      </c>
      <c r="Q121" s="504">
        <v>67.189778391746231</v>
      </c>
      <c r="R121" s="504">
        <v>63.856374159258529</v>
      </c>
      <c r="S121" s="504">
        <v>0</v>
      </c>
      <c r="T121" s="504">
        <v>0</v>
      </c>
      <c r="U121" s="504">
        <v>0</v>
      </c>
      <c r="V121" s="504">
        <v>0</v>
      </c>
      <c r="W121" s="504">
        <v>0</v>
      </c>
      <c r="X121" s="504">
        <v>0</v>
      </c>
    </row>
    <row r="122" spans="2:24" outlineLevel="1">
      <c r="E122" s="488" t="s">
        <v>7642</v>
      </c>
      <c r="F122" s="488">
        <v>0</v>
      </c>
      <c r="G122" s="488" t="s">
        <v>29</v>
      </c>
      <c r="H122" s="504">
        <v>3032.8670645261632</v>
      </c>
      <c r="I122" s="504">
        <v>0</v>
      </c>
      <c r="J122" s="504">
        <v>0</v>
      </c>
      <c r="K122" s="504">
        <v>0</v>
      </c>
      <c r="L122" s="504">
        <v>0</v>
      </c>
      <c r="M122" s="504">
        <v>0</v>
      </c>
      <c r="N122" s="504">
        <v>577.48823840404009</v>
      </c>
      <c r="O122" s="504">
        <v>603.64414352195604</v>
      </c>
      <c r="P122" s="504">
        <v>601.24998017279313</v>
      </c>
      <c r="Q122" s="504">
        <v>610.63731385881511</v>
      </c>
      <c r="R122" s="504">
        <v>639.84738856855904</v>
      </c>
      <c r="S122" s="504">
        <v>0</v>
      </c>
      <c r="T122" s="504">
        <v>0</v>
      </c>
      <c r="U122" s="504">
        <v>0</v>
      </c>
      <c r="V122" s="504">
        <v>0</v>
      </c>
      <c r="W122" s="504">
        <v>0</v>
      </c>
      <c r="X122" s="504">
        <v>0</v>
      </c>
    </row>
    <row r="123" spans="2:24" outlineLevel="1">
      <c r="E123" s="488" t="s">
        <v>7643</v>
      </c>
      <c r="F123" s="488">
        <v>0</v>
      </c>
      <c r="G123" s="488" t="s">
        <v>29</v>
      </c>
      <c r="H123" s="504">
        <v>2370.4957508544535</v>
      </c>
      <c r="I123" s="504">
        <v>0</v>
      </c>
      <c r="J123" s="504">
        <v>0</v>
      </c>
      <c r="K123" s="504">
        <v>0</v>
      </c>
      <c r="L123" s="504">
        <v>0</v>
      </c>
      <c r="M123" s="504">
        <v>0</v>
      </c>
      <c r="N123" s="504">
        <v>505.10422824464666</v>
      </c>
      <c r="O123" s="504">
        <v>482.97232018126596</v>
      </c>
      <c r="P123" s="504">
        <v>463.29760728997911</v>
      </c>
      <c r="Q123" s="504">
        <v>450.28884696486489</v>
      </c>
      <c r="R123" s="504">
        <v>468.83274817369687</v>
      </c>
      <c r="S123" s="504">
        <v>0</v>
      </c>
      <c r="T123" s="504">
        <v>0</v>
      </c>
      <c r="U123" s="504">
        <v>0</v>
      </c>
      <c r="V123" s="504">
        <v>0</v>
      </c>
      <c r="W123" s="504">
        <v>0</v>
      </c>
      <c r="X123" s="504">
        <v>0</v>
      </c>
    </row>
    <row r="124" spans="2:24" outlineLevel="1">
      <c r="E124" s="488" t="s">
        <v>7644</v>
      </c>
      <c r="F124" s="488">
        <v>0</v>
      </c>
      <c r="G124" s="488" t="s">
        <v>29</v>
      </c>
      <c r="H124" s="504">
        <v>653.18887462910925</v>
      </c>
      <c r="I124" s="504">
        <v>0</v>
      </c>
      <c r="J124" s="504">
        <v>0</v>
      </c>
      <c r="K124" s="504">
        <v>0</v>
      </c>
      <c r="L124" s="504">
        <v>0</v>
      </c>
      <c r="M124" s="504">
        <v>0</v>
      </c>
      <c r="N124" s="504">
        <v>129.20194052392344</v>
      </c>
      <c r="O124" s="504">
        <v>128.34190647818372</v>
      </c>
      <c r="P124" s="504">
        <v>131.59475998445203</v>
      </c>
      <c r="Q124" s="504">
        <v>131.41299876471163</v>
      </c>
      <c r="R124" s="504">
        <v>132.63726887783838</v>
      </c>
      <c r="S124" s="504">
        <v>0</v>
      </c>
      <c r="T124" s="504">
        <v>0</v>
      </c>
      <c r="U124" s="504">
        <v>0</v>
      </c>
      <c r="V124" s="504">
        <v>0</v>
      </c>
      <c r="W124" s="504">
        <v>0</v>
      </c>
      <c r="X124" s="504">
        <v>0</v>
      </c>
    </row>
    <row r="125" spans="2:24" outlineLevel="1">
      <c r="E125" s="488" t="s">
        <v>7645</v>
      </c>
      <c r="F125" s="488">
        <v>0</v>
      </c>
      <c r="G125" s="488" t="s">
        <v>29</v>
      </c>
      <c r="H125" s="504">
        <v>101.22634172848514</v>
      </c>
      <c r="I125" s="504">
        <v>0</v>
      </c>
      <c r="J125" s="504">
        <v>0</v>
      </c>
      <c r="K125" s="504">
        <v>0</v>
      </c>
      <c r="L125" s="504">
        <v>0</v>
      </c>
      <c r="M125" s="504">
        <v>0</v>
      </c>
      <c r="N125" s="504">
        <v>27.878464697332987</v>
      </c>
      <c r="O125" s="504">
        <v>15.903164563353325</v>
      </c>
      <c r="P125" s="504">
        <v>20.711481903190542</v>
      </c>
      <c r="Q125" s="504">
        <v>20.181048252771557</v>
      </c>
      <c r="R125" s="504">
        <v>16.552182311836717</v>
      </c>
      <c r="S125" s="504">
        <v>0</v>
      </c>
      <c r="T125" s="504">
        <v>0</v>
      </c>
      <c r="U125" s="504">
        <v>0</v>
      </c>
      <c r="V125" s="504">
        <v>0</v>
      </c>
      <c r="W125" s="504">
        <v>0</v>
      </c>
      <c r="X125" s="504">
        <v>0</v>
      </c>
    </row>
    <row r="126" spans="2:24" outlineLevel="1">
      <c r="E126" s="488" t="s">
        <v>7646</v>
      </c>
      <c r="F126" s="488">
        <v>0</v>
      </c>
      <c r="G126" s="488" t="s">
        <v>29</v>
      </c>
      <c r="H126" s="504">
        <v>0</v>
      </c>
      <c r="I126" s="504">
        <v>0</v>
      </c>
      <c r="J126" s="504">
        <v>0</v>
      </c>
      <c r="K126" s="504">
        <v>0</v>
      </c>
      <c r="L126" s="504">
        <v>0</v>
      </c>
      <c r="M126" s="504">
        <v>0</v>
      </c>
      <c r="N126" s="504">
        <v>0</v>
      </c>
      <c r="O126" s="504">
        <v>0</v>
      </c>
      <c r="P126" s="504">
        <v>0</v>
      </c>
      <c r="Q126" s="504">
        <v>0</v>
      </c>
      <c r="R126" s="504">
        <v>0</v>
      </c>
      <c r="S126" s="504">
        <v>0</v>
      </c>
      <c r="T126" s="504">
        <v>0</v>
      </c>
      <c r="U126" s="504">
        <v>0</v>
      </c>
      <c r="V126" s="504">
        <v>0</v>
      </c>
      <c r="W126" s="504">
        <v>0</v>
      </c>
      <c r="X126" s="504">
        <v>0</v>
      </c>
    </row>
    <row r="127" spans="2:24" outlineLevel="1">
      <c r="B127" s="490" t="s">
        <v>7647</v>
      </c>
      <c r="H127" s="488"/>
    </row>
    <row r="128" spans="2:24" outlineLevel="1">
      <c r="E128" s="488" t="s">
        <v>7648</v>
      </c>
      <c r="F128" s="488">
        <v>0</v>
      </c>
      <c r="G128" s="488" t="s">
        <v>29</v>
      </c>
      <c r="H128" s="504">
        <v>0</v>
      </c>
      <c r="I128" s="504">
        <v>0</v>
      </c>
      <c r="J128" s="504">
        <v>0</v>
      </c>
      <c r="K128" s="504">
        <v>0</v>
      </c>
      <c r="L128" s="504">
        <v>0</v>
      </c>
      <c r="M128" s="504">
        <v>0</v>
      </c>
      <c r="N128" s="504">
        <v>0</v>
      </c>
      <c r="O128" s="504">
        <v>0</v>
      </c>
      <c r="P128" s="504">
        <v>0</v>
      </c>
      <c r="Q128" s="504">
        <v>0</v>
      </c>
      <c r="R128" s="504">
        <v>0</v>
      </c>
      <c r="S128" s="504">
        <v>0</v>
      </c>
      <c r="T128" s="504">
        <v>0</v>
      </c>
      <c r="U128" s="504">
        <v>0</v>
      </c>
      <c r="V128" s="504">
        <v>0</v>
      </c>
      <c r="W128" s="504">
        <v>0</v>
      </c>
      <c r="X128" s="504">
        <v>0</v>
      </c>
    </row>
    <row r="129" spans="2:24" outlineLevel="1">
      <c r="E129" s="488" t="s">
        <v>7649</v>
      </c>
      <c r="F129" s="488">
        <v>0</v>
      </c>
      <c r="G129" s="488" t="s">
        <v>29</v>
      </c>
      <c r="H129" s="504">
        <v>0</v>
      </c>
      <c r="I129" s="504">
        <v>0</v>
      </c>
      <c r="J129" s="504">
        <v>0</v>
      </c>
      <c r="K129" s="504">
        <v>0</v>
      </c>
      <c r="L129" s="504">
        <v>0</v>
      </c>
      <c r="M129" s="504">
        <v>0</v>
      </c>
      <c r="N129" s="504">
        <v>0</v>
      </c>
      <c r="O129" s="504">
        <v>0</v>
      </c>
      <c r="P129" s="504">
        <v>0</v>
      </c>
      <c r="Q129" s="504">
        <v>0</v>
      </c>
      <c r="R129" s="504">
        <v>0</v>
      </c>
      <c r="S129" s="504">
        <v>0</v>
      </c>
      <c r="T129" s="504">
        <v>0</v>
      </c>
      <c r="U129" s="504">
        <v>0</v>
      </c>
      <c r="V129" s="504">
        <v>0</v>
      </c>
      <c r="W129" s="504">
        <v>0</v>
      </c>
      <c r="X129" s="504">
        <v>0</v>
      </c>
    </row>
    <row r="130" spans="2:24" outlineLevel="1">
      <c r="E130" s="488" t="s">
        <v>7650</v>
      </c>
      <c r="F130" s="488">
        <v>0</v>
      </c>
      <c r="G130" s="488" t="s">
        <v>29</v>
      </c>
      <c r="H130" s="504">
        <v>0</v>
      </c>
      <c r="I130" s="504">
        <v>0</v>
      </c>
      <c r="J130" s="504">
        <v>0</v>
      </c>
      <c r="K130" s="504">
        <v>0</v>
      </c>
      <c r="L130" s="504">
        <v>0</v>
      </c>
      <c r="M130" s="504">
        <v>0</v>
      </c>
      <c r="N130" s="504">
        <v>0</v>
      </c>
      <c r="O130" s="504">
        <v>0</v>
      </c>
      <c r="P130" s="504">
        <v>0</v>
      </c>
      <c r="Q130" s="504">
        <v>0</v>
      </c>
      <c r="R130" s="504">
        <v>0</v>
      </c>
      <c r="S130" s="504">
        <v>0</v>
      </c>
      <c r="T130" s="504">
        <v>0</v>
      </c>
      <c r="U130" s="504">
        <v>0</v>
      </c>
      <c r="V130" s="504">
        <v>0</v>
      </c>
      <c r="W130" s="504">
        <v>0</v>
      </c>
      <c r="X130" s="504">
        <v>0</v>
      </c>
    </row>
    <row r="131" spans="2:24" outlineLevel="1">
      <c r="E131" s="488" t="s">
        <v>7651</v>
      </c>
      <c r="F131" s="488">
        <v>0</v>
      </c>
      <c r="G131" s="488" t="s">
        <v>29</v>
      </c>
      <c r="H131" s="504">
        <v>0</v>
      </c>
      <c r="I131" s="504">
        <v>0</v>
      </c>
      <c r="J131" s="504">
        <v>0</v>
      </c>
      <c r="K131" s="504">
        <v>0</v>
      </c>
      <c r="L131" s="504">
        <v>0</v>
      </c>
      <c r="M131" s="504">
        <v>0</v>
      </c>
      <c r="N131" s="504">
        <v>0</v>
      </c>
      <c r="O131" s="504">
        <v>0</v>
      </c>
      <c r="P131" s="504">
        <v>0</v>
      </c>
      <c r="Q131" s="504">
        <v>0</v>
      </c>
      <c r="R131" s="504">
        <v>0</v>
      </c>
      <c r="S131" s="504">
        <v>0</v>
      </c>
      <c r="T131" s="504">
        <v>0</v>
      </c>
      <c r="U131" s="504">
        <v>0</v>
      </c>
      <c r="V131" s="504">
        <v>0</v>
      </c>
      <c r="W131" s="504">
        <v>0</v>
      </c>
      <c r="X131" s="504">
        <v>0</v>
      </c>
    </row>
    <row r="132" spans="2:24" outlineLevel="1">
      <c r="E132" s="488" t="s">
        <v>7652</v>
      </c>
      <c r="F132" s="488">
        <v>0</v>
      </c>
      <c r="G132" s="488" t="s">
        <v>29</v>
      </c>
      <c r="H132" s="504">
        <v>0</v>
      </c>
      <c r="I132" s="504">
        <v>0</v>
      </c>
      <c r="J132" s="504">
        <v>0</v>
      </c>
      <c r="K132" s="504">
        <v>0</v>
      </c>
      <c r="L132" s="504">
        <v>0</v>
      </c>
      <c r="M132" s="504">
        <v>0</v>
      </c>
      <c r="N132" s="504">
        <v>0</v>
      </c>
      <c r="O132" s="504">
        <v>0</v>
      </c>
      <c r="P132" s="504">
        <v>0</v>
      </c>
      <c r="Q132" s="504">
        <v>0</v>
      </c>
      <c r="R132" s="504">
        <v>0</v>
      </c>
      <c r="S132" s="504">
        <v>0</v>
      </c>
      <c r="T132" s="504">
        <v>0</v>
      </c>
      <c r="U132" s="504">
        <v>0</v>
      </c>
      <c r="V132" s="504">
        <v>0</v>
      </c>
      <c r="W132" s="504">
        <v>0</v>
      </c>
      <c r="X132" s="504">
        <v>0</v>
      </c>
    </row>
    <row r="133" spans="2:24" outlineLevel="1">
      <c r="E133" s="488" t="s">
        <v>7653</v>
      </c>
      <c r="F133" s="488">
        <v>0</v>
      </c>
      <c r="G133" s="488" t="s">
        <v>29</v>
      </c>
      <c r="H133" s="504">
        <v>0</v>
      </c>
      <c r="I133" s="504">
        <v>0</v>
      </c>
      <c r="J133" s="504">
        <v>0</v>
      </c>
      <c r="K133" s="504">
        <v>0</v>
      </c>
      <c r="L133" s="504">
        <v>0</v>
      </c>
      <c r="M133" s="504">
        <v>0</v>
      </c>
      <c r="N133" s="504">
        <v>0</v>
      </c>
      <c r="O133" s="504">
        <v>0</v>
      </c>
      <c r="P133" s="504">
        <v>0</v>
      </c>
      <c r="Q133" s="504">
        <v>0</v>
      </c>
      <c r="R133" s="504">
        <v>0</v>
      </c>
      <c r="S133" s="504">
        <v>0</v>
      </c>
      <c r="T133" s="504">
        <v>0</v>
      </c>
      <c r="U133" s="504">
        <v>0</v>
      </c>
      <c r="V133" s="504">
        <v>0</v>
      </c>
      <c r="W133" s="504">
        <v>0</v>
      </c>
      <c r="X133" s="504">
        <v>0</v>
      </c>
    </row>
    <row r="134" spans="2:24" outlineLevel="1">
      <c r="B134" s="490" t="s">
        <v>7654</v>
      </c>
      <c r="H134" s="488"/>
    </row>
    <row r="135" spans="2:24" outlineLevel="1">
      <c r="E135" s="488" t="s">
        <v>7655</v>
      </c>
      <c r="F135" s="488">
        <v>0</v>
      </c>
      <c r="G135" s="488" t="s">
        <v>29</v>
      </c>
      <c r="H135" s="504">
        <v>157.0287711195071</v>
      </c>
      <c r="I135" s="504">
        <v>0</v>
      </c>
      <c r="J135" s="504">
        <v>0</v>
      </c>
      <c r="K135" s="504">
        <v>0</v>
      </c>
      <c r="L135" s="504">
        <v>0</v>
      </c>
      <c r="M135" s="504">
        <v>0</v>
      </c>
      <c r="N135" s="504">
        <v>19.691408086163285</v>
      </c>
      <c r="O135" s="504">
        <v>22.173731665828221</v>
      </c>
      <c r="P135" s="504">
        <v>24.876666994701274</v>
      </c>
      <c r="Q135" s="504">
        <v>27.580134682953965</v>
      </c>
      <c r="R135" s="504">
        <v>30.693822156449528</v>
      </c>
      <c r="S135" s="504">
        <v>6.8448170068345053</v>
      </c>
      <c r="T135" s="504">
        <v>6.6162001188062316</v>
      </c>
      <c r="U135" s="504">
        <v>6.3952190348381039</v>
      </c>
      <c r="V135" s="504">
        <v>6.1816187190745113</v>
      </c>
      <c r="W135" s="504">
        <v>5.9751526538574229</v>
      </c>
      <c r="X135" s="504">
        <v>0</v>
      </c>
    </row>
    <row r="136" spans="2:24" outlineLevel="1">
      <c r="E136" s="488" t="s">
        <v>7656</v>
      </c>
      <c r="F136" s="488">
        <v>0</v>
      </c>
      <c r="G136" s="488" t="s">
        <v>29</v>
      </c>
      <c r="H136" s="504">
        <v>2455.0052169229461</v>
      </c>
      <c r="I136" s="504">
        <v>0</v>
      </c>
      <c r="J136" s="504">
        <v>0</v>
      </c>
      <c r="K136" s="504">
        <v>0</v>
      </c>
      <c r="L136" s="504">
        <v>0</v>
      </c>
      <c r="M136" s="504">
        <v>0</v>
      </c>
      <c r="N136" s="504">
        <v>363.27616817268301</v>
      </c>
      <c r="O136" s="504">
        <v>389.57507174325826</v>
      </c>
      <c r="P136" s="504">
        <v>414.76076641320014</v>
      </c>
      <c r="Q136" s="504">
        <v>438.97707296779771</v>
      </c>
      <c r="R136" s="504">
        <v>462.26557216343036</v>
      </c>
      <c r="S136" s="504">
        <v>83.760923845885841</v>
      </c>
      <c r="T136" s="504">
        <v>80.360230337742877</v>
      </c>
      <c r="U136" s="504">
        <v>77.097604986030518</v>
      </c>
      <c r="V136" s="504">
        <v>73.967442223597686</v>
      </c>
      <c r="W136" s="504">
        <v>70.964364069319629</v>
      </c>
      <c r="X136" s="504">
        <v>0</v>
      </c>
    </row>
    <row r="137" spans="2:24" outlineLevel="1">
      <c r="E137" s="488" t="s">
        <v>7657</v>
      </c>
      <c r="F137" s="488">
        <v>0</v>
      </c>
      <c r="G137" s="488" t="s">
        <v>29</v>
      </c>
      <c r="H137" s="504">
        <v>2439.0081419573194</v>
      </c>
      <c r="I137" s="504">
        <v>0</v>
      </c>
      <c r="J137" s="504">
        <v>0</v>
      </c>
      <c r="K137" s="504">
        <v>0</v>
      </c>
      <c r="L137" s="504">
        <v>0</v>
      </c>
      <c r="M137" s="504">
        <v>0</v>
      </c>
      <c r="N137" s="504">
        <v>333.69362646332922</v>
      </c>
      <c r="O137" s="504">
        <v>383.47615020566656</v>
      </c>
      <c r="P137" s="504">
        <v>425.7332679905752</v>
      </c>
      <c r="Q137" s="504">
        <v>463.47385749181495</v>
      </c>
      <c r="R137" s="504">
        <v>505.46286388868413</v>
      </c>
      <c r="S137" s="504">
        <v>71.593611329327445</v>
      </c>
      <c r="T137" s="504">
        <v>68.371898819507706</v>
      </c>
      <c r="U137" s="504">
        <v>65.295163372629858</v>
      </c>
      <c r="V137" s="504">
        <v>62.356881020861522</v>
      </c>
      <c r="W137" s="504">
        <v>59.550821374922755</v>
      </c>
      <c r="X137" s="504">
        <v>0</v>
      </c>
    </row>
    <row r="138" spans="2:24" outlineLevel="1">
      <c r="E138" s="488" t="s">
        <v>7658</v>
      </c>
      <c r="F138" s="488">
        <v>0</v>
      </c>
      <c r="G138" s="488" t="s">
        <v>29</v>
      </c>
      <c r="H138" s="504">
        <v>536.04775696831086</v>
      </c>
      <c r="I138" s="504">
        <v>0</v>
      </c>
      <c r="J138" s="504">
        <v>0</v>
      </c>
      <c r="K138" s="504">
        <v>0</v>
      </c>
      <c r="L138" s="504">
        <v>0</v>
      </c>
      <c r="M138" s="504">
        <v>0</v>
      </c>
      <c r="N138" s="504">
        <v>91.012086941813891</v>
      </c>
      <c r="O138" s="504">
        <v>93.610085385035589</v>
      </c>
      <c r="P138" s="504">
        <v>95.748266553076462</v>
      </c>
      <c r="Q138" s="504">
        <v>98.060892460565398</v>
      </c>
      <c r="R138" s="504">
        <v>101.14089383264671</v>
      </c>
      <c r="S138" s="504">
        <v>12.447629313543354</v>
      </c>
      <c r="T138" s="504">
        <v>11.842674528905146</v>
      </c>
      <c r="U138" s="504">
        <v>11.267120546800355</v>
      </c>
      <c r="V138" s="504">
        <v>10.719538488225858</v>
      </c>
      <c r="W138" s="504">
        <v>10.198568917698079</v>
      </c>
      <c r="X138" s="504">
        <v>0</v>
      </c>
    </row>
    <row r="139" spans="2:24" outlineLevel="1">
      <c r="E139" s="488" t="s">
        <v>7659</v>
      </c>
      <c r="F139" s="488">
        <v>0</v>
      </c>
      <c r="G139" s="488" t="s">
        <v>29</v>
      </c>
      <c r="H139" s="504">
        <v>22.065256870346044</v>
      </c>
      <c r="I139" s="504">
        <v>0</v>
      </c>
      <c r="J139" s="504">
        <v>0</v>
      </c>
      <c r="K139" s="504">
        <v>0</v>
      </c>
      <c r="L139" s="504">
        <v>0</v>
      </c>
      <c r="M139" s="504">
        <v>0</v>
      </c>
      <c r="N139" s="504">
        <v>4.1670415392963003</v>
      </c>
      <c r="O139" s="504">
        <v>4.0780306169745684</v>
      </c>
      <c r="P139" s="504">
        <v>4.1017283360549648</v>
      </c>
      <c r="Q139" s="504">
        <v>4.1118953014677206</v>
      </c>
      <c r="R139" s="504">
        <v>4.1130294262953351</v>
      </c>
      <c r="S139" s="504">
        <v>0.3002036001957431</v>
      </c>
      <c r="T139" s="504">
        <v>0.29945309119525376</v>
      </c>
      <c r="U139" s="504">
        <v>0.29870445846726557</v>
      </c>
      <c r="V139" s="504">
        <v>0.29795769732109739</v>
      </c>
      <c r="W139" s="504">
        <v>0.29721280307779468</v>
      </c>
      <c r="X139" s="504">
        <v>0</v>
      </c>
    </row>
    <row r="140" spans="2:24" outlineLevel="1">
      <c r="E140" s="488" t="s">
        <v>7660</v>
      </c>
      <c r="F140" s="488">
        <v>0</v>
      </c>
      <c r="G140" s="488" t="s">
        <v>29</v>
      </c>
      <c r="H140" s="504">
        <v>0</v>
      </c>
      <c r="I140" s="504">
        <v>0</v>
      </c>
      <c r="J140" s="504">
        <v>0</v>
      </c>
      <c r="K140" s="504">
        <v>0</v>
      </c>
      <c r="L140" s="504">
        <v>0</v>
      </c>
      <c r="M140" s="504">
        <v>0</v>
      </c>
      <c r="N140" s="504">
        <v>0</v>
      </c>
      <c r="O140" s="504">
        <v>0</v>
      </c>
      <c r="P140" s="504">
        <v>0</v>
      </c>
      <c r="Q140" s="504">
        <v>0</v>
      </c>
      <c r="R140" s="504">
        <v>0</v>
      </c>
      <c r="S140" s="504">
        <v>0</v>
      </c>
      <c r="T140" s="504">
        <v>0</v>
      </c>
      <c r="U140" s="504">
        <v>0</v>
      </c>
      <c r="V140" s="504">
        <v>0</v>
      </c>
      <c r="W140" s="504">
        <v>0</v>
      </c>
      <c r="X140" s="504">
        <v>0</v>
      </c>
    </row>
    <row r="141" spans="2:24" outlineLevel="1">
      <c r="B141" s="490" t="s">
        <v>254</v>
      </c>
      <c r="H141" s="488"/>
    </row>
    <row r="142" spans="2:24" outlineLevel="1">
      <c r="E142" s="488" t="s">
        <v>7661</v>
      </c>
      <c r="F142" s="488">
        <v>0</v>
      </c>
      <c r="G142" s="488" t="s">
        <v>29</v>
      </c>
      <c r="H142" s="504">
        <v>165.403555979511</v>
      </c>
      <c r="I142" s="504">
        <v>0</v>
      </c>
      <c r="J142" s="504">
        <v>0</v>
      </c>
      <c r="K142" s="504">
        <v>0</v>
      </c>
      <c r="L142" s="504">
        <v>0</v>
      </c>
      <c r="M142" s="504">
        <v>0</v>
      </c>
      <c r="N142" s="504">
        <v>26.048461413758801</v>
      </c>
      <c r="O142" s="504">
        <v>29.338406858779663</v>
      </c>
      <c r="P142" s="504">
        <v>32.911057806518045</v>
      </c>
      <c r="Q142" s="504">
        <v>36.500520053987657</v>
      </c>
      <c r="R142" s="504">
        <v>40.605109846466817</v>
      </c>
      <c r="S142" s="504">
        <v>0</v>
      </c>
      <c r="T142" s="504">
        <v>0</v>
      </c>
      <c r="U142" s="504">
        <v>0</v>
      </c>
      <c r="V142" s="504">
        <v>0</v>
      </c>
      <c r="W142" s="504">
        <v>0</v>
      </c>
      <c r="X142" s="504">
        <v>0</v>
      </c>
    </row>
    <row r="143" spans="2:24" outlineLevel="1">
      <c r="E143" s="488" t="s">
        <v>7662</v>
      </c>
      <c r="F143" s="488">
        <v>0</v>
      </c>
      <c r="G143" s="488" t="s">
        <v>29</v>
      </c>
      <c r="H143" s="504">
        <v>2244.8910153881097</v>
      </c>
      <c r="I143" s="504">
        <v>0</v>
      </c>
      <c r="J143" s="504">
        <v>0</v>
      </c>
      <c r="K143" s="504">
        <v>0</v>
      </c>
      <c r="L143" s="504">
        <v>0</v>
      </c>
      <c r="M143" s="504">
        <v>0</v>
      </c>
      <c r="N143" s="504">
        <v>394.10895800613662</v>
      </c>
      <c r="O143" s="504">
        <v>422.7161977057014</v>
      </c>
      <c r="P143" s="504">
        <v>450.03958300551778</v>
      </c>
      <c r="Q143" s="504">
        <v>476.38196777679997</v>
      </c>
      <c r="R143" s="504">
        <v>501.64430889395396</v>
      </c>
      <c r="S143" s="504">
        <v>0</v>
      </c>
      <c r="T143" s="504">
        <v>0</v>
      </c>
      <c r="U143" s="504">
        <v>0</v>
      </c>
      <c r="V143" s="504">
        <v>0</v>
      </c>
      <c r="W143" s="504">
        <v>0</v>
      </c>
      <c r="X143" s="504">
        <v>0</v>
      </c>
    </row>
    <row r="144" spans="2:24" outlineLevel="1">
      <c r="E144" s="488" t="s">
        <v>7663</v>
      </c>
      <c r="F144" s="488">
        <v>0</v>
      </c>
      <c r="G144" s="488" t="s">
        <v>29</v>
      </c>
      <c r="H144" s="504">
        <v>2061.8336780653303</v>
      </c>
      <c r="I144" s="504">
        <v>0</v>
      </c>
      <c r="J144" s="504">
        <v>0</v>
      </c>
      <c r="K144" s="504">
        <v>0</v>
      </c>
      <c r="L144" s="504">
        <v>0</v>
      </c>
      <c r="M144" s="504">
        <v>0</v>
      </c>
      <c r="N144" s="504">
        <v>325.62110274609336</v>
      </c>
      <c r="O144" s="504">
        <v>374.28845889662983</v>
      </c>
      <c r="P144" s="504">
        <v>415.75146303246862</v>
      </c>
      <c r="Q144" s="504">
        <v>452.58218864686984</v>
      </c>
      <c r="R144" s="504">
        <v>493.59046474326874</v>
      </c>
      <c r="S144" s="504">
        <v>0</v>
      </c>
      <c r="T144" s="504">
        <v>0</v>
      </c>
      <c r="U144" s="504">
        <v>0</v>
      </c>
      <c r="V144" s="504">
        <v>0</v>
      </c>
      <c r="W144" s="504">
        <v>0</v>
      </c>
      <c r="X144" s="504">
        <v>0</v>
      </c>
    </row>
    <row r="145" spans="2:24" outlineLevel="1">
      <c r="E145" s="488" t="s">
        <v>7664</v>
      </c>
      <c r="F145" s="488">
        <v>0</v>
      </c>
      <c r="G145" s="488" t="s">
        <v>29</v>
      </c>
      <c r="H145" s="504">
        <v>433.10926935702304</v>
      </c>
      <c r="I145" s="504">
        <v>0</v>
      </c>
      <c r="J145" s="504">
        <v>0</v>
      </c>
      <c r="K145" s="504">
        <v>0</v>
      </c>
      <c r="L145" s="504">
        <v>0</v>
      </c>
      <c r="M145" s="504">
        <v>0</v>
      </c>
      <c r="N145" s="504">
        <v>82.194814891647383</v>
      </c>
      <c r="O145" s="504">
        <v>84.537812210096661</v>
      </c>
      <c r="P145" s="504">
        <v>86.482762679913037</v>
      </c>
      <c r="Q145" s="504">
        <v>88.555072862811542</v>
      </c>
      <c r="R145" s="504">
        <v>91.338806712554387</v>
      </c>
      <c r="S145" s="504">
        <v>0</v>
      </c>
      <c r="T145" s="504">
        <v>0</v>
      </c>
      <c r="U145" s="504">
        <v>0</v>
      </c>
      <c r="V145" s="504">
        <v>0</v>
      </c>
      <c r="W145" s="504">
        <v>0</v>
      </c>
      <c r="X145" s="504">
        <v>0</v>
      </c>
    </row>
    <row r="146" spans="2:24" outlineLevel="1">
      <c r="E146" s="488" t="s">
        <v>7665</v>
      </c>
      <c r="F146" s="488">
        <v>0</v>
      </c>
      <c r="G146" s="488" t="s">
        <v>29</v>
      </c>
      <c r="H146" s="504">
        <v>369.84341783422434</v>
      </c>
      <c r="I146" s="504">
        <v>0</v>
      </c>
      <c r="J146" s="504">
        <v>0</v>
      </c>
      <c r="K146" s="504">
        <v>0</v>
      </c>
      <c r="L146" s="504">
        <v>0</v>
      </c>
      <c r="M146" s="504">
        <v>0</v>
      </c>
      <c r="N146" s="504">
        <v>74.950723193123167</v>
      </c>
      <c r="O146" s="504">
        <v>73.304778215933013</v>
      </c>
      <c r="P146" s="504">
        <v>73.73104168726698</v>
      </c>
      <c r="Q146" s="504">
        <v>73.919024718733624</v>
      </c>
      <c r="R146" s="504">
        <v>73.937850019167584</v>
      </c>
      <c r="S146" s="504">
        <v>0</v>
      </c>
      <c r="T146" s="504">
        <v>0</v>
      </c>
      <c r="U146" s="504">
        <v>0</v>
      </c>
      <c r="V146" s="504">
        <v>0</v>
      </c>
      <c r="W146" s="504">
        <v>0</v>
      </c>
      <c r="X146" s="504">
        <v>0</v>
      </c>
    </row>
    <row r="147" spans="2:24" outlineLevel="1">
      <c r="E147" s="488" t="s">
        <v>7666</v>
      </c>
      <c r="F147" s="488">
        <v>0</v>
      </c>
      <c r="G147" s="488" t="s">
        <v>29</v>
      </c>
      <c r="H147" s="504">
        <v>0</v>
      </c>
      <c r="I147" s="504">
        <v>0</v>
      </c>
      <c r="J147" s="504">
        <v>0</v>
      </c>
      <c r="K147" s="504">
        <v>0</v>
      </c>
      <c r="L147" s="504">
        <v>0</v>
      </c>
      <c r="M147" s="504">
        <v>0</v>
      </c>
      <c r="N147" s="504">
        <v>0</v>
      </c>
      <c r="O147" s="504">
        <v>0</v>
      </c>
      <c r="P147" s="504">
        <v>0</v>
      </c>
      <c r="Q147" s="504">
        <v>0</v>
      </c>
      <c r="R147" s="504">
        <v>0</v>
      </c>
      <c r="S147" s="504">
        <v>0</v>
      </c>
      <c r="T147" s="504">
        <v>0</v>
      </c>
      <c r="U147" s="504">
        <v>0</v>
      </c>
      <c r="V147" s="504">
        <v>0</v>
      </c>
      <c r="W147" s="504">
        <v>0</v>
      </c>
      <c r="X147" s="504">
        <v>0</v>
      </c>
    </row>
    <row r="148" spans="2:24" outlineLevel="1">
      <c r="B148" s="490" t="s">
        <v>7667</v>
      </c>
      <c r="H148" s="488"/>
    </row>
    <row r="149" spans="2:24" outlineLevel="1">
      <c r="E149" s="488" t="s">
        <v>7668</v>
      </c>
      <c r="F149" s="488">
        <v>0</v>
      </c>
      <c r="G149" s="488" t="s">
        <v>29</v>
      </c>
      <c r="H149" s="504">
        <v>-8.8297118687126783</v>
      </c>
      <c r="I149" s="504">
        <v>0</v>
      </c>
      <c r="J149" s="504">
        <v>0</v>
      </c>
      <c r="K149" s="504">
        <v>0</v>
      </c>
      <c r="L149" s="504">
        <v>0</v>
      </c>
      <c r="M149" s="504">
        <v>0</v>
      </c>
      <c r="N149" s="504">
        <v>-8.2721538768462324</v>
      </c>
      <c r="O149" s="504">
        <v>-0.55755799186644683</v>
      </c>
      <c r="P149" s="504">
        <v>0</v>
      </c>
      <c r="Q149" s="504">
        <v>0</v>
      </c>
      <c r="R149" s="504">
        <v>0</v>
      </c>
      <c r="S149" s="504">
        <v>0</v>
      </c>
      <c r="T149" s="504">
        <v>0</v>
      </c>
      <c r="U149" s="504">
        <v>0</v>
      </c>
      <c r="V149" s="504">
        <v>0</v>
      </c>
      <c r="W149" s="504">
        <v>0</v>
      </c>
      <c r="X149" s="504">
        <v>0</v>
      </c>
    </row>
    <row r="150" spans="2:24" outlineLevel="1">
      <c r="E150" s="488" t="s">
        <v>7669</v>
      </c>
      <c r="F150" s="488">
        <v>0</v>
      </c>
      <c r="G150" s="488" t="s">
        <v>29</v>
      </c>
      <c r="H150" s="504">
        <v>4.1965288892176709</v>
      </c>
      <c r="I150" s="504">
        <v>0</v>
      </c>
      <c r="J150" s="504">
        <v>0</v>
      </c>
      <c r="K150" s="504">
        <v>0</v>
      </c>
      <c r="L150" s="504">
        <v>0</v>
      </c>
      <c r="M150" s="504">
        <v>0</v>
      </c>
      <c r="N150" s="504">
        <v>-9.220422118364004</v>
      </c>
      <c r="O150" s="504">
        <v>-20.815901195515053</v>
      </c>
      <c r="P150" s="504">
        <v>11.410950734365576</v>
      </c>
      <c r="Q150" s="504">
        <v>11.410950734365576</v>
      </c>
      <c r="R150" s="504">
        <v>11.410950734365576</v>
      </c>
      <c r="S150" s="504">
        <v>0</v>
      </c>
      <c r="T150" s="504">
        <v>0</v>
      </c>
      <c r="U150" s="504">
        <v>0</v>
      </c>
      <c r="V150" s="504">
        <v>0</v>
      </c>
      <c r="W150" s="504">
        <v>0</v>
      </c>
      <c r="X150" s="504">
        <v>0</v>
      </c>
    </row>
    <row r="151" spans="2:24" outlineLevel="1">
      <c r="E151" s="488" t="s">
        <v>7670</v>
      </c>
      <c r="F151" s="488">
        <v>0</v>
      </c>
      <c r="G151" s="488" t="s">
        <v>29</v>
      </c>
      <c r="H151" s="504">
        <v>59.839013357340768</v>
      </c>
      <c r="I151" s="504">
        <v>0</v>
      </c>
      <c r="J151" s="504">
        <v>0</v>
      </c>
      <c r="K151" s="504">
        <v>0</v>
      </c>
      <c r="L151" s="504">
        <v>0</v>
      </c>
      <c r="M151" s="504">
        <v>0</v>
      </c>
      <c r="N151" s="504">
        <v>63.401729022330251</v>
      </c>
      <c r="O151" s="504">
        <v>-27.517557765319374</v>
      </c>
      <c r="P151" s="504">
        <v>7.9849473667766313</v>
      </c>
      <c r="Q151" s="504">
        <v>7.9849473667766313</v>
      </c>
      <c r="R151" s="504">
        <v>7.9849473667766313</v>
      </c>
      <c r="S151" s="504">
        <v>0</v>
      </c>
      <c r="T151" s="504">
        <v>0</v>
      </c>
      <c r="U151" s="504">
        <v>0</v>
      </c>
      <c r="V151" s="504">
        <v>0</v>
      </c>
      <c r="W151" s="504">
        <v>0</v>
      </c>
      <c r="X151" s="504">
        <v>0</v>
      </c>
    </row>
    <row r="152" spans="2:24" outlineLevel="1">
      <c r="E152" s="488" t="s">
        <v>7671</v>
      </c>
      <c r="F152" s="488">
        <v>0</v>
      </c>
      <c r="G152" s="488" t="s">
        <v>29</v>
      </c>
      <c r="H152" s="504">
        <v>-1.824900913384023</v>
      </c>
      <c r="I152" s="504">
        <v>0</v>
      </c>
      <c r="J152" s="504">
        <v>0</v>
      </c>
      <c r="K152" s="504">
        <v>0</v>
      </c>
      <c r="L152" s="504">
        <v>0</v>
      </c>
      <c r="M152" s="504">
        <v>0</v>
      </c>
      <c r="N152" s="504">
        <v>-5.7835626556357953</v>
      </c>
      <c r="O152" s="504">
        <v>3.9586617422517723</v>
      </c>
      <c r="P152" s="504">
        <v>0</v>
      </c>
      <c r="Q152" s="504">
        <v>0</v>
      </c>
      <c r="R152" s="504">
        <v>0</v>
      </c>
      <c r="S152" s="504">
        <v>0</v>
      </c>
      <c r="T152" s="504">
        <v>0</v>
      </c>
      <c r="U152" s="504">
        <v>0</v>
      </c>
      <c r="V152" s="504">
        <v>0</v>
      </c>
      <c r="W152" s="504">
        <v>0</v>
      </c>
      <c r="X152" s="504">
        <v>0</v>
      </c>
    </row>
    <row r="153" spans="2:24" outlineLevel="1">
      <c r="E153" s="488" t="s">
        <v>7672</v>
      </c>
      <c r="F153" s="488">
        <v>0</v>
      </c>
      <c r="G153" s="488" t="s">
        <v>29</v>
      </c>
      <c r="H153" s="504">
        <v>12.381771452400821</v>
      </c>
      <c r="I153" s="504">
        <v>0</v>
      </c>
      <c r="J153" s="504">
        <v>0</v>
      </c>
      <c r="K153" s="504">
        <v>0</v>
      </c>
      <c r="L153" s="504">
        <v>0</v>
      </c>
      <c r="M153" s="504">
        <v>0</v>
      </c>
      <c r="N153" s="504">
        <v>12.381771452400821</v>
      </c>
      <c r="O153" s="504">
        <v>0</v>
      </c>
      <c r="P153" s="504">
        <v>0</v>
      </c>
      <c r="Q153" s="504">
        <v>0</v>
      </c>
      <c r="R153" s="504">
        <v>0</v>
      </c>
      <c r="S153" s="504">
        <v>0</v>
      </c>
      <c r="T153" s="504">
        <v>0</v>
      </c>
      <c r="U153" s="504">
        <v>0</v>
      </c>
      <c r="V153" s="504">
        <v>0</v>
      </c>
      <c r="W153" s="504">
        <v>0</v>
      </c>
      <c r="X153" s="504">
        <v>0</v>
      </c>
    </row>
    <row r="154" spans="2:24" outlineLevel="1">
      <c r="E154" s="488" t="s">
        <v>7673</v>
      </c>
      <c r="F154" s="488">
        <v>0</v>
      </c>
      <c r="G154" s="488" t="s">
        <v>29</v>
      </c>
      <c r="H154" s="504">
        <v>0</v>
      </c>
      <c r="I154" s="504">
        <v>0</v>
      </c>
      <c r="J154" s="504">
        <v>0</v>
      </c>
      <c r="K154" s="504">
        <v>0</v>
      </c>
      <c r="L154" s="504">
        <v>0</v>
      </c>
      <c r="M154" s="504">
        <v>0</v>
      </c>
      <c r="N154" s="504">
        <v>0</v>
      </c>
      <c r="O154" s="504">
        <v>0</v>
      </c>
      <c r="P154" s="504">
        <v>0</v>
      </c>
      <c r="Q154" s="504">
        <v>0</v>
      </c>
      <c r="R154" s="504">
        <v>0</v>
      </c>
      <c r="S154" s="504">
        <v>0</v>
      </c>
      <c r="T154" s="504">
        <v>0</v>
      </c>
      <c r="U154" s="504">
        <v>0</v>
      </c>
      <c r="V154" s="504">
        <v>0</v>
      </c>
      <c r="W154" s="504">
        <v>0</v>
      </c>
      <c r="X154" s="504">
        <v>0</v>
      </c>
    </row>
    <row r="155" spans="2:24" outlineLevel="1">
      <c r="B155" s="490" t="s">
        <v>7674</v>
      </c>
      <c r="H155" s="488"/>
    </row>
    <row r="156" spans="2:24" outlineLevel="1">
      <c r="E156" s="505" t="s">
        <v>7675</v>
      </c>
      <c r="F156" s="488">
        <v>0</v>
      </c>
      <c r="G156" s="488" t="s">
        <v>29</v>
      </c>
      <c r="H156" s="504">
        <v>0</v>
      </c>
      <c r="I156" s="504">
        <v>0</v>
      </c>
      <c r="J156" s="504">
        <v>0</v>
      </c>
      <c r="K156" s="504">
        <v>0</v>
      </c>
      <c r="L156" s="504">
        <v>0</v>
      </c>
      <c r="M156" s="504">
        <v>0</v>
      </c>
      <c r="N156" s="504">
        <v>0</v>
      </c>
      <c r="O156" s="504">
        <v>0</v>
      </c>
      <c r="P156" s="504">
        <v>0</v>
      </c>
      <c r="Q156" s="504">
        <v>0</v>
      </c>
      <c r="R156" s="504">
        <v>0</v>
      </c>
      <c r="S156" s="504">
        <v>0</v>
      </c>
      <c r="T156" s="504">
        <v>0</v>
      </c>
      <c r="U156" s="504">
        <v>0</v>
      </c>
      <c r="V156" s="504">
        <v>0</v>
      </c>
      <c r="W156" s="504">
        <v>0</v>
      </c>
      <c r="X156" s="504">
        <v>0</v>
      </c>
    </row>
    <row r="157" spans="2:24" outlineLevel="1">
      <c r="E157" s="505" t="s">
        <v>7676</v>
      </c>
      <c r="F157" s="488">
        <v>0</v>
      </c>
      <c r="G157" s="488" t="s">
        <v>29</v>
      </c>
      <c r="H157" s="504">
        <v>0</v>
      </c>
      <c r="I157" s="504">
        <v>0</v>
      </c>
      <c r="J157" s="504">
        <v>0</v>
      </c>
      <c r="K157" s="504">
        <v>0</v>
      </c>
      <c r="L157" s="504">
        <v>0</v>
      </c>
      <c r="M157" s="504">
        <v>0</v>
      </c>
      <c r="N157" s="504">
        <v>0</v>
      </c>
      <c r="O157" s="504">
        <v>0</v>
      </c>
      <c r="P157" s="504">
        <v>0</v>
      </c>
      <c r="Q157" s="504">
        <v>0</v>
      </c>
      <c r="R157" s="504">
        <v>0</v>
      </c>
      <c r="S157" s="504">
        <v>0</v>
      </c>
      <c r="T157" s="504">
        <v>0</v>
      </c>
      <c r="U157" s="504">
        <v>0</v>
      </c>
      <c r="V157" s="504">
        <v>0</v>
      </c>
      <c r="W157" s="504">
        <v>0</v>
      </c>
      <c r="X157" s="504">
        <v>0</v>
      </c>
    </row>
    <row r="158" spans="2:24" outlineLevel="1">
      <c r="E158" s="505" t="s">
        <v>7677</v>
      </c>
      <c r="F158" s="488">
        <v>0</v>
      </c>
      <c r="G158" s="488" t="s">
        <v>29</v>
      </c>
      <c r="H158" s="504">
        <v>0</v>
      </c>
      <c r="I158" s="504">
        <v>0</v>
      </c>
      <c r="J158" s="504">
        <v>0</v>
      </c>
      <c r="K158" s="504">
        <v>0</v>
      </c>
      <c r="L158" s="504">
        <v>0</v>
      </c>
      <c r="M158" s="504">
        <v>0</v>
      </c>
      <c r="N158" s="504">
        <v>0</v>
      </c>
      <c r="O158" s="504">
        <v>0</v>
      </c>
      <c r="P158" s="504">
        <v>0</v>
      </c>
      <c r="Q158" s="504">
        <v>0</v>
      </c>
      <c r="R158" s="504">
        <v>0</v>
      </c>
      <c r="S158" s="504">
        <v>0</v>
      </c>
      <c r="T158" s="504">
        <v>0</v>
      </c>
      <c r="U158" s="504">
        <v>0</v>
      </c>
      <c r="V158" s="504">
        <v>0</v>
      </c>
      <c r="W158" s="504">
        <v>0</v>
      </c>
      <c r="X158" s="504">
        <v>0</v>
      </c>
    </row>
    <row r="159" spans="2:24" outlineLevel="1">
      <c r="E159" s="505" t="s">
        <v>7678</v>
      </c>
      <c r="F159" s="488">
        <v>0</v>
      </c>
      <c r="G159" s="488" t="s">
        <v>29</v>
      </c>
      <c r="H159" s="504">
        <v>0</v>
      </c>
      <c r="I159" s="504">
        <v>0</v>
      </c>
      <c r="J159" s="504">
        <v>0</v>
      </c>
      <c r="K159" s="504">
        <v>0</v>
      </c>
      <c r="L159" s="504">
        <v>0</v>
      </c>
      <c r="M159" s="504">
        <v>0</v>
      </c>
      <c r="N159" s="504">
        <v>0</v>
      </c>
      <c r="O159" s="504">
        <v>0</v>
      </c>
      <c r="P159" s="504">
        <v>0</v>
      </c>
      <c r="Q159" s="504">
        <v>0</v>
      </c>
      <c r="R159" s="504">
        <v>0</v>
      </c>
      <c r="S159" s="504">
        <v>0</v>
      </c>
      <c r="T159" s="504">
        <v>0</v>
      </c>
      <c r="U159" s="504">
        <v>0</v>
      </c>
      <c r="V159" s="504">
        <v>0</v>
      </c>
      <c r="W159" s="504">
        <v>0</v>
      </c>
      <c r="X159" s="504">
        <v>0</v>
      </c>
    </row>
    <row r="160" spans="2:24" outlineLevel="1">
      <c r="E160" s="505" t="s">
        <v>7679</v>
      </c>
      <c r="F160" s="488">
        <v>0</v>
      </c>
      <c r="G160" s="488" t="s">
        <v>29</v>
      </c>
      <c r="H160" s="504">
        <v>0</v>
      </c>
      <c r="I160" s="504">
        <v>0</v>
      </c>
      <c r="J160" s="504">
        <v>0</v>
      </c>
      <c r="K160" s="504">
        <v>0</v>
      </c>
      <c r="L160" s="504">
        <v>0</v>
      </c>
      <c r="M160" s="504">
        <v>0</v>
      </c>
      <c r="N160" s="504">
        <v>0</v>
      </c>
      <c r="O160" s="504">
        <v>0</v>
      </c>
      <c r="P160" s="504">
        <v>0</v>
      </c>
      <c r="Q160" s="504">
        <v>0</v>
      </c>
      <c r="R160" s="504">
        <v>0</v>
      </c>
      <c r="S160" s="504">
        <v>0</v>
      </c>
      <c r="T160" s="504">
        <v>0</v>
      </c>
      <c r="U160" s="504">
        <v>0</v>
      </c>
      <c r="V160" s="504">
        <v>0</v>
      </c>
      <c r="W160" s="504">
        <v>0</v>
      </c>
      <c r="X160" s="504">
        <v>0</v>
      </c>
    </row>
    <row r="161" spans="2:24" outlineLevel="1">
      <c r="E161" s="505" t="s">
        <v>7680</v>
      </c>
      <c r="F161" s="488">
        <v>0</v>
      </c>
      <c r="G161" s="488" t="s">
        <v>29</v>
      </c>
      <c r="H161" s="504">
        <v>0</v>
      </c>
      <c r="I161" s="504">
        <v>0</v>
      </c>
      <c r="J161" s="504">
        <v>0</v>
      </c>
      <c r="K161" s="504">
        <v>0</v>
      </c>
      <c r="L161" s="504">
        <v>0</v>
      </c>
      <c r="M161" s="504">
        <v>0</v>
      </c>
      <c r="N161" s="504">
        <v>0</v>
      </c>
      <c r="O161" s="504">
        <v>0</v>
      </c>
      <c r="P161" s="504">
        <v>0</v>
      </c>
      <c r="Q161" s="504">
        <v>0</v>
      </c>
      <c r="R161" s="504">
        <v>0</v>
      </c>
      <c r="S161" s="504">
        <v>0</v>
      </c>
      <c r="T161" s="504">
        <v>0</v>
      </c>
      <c r="U161" s="504">
        <v>0</v>
      </c>
      <c r="V161" s="504">
        <v>0</v>
      </c>
      <c r="W161" s="504">
        <v>0</v>
      </c>
      <c r="X161" s="504">
        <v>0</v>
      </c>
    </row>
    <row r="162" spans="2:24" outlineLevel="1">
      <c r="B162" s="490" t="s">
        <v>258</v>
      </c>
      <c r="H162" s="488"/>
    </row>
    <row r="163" spans="2:24" outlineLevel="1">
      <c r="E163" s="488" t="s">
        <v>7681</v>
      </c>
      <c r="F163" s="488">
        <v>0</v>
      </c>
      <c r="G163" s="488" t="s">
        <v>29</v>
      </c>
      <c r="H163" s="504">
        <v>0</v>
      </c>
      <c r="I163" s="504">
        <v>0</v>
      </c>
      <c r="J163" s="504">
        <v>0</v>
      </c>
      <c r="K163" s="504">
        <v>0</v>
      </c>
      <c r="L163" s="504">
        <v>0</v>
      </c>
      <c r="M163" s="504">
        <v>0</v>
      </c>
      <c r="N163" s="504">
        <v>0</v>
      </c>
      <c r="O163" s="504">
        <v>0</v>
      </c>
      <c r="P163" s="504">
        <v>0</v>
      </c>
      <c r="Q163" s="504">
        <v>0</v>
      </c>
      <c r="R163" s="504">
        <v>0</v>
      </c>
      <c r="S163" s="504">
        <v>0</v>
      </c>
      <c r="T163" s="504">
        <v>0</v>
      </c>
      <c r="U163" s="504">
        <v>0</v>
      </c>
      <c r="V163" s="504">
        <v>0</v>
      </c>
      <c r="W163" s="504">
        <v>0</v>
      </c>
      <c r="X163" s="504">
        <v>0</v>
      </c>
    </row>
    <row r="164" spans="2:24" outlineLevel="1">
      <c r="E164" s="488" t="s">
        <v>7682</v>
      </c>
      <c r="F164" s="488">
        <v>0</v>
      </c>
      <c r="G164" s="488" t="s">
        <v>29</v>
      </c>
      <c r="H164" s="504">
        <v>0</v>
      </c>
      <c r="I164" s="504">
        <v>0</v>
      </c>
      <c r="J164" s="504">
        <v>0</v>
      </c>
      <c r="K164" s="504">
        <v>0</v>
      </c>
      <c r="L164" s="504">
        <v>0</v>
      </c>
      <c r="M164" s="504">
        <v>0</v>
      </c>
      <c r="N164" s="504">
        <v>0</v>
      </c>
      <c r="O164" s="504">
        <v>0</v>
      </c>
      <c r="P164" s="504">
        <v>0</v>
      </c>
      <c r="Q164" s="504">
        <v>0</v>
      </c>
      <c r="R164" s="504">
        <v>0</v>
      </c>
      <c r="S164" s="504">
        <v>0</v>
      </c>
      <c r="T164" s="504">
        <v>0</v>
      </c>
      <c r="U164" s="504">
        <v>0</v>
      </c>
      <c r="V164" s="504">
        <v>0</v>
      </c>
      <c r="W164" s="504">
        <v>0</v>
      </c>
      <c r="X164" s="504">
        <v>0</v>
      </c>
    </row>
    <row r="165" spans="2:24" outlineLevel="1">
      <c r="E165" s="488" t="s">
        <v>7683</v>
      </c>
      <c r="F165" s="488">
        <v>0</v>
      </c>
      <c r="G165" s="488" t="s">
        <v>29</v>
      </c>
      <c r="H165" s="504">
        <v>0</v>
      </c>
      <c r="I165" s="504">
        <v>0</v>
      </c>
      <c r="J165" s="504">
        <v>0</v>
      </c>
      <c r="K165" s="504">
        <v>0</v>
      </c>
      <c r="L165" s="504">
        <v>0</v>
      </c>
      <c r="M165" s="504">
        <v>0</v>
      </c>
      <c r="N165" s="504">
        <v>0</v>
      </c>
      <c r="O165" s="504">
        <v>0</v>
      </c>
      <c r="P165" s="504">
        <v>0</v>
      </c>
      <c r="Q165" s="504">
        <v>0</v>
      </c>
      <c r="R165" s="504">
        <v>0</v>
      </c>
      <c r="S165" s="504">
        <v>0</v>
      </c>
      <c r="T165" s="504">
        <v>0</v>
      </c>
      <c r="U165" s="504">
        <v>0</v>
      </c>
      <c r="V165" s="504">
        <v>0</v>
      </c>
      <c r="W165" s="504">
        <v>0</v>
      </c>
      <c r="X165" s="504">
        <v>0</v>
      </c>
    </row>
    <row r="166" spans="2:24" outlineLevel="1">
      <c r="E166" s="488" t="s">
        <v>7684</v>
      </c>
      <c r="F166" s="488">
        <v>0</v>
      </c>
      <c r="G166" s="488" t="s">
        <v>29</v>
      </c>
      <c r="H166" s="504">
        <v>0</v>
      </c>
      <c r="I166" s="504">
        <v>0</v>
      </c>
      <c r="J166" s="504">
        <v>0</v>
      </c>
      <c r="K166" s="504">
        <v>0</v>
      </c>
      <c r="L166" s="504">
        <v>0</v>
      </c>
      <c r="M166" s="504">
        <v>0</v>
      </c>
      <c r="N166" s="504">
        <v>0</v>
      </c>
      <c r="O166" s="504">
        <v>0</v>
      </c>
      <c r="P166" s="504">
        <v>0</v>
      </c>
      <c r="Q166" s="504">
        <v>0</v>
      </c>
      <c r="R166" s="504">
        <v>0</v>
      </c>
      <c r="S166" s="504">
        <v>0</v>
      </c>
      <c r="T166" s="504">
        <v>0</v>
      </c>
      <c r="U166" s="504">
        <v>0</v>
      </c>
      <c r="V166" s="504">
        <v>0</v>
      </c>
      <c r="W166" s="504">
        <v>0</v>
      </c>
      <c r="X166" s="504">
        <v>0</v>
      </c>
    </row>
    <row r="167" spans="2:24" outlineLevel="1">
      <c r="E167" s="488" t="s">
        <v>7685</v>
      </c>
      <c r="F167" s="488">
        <v>0</v>
      </c>
      <c r="G167" s="488" t="s">
        <v>29</v>
      </c>
      <c r="H167" s="504">
        <v>0</v>
      </c>
      <c r="I167" s="504">
        <v>0</v>
      </c>
      <c r="J167" s="504">
        <v>0</v>
      </c>
      <c r="K167" s="504">
        <v>0</v>
      </c>
      <c r="L167" s="504">
        <v>0</v>
      </c>
      <c r="M167" s="504">
        <v>0</v>
      </c>
      <c r="N167" s="504">
        <v>0</v>
      </c>
      <c r="O167" s="504">
        <v>0</v>
      </c>
      <c r="P167" s="504">
        <v>0</v>
      </c>
      <c r="Q167" s="504">
        <v>0</v>
      </c>
      <c r="R167" s="504">
        <v>0</v>
      </c>
      <c r="S167" s="504">
        <v>0</v>
      </c>
      <c r="T167" s="504">
        <v>0</v>
      </c>
      <c r="U167" s="504">
        <v>0</v>
      </c>
      <c r="V167" s="504">
        <v>0</v>
      </c>
      <c r="W167" s="504">
        <v>0</v>
      </c>
      <c r="X167" s="504">
        <v>0</v>
      </c>
    </row>
    <row r="168" spans="2:24" outlineLevel="1">
      <c r="E168" s="488" t="s">
        <v>7686</v>
      </c>
      <c r="F168" s="488">
        <v>0</v>
      </c>
      <c r="G168" s="488" t="s">
        <v>29</v>
      </c>
      <c r="H168" s="504">
        <v>0</v>
      </c>
      <c r="I168" s="504">
        <v>0</v>
      </c>
      <c r="J168" s="504">
        <v>0</v>
      </c>
      <c r="K168" s="504">
        <v>0</v>
      </c>
      <c r="L168" s="504">
        <v>0</v>
      </c>
      <c r="M168" s="504">
        <v>0</v>
      </c>
      <c r="N168" s="504">
        <v>0</v>
      </c>
      <c r="O168" s="504">
        <v>0</v>
      </c>
      <c r="P168" s="504">
        <v>0</v>
      </c>
      <c r="Q168" s="504">
        <v>0</v>
      </c>
      <c r="R168" s="504">
        <v>0</v>
      </c>
      <c r="S168" s="504">
        <v>0</v>
      </c>
      <c r="T168" s="504">
        <v>0</v>
      </c>
      <c r="U168" s="504">
        <v>0</v>
      </c>
      <c r="V168" s="504">
        <v>0</v>
      </c>
      <c r="W168" s="504">
        <v>0</v>
      </c>
      <c r="X168" s="504">
        <v>0</v>
      </c>
    </row>
    <row r="169" spans="2:24" outlineLevel="1">
      <c r="B169" s="490" t="s">
        <v>7687</v>
      </c>
      <c r="H169" s="488"/>
    </row>
    <row r="170" spans="2:24" outlineLevel="1">
      <c r="E170" s="488" t="s">
        <v>7688</v>
      </c>
      <c r="F170" s="488">
        <v>0</v>
      </c>
      <c r="G170" s="488" t="s">
        <v>29</v>
      </c>
      <c r="H170" s="504">
        <v>0</v>
      </c>
      <c r="I170" s="504">
        <v>0</v>
      </c>
      <c r="J170" s="504">
        <v>0</v>
      </c>
      <c r="K170" s="504">
        <v>0</v>
      </c>
      <c r="L170" s="504">
        <v>0</v>
      </c>
      <c r="M170" s="504">
        <v>0</v>
      </c>
      <c r="N170" s="504">
        <v>0</v>
      </c>
      <c r="O170" s="504">
        <v>0</v>
      </c>
      <c r="P170" s="504">
        <v>0</v>
      </c>
      <c r="Q170" s="504">
        <v>0</v>
      </c>
      <c r="R170" s="504">
        <v>0</v>
      </c>
      <c r="S170" s="504">
        <v>0</v>
      </c>
      <c r="T170" s="504">
        <v>0</v>
      </c>
      <c r="U170" s="504">
        <v>0</v>
      </c>
      <c r="V170" s="504">
        <v>0</v>
      </c>
      <c r="W170" s="504">
        <v>0</v>
      </c>
      <c r="X170" s="504">
        <v>0</v>
      </c>
    </row>
    <row r="171" spans="2:24" outlineLevel="1">
      <c r="E171" s="488" t="s">
        <v>7689</v>
      </c>
      <c r="F171" s="488">
        <v>0</v>
      </c>
      <c r="G171" s="488" t="s">
        <v>29</v>
      </c>
      <c r="H171" s="504">
        <v>388.762</v>
      </c>
      <c r="I171" s="504">
        <v>0</v>
      </c>
      <c r="J171" s="504">
        <v>0</v>
      </c>
      <c r="K171" s="504">
        <v>0</v>
      </c>
      <c r="L171" s="504">
        <v>0</v>
      </c>
      <c r="M171" s="504">
        <v>0</v>
      </c>
      <c r="N171" s="504">
        <v>53.392000000000003</v>
      </c>
      <c r="O171" s="504">
        <v>47.08</v>
      </c>
      <c r="P171" s="504">
        <v>44.662999999999997</v>
      </c>
      <c r="Q171" s="504">
        <v>38.911999999999999</v>
      </c>
      <c r="R171" s="504">
        <v>32.46</v>
      </c>
      <c r="S171" s="504">
        <v>34.722999999999999</v>
      </c>
      <c r="T171" s="504">
        <v>34.881</v>
      </c>
      <c r="U171" s="504">
        <v>35.244999999999997</v>
      </c>
      <c r="V171" s="504">
        <v>34.264000000000003</v>
      </c>
      <c r="W171" s="504">
        <v>33.142000000000003</v>
      </c>
      <c r="X171" s="504">
        <v>0</v>
      </c>
    </row>
    <row r="172" spans="2:24" outlineLevel="1">
      <c r="E172" s="488" t="s">
        <v>7690</v>
      </c>
      <c r="F172" s="488">
        <v>0</v>
      </c>
      <c r="G172" s="488" t="s">
        <v>29</v>
      </c>
      <c r="H172" s="504">
        <v>235.548</v>
      </c>
      <c r="I172" s="504">
        <v>0</v>
      </c>
      <c r="J172" s="504">
        <v>0</v>
      </c>
      <c r="K172" s="504">
        <v>0</v>
      </c>
      <c r="L172" s="504">
        <v>0</v>
      </c>
      <c r="M172" s="504">
        <v>0</v>
      </c>
      <c r="N172" s="504">
        <v>28.994</v>
      </c>
      <c r="O172" s="504">
        <v>29.402000000000001</v>
      </c>
      <c r="P172" s="504">
        <v>27.951000000000001</v>
      </c>
      <c r="Q172" s="504">
        <v>24.271000000000001</v>
      </c>
      <c r="R172" s="504">
        <v>23.039000000000001</v>
      </c>
      <c r="S172" s="504">
        <v>21.524999999999999</v>
      </c>
      <c r="T172" s="504">
        <v>20.902999999999999</v>
      </c>
      <c r="U172" s="504">
        <v>20.530999999999999</v>
      </c>
      <c r="V172" s="504">
        <v>19.463000000000001</v>
      </c>
      <c r="W172" s="504">
        <v>19.469000000000001</v>
      </c>
      <c r="X172" s="504">
        <v>0</v>
      </c>
    </row>
    <row r="173" spans="2:24" outlineLevel="1">
      <c r="E173" s="488" t="s">
        <v>7691</v>
      </c>
      <c r="F173" s="488">
        <v>0</v>
      </c>
      <c r="G173" s="488" t="s">
        <v>29</v>
      </c>
      <c r="H173" s="504">
        <v>0</v>
      </c>
      <c r="I173" s="504">
        <v>0</v>
      </c>
      <c r="J173" s="504">
        <v>0</v>
      </c>
      <c r="K173" s="504">
        <v>0</v>
      </c>
      <c r="L173" s="504">
        <v>0</v>
      </c>
      <c r="M173" s="504">
        <v>0</v>
      </c>
      <c r="N173" s="504">
        <v>0</v>
      </c>
      <c r="O173" s="504">
        <v>0</v>
      </c>
      <c r="P173" s="504">
        <v>0</v>
      </c>
      <c r="Q173" s="504">
        <v>0</v>
      </c>
      <c r="R173" s="504">
        <v>0</v>
      </c>
      <c r="S173" s="504">
        <v>0</v>
      </c>
      <c r="T173" s="504">
        <v>0</v>
      </c>
      <c r="U173" s="504">
        <v>0</v>
      </c>
      <c r="V173" s="504">
        <v>0</v>
      </c>
      <c r="W173" s="504">
        <v>0</v>
      </c>
      <c r="X173" s="504">
        <v>0</v>
      </c>
    </row>
    <row r="174" spans="2:24" outlineLevel="1">
      <c r="E174" s="488" t="s">
        <v>7692</v>
      </c>
      <c r="F174" s="488">
        <v>0</v>
      </c>
      <c r="G174" s="488" t="s">
        <v>29</v>
      </c>
      <c r="H174" s="504">
        <v>0</v>
      </c>
      <c r="I174" s="504">
        <v>0</v>
      </c>
      <c r="J174" s="504">
        <v>0</v>
      </c>
      <c r="K174" s="504">
        <v>0</v>
      </c>
      <c r="L174" s="504">
        <v>0</v>
      </c>
      <c r="M174" s="504">
        <v>0</v>
      </c>
      <c r="N174" s="504">
        <v>0</v>
      </c>
      <c r="O174" s="504">
        <v>0</v>
      </c>
      <c r="P174" s="504">
        <v>0</v>
      </c>
      <c r="Q174" s="504">
        <v>0</v>
      </c>
      <c r="R174" s="504">
        <v>0</v>
      </c>
      <c r="S174" s="504">
        <v>0</v>
      </c>
      <c r="T174" s="504">
        <v>0</v>
      </c>
      <c r="U174" s="504">
        <v>0</v>
      </c>
      <c r="V174" s="504">
        <v>0</v>
      </c>
      <c r="W174" s="504">
        <v>0</v>
      </c>
      <c r="X174" s="504">
        <v>0</v>
      </c>
    </row>
    <row r="175" spans="2:24" outlineLevel="1">
      <c r="E175" s="488" t="s">
        <v>7693</v>
      </c>
      <c r="F175" s="488">
        <v>0</v>
      </c>
      <c r="G175" s="488" t="s">
        <v>29</v>
      </c>
      <c r="H175" s="504">
        <v>0</v>
      </c>
      <c r="I175" s="504">
        <v>0</v>
      </c>
      <c r="J175" s="504">
        <v>0</v>
      </c>
      <c r="K175" s="504">
        <v>0</v>
      </c>
      <c r="L175" s="504">
        <v>0</v>
      </c>
      <c r="M175" s="504">
        <v>0</v>
      </c>
      <c r="N175" s="504">
        <v>0</v>
      </c>
      <c r="O175" s="504">
        <v>0</v>
      </c>
      <c r="P175" s="504">
        <v>0</v>
      </c>
      <c r="Q175" s="504">
        <v>0</v>
      </c>
      <c r="R175" s="504">
        <v>0</v>
      </c>
      <c r="S175" s="504">
        <v>0</v>
      </c>
      <c r="T175" s="504">
        <v>0</v>
      </c>
      <c r="U175" s="504">
        <v>0</v>
      </c>
      <c r="V175" s="504">
        <v>0</v>
      </c>
      <c r="W175" s="504">
        <v>0</v>
      </c>
      <c r="X175" s="504">
        <v>0</v>
      </c>
    </row>
    <row r="176" spans="2:24" outlineLevel="1">
      <c r="B176" s="490" t="s">
        <v>7694</v>
      </c>
      <c r="H176" s="488"/>
    </row>
    <row r="177" spans="2:24" outlineLevel="1">
      <c r="E177" s="505" t="s">
        <v>7695</v>
      </c>
      <c r="F177" s="488">
        <v>0</v>
      </c>
      <c r="G177" s="488" t="s">
        <v>29</v>
      </c>
      <c r="H177" s="504">
        <v>19.524999999999999</v>
      </c>
      <c r="I177" s="504">
        <v>0</v>
      </c>
      <c r="J177" s="504">
        <v>0</v>
      </c>
      <c r="K177" s="504">
        <v>0</v>
      </c>
      <c r="L177" s="504">
        <v>0</v>
      </c>
      <c r="M177" s="504">
        <v>0</v>
      </c>
      <c r="N177" s="504">
        <v>1.1339999999999999</v>
      </c>
      <c r="O177" s="504">
        <v>1.163</v>
      </c>
      <c r="P177" s="504">
        <v>1.486</v>
      </c>
      <c r="Q177" s="504">
        <v>1.643</v>
      </c>
      <c r="R177" s="504">
        <v>1.841</v>
      </c>
      <c r="S177" s="504">
        <v>2.1080000000000001</v>
      </c>
      <c r="T177" s="504">
        <v>2.3019999999999996</v>
      </c>
      <c r="U177" s="504">
        <v>2.577</v>
      </c>
      <c r="V177" s="504">
        <v>2.7159999999999997</v>
      </c>
      <c r="W177" s="504">
        <v>2.5550000000000002</v>
      </c>
      <c r="X177" s="504">
        <v>0</v>
      </c>
    </row>
    <row r="178" spans="2:24" outlineLevel="1">
      <c r="E178" s="505" t="s">
        <v>7696</v>
      </c>
      <c r="F178" s="488">
        <v>0</v>
      </c>
      <c r="G178" s="488" t="s">
        <v>29</v>
      </c>
      <c r="H178" s="504">
        <v>235.196</v>
      </c>
      <c r="I178" s="504">
        <v>0</v>
      </c>
      <c r="J178" s="504">
        <v>0</v>
      </c>
      <c r="K178" s="504">
        <v>0</v>
      </c>
      <c r="L178" s="504">
        <v>0</v>
      </c>
      <c r="M178" s="504">
        <v>0</v>
      </c>
      <c r="N178" s="504">
        <v>15.709999999999999</v>
      </c>
      <c r="O178" s="504">
        <v>15.998000000000001</v>
      </c>
      <c r="P178" s="504">
        <v>17.765000000000001</v>
      </c>
      <c r="Q178" s="504">
        <v>19.634</v>
      </c>
      <c r="R178" s="504">
        <v>22.076999999999998</v>
      </c>
      <c r="S178" s="504">
        <v>23.739000000000001</v>
      </c>
      <c r="T178" s="504">
        <v>26.512999999999998</v>
      </c>
      <c r="U178" s="504">
        <v>28.718999999999998</v>
      </c>
      <c r="V178" s="504">
        <v>30.943999999999999</v>
      </c>
      <c r="W178" s="504">
        <v>34.097000000000001</v>
      </c>
      <c r="X178" s="504">
        <v>0</v>
      </c>
    </row>
    <row r="179" spans="2:24" outlineLevel="1">
      <c r="E179" s="505" t="s">
        <v>7697</v>
      </c>
      <c r="F179" s="488">
        <v>0</v>
      </c>
      <c r="G179" s="488" t="s">
        <v>29</v>
      </c>
      <c r="H179" s="504">
        <v>117.875</v>
      </c>
      <c r="I179" s="504">
        <v>0</v>
      </c>
      <c r="J179" s="504">
        <v>0</v>
      </c>
      <c r="K179" s="504">
        <v>0</v>
      </c>
      <c r="L179" s="504">
        <v>0</v>
      </c>
      <c r="M179" s="504">
        <v>0</v>
      </c>
      <c r="N179" s="504">
        <v>6.7960000000000003</v>
      </c>
      <c r="O179" s="504">
        <v>7.5089999999999995</v>
      </c>
      <c r="P179" s="504">
        <v>8.302999999999999</v>
      </c>
      <c r="Q179" s="504">
        <v>9.2570000000000014</v>
      </c>
      <c r="R179" s="504">
        <v>10.457000000000001</v>
      </c>
      <c r="S179" s="504">
        <v>11.689</v>
      </c>
      <c r="T179" s="504">
        <v>13.041</v>
      </c>
      <c r="U179" s="504">
        <v>14.773000000000001</v>
      </c>
      <c r="V179" s="504">
        <v>16.802</v>
      </c>
      <c r="W179" s="504">
        <v>19.247999999999998</v>
      </c>
      <c r="X179" s="504">
        <v>0</v>
      </c>
    </row>
    <row r="180" spans="2:24" outlineLevel="1">
      <c r="E180" s="505" t="s">
        <v>7698</v>
      </c>
      <c r="F180" s="488">
        <v>0</v>
      </c>
      <c r="G180" s="488" t="s">
        <v>29</v>
      </c>
      <c r="H180" s="504">
        <v>23.927</v>
      </c>
      <c r="I180" s="504">
        <v>0</v>
      </c>
      <c r="J180" s="504">
        <v>0</v>
      </c>
      <c r="K180" s="504">
        <v>0</v>
      </c>
      <c r="L180" s="504">
        <v>0</v>
      </c>
      <c r="M180" s="504">
        <v>0</v>
      </c>
      <c r="N180" s="504">
        <v>1.6629999999999998</v>
      </c>
      <c r="O180" s="504">
        <v>1.8160000000000001</v>
      </c>
      <c r="P180" s="504">
        <v>1.9809999999999999</v>
      </c>
      <c r="Q180" s="504">
        <v>2.1459999999999999</v>
      </c>
      <c r="R180" s="504">
        <v>2.2989999999999999</v>
      </c>
      <c r="S180" s="504">
        <v>2.234</v>
      </c>
      <c r="T180" s="504">
        <v>2.4290000000000003</v>
      </c>
      <c r="U180" s="504">
        <v>2.9379999999999997</v>
      </c>
      <c r="V180" s="504">
        <v>3.077</v>
      </c>
      <c r="W180" s="504">
        <v>3.3440000000000003</v>
      </c>
      <c r="X180" s="504">
        <v>0</v>
      </c>
    </row>
    <row r="181" spans="2:24" outlineLevel="1">
      <c r="E181" s="505" t="s">
        <v>7699</v>
      </c>
      <c r="F181" s="488">
        <v>0</v>
      </c>
      <c r="G181" s="488" t="s">
        <v>29</v>
      </c>
      <c r="H181" s="504">
        <v>4.2980000000000009</v>
      </c>
      <c r="I181" s="504">
        <v>0</v>
      </c>
      <c r="J181" s="504">
        <v>0</v>
      </c>
      <c r="K181" s="504">
        <v>0</v>
      </c>
      <c r="L181" s="504">
        <v>0</v>
      </c>
      <c r="M181" s="504">
        <v>0</v>
      </c>
      <c r="N181" s="504">
        <v>0.41799999999999998</v>
      </c>
      <c r="O181" s="504">
        <v>0.36</v>
      </c>
      <c r="P181" s="504">
        <v>0.43000000000000005</v>
      </c>
      <c r="Q181" s="504">
        <v>0.46699999999999997</v>
      </c>
      <c r="R181" s="504">
        <v>0.48099999999999998</v>
      </c>
      <c r="S181" s="504">
        <v>0.377</v>
      </c>
      <c r="T181" s="504">
        <v>0.40400000000000003</v>
      </c>
      <c r="U181" s="504">
        <v>0.42700000000000005</v>
      </c>
      <c r="V181" s="504">
        <v>0.45400000000000001</v>
      </c>
      <c r="W181" s="504">
        <v>0.48000000000000004</v>
      </c>
      <c r="X181" s="504">
        <v>0</v>
      </c>
    </row>
    <row r="182" spans="2:24" outlineLevel="1">
      <c r="E182" s="505" t="s">
        <v>7700</v>
      </c>
      <c r="F182" s="488">
        <v>0</v>
      </c>
      <c r="G182" s="488" t="s">
        <v>29</v>
      </c>
      <c r="H182" s="504">
        <v>0</v>
      </c>
      <c r="I182" s="504">
        <v>0</v>
      </c>
      <c r="J182" s="504">
        <v>0</v>
      </c>
      <c r="K182" s="504">
        <v>0</v>
      </c>
      <c r="L182" s="504">
        <v>0</v>
      </c>
      <c r="M182" s="504">
        <v>0</v>
      </c>
      <c r="N182" s="504">
        <v>0</v>
      </c>
      <c r="O182" s="504">
        <v>0</v>
      </c>
      <c r="P182" s="504">
        <v>0</v>
      </c>
      <c r="Q182" s="504">
        <v>0</v>
      </c>
      <c r="R182" s="504">
        <v>0</v>
      </c>
      <c r="S182" s="504">
        <v>0</v>
      </c>
      <c r="T182" s="504">
        <v>0</v>
      </c>
      <c r="U182" s="504">
        <v>0</v>
      </c>
      <c r="V182" s="504">
        <v>0</v>
      </c>
      <c r="W182" s="504">
        <v>0</v>
      </c>
      <c r="X182" s="504">
        <v>0</v>
      </c>
    </row>
    <row r="183" spans="2:24" outlineLevel="1">
      <c r="B183" s="490" t="s">
        <v>7701</v>
      </c>
      <c r="E183" s="505"/>
      <c r="H183" s="504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504"/>
      <c r="U183" s="504"/>
      <c r="V183" s="504"/>
      <c r="W183" s="504"/>
      <c r="X183" s="504"/>
    </row>
    <row r="184" spans="2:24" outlineLevel="1">
      <c r="E184" s="505" t="s">
        <v>7702</v>
      </c>
      <c r="F184" s="488">
        <v>0</v>
      </c>
      <c r="G184" s="488" t="s">
        <v>29</v>
      </c>
      <c r="H184" s="504">
        <v>0</v>
      </c>
      <c r="I184" s="504">
        <v>0</v>
      </c>
      <c r="J184" s="504">
        <v>0</v>
      </c>
      <c r="K184" s="504">
        <v>0</v>
      </c>
      <c r="L184" s="504">
        <v>0</v>
      </c>
      <c r="M184" s="504">
        <v>0</v>
      </c>
      <c r="N184" s="504">
        <v>0</v>
      </c>
      <c r="O184" s="504">
        <v>0</v>
      </c>
      <c r="P184" s="504">
        <v>0</v>
      </c>
      <c r="Q184" s="504">
        <v>0</v>
      </c>
      <c r="R184" s="504">
        <v>0</v>
      </c>
      <c r="S184" s="504">
        <v>0</v>
      </c>
      <c r="T184" s="504">
        <v>0</v>
      </c>
      <c r="U184" s="504">
        <v>0</v>
      </c>
      <c r="V184" s="504">
        <v>0</v>
      </c>
      <c r="W184" s="504">
        <v>0</v>
      </c>
      <c r="X184" s="504">
        <v>0</v>
      </c>
    </row>
    <row r="185" spans="2:24" outlineLevel="1">
      <c r="E185" s="505" t="s">
        <v>7703</v>
      </c>
      <c r="F185" s="488">
        <v>0</v>
      </c>
      <c r="G185" s="488" t="s">
        <v>29</v>
      </c>
      <c r="H185" s="504">
        <v>0</v>
      </c>
      <c r="I185" s="504">
        <v>0</v>
      </c>
      <c r="J185" s="504">
        <v>0</v>
      </c>
      <c r="K185" s="504">
        <v>0</v>
      </c>
      <c r="L185" s="504">
        <v>0</v>
      </c>
      <c r="M185" s="504">
        <v>0</v>
      </c>
      <c r="N185" s="504">
        <v>0</v>
      </c>
      <c r="O185" s="504">
        <v>0</v>
      </c>
      <c r="P185" s="504">
        <v>0</v>
      </c>
      <c r="Q185" s="504">
        <v>0</v>
      </c>
      <c r="R185" s="504">
        <v>0</v>
      </c>
      <c r="S185" s="504">
        <v>0</v>
      </c>
      <c r="T185" s="504">
        <v>0</v>
      </c>
      <c r="U185" s="504">
        <v>0</v>
      </c>
      <c r="V185" s="504">
        <v>0</v>
      </c>
      <c r="W185" s="504">
        <v>0</v>
      </c>
      <c r="X185" s="504">
        <v>0</v>
      </c>
    </row>
    <row r="186" spans="2:24" outlineLevel="1">
      <c r="E186" s="505" t="s">
        <v>7704</v>
      </c>
      <c r="F186" s="488">
        <v>0</v>
      </c>
      <c r="G186" s="488" t="s">
        <v>29</v>
      </c>
      <c r="H186" s="504">
        <v>0</v>
      </c>
      <c r="I186" s="504">
        <v>0</v>
      </c>
      <c r="J186" s="504">
        <v>0</v>
      </c>
      <c r="K186" s="504">
        <v>0</v>
      </c>
      <c r="L186" s="504">
        <v>0</v>
      </c>
      <c r="M186" s="504">
        <v>0</v>
      </c>
      <c r="N186" s="504">
        <v>0</v>
      </c>
      <c r="O186" s="504">
        <v>0</v>
      </c>
      <c r="P186" s="504">
        <v>0</v>
      </c>
      <c r="Q186" s="504">
        <v>0</v>
      </c>
      <c r="R186" s="504">
        <v>0</v>
      </c>
      <c r="S186" s="504">
        <v>0</v>
      </c>
      <c r="T186" s="504">
        <v>0</v>
      </c>
      <c r="U186" s="504">
        <v>0</v>
      </c>
      <c r="V186" s="504">
        <v>0</v>
      </c>
      <c r="W186" s="504">
        <v>0</v>
      </c>
      <c r="X186" s="504">
        <v>0</v>
      </c>
    </row>
    <row r="187" spans="2:24" outlineLevel="1">
      <c r="E187" s="505" t="s">
        <v>7705</v>
      </c>
      <c r="F187" s="488">
        <v>0</v>
      </c>
      <c r="G187" s="488" t="s">
        <v>29</v>
      </c>
      <c r="H187" s="504">
        <v>0</v>
      </c>
      <c r="I187" s="504">
        <v>0</v>
      </c>
      <c r="J187" s="504">
        <v>0</v>
      </c>
      <c r="K187" s="504">
        <v>0</v>
      </c>
      <c r="L187" s="504">
        <v>0</v>
      </c>
      <c r="M187" s="504">
        <v>0</v>
      </c>
      <c r="N187" s="504">
        <v>0</v>
      </c>
      <c r="O187" s="504">
        <v>0</v>
      </c>
      <c r="P187" s="504">
        <v>0</v>
      </c>
      <c r="Q187" s="504">
        <v>0</v>
      </c>
      <c r="R187" s="504">
        <v>0</v>
      </c>
      <c r="S187" s="504">
        <v>0</v>
      </c>
      <c r="T187" s="504">
        <v>0</v>
      </c>
      <c r="U187" s="504">
        <v>0</v>
      </c>
      <c r="V187" s="504">
        <v>0</v>
      </c>
      <c r="W187" s="504">
        <v>0</v>
      </c>
      <c r="X187" s="504">
        <v>0</v>
      </c>
    </row>
    <row r="188" spans="2:24" outlineLevel="1">
      <c r="E188" s="505" t="s">
        <v>7706</v>
      </c>
      <c r="F188" s="488">
        <v>0</v>
      </c>
      <c r="G188" s="488" t="s">
        <v>29</v>
      </c>
      <c r="H188" s="504">
        <v>0</v>
      </c>
      <c r="I188" s="504">
        <v>0</v>
      </c>
      <c r="J188" s="504">
        <v>0</v>
      </c>
      <c r="K188" s="504">
        <v>0</v>
      </c>
      <c r="L188" s="504">
        <v>0</v>
      </c>
      <c r="M188" s="504">
        <v>0</v>
      </c>
      <c r="N188" s="504">
        <v>0</v>
      </c>
      <c r="O188" s="504">
        <v>0</v>
      </c>
      <c r="P188" s="504">
        <v>0</v>
      </c>
      <c r="Q188" s="504">
        <v>0</v>
      </c>
      <c r="R188" s="504">
        <v>0</v>
      </c>
      <c r="S188" s="504">
        <v>0</v>
      </c>
      <c r="T188" s="504">
        <v>0</v>
      </c>
      <c r="U188" s="504">
        <v>0</v>
      </c>
      <c r="V188" s="504">
        <v>0</v>
      </c>
      <c r="W188" s="504">
        <v>0</v>
      </c>
      <c r="X188" s="504">
        <v>0</v>
      </c>
    </row>
    <row r="189" spans="2:24" outlineLevel="1">
      <c r="E189" s="505" t="s">
        <v>7707</v>
      </c>
      <c r="F189" s="488">
        <v>0</v>
      </c>
      <c r="G189" s="488" t="s">
        <v>29</v>
      </c>
      <c r="H189" s="504">
        <v>0</v>
      </c>
      <c r="I189" s="504">
        <v>0</v>
      </c>
      <c r="J189" s="504">
        <v>0</v>
      </c>
      <c r="K189" s="504">
        <v>0</v>
      </c>
      <c r="L189" s="504">
        <v>0</v>
      </c>
      <c r="M189" s="504">
        <v>0</v>
      </c>
      <c r="N189" s="504">
        <v>0</v>
      </c>
      <c r="O189" s="504">
        <v>0</v>
      </c>
      <c r="P189" s="504">
        <v>0</v>
      </c>
      <c r="Q189" s="504">
        <v>0</v>
      </c>
      <c r="R189" s="504">
        <v>0</v>
      </c>
      <c r="S189" s="504">
        <v>0</v>
      </c>
      <c r="T189" s="504">
        <v>0</v>
      </c>
      <c r="U189" s="504">
        <v>0</v>
      </c>
      <c r="V189" s="504">
        <v>0</v>
      </c>
      <c r="W189" s="504">
        <v>0</v>
      </c>
      <c r="X189" s="504">
        <v>0</v>
      </c>
    </row>
    <row r="190" spans="2:24" outlineLevel="1">
      <c r="B190" s="490" t="s">
        <v>7708</v>
      </c>
      <c r="H190" s="488"/>
    </row>
    <row r="191" spans="2:24" outlineLevel="1">
      <c r="E191" s="488" t="s">
        <v>7709</v>
      </c>
      <c r="F191" s="488">
        <v>0</v>
      </c>
      <c r="G191" s="488" t="s">
        <v>29</v>
      </c>
      <c r="H191" s="504">
        <v>0</v>
      </c>
      <c r="I191" s="504">
        <v>0</v>
      </c>
      <c r="J191" s="504">
        <v>0</v>
      </c>
      <c r="K191" s="504">
        <v>0</v>
      </c>
      <c r="L191" s="504">
        <v>0</v>
      </c>
      <c r="M191" s="504">
        <v>0</v>
      </c>
      <c r="N191" s="504">
        <v>0</v>
      </c>
      <c r="O191" s="504">
        <v>0</v>
      </c>
      <c r="P191" s="504">
        <v>0</v>
      </c>
      <c r="Q191" s="504">
        <v>0</v>
      </c>
      <c r="R191" s="504">
        <v>0</v>
      </c>
      <c r="S191" s="504">
        <v>0</v>
      </c>
      <c r="T191" s="504">
        <v>0</v>
      </c>
      <c r="U191" s="504">
        <v>0</v>
      </c>
      <c r="V191" s="504">
        <v>0</v>
      </c>
      <c r="W191" s="504">
        <v>0</v>
      </c>
      <c r="X191" s="504">
        <v>0</v>
      </c>
    </row>
    <row r="192" spans="2:24" outlineLevel="1">
      <c r="E192" s="488" t="s">
        <v>7710</v>
      </c>
      <c r="F192" s="488">
        <v>0</v>
      </c>
      <c r="G192" s="488" t="s">
        <v>29</v>
      </c>
      <c r="H192" s="504">
        <v>57.054753671827882</v>
      </c>
      <c r="I192" s="504">
        <v>0</v>
      </c>
      <c r="J192" s="504">
        <v>0</v>
      </c>
      <c r="K192" s="504">
        <v>0</v>
      </c>
      <c r="L192" s="504">
        <v>0</v>
      </c>
      <c r="M192" s="504">
        <v>0</v>
      </c>
      <c r="N192" s="504">
        <v>11.410950734365576</v>
      </c>
      <c r="O192" s="504">
        <v>11.410950734365576</v>
      </c>
      <c r="P192" s="504">
        <v>11.410950734365576</v>
      </c>
      <c r="Q192" s="504">
        <v>11.410950734365576</v>
      </c>
      <c r="R192" s="504">
        <v>11.410950734365576</v>
      </c>
      <c r="S192" s="504">
        <v>0</v>
      </c>
      <c r="T192" s="504">
        <v>0</v>
      </c>
      <c r="U192" s="504">
        <v>0</v>
      </c>
      <c r="V192" s="504">
        <v>0</v>
      </c>
      <c r="W192" s="504">
        <v>0</v>
      </c>
      <c r="X192" s="504">
        <v>0</v>
      </c>
    </row>
    <row r="193" spans="2:24" outlineLevel="1">
      <c r="E193" s="488" t="s">
        <v>7711</v>
      </c>
      <c r="F193" s="488">
        <v>0</v>
      </c>
      <c r="G193" s="488" t="s">
        <v>29</v>
      </c>
      <c r="H193" s="504">
        <v>39.924736833883159</v>
      </c>
      <c r="I193" s="504">
        <v>0</v>
      </c>
      <c r="J193" s="504">
        <v>0</v>
      </c>
      <c r="K193" s="504">
        <v>0</v>
      </c>
      <c r="L193" s="504">
        <v>0</v>
      </c>
      <c r="M193" s="504">
        <v>0</v>
      </c>
      <c r="N193" s="504">
        <v>7.9849473667766313</v>
      </c>
      <c r="O193" s="504">
        <v>7.9849473667766313</v>
      </c>
      <c r="P193" s="504">
        <v>7.9849473667766313</v>
      </c>
      <c r="Q193" s="504">
        <v>7.9849473667766313</v>
      </c>
      <c r="R193" s="504">
        <v>7.9849473667766313</v>
      </c>
      <c r="S193" s="504">
        <v>0</v>
      </c>
      <c r="T193" s="504">
        <v>0</v>
      </c>
      <c r="U193" s="504">
        <v>0</v>
      </c>
      <c r="V193" s="504">
        <v>0</v>
      </c>
      <c r="W193" s="504">
        <v>0</v>
      </c>
      <c r="X193" s="504">
        <v>0</v>
      </c>
    </row>
    <row r="194" spans="2:24" outlineLevel="1">
      <c r="E194" s="488" t="s">
        <v>7712</v>
      </c>
      <c r="F194" s="488">
        <v>0</v>
      </c>
      <c r="G194" s="488" t="s">
        <v>29</v>
      </c>
      <c r="H194" s="504">
        <v>0</v>
      </c>
      <c r="I194" s="504">
        <v>0</v>
      </c>
      <c r="J194" s="504">
        <v>0</v>
      </c>
      <c r="K194" s="504">
        <v>0</v>
      </c>
      <c r="L194" s="504">
        <v>0</v>
      </c>
      <c r="M194" s="504">
        <v>0</v>
      </c>
      <c r="N194" s="504">
        <v>0</v>
      </c>
      <c r="O194" s="504">
        <v>0</v>
      </c>
      <c r="P194" s="504">
        <v>0</v>
      </c>
      <c r="Q194" s="504">
        <v>0</v>
      </c>
      <c r="R194" s="504">
        <v>0</v>
      </c>
      <c r="S194" s="504">
        <v>0</v>
      </c>
      <c r="T194" s="504">
        <v>0</v>
      </c>
      <c r="U194" s="504">
        <v>0</v>
      </c>
      <c r="V194" s="504">
        <v>0</v>
      </c>
      <c r="W194" s="504">
        <v>0</v>
      </c>
      <c r="X194" s="504">
        <v>0</v>
      </c>
    </row>
    <row r="195" spans="2:24" outlineLevel="1">
      <c r="E195" s="488" t="s">
        <v>7713</v>
      </c>
      <c r="F195" s="488">
        <v>0</v>
      </c>
      <c r="G195" s="488" t="s">
        <v>29</v>
      </c>
      <c r="H195" s="504">
        <v>0</v>
      </c>
      <c r="I195" s="504">
        <v>0</v>
      </c>
      <c r="J195" s="504">
        <v>0</v>
      </c>
      <c r="K195" s="504">
        <v>0</v>
      </c>
      <c r="L195" s="504">
        <v>0</v>
      </c>
      <c r="M195" s="504">
        <v>0</v>
      </c>
      <c r="N195" s="504">
        <v>0</v>
      </c>
      <c r="O195" s="504">
        <v>0</v>
      </c>
      <c r="P195" s="504">
        <v>0</v>
      </c>
      <c r="Q195" s="504">
        <v>0</v>
      </c>
      <c r="R195" s="504">
        <v>0</v>
      </c>
      <c r="S195" s="504">
        <v>0</v>
      </c>
      <c r="T195" s="504">
        <v>0</v>
      </c>
      <c r="U195" s="504">
        <v>0</v>
      </c>
      <c r="V195" s="504">
        <v>0</v>
      </c>
      <c r="W195" s="504">
        <v>0</v>
      </c>
      <c r="X195" s="504">
        <v>0</v>
      </c>
    </row>
    <row r="196" spans="2:24" outlineLevel="1">
      <c r="E196" s="488" t="s">
        <v>7714</v>
      </c>
      <c r="F196" s="488">
        <v>0</v>
      </c>
      <c r="G196" s="488" t="s">
        <v>29</v>
      </c>
      <c r="H196" s="504">
        <v>0</v>
      </c>
      <c r="I196" s="504">
        <v>0</v>
      </c>
      <c r="J196" s="504">
        <v>0</v>
      </c>
      <c r="K196" s="504">
        <v>0</v>
      </c>
      <c r="L196" s="504">
        <v>0</v>
      </c>
      <c r="M196" s="504">
        <v>0</v>
      </c>
      <c r="N196" s="504">
        <v>0</v>
      </c>
      <c r="O196" s="504">
        <v>0</v>
      </c>
      <c r="P196" s="504">
        <v>0</v>
      </c>
      <c r="Q196" s="504">
        <v>0</v>
      </c>
      <c r="R196" s="504">
        <v>0</v>
      </c>
      <c r="S196" s="504">
        <v>0</v>
      </c>
      <c r="T196" s="504">
        <v>0</v>
      </c>
      <c r="U196" s="504">
        <v>0</v>
      </c>
      <c r="V196" s="504">
        <v>0</v>
      </c>
      <c r="W196" s="504">
        <v>0</v>
      </c>
      <c r="X196" s="504">
        <v>0</v>
      </c>
    </row>
    <row r="197" spans="2:24" outlineLevel="1">
      <c r="B197" s="490" t="s">
        <v>7715</v>
      </c>
      <c r="H197" s="488"/>
    </row>
    <row r="198" spans="2:24" outlineLevel="1">
      <c r="E198" s="488" t="s">
        <v>7716</v>
      </c>
      <c r="F198" s="488">
        <v>0</v>
      </c>
      <c r="G198" s="488" t="s">
        <v>29</v>
      </c>
      <c r="H198" s="504">
        <v>0</v>
      </c>
      <c r="I198" s="504">
        <v>0</v>
      </c>
      <c r="J198" s="504">
        <v>0</v>
      </c>
      <c r="K198" s="504">
        <v>0</v>
      </c>
      <c r="L198" s="504">
        <v>0</v>
      </c>
      <c r="M198" s="504">
        <v>0</v>
      </c>
      <c r="N198" s="504">
        <v>0</v>
      </c>
      <c r="O198" s="504">
        <v>0</v>
      </c>
      <c r="P198" s="504">
        <v>0</v>
      </c>
      <c r="Q198" s="504">
        <v>0</v>
      </c>
      <c r="R198" s="504">
        <v>0</v>
      </c>
      <c r="S198" s="504">
        <v>0</v>
      </c>
      <c r="T198" s="504">
        <v>0</v>
      </c>
      <c r="U198" s="504">
        <v>0</v>
      </c>
      <c r="V198" s="504">
        <v>0</v>
      </c>
      <c r="W198" s="504">
        <v>0</v>
      </c>
      <c r="X198" s="504">
        <v>0</v>
      </c>
    </row>
    <row r="199" spans="2:24" outlineLevel="1">
      <c r="E199" s="488" t="s">
        <v>7717</v>
      </c>
      <c r="F199" s="488">
        <v>0</v>
      </c>
      <c r="G199" s="488" t="s">
        <v>29</v>
      </c>
      <c r="H199" s="504">
        <v>0</v>
      </c>
      <c r="I199" s="504">
        <v>0</v>
      </c>
      <c r="J199" s="504">
        <v>0</v>
      </c>
      <c r="K199" s="504">
        <v>0</v>
      </c>
      <c r="L199" s="504">
        <v>0</v>
      </c>
      <c r="M199" s="504">
        <v>0</v>
      </c>
      <c r="N199" s="504">
        <v>0</v>
      </c>
      <c r="O199" s="504">
        <v>0</v>
      </c>
      <c r="P199" s="504">
        <v>0</v>
      </c>
      <c r="Q199" s="504">
        <v>0</v>
      </c>
      <c r="R199" s="504">
        <v>0</v>
      </c>
      <c r="S199" s="504">
        <v>0</v>
      </c>
      <c r="T199" s="504">
        <v>0</v>
      </c>
      <c r="U199" s="504">
        <v>0</v>
      </c>
      <c r="V199" s="504">
        <v>0</v>
      </c>
      <c r="W199" s="504">
        <v>0</v>
      </c>
      <c r="X199" s="504">
        <v>0</v>
      </c>
    </row>
    <row r="200" spans="2:24" outlineLevel="1">
      <c r="E200" s="488" t="s">
        <v>7718</v>
      </c>
      <c r="F200" s="488">
        <v>0</v>
      </c>
      <c r="G200" s="488" t="s">
        <v>29</v>
      </c>
      <c r="H200" s="504">
        <v>0</v>
      </c>
      <c r="I200" s="504">
        <v>0</v>
      </c>
      <c r="J200" s="504">
        <v>0</v>
      </c>
      <c r="K200" s="504">
        <v>0</v>
      </c>
      <c r="L200" s="504">
        <v>0</v>
      </c>
      <c r="M200" s="504">
        <v>0</v>
      </c>
      <c r="N200" s="504">
        <v>0</v>
      </c>
      <c r="O200" s="504">
        <v>0</v>
      </c>
      <c r="P200" s="504">
        <v>0</v>
      </c>
      <c r="Q200" s="504">
        <v>0</v>
      </c>
      <c r="R200" s="504">
        <v>0</v>
      </c>
      <c r="S200" s="504">
        <v>0</v>
      </c>
      <c r="T200" s="504">
        <v>0</v>
      </c>
      <c r="U200" s="504">
        <v>0</v>
      </c>
      <c r="V200" s="504">
        <v>0</v>
      </c>
      <c r="W200" s="504">
        <v>0</v>
      </c>
      <c r="X200" s="504">
        <v>0</v>
      </c>
    </row>
    <row r="201" spans="2:24" outlineLevel="1">
      <c r="E201" s="488" t="s">
        <v>7719</v>
      </c>
      <c r="F201" s="488">
        <v>0</v>
      </c>
      <c r="G201" s="488" t="s">
        <v>29</v>
      </c>
      <c r="H201" s="504">
        <v>0</v>
      </c>
      <c r="I201" s="504">
        <v>0</v>
      </c>
      <c r="J201" s="504">
        <v>0</v>
      </c>
      <c r="K201" s="504">
        <v>0</v>
      </c>
      <c r="L201" s="504">
        <v>0</v>
      </c>
      <c r="M201" s="504">
        <v>0</v>
      </c>
      <c r="N201" s="504">
        <v>0</v>
      </c>
      <c r="O201" s="504">
        <v>0</v>
      </c>
      <c r="P201" s="504">
        <v>0</v>
      </c>
      <c r="Q201" s="504">
        <v>0</v>
      </c>
      <c r="R201" s="504">
        <v>0</v>
      </c>
      <c r="S201" s="504">
        <v>0</v>
      </c>
      <c r="T201" s="504">
        <v>0</v>
      </c>
      <c r="U201" s="504">
        <v>0</v>
      </c>
      <c r="V201" s="504">
        <v>0</v>
      </c>
      <c r="W201" s="504">
        <v>0</v>
      </c>
      <c r="X201" s="504">
        <v>0</v>
      </c>
    </row>
    <row r="202" spans="2:24" outlineLevel="1">
      <c r="E202" s="488" t="s">
        <v>7720</v>
      </c>
      <c r="F202" s="488">
        <v>0</v>
      </c>
      <c r="G202" s="488" t="s">
        <v>29</v>
      </c>
      <c r="H202" s="504">
        <v>0</v>
      </c>
      <c r="I202" s="504">
        <v>0</v>
      </c>
      <c r="J202" s="504">
        <v>0</v>
      </c>
      <c r="K202" s="504">
        <v>0</v>
      </c>
      <c r="L202" s="504">
        <v>0</v>
      </c>
      <c r="M202" s="504">
        <v>0</v>
      </c>
      <c r="N202" s="504">
        <v>0</v>
      </c>
      <c r="O202" s="504">
        <v>0</v>
      </c>
      <c r="P202" s="504">
        <v>0</v>
      </c>
      <c r="Q202" s="504">
        <v>0</v>
      </c>
      <c r="R202" s="504">
        <v>0</v>
      </c>
      <c r="S202" s="504">
        <v>0</v>
      </c>
      <c r="T202" s="504">
        <v>0</v>
      </c>
      <c r="U202" s="504">
        <v>0</v>
      </c>
      <c r="V202" s="504">
        <v>0</v>
      </c>
      <c r="W202" s="504">
        <v>0</v>
      </c>
      <c r="X202" s="504">
        <v>0</v>
      </c>
    </row>
    <row r="203" spans="2:24" outlineLevel="1">
      <c r="E203" s="488" t="s">
        <v>7721</v>
      </c>
      <c r="F203" s="488">
        <v>0</v>
      </c>
      <c r="G203" s="488" t="s">
        <v>29</v>
      </c>
      <c r="H203" s="504">
        <v>0</v>
      </c>
      <c r="I203" s="504">
        <v>0</v>
      </c>
      <c r="J203" s="504">
        <v>0</v>
      </c>
      <c r="K203" s="504">
        <v>0</v>
      </c>
      <c r="L203" s="504">
        <v>0</v>
      </c>
      <c r="M203" s="504">
        <v>0</v>
      </c>
      <c r="N203" s="504">
        <v>0</v>
      </c>
      <c r="O203" s="504">
        <v>0</v>
      </c>
      <c r="P203" s="504">
        <v>0</v>
      </c>
      <c r="Q203" s="504">
        <v>0</v>
      </c>
      <c r="R203" s="504">
        <v>0</v>
      </c>
      <c r="S203" s="504">
        <v>0</v>
      </c>
      <c r="T203" s="504">
        <v>0</v>
      </c>
      <c r="U203" s="504">
        <v>0</v>
      </c>
      <c r="V203" s="504">
        <v>0</v>
      </c>
      <c r="W203" s="504">
        <v>0</v>
      </c>
      <c r="X203" s="504">
        <v>0</v>
      </c>
    </row>
    <row r="204" spans="2:24" outlineLevel="1">
      <c r="B204" s="490" t="s">
        <v>7722</v>
      </c>
      <c r="H204" s="488"/>
    </row>
    <row r="205" spans="2:24" outlineLevel="1">
      <c r="E205" s="488" t="s">
        <v>7573</v>
      </c>
      <c r="F205" s="488">
        <v>0</v>
      </c>
      <c r="G205" s="488" t="s">
        <v>64</v>
      </c>
      <c r="H205" s="502">
        <v>0</v>
      </c>
      <c r="I205" s="502">
        <v>0</v>
      </c>
      <c r="J205" s="502">
        <v>0</v>
      </c>
      <c r="K205" s="502">
        <v>0</v>
      </c>
      <c r="L205" s="502">
        <v>0</v>
      </c>
      <c r="M205" s="502">
        <v>0</v>
      </c>
      <c r="N205" s="502">
        <v>-9.4E-2</v>
      </c>
      <c r="O205" s="502">
        <v>0.19799999999999998</v>
      </c>
      <c r="P205" s="502">
        <v>3.8300000000000001E-2</v>
      </c>
      <c r="Q205" s="502">
        <v>7.51E-2</v>
      </c>
      <c r="R205" s="502">
        <v>1.77E-2</v>
      </c>
      <c r="S205" s="502">
        <v>0</v>
      </c>
      <c r="T205" s="502">
        <v>0</v>
      </c>
      <c r="U205" s="502">
        <v>0</v>
      </c>
      <c r="V205" s="502">
        <v>0</v>
      </c>
      <c r="W205" s="502">
        <v>0</v>
      </c>
      <c r="X205" s="502">
        <v>0</v>
      </c>
    </row>
    <row r="206" spans="2:24" outlineLevel="1">
      <c r="E206" s="488" t="s">
        <v>7574</v>
      </c>
      <c r="F206" s="488">
        <v>0</v>
      </c>
      <c r="G206" s="488" t="s">
        <v>64</v>
      </c>
      <c r="H206" s="502">
        <v>0</v>
      </c>
      <c r="I206" s="502">
        <v>0</v>
      </c>
      <c r="J206" s="502">
        <v>0</v>
      </c>
      <c r="K206" s="502">
        <v>0</v>
      </c>
      <c r="L206" s="502">
        <v>0</v>
      </c>
      <c r="M206" s="502">
        <v>0</v>
      </c>
      <c r="N206" s="502">
        <v>0.45899999999999996</v>
      </c>
      <c r="O206" s="502">
        <v>5.8400000000000001E-2</v>
      </c>
      <c r="P206" s="502">
        <v>5.0500000000000003E-2</v>
      </c>
      <c r="Q206" s="502">
        <v>4.1600000000000005E-2</v>
      </c>
      <c r="R206" s="502">
        <v>3.3700000000000001E-2</v>
      </c>
      <c r="S206" s="502">
        <v>0</v>
      </c>
      <c r="T206" s="502">
        <v>0</v>
      </c>
      <c r="U206" s="502">
        <v>0</v>
      </c>
      <c r="V206" s="502">
        <v>0</v>
      </c>
      <c r="W206" s="502">
        <v>0</v>
      </c>
      <c r="X206" s="502">
        <v>0</v>
      </c>
    </row>
    <row r="207" spans="2:24" outlineLevel="1">
      <c r="E207" s="488" t="s">
        <v>7575</v>
      </c>
      <c r="F207" s="488">
        <v>0</v>
      </c>
      <c r="G207" s="488" t="s">
        <v>64</v>
      </c>
      <c r="H207" s="502">
        <v>0</v>
      </c>
      <c r="I207" s="502">
        <v>0</v>
      </c>
      <c r="J207" s="502">
        <v>0</v>
      </c>
      <c r="K207" s="502">
        <v>0</v>
      </c>
      <c r="L207" s="502">
        <v>0</v>
      </c>
      <c r="M207" s="502">
        <v>0</v>
      </c>
      <c r="N207" s="502">
        <v>0.36780000000000002</v>
      </c>
      <c r="O207" s="502">
        <v>-8.0000000000000004E-4</v>
      </c>
      <c r="P207" s="502">
        <v>7.4900000000000008E-2</v>
      </c>
      <c r="Q207" s="502">
        <v>4.9700000000000001E-2</v>
      </c>
      <c r="R207" s="502">
        <v>6.1100000000000002E-2</v>
      </c>
      <c r="S207" s="502">
        <v>0</v>
      </c>
      <c r="T207" s="502">
        <v>0</v>
      </c>
      <c r="U207" s="502">
        <v>0</v>
      </c>
      <c r="V207" s="502">
        <v>0</v>
      </c>
      <c r="W207" s="502">
        <v>0</v>
      </c>
      <c r="X207" s="502">
        <v>0</v>
      </c>
    </row>
    <row r="208" spans="2:24" outlineLevel="1">
      <c r="E208" s="488" t="s">
        <v>7576</v>
      </c>
      <c r="F208" s="488">
        <v>0</v>
      </c>
      <c r="G208" s="488" t="s">
        <v>64</v>
      </c>
      <c r="H208" s="502">
        <v>0</v>
      </c>
      <c r="I208" s="502">
        <v>0</v>
      </c>
      <c r="J208" s="502">
        <v>0</v>
      </c>
      <c r="K208" s="502">
        <v>0</v>
      </c>
      <c r="L208" s="502">
        <v>0</v>
      </c>
      <c r="M208" s="502">
        <v>0</v>
      </c>
      <c r="N208" s="502">
        <v>1.6280999999999999</v>
      </c>
      <c r="O208" s="502">
        <v>-0.21179999999999999</v>
      </c>
      <c r="P208" s="502">
        <v>5.16E-2</v>
      </c>
      <c r="Q208" s="502">
        <v>2.1999999999999997E-3</v>
      </c>
      <c r="R208" s="502">
        <v>-4.8599999999999997E-2</v>
      </c>
      <c r="S208" s="502">
        <v>0</v>
      </c>
      <c r="T208" s="502">
        <v>0</v>
      </c>
      <c r="U208" s="502">
        <v>0</v>
      </c>
      <c r="V208" s="502">
        <v>0</v>
      </c>
      <c r="W208" s="502">
        <v>0</v>
      </c>
      <c r="X208" s="502">
        <v>0</v>
      </c>
    </row>
    <row r="209" spans="1:24" outlineLevel="1">
      <c r="E209" s="488" t="s">
        <v>7577</v>
      </c>
      <c r="F209" s="488">
        <v>0</v>
      </c>
      <c r="G209" s="488" t="s">
        <v>64</v>
      </c>
      <c r="H209" s="502">
        <v>0</v>
      </c>
      <c r="I209" s="502">
        <v>0</v>
      </c>
      <c r="J209" s="502">
        <v>0</v>
      </c>
      <c r="K209" s="502">
        <v>0</v>
      </c>
      <c r="L209" s="502">
        <v>0</v>
      </c>
      <c r="M209" s="502">
        <v>0</v>
      </c>
      <c r="N209" s="502">
        <v>0</v>
      </c>
      <c r="O209" s="502">
        <v>0</v>
      </c>
      <c r="P209" s="502">
        <v>0</v>
      </c>
      <c r="Q209" s="502">
        <v>0</v>
      </c>
      <c r="R209" s="502">
        <v>0</v>
      </c>
      <c r="S209" s="502">
        <v>0</v>
      </c>
      <c r="T209" s="502">
        <v>0</v>
      </c>
      <c r="U209" s="502">
        <v>0</v>
      </c>
      <c r="V209" s="502">
        <v>0</v>
      </c>
      <c r="W209" s="502">
        <v>0</v>
      </c>
      <c r="X209" s="502">
        <v>0</v>
      </c>
    </row>
    <row r="210" spans="1:24" outlineLevel="1">
      <c r="B210" s="490" t="s">
        <v>7723</v>
      </c>
      <c r="H210" s="502"/>
      <c r="I210" s="502"/>
      <c r="J210" s="502"/>
      <c r="K210" s="502"/>
      <c r="L210" s="502"/>
      <c r="M210" s="502"/>
      <c r="N210" s="502"/>
      <c r="O210" s="502"/>
      <c r="P210" s="502"/>
      <c r="Q210" s="502"/>
      <c r="R210" s="502"/>
      <c r="S210" s="502"/>
      <c r="T210" s="502"/>
      <c r="U210" s="502"/>
      <c r="V210" s="502"/>
      <c r="W210" s="502"/>
      <c r="X210" s="502"/>
    </row>
    <row r="211" spans="1:24" outlineLevel="1">
      <c r="E211" s="488" t="s">
        <v>7724</v>
      </c>
      <c r="F211" s="488">
        <v>0</v>
      </c>
      <c r="G211" s="488" t="s">
        <v>29</v>
      </c>
      <c r="H211" s="504">
        <v>0</v>
      </c>
      <c r="I211" s="504">
        <v>0</v>
      </c>
      <c r="J211" s="504">
        <v>0</v>
      </c>
      <c r="K211" s="504">
        <v>0</v>
      </c>
      <c r="L211" s="504">
        <v>0</v>
      </c>
      <c r="M211" s="504">
        <v>0</v>
      </c>
      <c r="N211" s="504">
        <v>0</v>
      </c>
      <c r="O211" s="504">
        <v>0</v>
      </c>
      <c r="P211" s="504">
        <v>0</v>
      </c>
      <c r="Q211" s="504">
        <v>0</v>
      </c>
      <c r="R211" s="504">
        <v>0</v>
      </c>
      <c r="S211" s="504">
        <v>0</v>
      </c>
      <c r="T211" s="504">
        <v>0</v>
      </c>
      <c r="U211" s="504">
        <v>0</v>
      </c>
      <c r="V211" s="504">
        <v>0</v>
      </c>
      <c r="W211" s="504">
        <v>0</v>
      </c>
      <c r="X211" s="504">
        <v>0</v>
      </c>
    </row>
    <row r="212" spans="1:24" outlineLevel="1">
      <c r="E212" s="488" t="s">
        <v>7725</v>
      </c>
      <c r="F212" s="488">
        <v>0</v>
      </c>
      <c r="G212" s="488" t="s">
        <v>29</v>
      </c>
      <c r="H212" s="504">
        <v>0</v>
      </c>
      <c r="I212" s="504">
        <v>0</v>
      </c>
      <c r="J212" s="504">
        <v>0</v>
      </c>
      <c r="K212" s="504">
        <v>0</v>
      </c>
      <c r="L212" s="504">
        <v>0</v>
      </c>
      <c r="M212" s="504">
        <v>0</v>
      </c>
      <c r="N212" s="504">
        <v>0</v>
      </c>
      <c r="O212" s="504">
        <v>0</v>
      </c>
      <c r="P212" s="504">
        <v>0</v>
      </c>
      <c r="Q212" s="504">
        <v>0</v>
      </c>
      <c r="R212" s="504">
        <v>0</v>
      </c>
      <c r="S212" s="504">
        <v>0</v>
      </c>
      <c r="T212" s="504">
        <v>0</v>
      </c>
      <c r="U212" s="504">
        <v>0</v>
      </c>
      <c r="V212" s="504">
        <v>0</v>
      </c>
      <c r="W212" s="504">
        <v>0</v>
      </c>
      <c r="X212" s="504">
        <v>0</v>
      </c>
    </row>
    <row r="213" spans="1:24" outlineLevel="1">
      <c r="E213" s="488" t="s">
        <v>7726</v>
      </c>
      <c r="F213" s="488">
        <v>0</v>
      </c>
      <c r="G213" s="488" t="s">
        <v>29</v>
      </c>
      <c r="H213" s="504">
        <v>0</v>
      </c>
      <c r="I213" s="504">
        <v>0</v>
      </c>
      <c r="J213" s="504">
        <v>0</v>
      </c>
      <c r="K213" s="504">
        <v>0</v>
      </c>
      <c r="L213" s="504">
        <v>0</v>
      </c>
      <c r="M213" s="504">
        <v>0</v>
      </c>
      <c r="N213" s="504">
        <v>0</v>
      </c>
      <c r="O213" s="504">
        <v>0</v>
      </c>
      <c r="P213" s="504">
        <v>0</v>
      </c>
      <c r="Q213" s="504">
        <v>0</v>
      </c>
      <c r="R213" s="504">
        <v>0</v>
      </c>
      <c r="S213" s="504">
        <v>0</v>
      </c>
      <c r="T213" s="504">
        <v>0</v>
      </c>
      <c r="U213" s="504">
        <v>0</v>
      </c>
      <c r="V213" s="504">
        <v>0</v>
      </c>
      <c r="W213" s="504">
        <v>0</v>
      </c>
      <c r="X213" s="504">
        <v>0</v>
      </c>
    </row>
    <row r="214" spans="1:24" outlineLevel="1">
      <c r="E214" s="488" t="s">
        <v>7727</v>
      </c>
      <c r="F214" s="488">
        <v>0</v>
      </c>
      <c r="G214" s="488" t="s">
        <v>29</v>
      </c>
      <c r="H214" s="504">
        <v>0</v>
      </c>
      <c r="I214" s="504">
        <v>0</v>
      </c>
      <c r="J214" s="504">
        <v>0</v>
      </c>
      <c r="K214" s="504">
        <v>0</v>
      </c>
      <c r="L214" s="504">
        <v>0</v>
      </c>
      <c r="M214" s="504">
        <v>0</v>
      </c>
      <c r="N214" s="504">
        <v>0</v>
      </c>
      <c r="O214" s="504">
        <v>0</v>
      </c>
      <c r="P214" s="504">
        <v>0</v>
      </c>
      <c r="Q214" s="504">
        <v>0</v>
      </c>
      <c r="R214" s="504">
        <v>0</v>
      </c>
      <c r="S214" s="504">
        <v>0</v>
      </c>
      <c r="T214" s="504">
        <v>0</v>
      </c>
      <c r="U214" s="504">
        <v>0</v>
      </c>
      <c r="V214" s="504">
        <v>0</v>
      </c>
      <c r="W214" s="504">
        <v>0</v>
      </c>
      <c r="X214" s="504">
        <v>0</v>
      </c>
    </row>
    <row r="215" spans="1:24" outlineLevel="1">
      <c r="E215" s="488" t="s">
        <v>7728</v>
      </c>
      <c r="F215" s="488">
        <v>0</v>
      </c>
      <c r="G215" s="488" t="s">
        <v>29</v>
      </c>
      <c r="H215" s="504">
        <v>0</v>
      </c>
      <c r="I215" s="504">
        <v>0</v>
      </c>
      <c r="J215" s="504">
        <v>0</v>
      </c>
      <c r="K215" s="504">
        <v>0</v>
      </c>
      <c r="L215" s="504">
        <v>0</v>
      </c>
      <c r="M215" s="504">
        <v>0</v>
      </c>
      <c r="N215" s="504">
        <v>0</v>
      </c>
      <c r="O215" s="504">
        <v>0</v>
      </c>
      <c r="P215" s="504">
        <v>0</v>
      </c>
      <c r="Q215" s="504">
        <v>0</v>
      </c>
      <c r="R215" s="504">
        <v>0</v>
      </c>
      <c r="S215" s="504">
        <v>0</v>
      </c>
      <c r="T215" s="504">
        <v>0</v>
      </c>
      <c r="U215" s="504">
        <v>0</v>
      </c>
      <c r="V215" s="504">
        <v>0</v>
      </c>
      <c r="W215" s="504">
        <v>0</v>
      </c>
      <c r="X215" s="504">
        <v>0</v>
      </c>
    </row>
    <row r="216" spans="1:24" outlineLevel="1">
      <c r="E216" s="488" t="s">
        <v>7729</v>
      </c>
      <c r="F216" s="488">
        <v>0</v>
      </c>
      <c r="G216" s="488" t="s">
        <v>29</v>
      </c>
      <c r="H216" s="504">
        <v>0</v>
      </c>
      <c r="I216" s="504">
        <v>0</v>
      </c>
      <c r="J216" s="504">
        <v>0</v>
      </c>
      <c r="K216" s="504">
        <v>0</v>
      </c>
      <c r="L216" s="504">
        <v>0</v>
      </c>
      <c r="M216" s="504">
        <v>0</v>
      </c>
      <c r="N216" s="504">
        <v>0</v>
      </c>
      <c r="O216" s="504">
        <v>0</v>
      </c>
      <c r="P216" s="504">
        <v>0</v>
      </c>
      <c r="Q216" s="504">
        <v>0</v>
      </c>
      <c r="R216" s="504">
        <v>0</v>
      </c>
      <c r="S216" s="504">
        <v>0</v>
      </c>
      <c r="T216" s="504">
        <v>0</v>
      </c>
      <c r="U216" s="504">
        <v>0</v>
      </c>
      <c r="V216" s="504">
        <v>0</v>
      </c>
      <c r="W216" s="504">
        <v>0</v>
      </c>
      <c r="X216" s="504">
        <v>0</v>
      </c>
    </row>
    <row r="217" spans="1:24">
      <c r="A217" s="490" t="s">
        <v>7730</v>
      </c>
      <c r="H217" s="488"/>
    </row>
    <row r="218" spans="1:24" outlineLevel="1">
      <c r="B218" s="490" t="s">
        <v>7731</v>
      </c>
      <c r="E218" s="505"/>
      <c r="H218" s="488"/>
    </row>
    <row r="219" spans="1:24" outlineLevel="1">
      <c r="E219" s="505" t="s">
        <v>7732</v>
      </c>
      <c r="F219" s="488">
        <v>0</v>
      </c>
      <c r="G219" s="488" t="s">
        <v>29</v>
      </c>
      <c r="H219" s="504">
        <v>866.96447251848542</v>
      </c>
      <c r="I219" s="504">
        <v>0</v>
      </c>
      <c r="J219" s="504">
        <v>0</v>
      </c>
      <c r="K219" s="504">
        <v>0</v>
      </c>
      <c r="L219" s="504">
        <v>0</v>
      </c>
      <c r="M219" s="504">
        <v>0</v>
      </c>
      <c r="N219" s="504">
        <v>156.33448381963282</v>
      </c>
      <c r="O219" s="504">
        <v>160.43657182269641</v>
      </c>
      <c r="P219" s="504">
        <v>177.53864325292241</v>
      </c>
      <c r="Q219" s="504">
        <v>166.40985655198358</v>
      </c>
      <c r="R219" s="504">
        <v>206.24491707125026</v>
      </c>
      <c r="S219" s="504">
        <v>0</v>
      </c>
      <c r="T219" s="504">
        <v>0</v>
      </c>
      <c r="U219" s="504">
        <v>0</v>
      </c>
      <c r="V219" s="504">
        <v>0</v>
      </c>
      <c r="W219" s="504">
        <v>0</v>
      </c>
      <c r="X219" s="504">
        <v>0</v>
      </c>
    </row>
    <row r="220" spans="1:24" outlineLevel="1">
      <c r="E220" s="505" t="s">
        <v>7733</v>
      </c>
      <c r="F220" s="488">
        <v>0</v>
      </c>
      <c r="G220" s="488" t="s">
        <v>29</v>
      </c>
      <c r="H220" s="504">
        <v>8126.2853615798385</v>
      </c>
      <c r="I220" s="504">
        <v>0</v>
      </c>
      <c r="J220" s="504">
        <v>0</v>
      </c>
      <c r="K220" s="504">
        <v>0</v>
      </c>
      <c r="L220" s="504">
        <v>0</v>
      </c>
      <c r="M220" s="504">
        <v>0</v>
      </c>
      <c r="N220" s="504">
        <v>1625.9109226082844</v>
      </c>
      <c r="O220" s="504">
        <v>1577.2862868244235</v>
      </c>
      <c r="P220" s="504">
        <v>1647.4325946396939</v>
      </c>
      <c r="Q220" s="504">
        <v>1586.8977373709004</v>
      </c>
      <c r="R220" s="504">
        <v>1688.757820136537</v>
      </c>
      <c r="S220" s="504">
        <v>0</v>
      </c>
      <c r="T220" s="504">
        <v>0</v>
      </c>
      <c r="U220" s="504">
        <v>0</v>
      </c>
      <c r="V220" s="504">
        <v>0</v>
      </c>
      <c r="W220" s="504">
        <v>0</v>
      </c>
      <c r="X220" s="504">
        <v>0</v>
      </c>
    </row>
    <row r="221" spans="1:24" outlineLevel="1">
      <c r="E221" s="505" t="s">
        <v>7734</v>
      </c>
      <c r="F221" s="488">
        <v>0</v>
      </c>
      <c r="G221" s="488" t="s">
        <v>29</v>
      </c>
      <c r="H221" s="504">
        <v>9230.6627713623966</v>
      </c>
      <c r="I221" s="504">
        <v>0</v>
      </c>
      <c r="J221" s="504">
        <v>0</v>
      </c>
      <c r="K221" s="504">
        <v>0</v>
      </c>
      <c r="L221" s="504">
        <v>0</v>
      </c>
      <c r="M221" s="504">
        <v>0</v>
      </c>
      <c r="N221" s="504">
        <v>1927.0990475008332</v>
      </c>
      <c r="O221" s="504">
        <v>1940.9213646222852</v>
      </c>
      <c r="P221" s="504">
        <v>1650.3949870340111</v>
      </c>
      <c r="Q221" s="504">
        <v>1792.0175365904186</v>
      </c>
      <c r="R221" s="504">
        <v>1920.2298356148485</v>
      </c>
      <c r="S221" s="504">
        <v>0</v>
      </c>
      <c r="T221" s="504">
        <v>0</v>
      </c>
      <c r="U221" s="504">
        <v>0</v>
      </c>
      <c r="V221" s="504">
        <v>0</v>
      </c>
      <c r="W221" s="504">
        <v>0</v>
      </c>
      <c r="X221" s="504">
        <v>0</v>
      </c>
    </row>
    <row r="222" spans="1:24" outlineLevel="1">
      <c r="E222" s="505" t="s">
        <v>7735</v>
      </c>
      <c r="F222" s="488">
        <v>0</v>
      </c>
      <c r="G222" s="488" t="s">
        <v>29</v>
      </c>
      <c r="H222" s="504">
        <v>1390.4851739444107</v>
      </c>
      <c r="I222" s="504">
        <v>0</v>
      </c>
      <c r="J222" s="504">
        <v>0</v>
      </c>
      <c r="K222" s="504">
        <v>0</v>
      </c>
      <c r="L222" s="504">
        <v>0</v>
      </c>
      <c r="M222" s="504">
        <v>0</v>
      </c>
      <c r="N222" s="504">
        <v>268.41626192077189</v>
      </c>
      <c r="O222" s="504">
        <v>278.06527514692647</v>
      </c>
      <c r="P222" s="504">
        <v>257.08255665536404</v>
      </c>
      <c r="Q222" s="504">
        <v>292.59152563159506</v>
      </c>
      <c r="R222" s="504">
        <v>294.32955458975346</v>
      </c>
      <c r="S222" s="504">
        <v>0</v>
      </c>
      <c r="T222" s="504">
        <v>0</v>
      </c>
      <c r="U222" s="504">
        <v>0</v>
      </c>
      <c r="V222" s="504">
        <v>0</v>
      </c>
      <c r="W222" s="504">
        <v>0</v>
      </c>
      <c r="X222" s="504">
        <v>0</v>
      </c>
    </row>
    <row r="223" spans="1:24" outlineLevel="1">
      <c r="E223" s="505" t="s">
        <v>7736</v>
      </c>
      <c r="F223" s="488">
        <v>0</v>
      </c>
      <c r="G223" s="488" t="s">
        <v>29</v>
      </c>
      <c r="H223" s="504">
        <v>60.799015384269531</v>
      </c>
      <c r="I223" s="504">
        <v>0</v>
      </c>
      <c r="J223" s="504">
        <v>0</v>
      </c>
      <c r="K223" s="504">
        <v>0</v>
      </c>
      <c r="L223" s="504">
        <v>0</v>
      </c>
      <c r="M223" s="504">
        <v>0</v>
      </c>
      <c r="N223" s="504">
        <v>-48.794188610175524</v>
      </c>
      <c r="O223" s="504">
        <v>29.701163092070004</v>
      </c>
      <c r="P223" s="504">
        <v>34.027719872740001</v>
      </c>
      <c r="Q223" s="504">
        <v>23.201839285536753</v>
      </c>
      <c r="R223" s="504">
        <v>22.662481744098294</v>
      </c>
      <c r="S223" s="504">
        <v>0</v>
      </c>
      <c r="T223" s="504">
        <v>0</v>
      </c>
      <c r="U223" s="504">
        <v>0</v>
      </c>
      <c r="V223" s="504">
        <v>0</v>
      </c>
      <c r="W223" s="504">
        <v>0</v>
      </c>
      <c r="X223" s="504">
        <v>0</v>
      </c>
    </row>
    <row r="224" spans="1:24" outlineLevel="1">
      <c r="E224" s="505" t="s">
        <v>7737</v>
      </c>
      <c r="F224" s="488">
        <v>0</v>
      </c>
      <c r="G224" s="488" t="s">
        <v>29</v>
      </c>
      <c r="H224" s="504">
        <v>0</v>
      </c>
      <c r="I224" s="504">
        <v>0</v>
      </c>
      <c r="J224" s="504">
        <v>0</v>
      </c>
      <c r="K224" s="504">
        <v>0</v>
      </c>
      <c r="L224" s="504">
        <v>0</v>
      </c>
      <c r="M224" s="504">
        <v>0</v>
      </c>
      <c r="N224" s="504">
        <v>0</v>
      </c>
      <c r="O224" s="504">
        <v>0</v>
      </c>
      <c r="P224" s="504">
        <v>0</v>
      </c>
      <c r="Q224" s="504">
        <v>0</v>
      </c>
      <c r="R224" s="504">
        <v>0</v>
      </c>
      <c r="S224" s="504">
        <v>0</v>
      </c>
      <c r="T224" s="504">
        <v>0</v>
      </c>
      <c r="U224" s="504">
        <v>0</v>
      </c>
      <c r="V224" s="504">
        <v>0</v>
      </c>
      <c r="W224" s="504">
        <v>0</v>
      </c>
      <c r="X224" s="504">
        <v>0</v>
      </c>
    </row>
    <row r="225" spans="2:24" outlineLevel="1">
      <c r="B225" s="490" t="s">
        <v>7738</v>
      </c>
      <c r="E225" s="505"/>
      <c r="H225" s="488"/>
    </row>
    <row r="226" spans="2:24" outlineLevel="1">
      <c r="E226" s="502" t="s">
        <v>7739</v>
      </c>
      <c r="F226" s="502">
        <v>0.37477124670669398</v>
      </c>
      <c r="G226" s="488" t="s">
        <v>64</v>
      </c>
      <c r="H226" s="488"/>
    </row>
    <row r="227" spans="2:24" outlineLevel="1">
      <c r="E227" s="502" t="s">
        <v>7740</v>
      </c>
      <c r="F227" s="502">
        <v>0.37321690410543751</v>
      </c>
      <c r="G227" s="488" t="s">
        <v>64</v>
      </c>
      <c r="H227" s="488"/>
    </row>
    <row r="228" spans="2:24" outlineLevel="1">
      <c r="E228" s="502" t="s">
        <v>7741</v>
      </c>
      <c r="F228" s="502">
        <v>0.25680666812016806</v>
      </c>
      <c r="G228" s="488" t="s">
        <v>64</v>
      </c>
      <c r="H228" s="488"/>
    </row>
    <row r="229" spans="2:24" outlineLevel="1">
      <c r="E229" s="502" t="s">
        <v>7742</v>
      </c>
      <c r="F229" s="502">
        <v>0.46975608720530138</v>
      </c>
      <c r="G229" s="488" t="s">
        <v>64</v>
      </c>
      <c r="H229" s="488"/>
    </row>
    <row r="230" spans="2:24" outlineLevel="1">
      <c r="E230" s="502" t="s">
        <v>7743</v>
      </c>
      <c r="F230" s="502">
        <v>0</v>
      </c>
      <c r="G230" s="488" t="s">
        <v>64</v>
      </c>
      <c r="H230" s="488"/>
    </row>
    <row r="231" spans="2:24" outlineLevel="1">
      <c r="E231" s="502" t="s">
        <v>7744</v>
      </c>
      <c r="F231" s="502">
        <v>0</v>
      </c>
      <c r="G231" s="488" t="s">
        <v>64</v>
      </c>
      <c r="H231" s="488"/>
    </row>
    <row r="232" spans="2:24" outlineLevel="1">
      <c r="H232" s="488"/>
    </row>
    <row r="233" spans="2:24" outlineLevel="1">
      <c r="B233" s="490" t="s">
        <v>7745</v>
      </c>
      <c r="H233" s="488"/>
    </row>
    <row r="234" spans="2:24" outlineLevel="1">
      <c r="E234" s="488" t="s">
        <v>7641</v>
      </c>
      <c r="F234" s="488">
        <v>0</v>
      </c>
      <c r="G234" s="488" t="s">
        <v>29</v>
      </c>
      <c r="H234" s="504">
        <v>324.91335621616412</v>
      </c>
      <c r="I234" s="504">
        <v>0</v>
      </c>
      <c r="J234" s="504">
        <v>0</v>
      </c>
      <c r="K234" s="504">
        <v>0</v>
      </c>
      <c r="L234" s="504">
        <v>0</v>
      </c>
      <c r="M234" s="504">
        <v>0</v>
      </c>
      <c r="N234" s="504">
        <v>62.091866823774794</v>
      </c>
      <c r="O234" s="504">
        <v>66.654242127369258</v>
      </c>
      <c r="P234" s="504">
        <v>65.121094714015314</v>
      </c>
      <c r="Q234" s="504">
        <v>67.189778391746231</v>
      </c>
      <c r="R234" s="504">
        <v>63.856374159258529</v>
      </c>
      <c r="S234" s="504">
        <v>0</v>
      </c>
      <c r="T234" s="504">
        <v>0</v>
      </c>
      <c r="U234" s="504">
        <v>0</v>
      </c>
      <c r="V234" s="504">
        <v>0</v>
      </c>
      <c r="W234" s="504">
        <v>0</v>
      </c>
      <c r="X234" s="504">
        <v>0</v>
      </c>
    </row>
    <row r="235" spans="2:24" outlineLevel="1">
      <c r="E235" s="488" t="s">
        <v>7642</v>
      </c>
      <c r="F235" s="488">
        <v>0</v>
      </c>
      <c r="G235" s="488" t="s">
        <v>29</v>
      </c>
      <c r="H235" s="504">
        <v>3032.8670645261632</v>
      </c>
      <c r="I235" s="504">
        <v>0</v>
      </c>
      <c r="J235" s="504">
        <v>0</v>
      </c>
      <c r="K235" s="504">
        <v>0</v>
      </c>
      <c r="L235" s="504">
        <v>0</v>
      </c>
      <c r="M235" s="504">
        <v>0</v>
      </c>
      <c r="N235" s="504">
        <v>577.48823840404009</v>
      </c>
      <c r="O235" s="504">
        <v>603.64414352195604</v>
      </c>
      <c r="P235" s="504">
        <v>601.24998017279313</v>
      </c>
      <c r="Q235" s="504">
        <v>610.63731385881511</v>
      </c>
      <c r="R235" s="504">
        <v>639.84738856855904</v>
      </c>
      <c r="S235" s="504">
        <v>0</v>
      </c>
      <c r="T235" s="504">
        <v>0</v>
      </c>
      <c r="U235" s="504">
        <v>0</v>
      </c>
      <c r="V235" s="504">
        <v>0</v>
      </c>
      <c r="W235" s="504">
        <v>0</v>
      </c>
      <c r="X235" s="504">
        <v>0</v>
      </c>
    </row>
    <row r="236" spans="2:24" outlineLevel="1">
      <c r="E236" s="488" t="s">
        <v>7643</v>
      </c>
      <c r="F236" s="488">
        <v>0</v>
      </c>
      <c r="G236" s="488" t="s">
        <v>29</v>
      </c>
      <c r="H236" s="504">
        <v>2370.4957508544535</v>
      </c>
      <c r="I236" s="504">
        <v>0</v>
      </c>
      <c r="J236" s="504">
        <v>0</v>
      </c>
      <c r="K236" s="504">
        <v>0</v>
      </c>
      <c r="L236" s="504">
        <v>0</v>
      </c>
      <c r="M236" s="504">
        <v>0</v>
      </c>
      <c r="N236" s="504">
        <v>505.10422824464666</v>
      </c>
      <c r="O236" s="504">
        <v>482.97232018126596</v>
      </c>
      <c r="P236" s="504">
        <v>463.29760728997911</v>
      </c>
      <c r="Q236" s="504">
        <v>450.28884696486489</v>
      </c>
      <c r="R236" s="504">
        <v>468.83274817369687</v>
      </c>
      <c r="S236" s="504">
        <v>0</v>
      </c>
      <c r="T236" s="504">
        <v>0</v>
      </c>
      <c r="U236" s="504">
        <v>0</v>
      </c>
      <c r="V236" s="504">
        <v>0</v>
      </c>
      <c r="W236" s="504">
        <v>0</v>
      </c>
      <c r="X236" s="504">
        <v>0</v>
      </c>
    </row>
    <row r="237" spans="2:24" outlineLevel="1">
      <c r="E237" s="488" t="s">
        <v>7644</v>
      </c>
      <c r="F237" s="488">
        <v>0</v>
      </c>
      <c r="G237" s="488" t="s">
        <v>29</v>
      </c>
      <c r="H237" s="504">
        <v>653.18887462910925</v>
      </c>
      <c r="I237" s="504">
        <v>0</v>
      </c>
      <c r="J237" s="504">
        <v>0</v>
      </c>
      <c r="K237" s="504">
        <v>0</v>
      </c>
      <c r="L237" s="504">
        <v>0</v>
      </c>
      <c r="M237" s="504">
        <v>0</v>
      </c>
      <c r="N237" s="504">
        <v>129.20194052392344</v>
      </c>
      <c r="O237" s="504">
        <v>128.34190647818372</v>
      </c>
      <c r="P237" s="504">
        <v>131.59475998445203</v>
      </c>
      <c r="Q237" s="504">
        <v>131.41299876471163</v>
      </c>
      <c r="R237" s="504">
        <v>132.63726887783838</v>
      </c>
      <c r="S237" s="504">
        <v>0</v>
      </c>
      <c r="T237" s="504">
        <v>0</v>
      </c>
      <c r="U237" s="504">
        <v>0</v>
      </c>
      <c r="V237" s="504">
        <v>0</v>
      </c>
      <c r="W237" s="504">
        <v>0</v>
      </c>
      <c r="X237" s="504">
        <v>0</v>
      </c>
    </row>
    <row r="238" spans="2:24" outlineLevel="1">
      <c r="E238" s="488" t="s">
        <v>7645</v>
      </c>
      <c r="F238" s="488">
        <v>0</v>
      </c>
      <c r="G238" s="488" t="s">
        <v>29</v>
      </c>
      <c r="H238" s="504">
        <v>101.22634172848514</v>
      </c>
      <c r="I238" s="504">
        <v>0</v>
      </c>
      <c r="J238" s="504">
        <v>0</v>
      </c>
      <c r="K238" s="504">
        <v>0</v>
      </c>
      <c r="L238" s="504">
        <v>0</v>
      </c>
      <c r="M238" s="504">
        <v>0</v>
      </c>
      <c r="N238" s="504">
        <v>27.878464697332987</v>
      </c>
      <c r="O238" s="504">
        <v>15.903164563353325</v>
      </c>
      <c r="P238" s="504">
        <v>20.711481903190542</v>
      </c>
      <c r="Q238" s="504">
        <v>20.181048252771557</v>
      </c>
      <c r="R238" s="504">
        <v>16.552182311836717</v>
      </c>
      <c r="S238" s="504">
        <v>0</v>
      </c>
      <c r="T238" s="504">
        <v>0</v>
      </c>
      <c r="U238" s="504">
        <v>0</v>
      </c>
      <c r="V238" s="504">
        <v>0</v>
      </c>
      <c r="W238" s="504">
        <v>0</v>
      </c>
      <c r="X238" s="504">
        <v>0</v>
      </c>
    </row>
    <row r="239" spans="2:24" outlineLevel="1">
      <c r="E239" s="488" t="s">
        <v>7646</v>
      </c>
      <c r="F239" s="488">
        <v>0</v>
      </c>
      <c r="G239" s="488" t="s">
        <v>29</v>
      </c>
      <c r="H239" s="504">
        <v>0</v>
      </c>
      <c r="I239" s="504">
        <v>0</v>
      </c>
      <c r="J239" s="504">
        <v>0</v>
      </c>
      <c r="K239" s="504">
        <v>0</v>
      </c>
      <c r="L239" s="504">
        <v>0</v>
      </c>
      <c r="M239" s="504">
        <v>0</v>
      </c>
      <c r="N239" s="504">
        <v>0</v>
      </c>
      <c r="O239" s="504">
        <v>0</v>
      </c>
      <c r="P239" s="504">
        <v>0</v>
      </c>
      <c r="Q239" s="504">
        <v>0</v>
      </c>
      <c r="R239" s="504">
        <v>0</v>
      </c>
      <c r="S239" s="504">
        <v>0</v>
      </c>
      <c r="T239" s="504">
        <v>0</v>
      </c>
      <c r="U239" s="504">
        <v>0</v>
      </c>
      <c r="V239" s="504">
        <v>0</v>
      </c>
      <c r="W239" s="504">
        <v>0</v>
      </c>
      <c r="X239" s="504">
        <v>0</v>
      </c>
    </row>
    <row r="240" spans="2:24" outlineLevel="1">
      <c r="B240" s="490" t="s">
        <v>7746</v>
      </c>
      <c r="H240" s="488"/>
    </row>
    <row r="241" spans="2:24" outlineLevel="1">
      <c r="E241" s="488" t="s">
        <v>7648</v>
      </c>
      <c r="F241" s="488">
        <v>0</v>
      </c>
      <c r="G241" s="488" t="s">
        <v>29</v>
      </c>
      <c r="H241" s="504">
        <v>0</v>
      </c>
      <c r="I241" s="504">
        <v>0</v>
      </c>
      <c r="J241" s="504">
        <v>0</v>
      </c>
      <c r="K241" s="504">
        <v>0</v>
      </c>
      <c r="L241" s="504">
        <v>0</v>
      </c>
      <c r="M241" s="504">
        <v>0</v>
      </c>
      <c r="N241" s="504">
        <v>0</v>
      </c>
      <c r="O241" s="504">
        <v>0</v>
      </c>
      <c r="P241" s="504">
        <v>0</v>
      </c>
      <c r="Q241" s="504">
        <v>0</v>
      </c>
      <c r="R241" s="504">
        <v>0</v>
      </c>
      <c r="S241" s="504">
        <v>0</v>
      </c>
      <c r="T241" s="504">
        <v>0</v>
      </c>
      <c r="U241" s="504">
        <v>0</v>
      </c>
      <c r="V241" s="504">
        <v>0</v>
      </c>
      <c r="W241" s="504">
        <v>0</v>
      </c>
      <c r="X241" s="504">
        <v>0</v>
      </c>
    </row>
    <row r="242" spans="2:24" outlineLevel="1">
      <c r="E242" s="488" t="s">
        <v>7649</v>
      </c>
      <c r="F242" s="488">
        <v>0</v>
      </c>
      <c r="G242" s="488" t="s">
        <v>29</v>
      </c>
      <c r="H242" s="504">
        <v>0</v>
      </c>
      <c r="I242" s="504">
        <v>0</v>
      </c>
      <c r="J242" s="504">
        <v>0</v>
      </c>
      <c r="K242" s="504">
        <v>0</v>
      </c>
      <c r="L242" s="504">
        <v>0</v>
      </c>
      <c r="M242" s="504">
        <v>0</v>
      </c>
      <c r="N242" s="504">
        <v>0</v>
      </c>
      <c r="O242" s="504">
        <v>0</v>
      </c>
      <c r="P242" s="504">
        <v>0</v>
      </c>
      <c r="Q242" s="504">
        <v>0</v>
      </c>
      <c r="R242" s="504">
        <v>0</v>
      </c>
      <c r="S242" s="504">
        <v>0</v>
      </c>
      <c r="T242" s="504">
        <v>0</v>
      </c>
      <c r="U242" s="504">
        <v>0</v>
      </c>
      <c r="V242" s="504">
        <v>0</v>
      </c>
      <c r="W242" s="504">
        <v>0</v>
      </c>
      <c r="X242" s="504">
        <v>0</v>
      </c>
    </row>
    <row r="243" spans="2:24" outlineLevel="1">
      <c r="E243" s="488" t="s">
        <v>7650</v>
      </c>
      <c r="F243" s="488">
        <v>0</v>
      </c>
      <c r="G243" s="488" t="s">
        <v>29</v>
      </c>
      <c r="H243" s="504">
        <v>0</v>
      </c>
      <c r="I243" s="504">
        <v>0</v>
      </c>
      <c r="J243" s="504">
        <v>0</v>
      </c>
      <c r="K243" s="504">
        <v>0</v>
      </c>
      <c r="L243" s="504">
        <v>0</v>
      </c>
      <c r="M243" s="504">
        <v>0</v>
      </c>
      <c r="N243" s="504">
        <v>0</v>
      </c>
      <c r="O243" s="504">
        <v>0</v>
      </c>
      <c r="P243" s="504">
        <v>0</v>
      </c>
      <c r="Q243" s="504">
        <v>0</v>
      </c>
      <c r="R243" s="504">
        <v>0</v>
      </c>
      <c r="S243" s="504">
        <v>0</v>
      </c>
      <c r="T243" s="504">
        <v>0</v>
      </c>
      <c r="U243" s="504">
        <v>0</v>
      </c>
      <c r="V243" s="504">
        <v>0</v>
      </c>
      <c r="W243" s="504">
        <v>0</v>
      </c>
      <c r="X243" s="504">
        <v>0</v>
      </c>
    </row>
    <row r="244" spans="2:24" outlineLevel="1">
      <c r="E244" s="488" t="s">
        <v>7651</v>
      </c>
      <c r="F244" s="488">
        <v>0</v>
      </c>
      <c r="G244" s="488" t="s">
        <v>29</v>
      </c>
      <c r="H244" s="504">
        <v>0</v>
      </c>
      <c r="I244" s="504">
        <v>0</v>
      </c>
      <c r="J244" s="504">
        <v>0</v>
      </c>
      <c r="K244" s="504">
        <v>0</v>
      </c>
      <c r="L244" s="504">
        <v>0</v>
      </c>
      <c r="M244" s="504">
        <v>0</v>
      </c>
      <c r="N244" s="504">
        <v>0</v>
      </c>
      <c r="O244" s="504">
        <v>0</v>
      </c>
      <c r="P244" s="504">
        <v>0</v>
      </c>
      <c r="Q244" s="504">
        <v>0</v>
      </c>
      <c r="R244" s="504">
        <v>0</v>
      </c>
      <c r="S244" s="504">
        <v>0</v>
      </c>
      <c r="T244" s="504">
        <v>0</v>
      </c>
      <c r="U244" s="504">
        <v>0</v>
      </c>
      <c r="V244" s="504">
        <v>0</v>
      </c>
      <c r="W244" s="504">
        <v>0</v>
      </c>
      <c r="X244" s="504">
        <v>0</v>
      </c>
    </row>
    <row r="245" spans="2:24" outlineLevel="1">
      <c r="E245" s="488" t="s">
        <v>7652</v>
      </c>
      <c r="F245" s="488">
        <v>0</v>
      </c>
      <c r="G245" s="488" t="s">
        <v>29</v>
      </c>
      <c r="H245" s="504">
        <v>0</v>
      </c>
      <c r="I245" s="504">
        <v>0</v>
      </c>
      <c r="J245" s="504">
        <v>0</v>
      </c>
      <c r="K245" s="504">
        <v>0</v>
      </c>
      <c r="L245" s="504">
        <v>0</v>
      </c>
      <c r="M245" s="504">
        <v>0</v>
      </c>
      <c r="N245" s="504">
        <v>0</v>
      </c>
      <c r="O245" s="504">
        <v>0</v>
      </c>
      <c r="P245" s="504">
        <v>0</v>
      </c>
      <c r="Q245" s="504">
        <v>0</v>
      </c>
      <c r="R245" s="504">
        <v>0</v>
      </c>
      <c r="S245" s="504">
        <v>0</v>
      </c>
      <c r="T245" s="504">
        <v>0</v>
      </c>
      <c r="U245" s="504">
        <v>0</v>
      </c>
      <c r="V245" s="504">
        <v>0</v>
      </c>
      <c r="W245" s="504">
        <v>0</v>
      </c>
      <c r="X245" s="504">
        <v>0</v>
      </c>
    </row>
    <row r="246" spans="2:24" outlineLevel="1">
      <c r="E246" s="488" t="s">
        <v>7653</v>
      </c>
      <c r="F246" s="488">
        <v>0</v>
      </c>
      <c r="G246" s="488" t="s">
        <v>29</v>
      </c>
      <c r="H246" s="504">
        <v>0</v>
      </c>
      <c r="I246" s="504">
        <v>0</v>
      </c>
      <c r="J246" s="504">
        <v>0</v>
      </c>
      <c r="K246" s="504">
        <v>0</v>
      </c>
      <c r="L246" s="504">
        <v>0</v>
      </c>
      <c r="M246" s="504">
        <v>0</v>
      </c>
      <c r="N246" s="504">
        <v>0</v>
      </c>
      <c r="O246" s="504">
        <v>0</v>
      </c>
      <c r="P246" s="504">
        <v>0</v>
      </c>
      <c r="Q246" s="504">
        <v>0</v>
      </c>
      <c r="R246" s="504">
        <v>0</v>
      </c>
      <c r="S246" s="504">
        <v>0</v>
      </c>
      <c r="T246" s="504">
        <v>0</v>
      </c>
      <c r="U246" s="504">
        <v>0</v>
      </c>
      <c r="V246" s="504">
        <v>0</v>
      </c>
      <c r="W246" s="504">
        <v>0</v>
      </c>
      <c r="X246" s="504">
        <v>0</v>
      </c>
    </row>
    <row r="247" spans="2:24" outlineLevel="1">
      <c r="B247" s="490" t="s">
        <v>7747</v>
      </c>
      <c r="H247" s="488"/>
    </row>
    <row r="248" spans="2:24" outlineLevel="1">
      <c r="E248" s="502" t="s">
        <v>7739</v>
      </c>
      <c r="F248" s="502">
        <v>0.37477124670669398</v>
      </c>
      <c r="G248" s="488" t="s">
        <v>64</v>
      </c>
      <c r="H248" s="488"/>
    </row>
    <row r="249" spans="2:24" outlineLevel="1">
      <c r="E249" s="502" t="s">
        <v>7740</v>
      </c>
      <c r="F249" s="502">
        <v>0.37321690410543751</v>
      </c>
      <c r="G249" s="488" t="s">
        <v>64</v>
      </c>
      <c r="H249" s="488"/>
    </row>
    <row r="250" spans="2:24" outlineLevel="1">
      <c r="E250" s="502" t="s">
        <v>7741</v>
      </c>
      <c r="F250" s="502">
        <v>0.25680666812016806</v>
      </c>
      <c r="G250" s="488" t="s">
        <v>64</v>
      </c>
      <c r="H250" s="488"/>
    </row>
    <row r="251" spans="2:24" outlineLevel="1">
      <c r="E251" s="502" t="s">
        <v>7742</v>
      </c>
      <c r="F251" s="502">
        <v>0.46975608720530138</v>
      </c>
      <c r="G251" s="488" t="s">
        <v>64</v>
      </c>
      <c r="H251" s="488"/>
    </row>
    <row r="252" spans="2:24" outlineLevel="1">
      <c r="E252" s="502" t="s">
        <v>7743</v>
      </c>
      <c r="F252" s="502">
        <v>0</v>
      </c>
      <c r="G252" s="488" t="s">
        <v>64</v>
      </c>
      <c r="H252" s="488"/>
    </row>
    <row r="253" spans="2:24" outlineLevel="1">
      <c r="E253" s="502" t="s">
        <v>7744</v>
      </c>
      <c r="F253" s="502">
        <v>0</v>
      </c>
      <c r="G253" s="488" t="s">
        <v>64</v>
      </c>
      <c r="H253" s="488"/>
    </row>
    <row r="254" spans="2:24" outlineLevel="1">
      <c r="B254" s="490" t="s">
        <v>7748</v>
      </c>
      <c r="H254" s="488"/>
    </row>
    <row r="255" spans="2:24" outlineLevel="1">
      <c r="E255" s="488" t="s">
        <v>7749</v>
      </c>
      <c r="F255" s="488">
        <v>0</v>
      </c>
      <c r="G255" s="488" t="s">
        <v>29</v>
      </c>
      <c r="H255" s="504">
        <v>46.795697217803443</v>
      </c>
      <c r="I255" s="504">
        <v>0</v>
      </c>
      <c r="J255" s="504">
        <v>0</v>
      </c>
      <c r="K255" s="504">
        <v>0</v>
      </c>
      <c r="L255" s="504">
        <v>0</v>
      </c>
      <c r="M255" s="504">
        <v>0</v>
      </c>
      <c r="N255" s="504">
        <v>10.005557391907201</v>
      </c>
      <c r="O255" s="504">
        <v>9.6713717750175014</v>
      </c>
      <c r="P255" s="504">
        <v>9.3483479577319191</v>
      </c>
      <c r="Q255" s="504">
        <v>9.0361131359436708</v>
      </c>
      <c r="R255" s="504">
        <v>8.7343069572031524</v>
      </c>
      <c r="S255" s="504">
        <v>0</v>
      </c>
      <c r="T255" s="504">
        <v>0</v>
      </c>
      <c r="U255" s="504">
        <v>0</v>
      </c>
      <c r="V255" s="504">
        <v>0</v>
      </c>
      <c r="W255" s="504">
        <v>0</v>
      </c>
      <c r="X255" s="504">
        <v>0</v>
      </c>
    </row>
    <row r="256" spans="2:24" outlineLevel="1">
      <c r="E256" s="488" t="s">
        <v>7750</v>
      </c>
      <c r="F256" s="488">
        <v>0</v>
      </c>
      <c r="G256" s="488" t="s">
        <v>29</v>
      </c>
      <c r="H256" s="504">
        <v>1101.5699305199882</v>
      </c>
      <c r="I256" s="504">
        <v>0</v>
      </c>
      <c r="J256" s="504">
        <v>0</v>
      </c>
      <c r="K256" s="504">
        <v>0</v>
      </c>
      <c r="L256" s="504">
        <v>0</v>
      </c>
      <c r="M256" s="504">
        <v>0</v>
      </c>
      <c r="N256" s="504">
        <v>238.94439970759188</v>
      </c>
      <c r="O256" s="504">
        <v>229.24325707946363</v>
      </c>
      <c r="P256" s="504">
        <v>219.9359808420374</v>
      </c>
      <c r="Q256" s="504">
        <v>211.0065800198507</v>
      </c>
      <c r="R256" s="504">
        <v>202.43971287104475</v>
      </c>
      <c r="S256" s="504">
        <v>0</v>
      </c>
      <c r="T256" s="504">
        <v>0</v>
      </c>
      <c r="U256" s="504">
        <v>0</v>
      </c>
      <c r="V256" s="504">
        <v>0</v>
      </c>
      <c r="W256" s="504">
        <v>0</v>
      </c>
      <c r="X256" s="504">
        <v>0</v>
      </c>
    </row>
    <row r="257" spans="2:24" outlineLevel="1">
      <c r="E257" s="488" t="s">
        <v>7751</v>
      </c>
      <c r="F257" s="488">
        <v>0</v>
      </c>
      <c r="G257" s="488" t="s">
        <v>29</v>
      </c>
      <c r="H257" s="504">
        <v>966.83786119187016</v>
      </c>
      <c r="I257" s="504">
        <v>0</v>
      </c>
      <c r="J257" s="504">
        <v>0</v>
      </c>
      <c r="K257" s="504">
        <v>0</v>
      </c>
      <c r="L257" s="504">
        <v>0</v>
      </c>
      <c r="M257" s="504">
        <v>0</v>
      </c>
      <c r="N257" s="504">
        <v>211.57122493451709</v>
      </c>
      <c r="O257" s="504">
        <v>202.05051981246382</v>
      </c>
      <c r="P257" s="504">
        <v>192.95824642090298</v>
      </c>
      <c r="Q257" s="504">
        <v>184.27512533196233</v>
      </c>
      <c r="R257" s="504">
        <v>175.98274469202403</v>
      </c>
      <c r="S257" s="504">
        <v>0</v>
      </c>
      <c r="T257" s="504">
        <v>0</v>
      </c>
      <c r="U257" s="504">
        <v>0</v>
      </c>
      <c r="V257" s="504">
        <v>0</v>
      </c>
      <c r="W257" s="504">
        <v>0</v>
      </c>
      <c r="X257" s="504">
        <v>0</v>
      </c>
    </row>
    <row r="258" spans="2:24" outlineLevel="1">
      <c r="E258" s="488" t="s">
        <v>7752</v>
      </c>
      <c r="F258" s="488">
        <v>0</v>
      </c>
      <c r="G258" s="488" t="s">
        <v>29</v>
      </c>
      <c r="H258" s="504">
        <v>325.1270384552771</v>
      </c>
      <c r="I258" s="504">
        <v>0</v>
      </c>
      <c r="J258" s="504">
        <v>0</v>
      </c>
      <c r="K258" s="504">
        <v>0</v>
      </c>
      <c r="L258" s="504">
        <v>0</v>
      </c>
      <c r="M258" s="504">
        <v>0</v>
      </c>
      <c r="N258" s="504">
        <v>71.660429319717608</v>
      </c>
      <c r="O258" s="504">
        <v>68.177732454779331</v>
      </c>
      <c r="P258" s="504">
        <v>64.864294657477046</v>
      </c>
      <c r="Q258" s="504">
        <v>61.711889937123672</v>
      </c>
      <c r="R258" s="504">
        <v>58.712692086179452</v>
      </c>
      <c r="S258" s="504">
        <v>0</v>
      </c>
      <c r="T258" s="504">
        <v>0</v>
      </c>
      <c r="U258" s="504">
        <v>0</v>
      </c>
      <c r="V258" s="504">
        <v>0</v>
      </c>
      <c r="W258" s="504">
        <v>0</v>
      </c>
      <c r="X258" s="504">
        <v>0</v>
      </c>
    </row>
    <row r="259" spans="2:24" outlineLevel="1">
      <c r="E259" s="488" t="s">
        <v>7753</v>
      </c>
      <c r="F259" s="488">
        <v>0</v>
      </c>
      <c r="G259" s="488" t="s">
        <v>29</v>
      </c>
      <c r="H259" s="504">
        <v>19.695764182676207</v>
      </c>
      <c r="I259" s="504">
        <v>0</v>
      </c>
      <c r="J259" s="504">
        <v>0</v>
      </c>
      <c r="K259" s="504">
        <v>0</v>
      </c>
      <c r="L259" s="504">
        <v>0</v>
      </c>
      <c r="M259" s="504">
        <v>0</v>
      </c>
      <c r="N259" s="504">
        <v>3.9588979016465542</v>
      </c>
      <c r="O259" s="504">
        <v>3.9490006568924376</v>
      </c>
      <c r="P259" s="504">
        <v>3.9391281552502071</v>
      </c>
      <c r="Q259" s="504">
        <v>3.9292803348620811</v>
      </c>
      <c r="R259" s="504">
        <v>3.9194571340249258</v>
      </c>
      <c r="S259" s="504">
        <v>0</v>
      </c>
      <c r="T259" s="504">
        <v>0</v>
      </c>
      <c r="U259" s="504">
        <v>0</v>
      </c>
      <c r="V259" s="504">
        <v>0</v>
      </c>
      <c r="W259" s="504">
        <v>0</v>
      </c>
      <c r="X259" s="504">
        <v>0</v>
      </c>
    </row>
    <row r="260" spans="2:24" outlineLevel="1">
      <c r="E260" s="488" t="s">
        <v>7754</v>
      </c>
      <c r="F260" s="488">
        <v>0</v>
      </c>
      <c r="G260" s="488" t="s">
        <v>29</v>
      </c>
      <c r="H260" s="504">
        <v>0</v>
      </c>
      <c r="I260" s="504">
        <v>0</v>
      </c>
      <c r="J260" s="504">
        <v>0</v>
      </c>
      <c r="K260" s="504">
        <v>0</v>
      </c>
      <c r="L260" s="504">
        <v>0</v>
      </c>
      <c r="M260" s="504">
        <v>0</v>
      </c>
      <c r="N260" s="504">
        <v>0</v>
      </c>
      <c r="O260" s="504">
        <v>0</v>
      </c>
      <c r="P260" s="504">
        <v>0</v>
      </c>
      <c r="Q260" s="504">
        <v>0</v>
      </c>
      <c r="R260" s="504">
        <v>0</v>
      </c>
      <c r="S260" s="504">
        <v>0</v>
      </c>
      <c r="T260" s="504">
        <v>0</v>
      </c>
      <c r="U260" s="504">
        <v>0</v>
      </c>
      <c r="V260" s="504">
        <v>0</v>
      </c>
      <c r="W260" s="504">
        <v>0</v>
      </c>
      <c r="X260" s="504">
        <v>0</v>
      </c>
    </row>
    <row r="261" spans="2:24" outlineLevel="1">
      <c r="B261" s="490" t="s">
        <v>7755</v>
      </c>
      <c r="H261" s="488"/>
    </row>
    <row r="262" spans="2:24" outlineLevel="1">
      <c r="E262" s="488" t="s">
        <v>7756</v>
      </c>
      <c r="F262" s="488">
        <v>0</v>
      </c>
      <c r="G262" s="488" t="s">
        <v>29</v>
      </c>
      <c r="H262" s="504">
        <v>69.952587880439197</v>
      </c>
      <c r="I262" s="504">
        <v>0</v>
      </c>
      <c r="J262" s="504">
        <v>0</v>
      </c>
      <c r="K262" s="504">
        <v>0</v>
      </c>
      <c r="L262" s="504">
        <v>0</v>
      </c>
      <c r="M262" s="504">
        <v>0</v>
      </c>
      <c r="N262" s="504">
        <v>8.1119989904252545</v>
      </c>
      <c r="O262" s="504">
        <v>7.8410582241450504</v>
      </c>
      <c r="P262" s="504">
        <v>7.5791668794586053</v>
      </c>
      <c r="Q262" s="504">
        <v>7.3260227056846885</v>
      </c>
      <c r="R262" s="504">
        <v>7.08133354731482</v>
      </c>
      <c r="S262" s="504">
        <v>6.8448170068345053</v>
      </c>
      <c r="T262" s="504">
        <v>6.6162001188062316</v>
      </c>
      <c r="U262" s="504">
        <v>6.3952190348381039</v>
      </c>
      <c r="V262" s="504">
        <v>6.1816187190745113</v>
      </c>
      <c r="W262" s="504">
        <v>5.9751526538574229</v>
      </c>
      <c r="X262" s="504">
        <v>0</v>
      </c>
    </row>
    <row r="263" spans="2:24" outlineLevel="1">
      <c r="E263" s="488" t="s">
        <v>7757</v>
      </c>
      <c r="F263" s="488">
        <v>0</v>
      </c>
      <c r="G263" s="488" t="s">
        <v>29</v>
      </c>
      <c r="H263" s="504">
        <v>861.22111053299841</v>
      </c>
      <c r="I263" s="504">
        <v>0</v>
      </c>
      <c r="J263" s="504">
        <v>0</v>
      </c>
      <c r="K263" s="504">
        <v>0</v>
      </c>
      <c r="L263" s="504">
        <v>0</v>
      </c>
      <c r="M263" s="504">
        <v>0</v>
      </c>
      <c r="N263" s="504">
        <v>103.04878797574494</v>
      </c>
      <c r="O263" s="504">
        <v>98.865007183929706</v>
      </c>
      <c r="P263" s="504">
        <v>94.851087892262157</v>
      </c>
      <c r="Q263" s="504">
        <v>91.000133723836328</v>
      </c>
      <c r="R263" s="504">
        <v>87.305528294648568</v>
      </c>
      <c r="S263" s="504">
        <v>83.760923845885841</v>
      </c>
      <c r="T263" s="504">
        <v>80.360230337742877</v>
      </c>
      <c r="U263" s="504">
        <v>77.097604986030518</v>
      </c>
      <c r="V263" s="504">
        <v>73.967442223597686</v>
      </c>
      <c r="W263" s="504">
        <v>70.964364069319629</v>
      </c>
      <c r="X263" s="504">
        <v>0</v>
      </c>
    </row>
    <row r="264" spans="2:24" outlineLevel="1">
      <c r="E264" s="488" t="s">
        <v>7758</v>
      </c>
      <c r="F264" s="488">
        <v>0</v>
      </c>
      <c r="G264" s="488" t="s">
        <v>29</v>
      </c>
      <c r="H264" s="504">
        <v>739.03297072214889</v>
      </c>
      <c r="I264" s="504">
        <v>0</v>
      </c>
      <c r="J264" s="504">
        <v>0</v>
      </c>
      <c r="K264" s="504">
        <v>0</v>
      </c>
      <c r="L264" s="504">
        <v>0</v>
      </c>
      <c r="M264" s="504">
        <v>0</v>
      </c>
      <c r="N264" s="504">
        <v>90.127518095547941</v>
      </c>
      <c r="O264" s="504">
        <v>86.071779781248267</v>
      </c>
      <c r="P264" s="504">
        <v>82.198549691092097</v>
      </c>
      <c r="Q264" s="504">
        <v>78.49961495499295</v>
      </c>
      <c r="R264" s="504">
        <v>74.967132282018255</v>
      </c>
      <c r="S264" s="504">
        <v>71.593611329327445</v>
      </c>
      <c r="T264" s="504">
        <v>68.371898819507706</v>
      </c>
      <c r="U264" s="504">
        <v>65.295163372629858</v>
      </c>
      <c r="V264" s="504">
        <v>62.356881020861522</v>
      </c>
      <c r="W264" s="504">
        <v>59.550821374922755</v>
      </c>
      <c r="X264" s="504">
        <v>0</v>
      </c>
    </row>
    <row r="265" spans="2:24" outlineLevel="1">
      <c r="E265" s="488" t="s">
        <v>7759</v>
      </c>
      <c r="F265" s="488">
        <v>0</v>
      </c>
      <c r="G265" s="488" t="s">
        <v>29</v>
      </c>
      <c r="H265" s="504">
        <v>128.92656674598567</v>
      </c>
      <c r="I265" s="504">
        <v>0</v>
      </c>
      <c r="J265" s="504">
        <v>0</v>
      </c>
      <c r="K265" s="504">
        <v>0</v>
      </c>
      <c r="L265" s="504">
        <v>0</v>
      </c>
      <c r="M265" s="504">
        <v>0</v>
      </c>
      <c r="N265" s="504">
        <v>15.968749612152859</v>
      </c>
      <c r="O265" s="504">
        <v>15.192668381002228</v>
      </c>
      <c r="P265" s="504">
        <v>14.454304697685522</v>
      </c>
      <c r="Q265" s="504">
        <v>13.751825489378007</v>
      </c>
      <c r="R265" s="504">
        <v>13.083486770594234</v>
      </c>
      <c r="S265" s="504">
        <v>12.447629313543354</v>
      </c>
      <c r="T265" s="504">
        <v>11.842674528905146</v>
      </c>
      <c r="U265" s="504">
        <v>11.267120546800355</v>
      </c>
      <c r="V265" s="504">
        <v>10.719538488225858</v>
      </c>
      <c r="W265" s="504">
        <v>10.198568917698079</v>
      </c>
      <c r="X265" s="504">
        <v>0</v>
      </c>
    </row>
    <row r="266" spans="2:24" outlineLevel="1">
      <c r="E266" s="488" t="s">
        <v>7760</v>
      </c>
      <c r="F266" s="488">
        <v>0</v>
      </c>
      <c r="G266" s="488" t="s">
        <v>29</v>
      </c>
      <c r="H266" s="504">
        <v>3.005873285612187</v>
      </c>
      <c r="I266" s="504">
        <v>0</v>
      </c>
      <c r="J266" s="504">
        <v>0</v>
      </c>
      <c r="K266" s="504">
        <v>0</v>
      </c>
      <c r="L266" s="504">
        <v>0</v>
      </c>
      <c r="M266" s="504">
        <v>0</v>
      </c>
      <c r="N266" s="504">
        <v>0.30398445428413079</v>
      </c>
      <c r="O266" s="504">
        <v>0.30322449314842043</v>
      </c>
      <c r="P266" s="504">
        <v>0.30246643191554934</v>
      </c>
      <c r="Q266" s="504">
        <v>0.30171026583576049</v>
      </c>
      <c r="R266" s="504">
        <v>0.30095599017117103</v>
      </c>
      <c r="S266" s="504">
        <v>0.3002036001957431</v>
      </c>
      <c r="T266" s="504">
        <v>0.29945309119525376</v>
      </c>
      <c r="U266" s="504">
        <v>0.29870445846726557</v>
      </c>
      <c r="V266" s="504">
        <v>0.29795769732109739</v>
      </c>
      <c r="W266" s="504">
        <v>0.29721280307779468</v>
      </c>
      <c r="X266" s="504">
        <v>0</v>
      </c>
    </row>
    <row r="267" spans="2:24" outlineLevel="1">
      <c r="E267" s="488" t="s">
        <v>7761</v>
      </c>
      <c r="F267" s="488">
        <v>0</v>
      </c>
      <c r="G267" s="488" t="s">
        <v>29</v>
      </c>
      <c r="H267" s="504">
        <v>0</v>
      </c>
      <c r="I267" s="504">
        <v>0</v>
      </c>
      <c r="J267" s="504">
        <v>0</v>
      </c>
      <c r="K267" s="504">
        <v>0</v>
      </c>
      <c r="L267" s="504">
        <v>0</v>
      </c>
      <c r="M267" s="504">
        <v>0</v>
      </c>
      <c r="N267" s="504">
        <v>0</v>
      </c>
      <c r="O267" s="504">
        <v>0</v>
      </c>
      <c r="P267" s="504">
        <v>0</v>
      </c>
      <c r="Q267" s="504">
        <v>0</v>
      </c>
      <c r="R267" s="504">
        <v>0</v>
      </c>
      <c r="S267" s="504">
        <v>0</v>
      </c>
      <c r="T267" s="504">
        <v>0</v>
      </c>
      <c r="U267" s="504">
        <v>0</v>
      </c>
      <c r="V267" s="504">
        <v>0</v>
      </c>
      <c r="W267" s="504">
        <v>0</v>
      </c>
      <c r="X267" s="504">
        <v>0</v>
      </c>
    </row>
    <row r="268" spans="2:24" outlineLevel="1">
      <c r="B268" s="490" t="s">
        <v>7762</v>
      </c>
      <c r="H268" s="488"/>
    </row>
    <row r="269" spans="2:24" outlineLevel="1">
      <c r="E269" s="488" t="s">
        <v>7763</v>
      </c>
      <c r="F269" s="488">
        <v>0</v>
      </c>
      <c r="G269" s="488" t="s">
        <v>29</v>
      </c>
      <c r="H269" s="504">
        <v>40.280486021264409</v>
      </c>
      <c r="I269" s="504">
        <v>0</v>
      </c>
      <c r="J269" s="504">
        <v>0</v>
      </c>
      <c r="K269" s="504">
        <v>0</v>
      </c>
      <c r="L269" s="504">
        <v>0</v>
      </c>
      <c r="M269" s="504">
        <v>0</v>
      </c>
      <c r="N269" s="504">
        <v>1.5738517038308288</v>
      </c>
      <c r="O269" s="504">
        <v>4.661301666665671</v>
      </c>
      <c r="P269" s="504">
        <v>7.94915215751075</v>
      </c>
      <c r="Q269" s="504">
        <v>11.217998841325604</v>
      </c>
      <c r="R269" s="504">
        <v>14.878181651931552</v>
      </c>
      <c r="S269" s="504">
        <v>0</v>
      </c>
      <c r="T269" s="504">
        <v>0</v>
      </c>
      <c r="U269" s="504">
        <v>0</v>
      </c>
      <c r="V269" s="504">
        <v>0</v>
      </c>
      <c r="W269" s="504">
        <v>0</v>
      </c>
      <c r="X269" s="504">
        <v>0</v>
      </c>
    </row>
    <row r="270" spans="2:24" outlineLevel="1">
      <c r="E270" s="488" t="s">
        <v>7764</v>
      </c>
      <c r="F270" s="488">
        <v>0</v>
      </c>
      <c r="G270" s="488" t="s">
        <v>29</v>
      </c>
      <c r="H270" s="504">
        <v>492.21417586995943</v>
      </c>
      <c r="I270" s="504">
        <v>0</v>
      </c>
      <c r="J270" s="504">
        <v>0</v>
      </c>
      <c r="K270" s="504">
        <v>0</v>
      </c>
      <c r="L270" s="504">
        <v>0</v>
      </c>
      <c r="M270" s="504">
        <v>0</v>
      </c>
      <c r="N270" s="504">
        <v>21.282980489346158</v>
      </c>
      <c r="O270" s="504">
        <v>61.46680747986494</v>
      </c>
      <c r="P270" s="504">
        <v>99.973697678900592</v>
      </c>
      <c r="Q270" s="504">
        <v>136.97035922411067</v>
      </c>
      <c r="R270" s="504">
        <v>172.52033099773706</v>
      </c>
      <c r="S270" s="504">
        <v>0</v>
      </c>
      <c r="T270" s="504">
        <v>0</v>
      </c>
      <c r="U270" s="504">
        <v>0</v>
      </c>
      <c r="V270" s="504">
        <v>0</v>
      </c>
      <c r="W270" s="504">
        <v>0</v>
      </c>
      <c r="X270" s="504">
        <v>0</v>
      </c>
    </row>
    <row r="271" spans="2:24" outlineLevel="1">
      <c r="E271" s="488" t="s">
        <v>7765</v>
      </c>
      <c r="F271" s="488">
        <v>0</v>
      </c>
      <c r="G271" s="488" t="s">
        <v>29</v>
      </c>
      <c r="H271" s="504">
        <v>733.1373100433002</v>
      </c>
      <c r="I271" s="504">
        <v>0</v>
      </c>
      <c r="J271" s="504">
        <v>0</v>
      </c>
      <c r="K271" s="504">
        <v>0</v>
      </c>
      <c r="L271" s="504">
        <v>0</v>
      </c>
      <c r="M271" s="504">
        <v>0</v>
      </c>
      <c r="N271" s="504">
        <v>31.994883433264196</v>
      </c>
      <c r="O271" s="504">
        <v>95.353850611954414</v>
      </c>
      <c r="P271" s="504">
        <v>150.57647187858012</v>
      </c>
      <c r="Q271" s="504">
        <v>200.69911720485968</v>
      </c>
      <c r="R271" s="504">
        <v>254.51298691464186</v>
      </c>
      <c r="S271" s="504">
        <v>0</v>
      </c>
      <c r="T271" s="504">
        <v>0</v>
      </c>
      <c r="U271" s="504">
        <v>0</v>
      </c>
      <c r="V271" s="504">
        <v>0</v>
      </c>
      <c r="W271" s="504">
        <v>0</v>
      </c>
      <c r="X271" s="504">
        <v>0</v>
      </c>
    </row>
    <row r="272" spans="2:24" outlineLevel="1">
      <c r="E272" s="488" t="s">
        <v>7766</v>
      </c>
      <c r="F272" s="488">
        <v>0</v>
      </c>
      <c r="G272" s="488" t="s">
        <v>29</v>
      </c>
      <c r="H272" s="504">
        <v>81.994151767048081</v>
      </c>
      <c r="I272" s="504">
        <v>0</v>
      </c>
      <c r="J272" s="504">
        <v>0</v>
      </c>
      <c r="K272" s="504">
        <v>0</v>
      </c>
      <c r="L272" s="504">
        <v>0</v>
      </c>
      <c r="M272" s="504">
        <v>0</v>
      </c>
      <c r="N272" s="504">
        <v>3.3829080099434172</v>
      </c>
      <c r="O272" s="504">
        <v>10.239684549254031</v>
      </c>
      <c r="P272" s="504">
        <v>16.429667197913901</v>
      </c>
      <c r="Q272" s="504">
        <v>22.597177034063709</v>
      </c>
      <c r="R272" s="504">
        <v>29.344714975873021</v>
      </c>
      <c r="S272" s="504">
        <v>0</v>
      </c>
      <c r="T272" s="504">
        <v>0</v>
      </c>
      <c r="U272" s="504">
        <v>0</v>
      </c>
      <c r="V272" s="504">
        <v>0</v>
      </c>
      <c r="W272" s="504">
        <v>0</v>
      </c>
      <c r="X272" s="504">
        <v>0</v>
      </c>
    </row>
    <row r="273" spans="2:24" outlineLevel="1">
      <c r="E273" s="488" t="s">
        <v>7767</v>
      </c>
      <c r="F273" s="488">
        <v>0</v>
      </c>
      <c r="G273" s="488" t="s">
        <v>29</v>
      </c>
      <c r="H273" s="504">
        <v>-0.6363805979423488</v>
      </c>
      <c r="I273" s="504">
        <v>0</v>
      </c>
      <c r="J273" s="504">
        <v>0</v>
      </c>
      <c r="K273" s="504">
        <v>0</v>
      </c>
      <c r="L273" s="504">
        <v>0</v>
      </c>
      <c r="M273" s="504">
        <v>0</v>
      </c>
      <c r="N273" s="504">
        <v>-9.5840816634385623E-2</v>
      </c>
      <c r="O273" s="504">
        <v>-0.17419453306628943</v>
      </c>
      <c r="P273" s="504">
        <v>-0.13986625111079104</v>
      </c>
      <c r="Q273" s="504">
        <v>-0.11909529923012073</v>
      </c>
      <c r="R273" s="504">
        <v>-0.10738369790076194</v>
      </c>
      <c r="S273" s="504">
        <v>0</v>
      </c>
      <c r="T273" s="504">
        <v>0</v>
      </c>
      <c r="U273" s="504">
        <v>0</v>
      </c>
      <c r="V273" s="504">
        <v>0</v>
      </c>
      <c r="W273" s="504">
        <v>0</v>
      </c>
      <c r="X273" s="504">
        <v>0</v>
      </c>
    </row>
    <row r="274" spans="2:24" outlineLevel="1">
      <c r="E274" s="488" t="s">
        <v>7768</v>
      </c>
      <c r="F274" s="488">
        <v>0</v>
      </c>
      <c r="G274" s="488" t="s">
        <v>29</v>
      </c>
      <c r="H274" s="504">
        <v>0</v>
      </c>
      <c r="I274" s="504">
        <v>0</v>
      </c>
      <c r="J274" s="504">
        <v>0</v>
      </c>
      <c r="K274" s="504">
        <v>0</v>
      </c>
      <c r="L274" s="504">
        <v>0</v>
      </c>
      <c r="M274" s="504">
        <v>0</v>
      </c>
      <c r="N274" s="504">
        <v>0</v>
      </c>
      <c r="O274" s="504">
        <v>0</v>
      </c>
      <c r="P274" s="504">
        <v>0</v>
      </c>
      <c r="Q274" s="504">
        <v>0</v>
      </c>
      <c r="R274" s="504">
        <v>0</v>
      </c>
      <c r="S274" s="504">
        <v>0</v>
      </c>
      <c r="T274" s="504">
        <v>0</v>
      </c>
      <c r="U274" s="504">
        <v>0</v>
      </c>
      <c r="V274" s="504">
        <v>0</v>
      </c>
      <c r="W274" s="504">
        <v>0</v>
      </c>
      <c r="X274" s="504">
        <v>0</v>
      </c>
    </row>
    <row r="275" spans="2:24" outlineLevel="1">
      <c r="B275" s="490" t="s">
        <v>7769</v>
      </c>
      <c r="H275" s="488"/>
    </row>
    <row r="276" spans="2:24" outlineLevel="1">
      <c r="E276" s="488" t="s">
        <v>4493</v>
      </c>
      <c r="F276" s="488">
        <v>0</v>
      </c>
      <c r="G276" s="488" t="s">
        <v>64</v>
      </c>
      <c r="H276" s="502">
        <v>0</v>
      </c>
      <c r="I276" s="502">
        <v>0</v>
      </c>
      <c r="J276" s="502">
        <v>0</v>
      </c>
      <c r="K276" s="502">
        <v>0</v>
      </c>
      <c r="L276" s="502">
        <v>0</v>
      </c>
      <c r="M276" s="502">
        <v>0</v>
      </c>
      <c r="N276" s="502">
        <v>3.3399999999999999E-2</v>
      </c>
      <c r="O276" s="502">
        <v>3.3399999999999999E-2</v>
      </c>
      <c r="P276" s="502">
        <v>3.3399999999999999E-2</v>
      </c>
      <c r="Q276" s="502">
        <v>3.3399999999999999E-2</v>
      </c>
      <c r="R276" s="502">
        <v>3.3399999999999999E-2</v>
      </c>
      <c r="S276" s="502">
        <v>3.3399999999999999E-2</v>
      </c>
      <c r="T276" s="502">
        <v>3.3399999999999999E-2</v>
      </c>
      <c r="U276" s="502">
        <v>3.3399999999999999E-2</v>
      </c>
      <c r="V276" s="502">
        <v>3.3399999999999999E-2</v>
      </c>
      <c r="W276" s="502">
        <v>3.3399999999999999E-2</v>
      </c>
      <c r="X276" s="502">
        <v>0</v>
      </c>
    </row>
    <row r="277" spans="2:24" outlineLevel="1">
      <c r="E277" s="488" t="s">
        <v>4494</v>
      </c>
      <c r="F277" s="488">
        <v>0</v>
      </c>
      <c r="G277" s="488" t="s">
        <v>64</v>
      </c>
      <c r="H277" s="502">
        <v>0</v>
      </c>
      <c r="I277" s="502">
        <v>0</v>
      </c>
      <c r="J277" s="502">
        <v>0</v>
      </c>
      <c r="K277" s="502">
        <v>0</v>
      </c>
      <c r="L277" s="502">
        <v>0</v>
      </c>
      <c r="M277" s="502">
        <v>0</v>
      </c>
      <c r="N277" s="502">
        <v>4.0599999999999997E-2</v>
      </c>
      <c r="O277" s="502">
        <v>4.0599999999999997E-2</v>
      </c>
      <c r="P277" s="502">
        <v>4.0599999999999997E-2</v>
      </c>
      <c r="Q277" s="502">
        <v>4.0599999999999997E-2</v>
      </c>
      <c r="R277" s="502">
        <v>4.0599999999999997E-2</v>
      </c>
      <c r="S277" s="502">
        <v>4.0599999999999997E-2</v>
      </c>
      <c r="T277" s="502">
        <v>4.0599999999999997E-2</v>
      </c>
      <c r="U277" s="502">
        <v>4.0599999999999997E-2</v>
      </c>
      <c r="V277" s="502">
        <v>4.0599999999999997E-2</v>
      </c>
      <c r="W277" s="502">
        <v>4.0599999999999997E-2</v>
      </c>
      <c r="X277" s="502">
        <v>0</v>
      </c>
    </row>
    <row r="278" spans="2:24" outlineLevel="1">
      <c r="E278" s="488" t="s">
        <v>4495</v>
      </c>
      <c r="F278" s="488">
        <v>0</v>
      </c>
      <c r="G278" s="488" t="s">
        <v>64</v>
      </c>
      <c r="H278" s="502">
        <v>0</v>
      </c>
      <c r="I278" s="502">
        <v>0</v>
      </c>
      <c r="J278" s="502">
        <v>0</v>
      </c>
      <c r="K278" s="502">
        <v>0</v>
      </c>
      <c r="L278" s="502">
        <v>0</v>
      </c>
      <c r="M278" s="502">
        <v>0</v>
      </c>
      <c r="N278" s="502">
        <v>4.4999999999999998E-2</v>
      </c>
      <c r="O278" s="502">
        <v>4.4999999999999998E-2</v>
      </c>
      <c r="P278" s="502">
        <v>4.4999999999999998E-2</v>
      </c>
      <c r="Q278" s="502">
        <v>4.4999999999999998E-2</v>
      </c>
      <c r="R278" s="502">
        <v>4.4999999999999998E-2</v>
      </c>
      <c r="S278" s="502">
        <v>4.4999999999999998E-2</v>
      </c>
      <c r="T278" s="502">
        <v>4.4999999999999998E-2</v>
      </c>
      <c r="U278" s="502">
        <v>4.4999999999999998E-2</v>
      </c>
      <c r="V278" s="502">
        <v>4.4999999999999998E-2</v>
      </c>
      <c r="W278" s="502">
        <v>4.4999999999999998E-2</v>
      </c>
      <c r="X278" s="502">
        <v>0</v>
      </c>
    </row>
    <row r="279" spans="2:24" outlineLevel="1">
      <c r="E279" s="488" t="s">
        <v>4496</v>
      </c>
      <c r="F279" s="488">
        <v>0</v>
      </c>
      <c r="G279" s="488" t="s">
        <v>64</v>
      </c>
      <c r="H279" s="502">
        <v>0</v>
      </c>
      <c r="I279" s="502">
        <v>0</v>
      </c>
      <c r="J279" s="502">
        <v>0</v>
      </c>
      <c r="K279" s="502">
        <v>0</v>
      </c>
      <c r="L279" s="502">
        <v>0</v>
      </c>
      <c r="M279" s="502">
        <v>0</v>
      </c>
      <c r="N279" s="502">
        <v>4.8599999999999997E-2</v>
      </c>
      <c r="O279" s="502">
        <v>4.8599999999999997E-2</v>
      </c>
      <c r="P279" s="502">
        <v>4.8599999999999997E-2</v>
      </c>
      <c r="Q279" s="502">
        <v>4.8599999999999997E-2</v>
      </c>
      <c r="R279" s="502">
        <v>4.8599999999999997E-2</v>
      </c>
      <c r="S279" s="502">
        <v>4.8599999999999997E-2</v>
      </c>
      <c r="T279" s="502">
        <v>4.8599999999999997E-2</v>
      </c>
      <c r="U279" s="502">
        <v>4.8599999999999997E-2</v>
      </c>
      <c r="V279" s="502">
        <v>4.8599999999999997E-2</v>
      </c>
      <c r="W279" s="502">
        <v>4.8599999999999997E-2</v>
      </c>
      <c r="X279" s="502">
        <v>0</v>
      </c>
    </row>
    <row r="280" spans="2:24" outlineLevel="1">
      <c r="E280" s="488" t="s">
        <v>4497</v>
      </c>
      <c r="F280" s="488">
        <v>0</v>
      </c>
      <c r="G280" s="488" t="s">
        <v>64</v>
      </c>
      <c r="H280" s="502">
        <v>0</v>
      </c>
      <c r="I280" s="502">
        <v>0</v>
      </c>
      <c r="J280" s="502">
        <v>0</v>
      </c>
      <c r="K280" s="502">
        <v>0</v>
      </c>
      <c r="L280" s="502">
        <v>0</v>
      </c>
      <c r="M280" s="502">
        <v>0</v>
      </c>
      <c r="N280" s="502">
        <v>2.5000000000000001E-3</v>
      </c>
      <c r="O280" s="502">
        <v>2.5000000000000001E-3</v>
      </c>
      <c r="P280" s="502">
        <v>2.5000000000000001E-3</v>
      </c>
      <c r="Q280" s="502">
        <v>2.5000000000000001E-3</v>
      </c>
      <c r="R280" s="502">
        <v>2.5000000000000001E-3</v>
      </c>
      <c r="S280" s="502">
        <v>2.5000000000000001E-3</v>
      </c>
      <c r="T280" s="502">
        <v>2.5000000000000001E-3</v>
      </c>
      <c r="U280" s="502">
        <v>2.5000000000000001E-3</v>
      </c>
      <c r="V280" s="502">
        <v>2.5000000000000001E-3</v>
      </c>
      <c r="W280" s="502">
        <v>2.5000000000000001E-3</v>
      </c>
      <c r="X280" s="502">
        <v>0</v>
      </c>
    </row>
    <row r="281" spans="2:24" outlineLevel="1">
      <c r="E281" s="488" t="s">
        <v>4498</v>
      </c>
      <c r="F281" s="488">
        <v>0</v>
      </c>
      <c r="G281" s="488" t="s">
        <v>64</v>
      </c>
      <c r="H281" s="502">
        <v>0</v>
      </c>
      <c r="I281" s="502">
        <v>0</v>
      </c>
      <c r="J281" s="502">
        <v>0</v>
      </c>
      <c r="K281" s="502">
        <v>0</v>
      </c>
      <c r="L281" s="502">
        <v>0</v>
      </c>
      <c r="M281" s="502">
        <v>0</v>
      </c>
      <c r="N281" s="502">
        <v>0</v>
      </c>
      <c r="O281" s="502">
        <v>0</v>
      </c>
      <c r="P281" s="502">
        <v>0</v>
      </c>
      <c r="Q281" s="502">
        <v>0</v>
      </c>
      <c r="R281" s="502">
        <v>0</v>
      </c>
      <c r="S281" s="502">
        <v>0</v>
      </c>
      <c r="T281" s="502">
        <v>0</v>
      </c>
      <c r="U281" s="502">
        <v>0</v>
      </c>
      <c r="V281" s="502">
        <v>0</v>
      </c>
      <c r="W281" s="502">
        <v>0</v>
      </c>
      <c r="X281" s="502">
        <v>0</v>
      </c>
    </row>
    <row r="282" spans="2:24" outlineLevel="1">
      <c r="B282" s="490" t="s">
        <v>7770</v>
      </c>
      <c r="H282" s="488"/>
    </row>
    <row r="283" spans="2:24" outlineLevel="1">
      <c r="E283" s="488" t="s">
        <v>4519</v>
      </c>
      <c r="F283" s="488">
        <v>0</v>
      </c>
      <c r="G283" s="488" t="s">
        <v>64</v>
      </c>
      <c r="H283" s="502">
        <v>0</v>
      </c>
      <c r="I283" s="502">
        <v>0</v>
      </c>
      <c r="J283" s="502">
        <v>0</v>
      </c>
      <c r="K283" s="502">
        <v>0</v>
      </c>
      <c r="L283" s="502">
        <v>0</v>
      </c>
      <c r="M283" s="502">
        <v>0</v>
      </c>
      <c r="N283" s="502">
        <v>3.3399999999999999E-2</v>
      </c>
      <c r="O283" s="502">
        <v>3.3399999999999999E-2</v>
      </c>
      <c r="P283" s="502">
        <v>3.3399999999999999E-2</v>
      </c>
      <c r="Q283" s="502">
        <v>3.3399999999999999E-2</v>
      </c>
      <c r="R283" s="502">
        <v>3.3399999999999999E-2</v>
      </c>
      <c r="S283" s="502">
        <v>3.3399999999999999E-2</v>
      </c>
      <c r="T283" s="502">
        <v>3.3399999999999999E-2</v>
      </c>
      <c r="U283" s="502">
        <v>3.3399999999999999E-2</v>
      </c>
      <c r="V283" s="502">
        <v>3.3399999999999999E-2</v>
      </c>
      <c r="W283" s="502">
        <v>3.3399999999999999E-2</v>
      </c>
      <c r="X283" s="502">
        <v>0</v>
      </c>
    </row>
    <row r="284" spans="2:24" outlineLevel="1">
      <c r="E284" s="488" t="s">
        <v>4520</v>
      </c>
      <c r="F284" s="488">
        <v>0</v>
      </c>
      <c r="G284" s="488" t="s">
        <v>64</v>
      </c>
      <c r="H284" s="502">
        <v>0</v>
      </c>
      <c r="I284" s="502">
        <v>0</v>
      </c>
      <c r="J284" s="502">
        <v>0</v>
      </c>
      <c r="K284" s="502">
        <v>0</v>
      </c>
      <c r="L284" s="502">
        <v>0</v>
      </c>
      <c r="M284" s="502">
        <v>0</v>
      </c>
      <c r="N284" s="502">
        <v>4.0599999999999997E-2</v>
      </c>
      <c r="O284" s="502">
        <v>4.0599999999999997E-2</v>
      </c>
      <c r="P284" s="502">
        <v>4.0599999999999997E-2</v>
      </c>
      <c r="Q284" s="502">
        <v>4.0599999999999997E-2</v>
      </c>
      <c r="R284" s="502">
        <v>4.0599999999999997E-2</v>
      </c>
      <c r="S284" s="502">
        <v>4.0599999999999997E-2</v>
      </c>
      <c r="T284" s="502">
        <v>4.0599999999999997E-2</v>
      </c>
      <c r="U284" s="502">
        <v>4.0599999999999997E-2</v>
      </c>
      <c r="V284" s="502">
        <v>4.0599999999999997E-2</v>
      </c>
      <c r="W284" s="502">
        <v>4.0599999999999997E-2</v>
      </c>
      <c r="X284" s="502">
        <v>0</v>
      </c>
    </row>
    <row r="285" spans="2:24" outlineLevel="1">
      <c r="E285" s="488" t="s">
        <v>4521</v>
      </c>
      <c r="F285" s="488">
        <v>0</v>
      </c>
      <c r="G285" s="488" t="s">
        <v>64</v>
      </c>
      <c r="H285" s="502">
        <v>0</v>
      </c>
      <c r="I285" s="502">
        <v>0</v>
      </c>
      <c r="J285" s="502">
        <v>0</v>
      </c>
      <c r="K285" s="502">
        <v>0</v>
      </c>
      <c r="L285" s="502">
        <v>0</v>
      </c>
      <c r="M285" s="502">
        <v>0</v>
      </c>
      <c r="N285" s="502">
        <v>4.4999999999999998E-2</v>
      </c>
      <c r="O285" s="502">
        <v>4.4999999999999998E-2</v>
      </c>
      <c r="P285" s="502">
        <v>4.4999999999999998E-2</v>
      </c>
      <c r="Q285" s="502">
        <v>4.4999999999999998E-2</v>
      </c>
      <c r="R285" s="502">
        <v>4.4999999999999998E-2</v>
      </c>
      <c r="S285" s="502">
        <v>4.4999999999999998E-2</v>
      </c>
      <c r="T285" s="502">
        <v>4.4999999999999998E-2</v>
      </c>
      <c r="U285" s="502">
        <v>4.4999999999999998E-2</v>
      </c>
      <c r="V285" s="502">
        <v>4.4999999999999998E-2</v>
      </c>
      <c r="W285" s="502">
        <v>4.4999999999999998E-2</v>
      </c>
      <c r="X285" s="502">
        <v>0</v>
      </c>
    </row>
    <row r="286" spans="2:24" outlineLevel="1">
      <c r="E286" s="488" t="s">
        <v>4522</v>
      </c>
      <c r="F286" s="488">
        <v>0</v>
      </c>
      <c r="G286" s="488" t="s">
        <v>64</v>
      </c>
      <c r="H286" s="502">
        <v>0</v>
      </c>
      <c r="I286" s="502">
        <v>0</v>
      </c>
      <c r="J286" s="502">
        <v>0</v>
      </c>
      <c r="K286" s="502">
        <v>0</v>
      </c>
      <c r="L286" s="502">
        <v>0</v>
      </c>
      <c r="M286" s="502">
        <v>0</v>
      </c>
      <c r="N286" s="502">
        <v>4.8599999999999997E-2</v>
      </c>
      <c r="O286" s="502">
        <v>4.8599999999999997E-2</v>
      </c>
      <c r="P286" s="502">
        <v>4.8599999999999997E-2</v>
      </c>
      <c r="Q286" s="502">
        <v>4.8599999999999997E-2</v>
      </c>
      <c r="R286" s="502">
        <v>4.8599999999999997E-2</v>
      </c>
      <c r="S286" s="502">
        <v>4.8599999999999997E-2</v>
      </c>
      <c r="T286" s="502">
        <v>4.8599999999999997E-2</v>
      </c>
      <c r="U286" s="502">
        <v>4.8599999999999997E-2</v>
      </c>
      <c r="V286" s="502">
        <v>4.8599999999999997E-2</v>
      </c>
      <c r="W286" s="502">
        <v>4.8599999999999997E-2</v>
      </c>
      <c r="X286" s="502">
        <v>0</v>
      </c>
    </row>
    <row r="287" spans="2:24" outlineLevel="1">
      <c r="E287" s="488" t="s">
        <v>4523</v>
      </c>
      <c r="F287" s="488">
        <v>0</v>
      </c>
      <c r="G287" s="488" t="s">
        <v>64</v>
      </c>
      <c r="H287" s="502">
        <v>0</v>
      </c>
      <c r="I287" s="502">
        <v>0</v>
      </c>
      <c r="J287" s="502">
        <v>0</v>
      </c>
      <c r="K287" s="502">
        <v>0</v>
      </c>
      <c r="L287" s="502">
        <v>0</v>
      </c>
      <c r="M287" s="502">
        <v>0</v>
      </c>
      <c r="N287" s="502">
        <v>2.5000000000000001E-3</v>
      </c>
      <c r="O287" s="502">
        <v>2.5000000000000001E-3</v>
      </c>
      <c r="P287" s="502">
        <v>2.5000000000000001E-3</v>
      </c>
      <c r="Q287" s="502">
        <v>2.5000000000000001E-3</v>
      </c>
      <c r="R287" s="502">
        <v>2.5000000000000001E-3</v>
      </c>
      <c r="S287" s="502">
        <v>2.5000000000000001E-3</v>
      </c>
      <c r="T287" s="502">
        <v>2.5000000000000001E-3</v>
      </c>
      <c r="U287" s="502">
        <v>2.5000000000000001E-3</v>
      </c>
      <c r="V287" s="502">
        <v>2.5000000000000001E-3</v>
      </c>
      <c r="W287" s="502">
        <v>2.5000000000000001E-3</v>
      </c>
      <c r="X287" s="502">
        <v>0</v>
      </c>
    </row>
    <row r="288" spans="2:24" outlineLevel="1">
      <c r="E288" s="488" t="s">
        <v>4524</v>
      </c>
      <c r="F288" s="488">
        <v>0</v>
      </c>
      <c r="G288" s="488" t="s">
        <v>64</v>
      </c>
      <c r="H288" s="502">
        <v>0</v>
      </c>
      <c r="I288" s="502">
        <v>0</v>
      </c>
      <c r="J288" s="502">
        <v>0</v>
      </c>
      <c r="K288" s="502">
        <v>0</v>
      </c>
      <c r="L288" s="502">
        <v>0</v>
      </c>
      <c r="M288" s="502">
        <v>0</v>
      </c>
      <c r="N288" s="502">
        <v>0</v>
      </c>
      <c r="O288" s="502">
        <v>0</v>
      </c>
      <c r="P288" s="502">
        <v>0</v>
      </c>
      <c r="Q288" s="502">
        <v>0</v>
      </c>
      <c r="R288" s="502">
        <v>0</v>
      </c>
      <c r="S288" s="502">
        <v>0</v>
      </c>
      <c r="T288" s="502">
        <v>0</v>
      </c>
      <c r="U288" s="502">
        <v>0</v>
      </c>
      <c r="V288" s="502">
        <v>0</v>
      </c>
      <c r="W288" s="502">
        <v>0</v>
      </c>
      <c r="X288" s="502">
        <v>0</v>
      </c>
    </row>
    <row r="289" spans="1:24" outlineLevel="1">
      <c r="B289" s="490" t="s">
        <v>7771</v>
      </c>
      <c r="H289" s="488"/>
    </row>
    <row r="290" spans="1:24" outlineLevel="1">
      <c r="E290" s="502" t="s">
        <v>7772</v>
      </c>
      <c r="F290" s="502">
        <v>3.3399999999999999E-2</v>
      </c>
      <c r="G290" s="488" t="s">
        <v>64</v>
      </c>
      <c r="H290" s="488"/>
    </row>
    <row r="291" spans="1:24" outlineLevel="1">
      <c r="E291" s="502" t="s">
        <v>7773</v>
      </c>
      <c r="F291" s="502">
        <v>4.0599999999999997E-2</v>
      </c>
      <c r="G291" s="488" t="s">
        <v>64</v>
      </c>
      <c r="H291" s="488"/>
    </row>
    <row r="292" spans="1:24" outlineLevel="1">
      <c r="E292" s="502" t="s">
        <v>7774</v>
      </c>
      <c r="F292" s="502">
        <v>4.4999999999999998E-2</v>
      </c>
      <c r="G292" s="488" t="s">
        <v>64</v>
      </c>
      <c r="H292" s="488"/>
    </row>
    <row r="293" spans="1:24" outlineLevel="1">
      <c r="E293" s="502" t="s">
        <v>7775</v>
      </c>
      <c r="F293" s="502">
        <v>4.8600000000000004E-2</v>
      </c>
      <c r="G293" s="488" t="s">
        <v>64</v>
      </c>
      <c r="H293" s="488"/>
    </row>
    <row r="294" spans="1:24" outlineLevel="1">
      <c r="E294" s="502" t="s">
        <v>7776</v>
      </c>
      <c r="F294" s="502">
        <v>0</v>
      </c>
      <c r="G294" s="488" t="s">
        <v>64</v>
      </c>
      <c r="H294" s="488"/>
    </row>
    <row r="295" spans="1:24" outlineLevel="1">
      <c r="E295" s="502" t="s">
        <v>7777</v>
      </c>
      <c r="F295" s="502">
        <v>0</v>
      </c>
      <c r="G295" s="488" t="s">
        <v>64</v>
      </c>
      <c r="H295" s="488"/>
    </row>
    <row r="296" spans="1:24" outlineLevel="1">
      <c r="B296" s="490" t="s">
        <v>7778</v>
      </c>
      <c r="H296" s="488"/>
    </row>
    <row r="297" spans="1:24" outlineLevel="1">
      <c r="E297" s="488" t="s">
        <v>4466</v>
      </c>
      <c r="F297" s="488">
        <v>0</v>
      </c>
      <c r="G297" s="488" t="s">
        <v>64</v>
      </c>
      <c r="H297" s="502">
        <v>0</v>
      </c>
      <c r="I297" s="502">
        <v>0</v>
      </c>
      <c r="J297" s="502">
        <v>0</v>
      </c>
      <c r="K297" s="502">
        <v>0</v>
      </c>
      <c r="L297" s="502">
        <v>0</v>
      </c>
      <c r="M297" s="502">
        <v>0</v>
      </c>
      <c r="N297" s="502">
        <v>0.39717319753594355</v>
      </c>
      <c r="O297" s="502">
        <v>0.41545541250426987</v>
      </c>
      <c r="P297" s="502">
        <v>0.36679955147141396</v>
      </c>
      <c r="Q297" s="502">
        <v>0.40376080950924503</v>
      </c>
      <c r="R297" s="502">
        <v>0.30961429288072312</v>
      </c>
      <c r="S297" s="502">
        <v>0.53144606170622943</v>
      </c>
      <c r="T297" s="502">
        <v>0.53434884148101502</v>
      </c>
      <c r="U297" s="502">
        <v>0.53723539002163001</v>
      </c>
      <c r="V297" s="502">
        <v>0.54010791482574771</v>
      </c>
      <c r="W297" s="502">
        <v>0.54296847641302204</v>
      </c>
      <c r="X297" s="502">
        <v>0</v>
      </c>
    </row>
    <row r="298" spans="1:24" outlineLevel="1">
      <c r="E298" s="488" t="s">
        <v>4467</v>
      </c>
      <c r="F298" s="488">
        <v>0</v>
      </c>
      <c r="G298" s="488" t="s">
        <v>64</v>
      </c>
      <c r="H298" s="502">
        <v>0</v>
      </c>
      <c r="I298" s="502">
        <v>0</v>
      </c>
      <c r="J298" s="502">
        <v>0</v>
      </c>
      <c r="K298" s="502">
        <v>0</v>
      </c>
      <c r="L298" s="502">
        <v>0</v>
      </c>
      <c r="M298" s="502">
        <v>0</v>
      </c>
      <c r="N298" s="502">
        <v>0.35517827598921231</v>
      </c>
      <c r="O298" s="502">
        <v>0.3827105761106202</v>
      </c>
      <c r="P298" s="502">
        <v>0.36496180913810988</v>
      </c>
      <c r="Q298" s="502">
        <v>0.38479941049666572</v>
      </c>
      <c r="R298" s="502">
        <v>0.37888641043677124</v>
      </c>
      <c r="S298" s="502">
        <v>0.39342513313993771</v>
      </c>
      <c r="T298" s="502">
        <v>0.39972599624192467</v>
      </c>
      <c r="U298" s="502">
        <v>0.40174910042722589</v>
      </c>
      <c r="V298" s="502">
        <v>0.40282637126238102</v>
      </c>
      <c r="W298" s="502">
        <v>0.40006935584465331</v>
      </c>
      <c r="X298" s="502">
        <v>0</v>
      </c>
    </row>
    <row r="299" spans="1:24" outlineLevel="1">
      <c r="E299" s="488" t="s">
        <v>4468</v>
      </c>
      <c r="F299" s="488">
        <v>0</v>
      </c>
      <c r="G299" s="488" t="s">
        <v>64</v>
      </c>
      <c r="H299" s="502">
        <v>0</v>
      </c>
      <c r="I299" s="502">
        <v>0</v>
      </c>
      <c r="J299" s="502">
        <v>0</v>
      </c>
      <c r="K299" s="502">
        <v>0</v>
      </c>
      <c r="L299" s="502">
        <v>0</v>
      </c>
      <c r="M299" s="502">
        <v>0</v>
      </c>
      <c r="N299" s="502">
        <v>0.26210600275045193</v>
      </c>
      <c r="O299" s="502">
        <v>0.24883662418505823</v>
      </c>
      <c r="P299" s="502">
        <v>0.28071922838458763</v>
      </c>
      <c r="Q299" s="502">
        <v>0.25127479936474661</v>
      </c>
      <c r="R299" s="502">
        <v>0.24415449623694596</v>
      </c>
      <c r="S299" s="502">
        <v>0.35747369057177147</v>
      </c>
      <c r="T299" s="502">
        <v>0.3300745746835923</v>
      </c>
      <c r="U299" s="502">
        <v>0.26020205836101906</v>
      </c>
      <c r="V299" s="502">
        <v>0.22582063007137954</v>
      </c>
      <c r="W299" s="502">
        <v>0.1937431538938672</v>
      </c>
      <c r="X299" s="502">
        <v>0</v>
      </c>
    </row>
    <row r="300" spans="1:24" outlineLevel="1">
      <c r="E300" s="488" t="s">
        <v>4469</v>
      </c>
      <c r="F300" s="488">
        <v>0</v>
      </c>
      <c r="G300" s="488" t="s">
        <v>64</v>
      </c>
      <c r="H300" s="502">
        <v>0</v>
      </c>
      <c r="I300" s="502">
        <v>0</v>
      </c>
      <c r="J300" s="502">
        <v>0</v>
      </c>
      <c r="K300" s="502">
        <v>0</v>
      </c>
      <c r="L300" s="502">
        <v>0</v>
      </c>
      <c r="M300" s="502">
        <v>0</v>
      </c>
      <c r="N300" s="502">
        <v>0.48134915373368781</v>
      </c>
      <c r="O300" s="502">
        <v>0.46155316017208314</v>
      </c>
      <c r="P300" s="502">
        <v>0.51187743616873782</v>
      </c>
      <c r="Q300" s="502">
        <v>0.44913467155632886</v>
      </c>
      <c r="R300" s="502">
        <v>0.45064203308673068</v>
      </c>
      <c r="S300" s="502">
        <v>0.37898326898326895</v>
      </c>
      <c r="T300" s="502">
        <v>0.38018021072618313</v>
      </c>
      <c r="U300" s="502">
        <v>0.38136629318863147</v>
      </c>
      <c r="V300" s="502">
        <v>0.38254222986946379</v>
      </c>
      <c r="W300" s="502">
        <v>0.38370677256978486</v>
      </c>
      <c r="X300" s="502">
        <v>0</v>
      </c>
    </row>
    <row r="301" spans="1:24" outlineLevel="1">
      <c r="E301" s="488" t="s">
        <v>4470</v>
      </c>
      <c r="F301" s="488">
        <v>0</v>
      </c>
      <c r="G301" s="488" t="s">
        <v>64</v>
      </c>
      <c r="H301" s="502">
        <v>0</v>
      </c>
      <c r="I301" s="502">
        <v>0</v>
      </c>
      <c r="J301" s="502">
        <v>0</v>
      </c>
      <c r="K301" s="502">
        <v>0</v>
      </c>
      <c r="L301" s="502">
        <v>0</v>
      </c>
      <c r="M301" s="502">
        <v>0</v>
      </c>
      <c r="N301" s="502">
        <v>-0.5713480537622716</v>
      </c>
      <c r="O301" s="502">
        <v>0.5354391177899479</v>
      </c>
      <c r="P301" s="502">
        <v>0.60866499373596727</v>
      </c>
      <c r="Q301" s="502">
        <v>0.86980381186209421</v>
      </c>
      <c r="R301" s="502">
        <v>0.73037818623492967</v>
      </c>
      <c r="S301" s="502">
        <v>0</v>
      </c>
      <c r="T301" s="502">
        <v>0</v>
      </c>
      <c r="U301" s="502">
        <v>0</v>
      </c>
      <c r="V301" s="502">
        <v>0</v>
      </c>
      <c r="W301" s="502">
        <v>0</v>
      </c>
      <c r="X301" s="502">
        <v>0</v>
      </c>
    </row>
    <row r="302" spans="1:24" outlineLevel="1">
      <c r="E302" s="488" t="s">
        <v>4471</v>
      </c>
      <c r="F302" s="488">
        <v>0</v>
      </c>
      <c r="G302" s="488" t="s">
        <v>64</v>
      </c>
      <c r="H302" s="502">
        <v>0</v>
      </c>
      <c r="I302" s="502">
        <v>0</v>
      </c>
      <c r="J302" s="502">
        <v>0</v>
      </c>
      <c r="K302" s="502">
        <v>0</v>
      </c>
      <c r="L302" s="502">
        <v>0</v>
      </c>
      <c r="M302" s="502">
        <v>0</v>
      </c>
      <c r="N302" s="502">
        <v>0</v>
      </c>
      <c r="O302" s="502">
        <v>0</v>
      </c>
      <c r="P302" s="502">
        <v>0</v>
      </c>
      <c r="Q302" s="502">
        <v>0</v>
      </c>
      <c r="R302" s="502">
        <v>0</v>
      </c>
      <c r="S302" s="502">
        <v>0</v>
      </c>
      <c r="T302" s="502">
        <v>0</v>
      </c>
      <c r="U302" s="502">
        <v>0</v>
      </c>
      <c r="V302" s="502">
        <v>0</v>
      </c>
      <c r="W302" s="502">
        <v>0</v>
      </c>
      <c r="X302" s="502">
        <v>0</v>
      </c>
    </row>
    <row r="303" spans="1:24">
      <c r="A303" s="490" t="s">
        <v>7779</v>
      </c>
      <c r="E303" s="505"/>
      <c r="H303" s="488"/>
    </row>
    <row r="304" spans="1:24" outlineLevel="1">
      <c r="B304" s="490" t="s">
        <v>7780</v>
      </c>
      <c r="E304" s="505"/>
      <c r="H304" s="488"/>
    </row>
    <row r="305" spans="2:24" outlineLevel="1">
      <c r="E305" s="505" t="s">
        <v>7612</v>
      </c>
      <c r="F305" s="488">
        <v>0</v>
      </c>
      <c r="G305" s="488" t="s">
        <v>29</v>
      </c>
      <c r="H305" s="504">
        <v>3170.4720045398626</v>
      </c>
      <c r="I305" s="504">
        <v>0</v>
      </c>
      <c r="J305" s="504">
        <v>0</v>
      </c>
      <c r="K305" s="504">
        <v>0</v>
      </c>
      <c r="L305" s="504">
        <v>0</v>
      </c>
      <c r="M305" s="504">
        <v>299.567586584048</v>
      </c>
      <c r="N305" s="504">
        <v>289.56202919214081</v>
      </c>
      <c r="O305" s="504">
        <v>279.89065741712329</v>
      </c>
      <c r="P305" s="504">
        <v>270.54230945939133</v>
      </c>
      <c r="Q305" s="504">
        <v>261.50619632344768</v>
      </c>
      <c r="R305" s="504">
        <v>252.77188936624449</v>
      </c>
      <c r="S305" s="504">
        <v>252.77188936624449</v>
      </c>
      <c r="T305" s="504">
        <v>252.77188936624449</v>
      </c>
      <c r="U305" s="504">
        <v>252.77188936624452</v>
      </c>
      <c r="V305" s="504">
        <v>252.77188936624452</v>
      </c>
      <c r="W305" s="504">
        <v>252.77188936624452</v>
      </c>
      <c r="X305" s="504">
        <v>252.77188936624452</v>
      </c>
    </row>
    <row r="306" spans="2:24" outlineLevel="1">
      <c r="E306" s="505" t="s">
        <v>7613</v>
      </c>
      <c r="F306" s="488">
        <v>0</v>
      </c>
      <c r="G306" s="488" t="s">
        <v>29</v>
      </c>
      <c r="H306" s="504">
        <v>60618.585079294367</v>
      </c>
      <c r="I306" s="504">
        <v>0</v>
      </c>
      <c r="J306" s="504">
        <v>0</v>
      </c>
      <c r="K306" s="504">
        <v>0</v>
      </c>
      <c r="L306" s="504">
        <v>0</v>
      </c>
      <c r="M306" s="504">
        <v>5885.3300420589139</v>
      </c>
      <c r="N306" s="504">
        <v>5646.3856423513216</v>
      </c>
      <c r="O306" s="504">
        <v>5417.1423852718581</v>
      </c>
      <c r="P306" s="504">
        <v>5197.2064044298204</v>
      </c>
      <c r="Q306" s="504">
        <v>4986.1998244099705</v>
      </c>
      <c r="R306" s="504">
        <v>4783.7601115389243</v>
      </c>
      <c r="S306" s="504">
        <v>4783.7601115389252</v>
      </c>
      <c r="T306" s="504">
        <v>4783.7601115389243</v>
      </c>
      <c r="U306" s="504">
        <v>4783.7601115389243</v>
      </c>
      <c r="V306" s="504">
        <v>4783.7601115389243</v>
      </c>
      <c r="W306" s="504">
        <v>4783.7601115389252</v>
      </c>
      <c r="X306" s="504">
        <v>4783.7601115389252</v>
      </c>
    </row>
    <row r="307" spans="2:24" outlineLevel="1">
      <c r="E307" s="505" t="s">
        <v>7614</v>
      </c>
      <c r="F307" s="488">
        <v>0</v>
      </c>
      <c r="G307" s="488" t="s">
        <v>29</v>
      </c>
      <c r="H307" s="504">
        <v>47628.500210178907</v>
      </c>
      <c r="I307" s="504">
        <v>0</v>
      </c>
      <c r="J307" s="504">
        <v>0</v>
      </c>
      <c r="K307" s="504">
        <v>0</v>
      </c>
      <c r="L307" s="504">
        <v>0</v>
      </c>
      <c r="M307" s="504">
        <v>4701.5827763226025</v>
      </c>
      <c r="N307" s="504">
        <v>4490.0115513880855</v>
      </c>
      <c r="O307" s="504">
        <v>4287.9610315756208</v>
      </c>
      <c r="P307" s="504">
        <v>4095.0027851547184</v>
      </c>
      <c r="Q307" s="504">
        <v>3910.7276598227568</v>
      </c>
      <c r="R307" s="504">
        <v>3734.7449151307328</v>
      </c>
      <c r="S307" s="504">
        <v>3734.7449151307328</v>
      </c>
      <c r="T307" s="504">
        <v>3734.7449151307324</v>
      </c>
      <c r="U307" s="504">
        <v>3734.7449151307324</v>
      </c>
      <c r="V307" s="504">
        <v>3734.7449151307324</v>
      </c>
      <c r="W307" s="504">
        <v>3734.7449151307328</v>
      </c>
      <c r="X307" s="504">
        <v>3734.7449151307328</v>
      </c>
    </row>
    <row r="308" spans="2:24" outlineLevel="1">
      <c r="E308" s="505" t="s">
        <v>7615</v>
      </c>
      <c r="F308" s="488">
        <v>0</v>
      </c>
      <c r="G308" s="488" t="s">
        <v>29</v>
      </c>
      <c r="H308" s="504">
        <v>14735.428502280147</v>
      </c>
      <c r="I308" s="504">
        <v>0</v>
      </c>
      <c r="J308" s="504">
        <v>0</v>
      </c>
      <c r="K308" s="504">
        <v>0</v>
      </c>
      <c r="L308" s="504">
        <v>0</v>
      </c>
      <c r="M308" s="504">
        <v>1474.4944304468647</v>
      </c>
      <c r="N308" s="504">
        <v>1402.8340011271468</v>
      </c>
      <c r="O308" s="504">
        <v>1334.6562686723673</v>
      </c>
      <c r="P308" s="504">
        <v>1269.7919740148902</v>
      </c>
      <c r="Q308" s="504">
        <v>1208.0800840777667</v>
      </c>
      <c r="R308" s="504">
        <v>1149.3673919915871</v>
      </c>
      <c r="S308" s="504">
        <v>1149.3673919915873</v>
      </c>
      <c r="T308" s="504">
        <v>1149.3673919915871</v>
      </c>
      <c r="U308" s="504">
        <v>1149.3673919915871</v>
      </c>
      <c r="V308" s="504">
        <v>1149.3673919915871</v>
      </c>
      <c r="W308" s="504">
        <v>1149.3673919915871</v>
      </c>
      <c r="X308" s="504">
        <v>1149.3673919915871</v>
      </c>
    </row>
    <row r="309" spans="2:24" outlineLevel="1">
      <c r="E309" s="505" t="s">
        <v>7616</v>
      </c>
      <c r="F309" s="488">
        <v>0</v>
      </c>
      <c r="G309" s="488" t="s">
        <v>29</v>
      </c>
      <c r="H309" s="504">
        <v>18825.349448402099</v>
      </c>
      <c r="I309" s="504">
        <v>0</v>
      </c>
      <c r="J309" s="504">
        <v>0</v>
      </c>
      <c r="K309" s="504">
        <v>0</v>
      </c>
      <c r="L309" s="504">
        <v>0</v>
      </c>
      <c r="M309" s="504">
        <v>1583.5591606586217</v>
      </c>
      <c r="N309" s="504">
        <v>1579.6002627569751</v>
      </c>
      <c r="O309" s="504">
        <v>1575.6512621000825</v>
      </c>
      <c r="P309" s="504">
        <v>1571.7121339448324</v>
      </c>
      <c r="Q309" s="504">
        <v>1567.7828536099703</v>
      </c>
      <c r="R309" s="504">
        <v>1563.8633964759451</v>
      </c>
      <c r="S309" s="504">
        <v>1563.8633964759451</v>
      </c>
      <c r="T309" s="504">
        <v>1563.8633964759451</v>
      </c>
      <c r="U309" s="504">
        <v>1563.8633964759451</v>
      </c>
      <c r="V309" s="504">
        <v>1563.8633964759449</v>
      </c>
      <c r="W309" s="504">
        <v>1563.8633964759454</v>
      </c>
      <c r="X309" s="504">
        <v>1563.8633964759454</v>
      </c>
    </row>
    <row r="310" spans="2:24" outlineLevel="1">
      <c r="E310" s="505" t="s">
        <v>7617</v>
      </c>
      <c r="F310" s="488">
        <v>0</v>
      </c>
      <c r="G310" s="488" t="s">
        <v>29</v>
      </c>
      <c r="H310" s="504">
        <v>0</v>
      </c>
      <c r="I310" s="504">
        <v>0</v>
      </c>
      <c r="J310" s="504">
        <v>0</v>
      </c>
      <c r="K310" s="504">
        <v>0</v>
      </c>
      <c r="L310" s="504">
        <v>0</v>
      </c>
      <c r="M310" s="504">
        <v>0</v>
      </c>
      <c r="N310" s="504">
        <v>0</v>
      </c>
      <c r="O310" s="504">
        <v>0</v>
      </c>
      <c r="P310" s="504">
        <v>0</v>
      </c>
      <c r="Q310" s="504">
        <v>0</v>
      </c>
      <c r="R310" s="504">
        <v>0</v>
      </c>
      <c r="S310" s="504">
        <v>0</v>
      </c>
      <c r="T310" s="504">
        <v>0</v>
      </c>
      <c r="U310" s="504">
        <v>0</v>
      </c>
      <c r="V310" s="504">
        <v>0</v>
      </c>
      <c r="W310" s="504">
        <v>0</v>
      </c>
      <c r="X310" s="504">
        <v>0</v>
      </c>
    </row>
    <row r="311" spans="2:24" outlineLevel="1">
      <c r="B311" s="490" t="s">
        <v>7781</v>
      </c>
      <c r="E311" s="505"/>
      <c r="H311" s="488"/>
    </row>
    <row r="312" spans="2:24" outlineLevel="1">
      <c r="E312" s="505" t="s">
        <v>7618</v>
      </c>
      <c r="F312" s="488">
        <v>0</v>
      </c>
      <c r="G312" s="488" t="s">
        <v>29</v>
      </c>
      <c r="H312" s="504">
        <v>2440.2321254753401</v>
      </c>
      <c r="I312" s="504">
        <v>0</v>
      </c>
      <c r="J312" s="504">
        <v>0</v>
      </c>
      <c r="K312" s="504">
        <v>0</v>
      </c>
      <c r="L312" s="504">
        <v>0</v>
      </c>
      <c r="M312" s="504">
        <v>242.87422127021722</v>
      </c>
      <c r="N312" s="504">
        <v>234.76222227979193</v>
      </c>
      <c r="O312" s="504">
        <v>226.92116405564687</v>
      </c>
      <c r="P312" s="504">
        <v>219.34199717618827</v>
      </c>
      <c r="Q312" s="504">
        <v>212.01597447050361</v>
      </c>
      <c r="R312" s="504">
        <v>204.93464092318877</v>
      </c>
      <c r="S312" s="504">
        <v>198.08982391635428</v>
      </c>
      <c r="T312" s="504">
        <v>191.47362379754802</v>
      </c>
      <c r="U312" s="504">
        <v>185.07840476270994</v>
      </c>
      <c r="V312" s="504">
        <v>178.89678604363542</v>
      </c>
      <c r="W312" s="504">
        <v>172.92163338977801</v>
      </c>
      <c r="X312" s="504">
        <v>172.92163338977801</v>
      </c>
    </row>
    <row r="313" spans="2:24" outlineLevel="1">
      <c r="E313" s="505" t="s">
        <v>7619</v>
      </c>
      <c r="F313" s="488">
        <v>0</v>
      </c>
      <c r="G313" s="488" t="s">
        <v>29</v>
      </c>
      <c r="H313" s="504">
        <v>24566.195377074113</v>
      </c>
      <c r="I313" s="504">
        <v>0</v>
      </c>
      <c r="J313" s="504">
        <v>0</v>
      </c>
      <c r="K313" s="504">
        <v>0</v>
      </c>
      <c r="L313" s="504">
        <v>0</v>
      </c>
      <c r="M313" s="504">
        <v>2538.1474870873144</v>
      </c>
      <c r="N313" s="504">
        <v>2435.0986991115697</v>
      </c>
      <c r="O313" s="504">
        <v>2336.2336919276395</v>
      </c>
      <c r="P313" s="504">
        <v>2241.3826040353774</v>
      </c>
      <c r="Q313" s="504">
        <v>2150.3824703115415</v>
      </c>
      <c r="R313" s="504">
        <v>2063.0769420168926</v>
      </c>
      <c r="S313" s="504">
        <v>1979.316018171007</v>
      </c>
      <c r="T313" s="504">
        <v>1898.9557878332641</v>
      </c>
      <c r="U313" s="504">
        <v>1821.8581828472338</v>
      </c>
      <c r="V313" s="504">
        <v>1747.8907406236362</v>
      </c>
      <c r="W313" s="504">
        <v>1676.9263765543169</v>
      </c>
      <c r="X313" s="504">
        <v>1676.9263765543169</v>
      </c>
    </row>
    <row r="314" spans="2:24" outlineLevel="1">
      <c r="E314" s="505" t="s">
        <v>7620</v>
      </c>
      <c r="F314" s="488">
        <v>0</v>
      </c>
      <c r="G314" s="488" t="s">
        <v>29</v>
      </c>
      <c r="H314" s="504">
        <v>18950.556434405582</v>
      </c>
      <c r="I314" s="504">
        <v>0</v>
      </c>
      <c r="J314" s="504">
        <v>0</v>
      </c>
      <c r="K314" s="504">
        <v>0</v>
      </c>
      <c r="L314" s="504">
        <v>0</v>
      </c>
      <c r="M314" s="504">
        <v>2002.8337354566211</v>
      </c>
      <c r="N314" s="504">
        <v>1912.706217361073</v>
      </c>
      <c r="O314" s="504">
        <v>1826.6344375798244</v>
      </c>
      <c r="P314" s="504">
        <v>1744.4358878887324</v>
      </c>
      <c r="Q314" s="504">
        <v>1665.9362729337392</v>
      </c>
      <c r="R314" s="504">
        <v>1590.9691406517211</v>
      </c>
      <c r="S314" s="504">
        <v>1519.3755293223935</v>
      </c>
      <c r="T314" s="504">
        <v>1451.0036305028859</v>
      </c>
      <c r="U314" s="504">
        <v>1385.7084671302562</v>
      </c>
      <c r="V314" s="504">
        <v>1323.3515861093945</v>
      </c>
      <c r="W314" s="504">
        <v>1263.8007647344718</v>
      </c>
      <c r="X314" s="504">
        <v>1263.8007647344718</v>
      </c>
    </row>
    <row r="315" spans="2:24" outlineLevel="1">
      <c r="E315" s="505" t="s">
        <v>7621</v>
      </c>
      <c r="F315" s="488">
        <v>0</v>
      </c>
      <c r="G315" s="488" t="s">
        <v>29</v>
      </c>
      <c r="H315" s="504">
        <v>3052.1070716580562</v>
      </c>
      <c r="I315" s="504">
        <v>0</v>
      </c>
      <c r="J315" s="504">
        <v>0</v>
      </c>
      <c r="K315" s="504">
        <v>0</v>
      </c>
      <c r="L315" s="504">
        <v>0</v>
      </c>
      <c r="M315" s="504">
        <v>328.57509490026462</v>
      </c>
      <c r="N315" s="504">
        <v>312.60634528811175</v>
      </c>
      <c r="O315" s="504">
        <v>297.4136769071095</v>
      </c>
      <c r="P315" s="504">
        <v>282.95937220942398</v>
      </c>
      <c r="Q315" s="504">
        <v>269.20754672004597</v>
      </c>
      <c r="R315" s="504">
        <v>256.12405994945175</v>
      </c>
      <c r="S315" s="504">
        <v>243.67643063590836</v>
      </c>
      <c r="T315" s="504">
        <v>231.83375610700321</v>
      </c>
      <c r="U315" s="504">
        <v>220.56663556020285</v>
      </c>
      <c r="V315" s="504">
        <v>209.84709707197698</v>
      </c>
      <c r="W315" s="504">
        <v>199.64852815427886</v>
      </c>
      <c r="X315" s="504">
        <v>199.64852815427886</v>
      </c>
    </row>
    <row r="316" spans="2:24" outlineLevel="1">
      <c r="E316" s="505" t="s">
        <v>7622</v>
      </c>
      <c r="F316" s="488">
        <v>0</v>
      </c>
      <c r="G316" s="488" t="s">
        <v>29</v>
      </c>
      <c r="H316" s="504">
        <v>1439.5251311009547</v>
      </c>
      <c r="I316" s="504">
        <v>0</v>
      </c>
      <c r="J316" s="504">
        <v>0</v>
      </c>
      <c r="K316" s="504">
        <v>0</v>
      </c>
      <c r="L316" s="504">
        <v>0</v>
      </c>
      <c r="M316" s="504">
        <v>121.59378171365233</v>
      </c>
      <c r="N316" s="504">
        <v>121.28979725936817</v>
      </c>
      <c r="O316" s="504">
        <v>120.98657276621975</v>
      </c>
      <c r="P316" s="504">
        <v>120.68410633430419</v>
      </c>
      <c r="Q316" s="504">
        <v>120.38239606846842</v>
      </c>
      <c r="R316" s="504">
        <v>120.08144007829725</v>
      </c>
      <c r="S316" s="504">
        <v>119.7812364781015</v>
      </c>
      <c r="T316" s="504">
        <v>119.48178338690623</v>
      </c>
      <c r="U316" s="504">
        <v>119.18307892843896</v>
      </c>
      <c r="V316" s="504">
        <v>118.88512123111786</v>
      </c>
      <c r="W316" s="504">
        <v>118.58790842804008</v>
      </c>
      <c r="X316" s="504">
        <v>118.58790842804008</v>
      </c>
    </row>
    <row r="317" spans="2:24" outlineLevel="1">
      <c r="E317" s="505" t="s">
        <v>7623</v>
      </c>
      <c r="F317" s="488">
        <v>0</v>
      </c>
      <c r="G317" s="488" t="s">
        <v>29</v>
      </c>
      <c r="H317" s="504">
        <v>0</v>
      </c>
      <c r="I317" s="504">
        <v>0</v>
      </c>
      <c r="J317" s="504">
        <v>0</v>
      </c>
      <c r="K317" s="504">
        <v>0</v>
      </c>
      <c r="L317" s="504">
        <v>0</v>
      </c>
      <c r="M317" s="504">
        <v>0</v>
      </c>
      <c r="N317" s="504">
        <v>0</v>
      </c>
      <c r="O317" s="504">
        <v>0</v>
      </c>
      <c r="P317" s="504">
        <v>0</v>
      </c>
      <c r="Q317" s="504">
        <v>0</v>
      </c>
      <c r="R317" s="504">
        <v>0</v>
      </c>
      <c r="S317" s="504">
        <v>0</v>
      </c>
      <c r="T317" s="504">
        <v>0</v>
      </c>
      <c r="U317" s="504">
        <v>0</v>
      </c>
      <c r="V317" s="504">
        <v>0</v>
      </c>
      <c r="W317" s="504">
        <v>0</v>
      </c>
      <c r="X317" s="504">
        <v>0</v>
      </c>
    </row>
    <row r="318" spans="2:24" outlineLevel="1">
      <c r="B318" s="490" t="s">
        <v>7782</v>
      </c>
      <c r="E318" s="505"/>
      <c r="H318" s="488"/>
    </row>
    <row r="319" spans="2:24" outlineLevel="1">
      <c r="E319" s="505"/>
      <c r="H319" s="504"/>
      <c r="I319" s="504"/>
      <c r="J319" s="504"/>
      <c r="K319" s="504"/>
      <c r="L319" s="504"/>
      <c r="M319" s="504"/>
      <c r="N319" s="504"/>
      <c r="O319" s="504"/>
      <c r="P319" s="504"/>
      <c r="Q319" s="504"/>
      <c r="R319" s="504"/>
      <c r="S319" s="504"/>
      <c r="T319" s="504"/>
      <c r="U319" s="504"/>
      <c r="V319" s="504"/>
      <c r="W319" s="504"/>
      <c r="X319" s="504"/>
    </row>
    <row r="320" spans="2:24" outlineLevel="1">
      <c r="E320" s="505"/>
      <c r="H320" s="504"/>
      <c r="I320" s="504"/>
      <c r="J320" s="504"/>
      <c r="K320" s="504"/>
      <c r="L320" s="504"/>
      <c r="M320" s="504"/>
      <c r="N320" s="504"/>
      <c r="O320" s="504"/>
      <c r="P320" s="504"/>
      <c r="Q320" s="504"/>
      <c r="R320" s="504"/>
      <c r="S320" s="504"/>
      <c r="T320" s="504"/>
      <c r="U320" s="504"/>
      <c r="V320" s="504"/>
      <c r="W320" s="504"/>
      <c r="X320" s="504"/>
    </row>
    <row r="321" spans="2:24" outlineLevel="1">
      <c r="E321" s="505"/>
      <c r="H321" s="504"/>
      <c r="I321" s="504"/>
      <c r="J321" s="504"/>
      <c r="K321" s="504"/>
      <c r="L321" s="504"/>
      <c r="M321" s="504"/>
      <c r="N321" s="504"/>
      <c r="O321" s="504"/>
      <c r="P321" s="504"/>
      <c r="Q321" s="504"/>
      <c r="R321" s="504"/>
      <c r="S321" s="504"/>
      <c r="T321" s="504"/>
      <c r="U321" s="504"/>
      <c r="V321" s="504"/>
      <c r="W321" s="504"/>
      <c r="X321" s="504"/>
    </row>
    <row r="322" spans="2:24" outlineLevel="1">
      <c r="E322" s="505"/>
      <c r="H322" s="504"/>
      <c r="I322" s="504"/>
      <c r="J322" s="504"/>
      <c r="K322" s="504"/>
      <c r="L322" s="504"/>
      <c r="M322" s="504"/>
      <c r="N322" s="504"/>
      <c r="O322" s="504"/>
      <c r="P322" s="504"/>
      <c r="Q322" s="504"/>
      <c r="R322" s="504"/>
      <c r="S322" s="504"/>
      <c r="T322" s="504"/>
      <c r="U322" s="504"/>
      <c r="V322" s="504"/>
      <c r="W322" s="504"/>
      <c r="X322" s="504"/>
    </row>
    <row r="323" spans="2:24" outlineLevel="1">
      <c r="E323" s="505"/>
      <c r="H323" s="504"/>
      <c r="I323" s="504"/>
      <c r="J323" s="504"/>
      <c r="K323" s="504"/>
      <c r="L323" s="504"/>
      <c r="M323" s="504"/>
      <c r="N323" s="504"/>
      <c r="O323" s="504"/>
      <c r="P323" s="504"/>
      <c r="Q323" s="504"/>
      <c r="R323" s="504"/>
      <c r="S323" s="504"/>
      <c r="T323" s="504"/>
      <c r="U323" s="504"/>
      <c r="V323" s="504"/>
      <c r="W323" s="504"/>
      <c r="X323" s="504"/>
    </row>
    <row r="324" spans="2:24" outlineLevel="1">
      <c r="E324" s="505"/>
      <c r="H324" s="504"/>
      <c r="I324" s="504"/>
      <c r="J324" s="504"/>
      <c r="K324" s="504"/>
      <c r="L324" s="504"/>
      <c r="M324" s="504"/>
      <c r="N324" s="504"/>
      <c r="O324" s="504"/>
      <c r="P324" s="504"/>
      <c r="Q324" s="504"/>
      <c r="R324" s="504"/>
      <c r="S324" s="504"/>
      <c r="T324" s="504"/>
      <c r="U324" s="504"/>
      <c r="V324" s="504"/>
      <c r="W324" s="504"/>
      <c r="X324" s="504"/>
    </row>
    <row r="325" spans="2:24" outlineLevel="1">
      <c r="B325" s="490" t="s">
        <v>7783</v>
      </c>
      <c r="E325" s="505"/>
      <c r="H325" s="488"/>
    </row>
    <row r="326" spans="2:24" outlineLevel="1">
      <c r="E326" s="505"/>
      <c r="H326" s="504"/>
      <c r="I326" s="504"/>
      <c r="J326" s="504"/>
      <c r="K326" s="504"/>
      <c r="L326" s="504"/>
      <c r="M326" s="504"/>
      <c r="N326" s="504"/>
      <c r="O326" s="504"/>
      <c r="P326" s="504"/>
      <c r="Q326" s="504"/>
      <c r="R326" s="504"/>
      <c r="S326" s="504"/>
      <c r="T326" s="504"/>
      <c r="U326" s="504"/>
      <c r="V326" s="504"/>
      <c r="W326" s="504"/>
      <c r="X326" s="504"/>
    </row>
    <row r="327" spans="2:24" outlineLevel="1">
      <c r="E327" s="505"/>
      <c r="H327" s="504"/>
      <c r="I327" s="504"/>
      <c r="J327" s="504"/>
      <c r="K327" s="504"/>
      <c r="L327" s="504"/>
      <c r="M327" s="504"/>
      <c r="N327" s="504"/>
      <c r="O327" s="504"/>
      <c r="P327" s="504"/>
      <c r="Q327" s="504"/>
      <c r="R327" s="504"/>
      <c r="S327" s="504"/>
      <c r="T327" s="504"/>
      <c r="U327" s="504"/>
      <c r="V327" s="504"/>
      <c r="W327" s="504"/>
      <c r="X327" s="504"/>
    </row>
    <row r="328" spans="2:24" outlineLevel="1">
      <c r="E328" s="505"/>
      <c r="H328" s="504"/>
      <c r="I328" s="504"/>
      <c r="J328" s="504"/>
      <c r="K328" s="504"/>
      <c r="L328" s="504"/>
      <c r="M328" s="504"/>
      <c r="N328" s="504"/>
      <c r="O328" s="504"/>
      <c r="P328" s="504"/>
      <c r="Q328" s="504"/>
      <c r="R328" s="504"/>
      <c r="S328" s="504"/>
      <c r="T328" s="504"/>
      <c r="U328" s="504"/>
      <c r="V328" s="504"/>
      <c r="W328" s="504"/>
      <c r="X328" s="504"/>
    </row>
    <row r="329" spans="2:24" outlineLevel="1">
      <c r="E329" s="505"/>
      <c r="H329" s="504"/>
      <c r="I329" s="504"/>
      <c r="J329" s="504"/>
      <c r="K329" s="504"/>
      <c r="L329" s="504"/>
      <c r="M329" s="504"/>
      <c r="N329" s="504"/>
      <c r="O329" s="504"/>
      <c r="P329" s="504"/>
      <c r="Q329" s="504"/>
      <c r="R329" s="504"/>
      <c r="S329" s="504"/>
      <c r="T329" s="504"/>
      <c r="U329" s="504"/>
      <c r="V329" s="504"/>
      <c r="W329" s="504"/>
      <c r="X329" s="504"/>
    </row>
    <row r="330" spans="2:24" outlineLevel="1">
      <c r="E330" s="505"/>
      <c r="H330" s="504"/>
      <c r="I330" s="504"/>
      <c r="J330" s="504"/>
      <c r="K330" s="504"/>
      <c r="L330" s="504"/>
      <c r="M330" s="504"/>
      <c r="N330" s="504"/>
      <c r="O330" s="504"/>
      <c r="P330" s="504"/>
      <c r="Q330" s="504"/>
      <c r="R330" s="504"/>
      <c r="S330" s="504"/>
      <c r="T330" s="504"/>
      <c r="U330" s="504"/>
      <c r="V330" s="504"/>
      <c r="W330" s="504"/>
      <c r="X330" s="504"/>
    </row>
    <row r="331" spans="2:24" outlineLevel="1">
      <c r="E331" s="505"/>
      <c r="H331" s="504"/>
      <c r="I331" s="504"/>
      <c r="J331" s="504"/>
      <c r="K331" s="504"/>
      <c r="L331" s="504"/>
      <c r="M331" s="504"/>
      <c r="N331" s="504"/>
      <c r="O331" s="504"/>
      <c r="P331" s="504"/>
      <c r="Q331" s="504"/>
      <c r="R331" s="504"/>
      <c r="S331" s="504"/>
      <c r="T331" s="504"/>
      <c r="U331" s="504"/>
      <c r="V331" s="504"/>
      <c r="W331" s="504"/>
      <c r="X331" s="504"/>
    </row>
    <row r="332" spans="2:24" outlineLevel="1">
      <c r="B332" s="490" t="s">
        <v>7784</v>
      </c>
      <c r="E332" s="505"/>
      <c r="H332" s="488"/>
    </row>
    <row r="333" spans="2:24" outlineLevel="1">
      <c r="E333" s="505" t="s">
        <v>7785</v>
      </c>
      <c r="F333" s="488">
        <v>0</v>
      </c>
      <c r="G333" s="488" t="s">
        <v>29</v>
      </c>
      <c r="H333" s="504">
        <v>62.016247297870777</v>
      </c>
      <c r="I333" s="504">
        <v>0</v>
      </c>
      <c r="J333" s="504">
        <v>0</v>
      </c>
      <c r="K333" s="504">
        <v>0</v>
      </c>
      <c r="L333" s="504">
        <v>0</v>
      </c>
      <c r="M333" s="504">
        <v>0</v>
      </c>
      <c r="N333" s="504">
        <v>13.259918292946896</v>
      </c>
      <c r="O333" s="504">
        <v>12.817037021962472</v>
      </c>
      <c r="P333" s="504">
        <v>12.388947985428922</v>
      </c>
      <c r="Q333" s="504">
        <v>11.975157122715597</v>
      </c>
      <c r="R333" s="504">
        <v>11.575186874816897</v>
      </c>
      <c r="S333" s="504">
        <v>0</v>
      </c>
      <c r="T333" s="504">
        <v>0</v>
      </c>
      <c r="U333" s="504">
        <v>0</v>
      </c>
      <c r="V333" s="504">
        <v>0</v>
      </c>
      <c r="W333" s="504">
        <v>0</v>
      </c>
      <c r="X333" s="504">
        <v>0</v>
      </c>
    </row>
    <row r="334" spans="2:24" outlineLevel="1">
      <c r="E334" s="505" t="s">
        <v>7786</v>
      </c>
      <c r="F334" s="488">
        <v>0</v>
      </c>
      <c r="G334" s="488" t="s">
        <v>29</v>
      </c>
      <c r="H334" s="504">
        <v>1196.6733415066863</v>
      </c>
      <c r="I334" s="504">
        <v>0</v>
      </c>
      <c r="J334" s="504">
        <v>0</v>
      </c>
      <c r="K334" s="504">
        <v>0</v>
      </c>
      <c r="L334" s="504">
        <v>0</v>
      </c>
      <c r="M334" s="504">
        <v>0</v>
      </c>
      <c r="N334" s="504">
        <v>259.57352802596751</v>
      </c>
      <c r="O334" s="504">
        <v>249.0348427881132</v>
      </c>
      <c r="P334" s="504">
        <v>238.92402817091579</v>
      </c>
      <c r="Q334" s="504">
        <v>229.22371262717664</v>
      </c>
      <c r="R334" s="504">
        <v>219.91722989451321</v>
      </c>
      <c r="S334" s="504">
        <v>0</v>
      </c>
      <c r="T334" s="504">
        <v>0</v>
      </c>
      <c r="U334" s="504">
        <v>0</v>
      </c>
      <c r="V334" s="504">
        <v>0</v>
      </c>
      <c r="W334" s="504">
        <v>0</v>
      </c>
      <c r="X334" s="504">
        <v>0</v>
      </c>
    </row>
    <row r="335" spans="2:24" outlineLevel="1">
      <c r="E335" s="505" t="s">
        <v>7787</v>
      </c>
      <c r="F335" s="488">
        <v>0</v>
      </c>
      <c r="G335" s="488" t="s">
        <v>29</v>
      </c>
      <c r="H335" s="504">
        <v>945.53322773597324</v>
      </c>
      <c r="I335" s="504">
        <v>0</v>
      </c>
      <c r="J335" s="504">
        <v>0</v>
      </c>
      <c r="K335" s="504">
        <v>0</v>
      </c>
      <c r="L335" s="504">
        <v>0</v>
      </c>
      <c r="M335" s="504">
        <v>0</v>
      </c>
      <c r="N335" s="504">
        <v>206.90917395578478</v>
      </c>
      <c r="O335" s="504">
        <v>197.59826112777441</v>
      </c>
      <c r="P335" s="504">
        <v>188.70633937702462</v>
      </c>
      <c r="Q335" s="504">
        <v>180.21455410505851</v>
      </c>
      <c r="R335" s="504">
        <v>172.1048991703309</v>
      </c>
      <c r="S335" s="504">
        <v>0</v>
      </c>
      <c r="T335" s="504">
        <v>0</v>
      </c>
      <c r="U335" s="504">
        <v>0</v>
      </c>
      <c r="V335" s="504">
        <v>0</v>
      </c>
      <c r="W335" s="504">
        <v>0</v>
      </c>
      <c r="X335" s="504">
        <v>0</v>
      </c>
    </row>
    <row r="336" spans="2:24" outlineLevel="1">
      <c r="E336" s="505" t="s">
        <v>7788</v>
      </c>
      <c r="F336" s="488">
        <v>0</v>
      </c>
      <c r="G336" s="488" t="s">
        <v>29</v>
      </c>
      <c r="H336" s="504">
        <v>293.88027652741408</v>
      </c>
      <c r="I336" s="504">
        <v>0</v>
      </c>
      <c r="J336" s="504">
        <v>0</v>
      </c>
      <c r="K336" s="504">
        <v>0</v>
      </c>
      <c r="L336" s="504">
        <v>0</v>
      </c>
      <c r="M336" s="504">
        <v>0</v>
      </c>
      <c r="N336" s="504">
        <v>64.773409448223063</v>
      </c>
      <c r="O336" s="504">
        <v>61.625421749039404</v>
      </c>
      <c r="P336" s="504">
        <v>58.630426252036088</v>
      </c>
      <c r="Q336" s="504">
        <v>55.780987536187141</v>
      </c>
      <c r="R336" s="504">
        <v>53.070031541928437</v>
      </c>
      <c r="S336" s="504">
        <v>0</v>
      </c>
      <c r="T336" s="504">
        <v>0</v>
      </c>
      <c r="U336" s="504">
        <v>0</v>
      </c>
      <c r="V336" s="504">
        <v>0</v>
      </c>
      <c r="W336" s="504">
        <v>0</v>
      </c>
      <c r="X336" s="504">
        <v>0</v>
      </c>
    </row>
    <row r="337" spans="2:24" outlineLevel="1">
      <c r="E337" s="505" t="s">
        <v>7789</v>
      </c>
      <c r="F337" s="488">
        <v>0</v>
      </c>
      <c r="G337" s="488" t="s">
        <v>29</v>
      </c>
      <c r="H337" s="504">
        <v>354.07559658089758</v>
      </c>
      <c r="I337" s="504">
        <v>0</v>
      </c>
      <c r="J337" s="504">
        <v>0</v>
      </c>
      <c r="K337" s="504">
        <v>0</v>
      </c>
      <c r="L337" s="504">
        <v>0</v>
      </c>
      <c r="M337" s="504">
        <v>0</v>
      </c>
      <c r="N337" s="504">
        <v>71.170081207679331</v>
      </c>
      <c r="O337" s="504">
        <v>70.992156004660117</v>
      </c>
      <c r="P337" s="504">
        <v>70.814675614648479</v>
      </c>
      <c r="Q337" s="504">
        <v>70.637638925611853</v>
      </c>
      <c r="R337" s="504">
        <v>70.461044828297801</v>
      </c>
      <c r="S337" s="504">
        <v>0</v>
      </c>
      <c r="T337" s="504">
        <v>0</v>
      </c>
      <c r="U337" s="504">
        <v>0</v>
      </c>
      <c r="V337" s="504">
        <v>0</v>
      </c>
      <c r="W337" s="504">
        <v>0</v>
      </c>
      <c r="X337" s="504">
        <v>0</v>
      </c>
    </row>
    <row r="338" spans="2:24" outlineLevel="1">
      <c r="E338" s="505" t="s">
        <v>7790</v>
      </c>
      <c r="F338" s="488">
        <v>0</v>
      </c>
      <c r="G338" s="488" t="s">
        <v>29</v>
      </c>
      <c r="H338" s="504">
        <v>0</v>
      </c>
      <c r="I338" s="504">
        <v>0</v>
      </c>
      <c r="J338" s="504">
        <v>0</v>
      </c>
      <c r="K338" s="504">
        <v>0</v>
      </c>
      <c r="L338" s="504">
        <v>0</v>
      </c>
      <c r="M338" s="504">
        <v>0</v>
      </c>
      <c r="N338" s="504">
        <v>0</v>
      </c>
      <c r="O338" s="504">
        <v>0</v>
      </c>
      <c r="P338" s="504">
        <v>0</v>
      </c>
      <c r="Q338" s="504">
        <v>0</v>
      </c>
      <c r="R338" s="504">
        <v>0</v>
      </c>
      <c r="S338" s="504">
        <v>0</v>
      </c>
      <c r="T338" s="504">
        <v>0</v>
      </c>
      <c r="U338" s="504">
        <v>0</v>
      </c>
      <c r="V338" s="504">
        <v>0</v>
      </c>
      <c r="W338" s="504">
        <v>0</v>
      </c>
      <c r="X338" s="504">
        <v>0</v>
      </c>
    </row>
    <row r="339" spans="2:24" outlineLevel="1">
      <c r="B339" s="490" t="s">
        <v>7791</v>
      </c>
      <c r="E339" s="505"/>
      <c r="H339" s="488"/>
    </row>
    <row r="340" spans="2:24" outlineLevel="1">
      <c r="E340" s="505" t="s">
        <v>7792</v>
      </c>
      <c r="F340" s="488">
        <v>0</v>
      </c>
      <c r="G340" s="488" t="s">
        <v>29</v>
      </c>
      <c r="H340" s="504">
        <v>50.279631185484341</v>
      </c>
      <c r="I340" s="504">
        <v>0</v>
      </c>
      <c r="J340" s="504">
        <v>0</v>
      </c>
      <c r="K340" s="504">
        <v>0</v>
      </c>
      <c r="L340" s="504">
        <v>0</v>
      </c>
      <c r="M340" s="504">
        <v>0</v>
      </c>
      <c r="N340" s="504">
        <v>10.750469923095736</v>
      </c>
      <c r="O340" s="504">
        <v>10.391404227664339</v>
      </c>
      <c r="P340" s="504">
        <v>10.044331326460348</v>
      </c>
      <c r="Q340" s="504">
        <v>9.7088506601565729</v>
      </c>
      <c r="R340" s="504">
        <v>9.3845750481073438</v>
      </c>
      <c r="S340" s="504">
        <v>0</v>
      </c>
      <c r="T340" s="504">
        <v>0</v>
      </c>
      <c r="U340" s="504">
        <v>0</v>
      </c>
      <c r="V340" s="504">
        <v>0</v>
      </c>
      <c r="W340" s="504">
        <v>0</v>
      </c>
      <c r="X340" s="504">
        <v>0</v>
      </c>
    </row>
    <row r="341" spans="2:24" outlineLevel="1">
      <c r="E341" s="505" t="s">
        <v>7793</v>
      </c>
      <c r="F341" s="488">
        <v>0</v>
      </c>
      <c r="G341" s="488" t="s">
        <v>29</v>
      </c>
      <c r="H341" s="504">
        <v>516.0854893274601</v>
      </c>
      <c r="I341" s="504">
        <v>0</v>
      </c>
      <c r="J341" s="504">
        <v>0</v>
      </c>
      <c r="K341" s="504">
        <v>0</v>
      </c>
      <c r="L341" s="504">
        <v>0</v>
      </c>
      <c r="M341" s="504">
        <v>0</v>
      </c>
      <c r="N341" s="504">
        <v>111.94544624773701</v>
      </c>
      <c r="O341" s="504">
        <v>107.40046113007888</v>
      </c>
      <c r="P341" s="504">
        <v>103.04000240819769</v>
      </c>
      <c r="Q341" s="504">
        <v>98.856578310424865</v>
      </c>
      <c r="R341" s="504">
        <v>94.843001231021617</v>
      </c>
      <c r="S341" s="504">
        <v>0</v>
      </c>
      <c r="T341" s="504">
        <v>0</v>
      </c>
      <c r="U341" s="504">
        <v>0</v>
      </c>
      <c r="V341" s="504">
        <v>0</v>
      </c>
      <c r="W341" s="504">
        <v>0</v>
      </c>
      <c r="X341" s="504">
        <v>0</v>
      </c>
    </row>
    <row r="342" spans="2:24" outlineLevel="1">
      <c r="E342" s="505" t="s">
        <v>7794</v>
      </c>
      <c r="F342" s="488">
        <v>0</v>
      </c>
      <c r="G342" s="488" t="s">
        <v>29</v>
      </c>
      <c r="H342" s="504">
        <v>402.78900459687537</v>
      </c>
      <c r="I342" s="504">
        <v>0</v>
      </c>
      <c r="J342" s="504">
        <v>0</v>
      </c>
      <c r="K342" s="504">
        <v>0</v>
      </c>
      <c r="L342" s="504">
        <v>0</v>
      </c>
      <c r="M342" s="504">
        <v>0</v>
      </c>
      <c r="N342" s="504">
        <v>88.141524565103907</v>
      </c>
      <c r="O342" s="504">
        <v>84.175155959674242</v>
      </c>
      <c r="P342" s="504">
        <v>80.3872739414889</v>
      </c>
      <c r="Q342" s="504">
        <v>76.769846614121903</v>
      </c>
      <c r="R342" s="504">
        <v>73.315203516486406</v>
      </c>
      <c r="S342" s="504">
        <v>0</v>
      </c>
      <c r="T342" s="504">
        <v>0</v>
      </c>
      <c r="U342" s="504">
        <v>0</v>
      </c>
      <c r="V342" s="504">
        <v>0</v>
      </c>
      <c r="W342" s="504">
        <v>0</v>
      </c>
      <c r="X342" s="504">
        <v>0</v>
      </c>
    </row>
    <row r="343" spans="2:24" outlineLevel="1">
      <c r="E343" s="488" t="s">
        <v>7795</v>
      </c>
      <c r="F343" s="488">
        <v>0</v>
      </c>
      <c r="G343" s="488" t="s">
        <v>29</v>
      </c>
      <c r="H343" s="504">
        <v>65.488032884632077</v>
      </c>
      <c r="I343" s="504">
        <v>0</v>
      </c>
      <c r="J343" s="504">
        <v>0</v>
      </c>
      <c r="K343" s="504">
        <v>0</v>
      </c>
      <c r="L343" s="504">
        <v>0</v>
      </c>
      <c r="M343" s="504">
        <v>0</v>
      </c>
      <c r="N343" s="504">
        <v>14.434051914332102</v>
      </c>
      <c r="O343" s="504">
        <v>13.732556991295562</v>
      </c>
      <c r="P343" s="504">
        <v>13.065154721518597</v>
      </c>
      <c r="Q343" s="504">
        <v>12.430188202052793</v>
      </c>
      <c r="R343" s="504">
        <v>11.826081055433027</v>
      </c>
      <c r="S343" s="504">
        <v>0</v>
      </c>
      <c r="T343" s="504">
        <v>0</v>
      </c>
      <c r="U343" s="504">
        <v>0</v>
      </c>
      <c r="V343" s="504">
        <v>0</v>
      </c>
      <c r="W343" s="504">
        <v>0</v>
      </c>
      <c r="X343" s="504">
        <v>0</v>
      </c>
    </row>
    <row r="344" spans="2:24" outlineLevel="1">
      <c r="E344" s="488" t="s">
        <v>7796</v>
      </c>
      <c r="F344" s="488">
        <v>0</v>
      </c>
      <c r="G344" s="488" t="s">
        <v>29</v>
      </c>
      <c r="H344" s="504">
        <v>27.187737515838968</v>
      </c>
      <c r="I344" s="504">
        <v>0</v>
      </c>
      <c r="J344" s="504">
        <v>0</v>
      </c>
      <c r="K344" s="504">
        <v>0</v>
      </c>
      <c r="L344" s="504">
        <v>0</v>
      </c>
      <c r="M344" s="504">
        <v>0</v>
      </c>
      <c r="N344" s="504">
        <v>5.4648032949461953</v>
      </c>
      <c r="O344" s="504">
        <v>5.4511412867088289</v>
      </c>
      <c r="P344" s="504">
        <v>5.4375134334920583</v>
      </c>
      <c r="Q344" s="504">
        <v>5.423919649908326</v>
      </c>
      <c r="R344" s="504">
        <v>5.4103598507835562</v>
      </c>
      <c r="S344" s="504">
        <v>0</v>
      </c>
      <c r="T344" s="504">
        <v>0</v>
      </c>
      <c r="U344" s="504">
        <v>0</v>
      </c>
      <c r="V344" s="504">
        <v>0</v>
      </c>
      <c r="W344" s="504">
        <v>0</v>
      </c>
      <c r="X344" s="504">
        <v>0</v>
      </c>
    </row>
    <row r="345" spans="2:24" outlineLevel="1">
      <c r="E345" s="488" t="s">
        <v>7797</v>
      </c>
      <c r="F345" s="488">
        <v>0</v>
      </c>
      <c r="G345" s="488" t="s">
        <v>29</v>
      </c>
      <c r="H345" s="504">
        <v>0</v>
      </c>
      <c r="I345" s="504">
        <v>0</v>
      </c>
      <c r="J345" s="504">
        <v>0</v>
      </c>
      <c r="K345" s="504">
        <v>0</v>
      </c>
      <c r="L345" s="504">
        <v>0</v>
      </c>
      <c r="M345" s="504">
        <v>0</v>
      </c>
      <c r="N345" s="504">
        <v>0</v>
      </c>
      <c r="O345" s="504">
        <v>0</v>
      </c>
      <c r="P345" s="504">
        <v>0</v>
      </c>
      <c r="Q345" s="504">
        <v>0</v>
      </c>
      <c r="R345" s="504">
        <v>0</v>
      </c>
      <c r="S345" s="504">
        <v>0</v>
      </c>
      <c r="T345" s="504">
        <v>0</v>
      </c>
      <c r="U345" s="504">
        <v>0</v>
      </c>
      <c r="V345" s="504">
        <v>0</v>
      </c>
      <c r="W345" s="504">
        <v>0</v>
      </c>
      <c r="X345" s="504">
        <v>0</v>
      </c>
    </row>
    <row r="346" spans="2:24" outlineLevel="1">
      <c r="B346" s="490" t="s">
        <v>7798</v>
      </c>
      <c r="H346" s="488"/>
    </row>
    <row r="347" spans="2:24" outlineLevel="1">
      <c r="E347" s="488" t="s">
        <v>7799</v>
      </c>
      <c r="F347" s="488">
        <v>0</v>
      </c>
      <c r="G347" s="488" t="s">
        <v>29</v>
      </c>
      <c r="H347" s="504">
        <v>53.107677496155858</v>
      </c>
      <c r="I347" s="504">
        <v>0</v>
      </c>
      <c r="J347" s="504">
        <v>0</v>
      </c>
      <c r="K347" s="504">
        <v>0</v>
      </c>
      <c r="L347" s="504">
        <v>0</v>
      </c>
      <c r="M347" s="504">
        <v>0</v>
      </c>
      <c r="N347" s="504">
        <v>2.0380731977161695</v>
      </c>
      <c r="O347" s="504">
        <v>6.1299656091528565</v>
      </c>
      <c r="P347" s="504">
        <v>10.477778494628769</v>
      </c>
      <c r="Q347" s="504">
        <v>14.816512271115489</v>
      </c>
      <c r="R347" s="504">
        <v>19.645347923542577</v>
      </c>
      <c r="S347" s="504">
        <v>0</v>
      </c>
      <c r="T347" s="504">
        <v>0</v>
      </c>
      <c r="U347" s="504">
        <v>0</v>
      </c>
      <c r="V347" s="504">
        <v>0</v>
      </c>
      <c r="W347" s="504">
        <v>0</v>
      </c>
      <c r="X347" s="504">
        <v>0</v>
      </c>
    </row>
    <row r="348" spans="2:24" outlineLevel="1">
      <c r="E348" s="488" t="s">
        <v>7800</v>
      </c>
      <c r="F348" s="488">
        <v>0</v>
      </c>
      <c r="G348" s="488" t="s">
        <v>29</v>
      </c>
      <c r="H348" s="504">
        <v>532.13218455396338</v>
      </c>
      <c r="I348" s="504">
        <v>0</v>
      </c>
      <c r="J348" s="504">
        <v>0</v>
      </c>
      <c r="K348" s="504">
        <v>0</v>
      </c>
      <c r="L348" s="504">
        <v>0</v>
      </c>
      <c r="M348" s="504">
        <v>0</v>
      </c>
      <c r="N348" s="504">
        <v>22.589983732432081</v>
      </c>
      <c r="O348" s="504">
        <v>66.280893787509342</v>
      </c>
      <c r="P348" s="504">
        <v>108.07555242640436</v>
      </c>
      <c r="Q348" s="504">
        <v>148.30167683919848</v>
      </c>
      <c r="R348" s="504">
        <v>186.88407776841913</v>
      </c>
      <c r="S348" s="504">
        <v>0</v>
      </c>
      <c r="T348" s="504">
        <v>0</v>
      </c>
      <c r="U348" s="504">
        <v>0</v>
      </c>
      <c r="V348" s="504">
        <v>0</v>
      </c>
      <c r="W348" s="504">
        <v>0</v>
      </c>
      <c r="X348" s="504">
        <v>0</v>
      </c>
    </row>
    <row r="349" spans="2:24" outlineLevel="1">
      <c r="E349" s="488" t="s">
        <v>7801</v>
      </c>
      <c r="F349" s="488">
        <v>0</v>
      </c>
      <c r="G349" s="488" t="s">
        <v>29</v>
      </c>
      <c r="H349" s="504">
        <v>713.51144573248189</v>
      </c>
      <c r="I349" s="504">
        <v>0</v>
      </c>
      <c r="J349" s="504">
        <v>0</v>
      </c>
      <c r="K349" s="504">
        <v>0</v>
      </c>
      <c r="L349" s="504">
        <v>0</v>
      </c>
      <c r="M349" s="504">
        <v>0</v>
      </c>
      <c r="N349" s="504">
        <v>30.570404225204722</v>
      </c>
      <c r="O349" s="504">
        <v>92.515041809181199</v>
      </c>
      <c r="P349" s="504">
        <v>146.6578497139551</v>
      </c>
      <c r="Q349" s="504">
        <v>195.59778792768941</v>
      </c>
      <c r="R349" s="504">
        <v>248.17036205645147</v>
      </c>
      <c r="S349" s="504">
        <v>0</v>
      </c>
      <c r="T349" s="504">
        <v>0</v>
      </c>
      <c r="U349" s="504">
        <v>0</v>
      </c>
      <c r="V349" s="504">
        <v>0</v>
      </c>
      <c r="W349" s="504">
        <v>0</v>
      </c>
      <c r="X349" s="504">
        <v>0</v>
      </c>
    </row>
    <row r="350" spans="2:24" outlineLevel="1">
      <c r="E350" s="488" t="s">
        <v>7802</v>
      </c>
      <c r="F350" s="488">
        <v>0</v>
      </c>
      <c r="G350" s="488" t="s">
        <v>29</v>
      </c>
      <c r="H350" s="504">
        <v>73.740959944976822</v>
      </c>
      <c r="I350" s="504">
        <v>0</v>
      </c>
      <c r="J350" s="504">
        <v>0</v>
      </c>
      <c r="K350" s="504">
        <v>0</v>
      </c>
      <c r="L350" s="504">
        <v>0</v>
      </c>
      <c r="M350" s="504">
        <v>0</v>
      </c>
      <c r="N350" s="504">
        <v>2.987353529092224</v>
      </c>
      <c r="O350" s="504">
        <v>9.1798334697616966</v>
      </c>
      <c r="P350" s="504">
        <v>14.787181706358359</v>
      </c>
      <c r="Q350" s="504">
        <v>20.343897124571615</v>
      </c>
      <c r="R350" s="504">
        <v>26.442694115192918</v>
      </c>
      <c r="S350" s="504">
        <v>0</v>
      </c>
      <c r="T350" s="504">
        <v>0</v>
      </c>
      <c r="U350" s="504">
        <v>0</v>
      </c>
      <c r="V350" s="504">
        <v>0</v>
      </c>
      <c r="W350" s="504">
        <v>0</v>
      </c>
      <c r="X350" s="504">
        <v>0</v>
      </c>
    </row>
    <row r="351" spans="2:24" outlineLevel="1">
      <c r="E351" s="488" t="s">
        <v>7803</v>
      </c>
      <c r="F351" s="488">
        <v>0</v>
      </c>
      <c r="G351" s="488" t="s">
        <v>29</v>
      </c>
      <c r="H351" s="504">
        <v>-11.419916262512167</v>
      </c>
      <c r="I351" s="504">
        <v>0</v>
      </c>
      <c r="J351" s="504">
        <v>0</v>
      </c>
      <c r="K351" s="504">
        <v>0</v>
      </c>
      <c r="L351" s="504">
        <v>0</v>
      </c>
      <c r="M351" s="504">
        <v>0</v>
      </c>
      <c r="N351" s="504">
        <v>-1.6841613095023591</v>
      </c>
      <c r="O351" s="504">
        <v>-3.1385190754359318</v>
      </c>
      <c r="P351" s="504">
        <v>-2.5211473608735546</v>
      </c>
      <c r="Q351" s="504">
        <v>-2.1425338567865504</v>
      </c>
      <c r="R351" s="504">
        <v>-1.933554659913771</v>
      </c>
      <c r="S351" s="504">
        <v>0</v>
      </c>
      <c r="T351" s="504">
        <v>0</v>
      </c>
      <c r="U351" s="504">
        <v>0</v>
      </c>
      <c r="V351" s="504">
        <v>0</v>
      </c>
      <c r="W351" s="504">
        <v>0</v>
      </c>
      <c r="X351" s="504">
        <v>0</v>
      </c>
    </row>
    <row r="352" spans="2:24" outlineLevel="1">
      <c r="E352" s="488" t="s">
        <v>7804</v>
      </c>
      <c r="F352" s="488">
        <v>0</v>
      </c>
      <c r="G352" s="488" t="s">
        <v>29</v>
      </c>
      <c r="H352" s="504">
        <v>0</v>
      </c>
      <c r="I352" s="504">
        <v>0</v>
      </c>
      <c r="J352" s="504">
        <v>0</v>
      </c>
      <c r="K352" s="504">
        <v>0</v>
      </c>
      <c r="L352" s="504">
        <v>0</v>
      </c>
      <c r="M352" s="504">
        <v>0</v>
      </c>
      <c r="N352" s="504">
        <v>0</v>
      </c>
      <c r="O352" s="504">
        <v>0</v>
      </c>
      <c r="P352" s="504">
        <v>0</v>
      </c>
      <c r="Q352" s="504">
        <v>0</v>
      </c>
      <c r="R352" s="504">
        <v>0</v>
      </c>
      <c r="S352" s="504">
        <v>0</v>
      </c>
      <c r="T352" s="504">
        <v>0</v>
      </c>
      <c r="U352" s="504">
        <v>0</v>
      </c>
      <c r="V352" s="504">
        <v>0</v>
      </c>
      <c r="W352" s="504">
        <v>0</v>
      </c>
      <c r="X352" s="504">
        <v>0</v>
      </c>
    </row>
    <row r="353" spans="1:7" s="488" customFormat="1" outlineLevel="1">
      <c r="A353" s="490"/>
      <c r="B353" s="490" t="s">
        <v>7805</v>
      </c>
      <c r="C353" s="492"/>
      <c r="D353" s="500"/>
    </row>
    <row r="354" spans="1:7" s="488" customFormat="1" outlineLevel="1">
      <c r="A354" s="490"/>
      <c r="B354" s="490"/>
      <c r="C354" s="492"/>
      <c r="D354" s="500"/>
      <c r="E354" s="504" t="s">
        <v>4286</v>
      </c>
      <c r="F354" s="504">
        <v>299.567586584048</v>
      </c>
      <c r="G354" s="488" t="s">
        <v>29</v>
      </c>
    </row>
    <row r="355" spans="1:7" s="488" customFormat="1" outlineLevel="1">
      <c r="A355" s="490"/>
      <c r="B355" s="490"/>
      <c r="C355" s="492"/>
      <c r="D355" s="500"/>
      <c r="E355" s="504" t="s">
        <v>4287</v>
      </c>
      <c r="F355" s="504">
        <v>5885.3300420589139</v>
      </c>
      <c r="G355" s="488" t="s">
        <v>29</v>
      </c>
    </row>
    <row r="356" spans="1:7" s="488" customFormat="1" outlineLevel="1">
      <c r="A356" s="490"/>
      <c r="B356" s="490"/>
      <c r="C356" s="492"/>
      <c r="D356" s="500"/>
      <c r="E356" s="504" t="s">
        <v>4288</v>
      </c>
      <c r="F356" s="504">
        <v>4701.5827763226025</v>
      </c>
      <c r="G356" s="488" t="s">
        <v>29</v>
      </c>
    </row>
    <row r="357" spans="1:7" s="488" customFormat="1" outlineLevel="1">
      <c r="A357" s="490"/>
      <c r="B357" s="490"/>
      <c r="C357" s="492"/>
      <c r="D357" s="500"/>
      <c r="E357" s="504" t="s">
        <v>4289</v>
      </c>
      <c r="F357" s="504">
        <v>1474.4944304468647</v>
      </c>
      <c r="G357" s="488" t="s">
        <v>29</v>
      </c>
    </row>
    <row r="358" spans="1:7" s="488" customFormat="1" outlineLevel="1">
      <c r="A358" s="490"/>
      <c r="B358" s="490"/>
      <c r="C358" s="492"/>
      <c r="D358" s="500"/>
      <c r="E358" s="504" t="s">
        <v>4290</v>
      </c>
      <c r="F358" s="504">
        <v>1583.5591606586217</v>
      </c>
      <c r="G358" s="488" t="s">
        <v>29</v>
      </c>
    </row>
    <row r="359" spans="1:7" s="488" customFormat="1" outlineLevel="1">
      <c r="A359" s="490"/>
      <c r="B359" s="490"/>
      <c r="C359" s="492"/>
      <c r="D359" s="500"/>
      <c r="E359" s="504" t="s">
        <v>4291</v>
      </c>
      <c r="F359" s="504">
        <v>0</v>
      </c>
      <c r="G359" s="488" t="s">
        <v>29</v>
      </c>
    </row>
    <row r="360" spans="1:7" s="488" customFormat="1" outlineLevel="1">
      <c r="A360" s="490"/>
      <c r="B360" s="490" t="s">
        <v>7806</v>
      </c>
      <c r="C360" s="492"/>
      <c r="D360" s="500"/>
    </row>
    <row r="361" spans="1:7" s="488" customFormat="1" outlineLevel="1">
      <c r="A361" s="490"/>
      <c r="B361" s="490"/>
      <c r="C361" s="492"/>
      <c r="D361" s="500"/>
      <c r="E361" s="504" t="s">
        <v>4311</v>
      </c>
      <c r="F361" s="504">
        <v>242.87422127021722</v>
      </c>
      <c r="G361" s="488" t="s">
        <v>29</v>
      </c>
    </row>
    <row r="362" spans="1:7" s="488" customFormat="1" outlineLevel="1">
      <c r="A362" s="490"/>
      <c r="B362" s="490"/>
      <c r="C362" s="492"/>
      <c r="D362" s="500"/>
      <c r="E362" s="504" t="s">
        <v>4312</v>
      </c>
      <c r="F362" s="504">
        <v>2538.1474870873144</v>
      </c>
      <c r="G362" s="488" t="s">
        <v>29</v>
      </c>
    </row>
    <row r="363" spans="1:7" s="488" customFormat="1" outlineLevel="1">
      <c r="A363" s="490"/>
      <c r="B363" s="490"/>
      <c r="C363" s="492"/>
      <c r="D363" s="500"/>
      <c r="E363" s="504" t="s">
        <v>4313</v>
      </c>
      <c r="F363" s="504">
        <v>2002.8337354566213</v>
      </c>
      <c r="G363" s="488" t="s">
        <v>29</v>
      </c>
    </row>
    <row r="364" spans="1:7" s="488" customFormat="1" outlineLevel="1">
      <c r="A364" s="490"/>
      <c r="B364" s="490"/>
      <c r="C364" s="492"/>
      <c r="D364" s="500"/>
      <c r="E364" s="504" t="s">
        <v>4314</v>
      </c>
      <c r="F364" s="504">
        <v>328.57509490026462</v>
      </c>
      <c r="G364" s="488" t="s">
        <v>29</v>
      </c>
    </row>
    <row r="365" spans="1:7" s="488" customFormat="1" outlineLevel="1">
      <c r="A365" s="490"/>
      <c r="B365" s="490"/>
      <c r="C365" s="492"/>
      <c r="D365" s="500"/>
      <c r="E365" s="504" t="s">
        <v>4315</v>
      </c>
      <c r="F365" s="504">
        <v>121.59378171365233</v>
      </c>
      <c r="G365" s="488" t="s">
        <v>29</v>
      </c>
    </row>
    <row r="366" spans="1:7" s="488" customFormat="1" outlineLevel="1">
      <c r="A366" s="490"/>
      <c r="B366" s="490"/>
      <c r="C366" s="492"/>
      <c r="D366" s="500"/>
      <c r="E366" s="504" t="s">
        <v>4316</v>
      </c>
      <c r="F366" s="504">
        <v>0</v>
      </c>
      <c r="G366" s="488" t="s">
        <v>29</v>
      </c>
    </row>
    <row r="367" spans="1:7" s="488" customFormat="1" outlineLevel="1">
      <c r="A367" s="490"/>
      <c r="B367" s="490"/>
      <c r="C367" s="492"/>
      <c r="D367" s="500"/>
    </row>
    <row r="368" spans="1:7" s="488" customFormat="1">
      <c r="A368" s="490" t="s">
        <v>7807</v>
      </c>
      <c r="B368" s="490"/>
      <c r="C368" s="492"/>
      <c r="D368" s="500"/>
    </row>
    <row r="369" spans="2:24" outlineLevel="1">
      <c r="B369" s="490" t="s">
        <v>7808</v>
      </c>
      <c r="H369" s="488"/>
    </row>
    <row r="370" spans="2:24" outlineLevel="1">
      <c r="E370" s="505" t="s">
        <v>7809</v>
      </c>
      <c r="G370" s="488" t="s">
        <v>29</v>
      </c>
      <c r="H370" s="504"/>
      <c r="I370" s="504"/>
      <c r="J370" s="504">
        <f t="shared" ref="J370:X375" si="0" xml:space="preserve"> J554 / J$552</f>
        <v>0</v>
      </c>
      <c r="K370" s="504">
        <f t="shared" si="0"/>
        <v>0</v>
      </c>
      <c r="L370" s="504">
        <f t="shared" si="0"/>
        <v>0</v>
      </c>
      <c r="M370" s="504">
        <f t="shared" si="0"/>
        <v>0</v>
      </c>
      <c r="N370" s="504">
        <f t="shared" si="0"/>
        <v>296.06456195278759</v>
      </c>
      <c r="O370" s="504">
        <f t="shared" si="0"/>
        <v>284.01247655553493</v>
      </c>
      <c r="P370" s="504">
        <f t="shared" si="0"/>
        <v>275.05142216798811</v>
      </c>
      <c r="Q370" s="504">
        <f t="shared" si="0"/>
        <v>264.80637583528215</v>
      </c>
      <c r="R370" s="504">
        <f t="shared" si="0"/>
        <v>258.29088138788791</v>
      </c>
      <c r="S370" s="504">
        <f t="shared" si="0"/>
        <v>240.01365894090043</v>
      </c>
      <c r="T370" s="504">
        <f t="shared" si="0"/>
        <v>247.79735607638111</v>
      </c>
      <c r="U370" s="504">
        <f t="shared" si="0"/>
        <v>247.80139215127252</v>
      </c>
      <c r="V370" s="504">
        <f t="shared" si="0"/>
        <v>247.81995617714276</v>
      </c>
      <c r="W370" s="504">
        <f t="shared" si="0"/>
        <v>247.8140628133888</v>
      </c>
      <c r="X370" s="504">
        <f t="shared" si="0"/>
        <v>252.77188936624452</v>
      </c>
    </row>
    <row r="371" spans="2:24" outlineLevel="1">
      <c r="E371" s="505" t="s">
        <v>7810</v>
      </c>
      <c r="G371" s="488" t="s">
        <v>29</v>
      </c>
      <c r="H371" s="504"/>
      <c r="I371" s="504"/>
      <c r="J371" s="504">
        <f t="shared" si="0"/>
        <v>0</v>
      </c>
      <c r="K371" s="504">
        <f t="shared" si="0"/>
        <v>0</v>
      </c>
      <c r="L371" s="504">
        <f t="shared" si="0"/>
        <v>0</v>
      </c>
      <c r="M371" s="504">
        <f t="shared" si="0"/>
        <v>0</v>
      </c>
      <c r="N371" s="504">
        <f t="shared" si="0"/>
        <v>5816.5093250530545</v>
      </c>
      <c r="O371" s="504">
        <f t="shared" si="0"/>
        <v>5538.1707827710561</v>
      </c>
      <c r="P371" s="504">
        <f t="shared" si="0"/>
        <v>5323.4814298748242</v>
      </c>
      <c r="Q371" s="504">
        <f t="shared" si="0"/>
        <v>5087.0172402056596</v>
      </c>
      <c r="R371" s="504">
        <f t="shared" si="0"/>
        <v>4924.8926623139669</v>
      </c>
      <c r="S371" s="504">
        <f t="shared" si="0"/>
        <v>4542.3079708139212</v>
      </c>
      <c r="T371" s="504">
        <f t="shared" si="0"/>
        <v>4689.6160435999018</v>
      </c>
      <c r="U371" s="504">
        <f t="shared" si="0"/>
        <v>4689.6924271491998</v>
      </c>
      <c r="V371" s="504">
        <f t="shared" si="0"/>
        <v>4690.0437551655004</v>
      </c>
      <c r="W371" s="504">
        <f t="shared" si="0"/>
        <v>4689.9322220416252</v>
      </c>
      <c r="X371" s="504">
        <f t="shared" si="0"/>
        <v>4783.7601115389252</v>
      </c>
    </row>
    <row r="372" spans="2:24" outlineLevel="1">
      <c r="E372" s="505" t="s">
        <v>7811</v>
      </c>
      <c r="G372" s="488" t="s">
        <v>29</v>
      </c>
      <c r="H372" s="504"/>
      <c r="I372" s="504"/>
      <c r="J372" s="504">
        <f t="shared" si="0"/>
        <v>0</v>
      </c>
      <c r="K372" s="504">
        <f t="shared" si="0"/>
        <v>0</v>
      </c>
      <c r="L372" s="504">
        <f t="shared" si="0"/>
        <v>0</v>
      </c>
      <c r="M372" s="504">
        <f t="shared" si="0"/>
        <v>0</v>
      </c>
      <c r="N372" s="504">
        <f t="shared" si="0"/>
        <v>4646.6043306931151</v>
      </c>
      <c r="O372" s="504">
        <f t="shared" si="0"/>
        <v>4403.9589860261322</v>
      </c>
      <c r="P372" s="504">
        <f t="shared" si="0"/>
        <v>4213.823322363005</v>
      </c>
      <c r="Q372" s="504">
        <f t="shared" si="0"/>
        <v>4008.1821166495752</v>
      </c>
      <c r="R372" s="504">
        <f t="shared" si="0"/>
        <v>3862.6438238360092</v>
      </c>
      <c r="S372" s="504">
        <f t="shared" si="0"/>
        <v>3546.2400290590022</v>
      </c>
      <c r="T372" s="504">
        <f t="shared" si="0"/>
        <v>3661.2453936608158</v>
      </c>
      <c r="U372" s="504">
        <f t="shared" si="0"/>
        <v>3661.3050273100139</v>
      </c>
      <c r="V372" s="504">
        <f t="shared" si="0"/>
        <v>3661.579313748261</v>
      </c>
      <c r="W372" s="504">
        <f t="shared" si="0"/>
        <v>3661.4922383603753</v>
      </c>
      <c r="X372" s="504">
        <f t="shared" si="0"/>
        <v>3734.7449151307328</v>
      </c>
    </row>
    <row r="373" spans="2:24" outlineLevel="1">
      <c r="E373" s="505" t="s">
        <v>7812</v>
      </c>
      <c r="G373" s="488" t="s">
        <v>29</v>
      </c>
      <c r="H373" s="504"/>
      <c r="I373" s="504"/>
      <c r="J373" s="504">
        <f t="shared" si="0"/>
        <v>0</v>
      </c>
      <c r="K373" s="504">
        <f t="shared" si="0"/>
        <v>0</v>
      </c>
      <c r="L373" s="504">
        <f t="shared" si="0"/>
        <v>0</v>
      </c>
      <c r="M373" s="504">
        <f t="shared" si="0"/>
        <v>0</v>
      </c>
      <c r="N373" s="504">
        <f t="shared" si="0"/>
        <v>1457.2522769568625</v>
      </c>
      <c r="O373" s="504">
        <f t="shared" si="0"/>
        <v>1375.9482207249462</v>
      </c>
      <c r="P373" s="504">
        <f t="shared" si="0"/>
        <v>1311.5804156930626</v>
      </c>
      <c r="Q373" s="504">
        <f t="shared" si="0"/>
        <v>1242.8703346826539</v>
      </c>
      <c r="R373" s="504">
        <f t="shared" si="0"/>
        <v>1193.2262947897948</v>
      </c>
      <c r="S373" s="504">
        <f t="shared" si="0"/>
        <v>1091.3550312533298</v>
      </c>
      <c r="T373" s="504">
        <f t="shared" si="0"/>
        <v>1126.7479212581889</v>
      </c>
      <c r="U373" s="504">
        <f t="shared" si="0"/>
        <v>1126.7662735080507</v>
      </c>
      <c r="V373" s="504">
        <f t="shared" si="0"/>
        <v>1126.8506851333025</v>
      </c>
      <c r="W373" s="504">
        <f t="shared" si="0"/>
        <v>1126.8238876909725</v>
      </c>
      <c r="X373" s="504">
        <f t="shared" si="0"/>
        <v>1149.3673919915871</v>
      </c>
    </row>
    <row r="374" spans="2:24" outlineLevel="1">
      <c r="E374" s="505" t="s">
        <v>7813</v>
      </c>
      <c r="G374" s="488" t="s">
        <v>29</v>
      </c>
      <c r="H374" s="504"/>
      <c r="I374" s="504"/>
      <c r="J374" s="504">
        <f t="shared" si="0"/>
        <v>0</v>
      </c>
      <c r="K374" s="504">
        <f t="shared" si="0"/>
        <v>0</v>
      </c>
      <c r="L374" s="504">
        <f t="shared" si="0"/>
        <v>0</v>
      </c>
      <c r="M374" s="504">
        <f t="shared" si="0"/>
        <v>0</v>
      </c>
      <c r="N374" s="504">
        <f t="shared" si="0"/>
        <v>1565.0416474386498</v>
      </c>
      <c r="O374" s="504">
        <f t="shared" si="0"/>
        <v>1549.3266981344896</v>
      </c>
      <c r="P374" s="504">
        <f t="shared" si="0"/>
        <v>1548.4086695881949</v>
      </c>
      <c r="Q374" s="504">
        <f t="shared" si="0"/>
        <v>1538.3892999136999</v>
      </c>
      <c r="R374" s="504">
        <f t="shared" si="0"/>
        <v>1548.5063863759331</v>
      </c>
      <c r="S374" s="504">
        <f t="shared" si="0"/>
        <v>1484.9300561586108</v>
      </c>
      <c r="T374" s="504">
        <f t="shared" si="0"/>
        <v>1533.0866730591392</v>
      </c>
      <c r="U374" s="504">
        <f t="shared" si="0"/>
        <v>1533.1116436751515</v>
      </c>
      <c r="V374" s="504">
        <f t="shared" si="0"/>
        <v>1533.2264966385189</v>
      </c>
      <c r="W374" s="504">
        <f t="shared" si="0"/>
        <v>1533.1900352429102</v>
      </c>
      <c r="X374" s="504">
        <f t="shared" si="0"/>
        <v>1563.8633964759454</v>
      </c>
    </row>
    <row r="375" spans="2:24" outlineLevel="1">
      <c r="E375" s="505" t="s">
        <v>7814</v>
      </c>
      <c r="G375" s="488" t="s">
        <v>29</v>
      </c>
      <c r="H375" s="504"/>
      <c r="I375" s="504"/>
      <c r="J375" s="504">
        <f t="shared" si="0"/>
        <v>0</v>
      </c>
      <c r="K375" s="504">
        <f t="shared" si="0"/>
        <v>0</v>
      </c>
      <c r="L375" s="504">
        <f t="shared" si="0"/>
        <v>0</v>
      </c>
      <c r="M375" s="504">
        <f t="shared" si="0"/>
        <v>0</v>
      </c>
      <c r="N375" s="504">
        <f t="shared" si="0"/>
        <v>0</v>
      </c>
      <c r="O375" s="504">
        <f t="shared" si="0"/>
        <v>0</v>
      </c>
      <c r="P375" s="504">
        <f t="shared" si="0"/>
        <v>0</v>
      </c>
      <c r="Q375" s="504">
        <f t="shared" si="0"/>
        <v>0</v>
      </c>
      <c r="R375" s="504">
        <f t="shared" si="0"/>
        <v>0</v>
      </c>
      <c r="S375" s="504">
        <f t="shared" si="0"/>
        <v>0</v>
      </c>
      <c r="T375" s="504">
        <f t="shared" si="0"/>
        <v>0</v>
      </c>
      <c r="U375" s="504">
        <f t="shared" si="0"/>
        <v>0</v>
      </c>
      <c r="V375" s="504">
        <f t="shared" si="0"/>
        <v>0</v>
      </c>
      <c r="W375" s="504">
        <f t="shared" si="0"/>
        <v>0</v>
      </c>
      <c r="X375" s="504">
        <f t="shared" si="0"/>
        <v>0</v>
      </c>
    </row>
    <row r="376" spans="2:24" outlineLevel="1">
      <c r="B376" s="490" t="s">
        <v>7815</v>
      </c>
      <c r="E376" s="505"/>
      <c r="H376" s="488"/>
    </row>
    <row r="377" spans="2:24" outlineLevel="1">
      <c r="E377" s="505" t="s">
        <v>7816</v>
      </c>
      <c r="G377" s="488" t="s">
        <v>29</v>
      </c>
      <c r="H377" s="504"/>
      <c r="I377" s="504"/>
      <c r="J377" s="504">
        <f t="shared" ref="J377:X382" si="1" xml:space="preserve"> J561 / J$552</f>
        <v>0</v>
      </c>
      <c r="K377" s="504">
        <f t="shared" si="1"/>
        <v>0</v>
      </c>
      <c r="L377" s="504">
        <f t="shared" si="1"/>
        <v>0</v>
      </c>
      <c r="M377" s="504">
        <f t="shared" si="1"/>
        <v>0</v>
      </c>
      <c r="N377" s="504">
        <f t="shared" si="1"/>
        <v>3.5030246312603781</v>
      </c>
      <c r="O377" s="504">
        <f t="shared" si="1"/>
        <v>5.5495526366058607</v>
      </c>
      <c r="P377" s="504">
        <f t="shared" si="1"/>
        <v>4.8392352491351778</v>
      </c>
      <c r="Q377" s="504">
        <f t="shared" si="1"/>
        <v>5.7359336241092</v>
      </c>
      <c r="R377" s="504">
        <f t="shared" si="1"/>
        <v>3.2153149355597352</v>
      </c>
      <c r="S377" s="504">
        <f t="shared" si="1"/>
        <v>12.758230425344099</v>
      </c>
      <c r="T377" s="504">
        <f t="shared" si="1"/>
        <v>4.9745332898633556</v>
      </c>
      <c r="U377" s="504">
        <f t="shared" si="1"/>
        <v>4.9704972149719939</v>
      </c>
      <c r="V377" s="504">
        <f t="shared" si="1"/>
        <v>4.9519331891017311</v>
      </c>
      <c r="W377" s="504">
        <f t="shared" si="1"/>
        <v>4.9578265528557308</v>
      </c>
      <c r="X377" s="504">
        <f t="shared" si="1"/>
        <v>0</v>
      </c>
    </row>
    <row r="378" spans="2:24" outlineLevel="1">
      <c r="E378" s="505" t="s">
        <v>7817</v>
      </c>
      <c r="G378" s="488" t="s">
        <v>29</v>
      </c>
      <c r="H378" s="504"/>
      <c r="I378" s="504"/>
      <c r="J378" s="504">
        <f t="shared" si="1"/>
        <v>0</v>
      </c>
      <c r="K378" s="504">
        <f t="shared" si="1"/>
        <v>0</v>
      </c>
      <c r="L378" s="504">
        <f t="shared" si="1"/>
        <v>0</v>
      </c>
      <c r="M378" s="504">
        <f t="shared" si="1"/>
        <v>0</v>
      </c>
      <c r="N378" s="504">
        <f t="shared" si="1"/>
        <v>68.820717005859407</v>
      </c>
      <c r="O378" s="504">
        <f t="shared" si="1"/>
        <v>108.2148595802655</v>
      </c>
      <c r="P378" s="504">
        <f t="shared" si="1"/>
        <v>93.660955397034286</v>
      </c>
      <c r="Q378" s="504">
        <f t="shared" si="1"/>
        <v>110.1891642241611</v>
      </c>
      <c r="R378" s="504">
        <f t="shared" si="1"/>
        <v>61.307162096002678</v>
      </c>
      <c r="S378" s="504">
        <f t="shared" si="1"/>
        <v>241.45214072500309</v>
      </c>
      <c r="T378" s="504">
        <f t="shared" si="1"/>
        <v>94.144067939022563</v>
      </c>
      <c r="U378" s="504">
        <f t="shared" si="1"/>
        <v>94.067684389724874</v>
      </c>
      <c r="V378" s="504">
        <f t="shared" si="1"/>
        <v>93.716356373423707</v>
      </c>
      <c r="W378" s="504">
        <f t="shared" si="1"/>
        <v>93.827889497300163</v>
      </c>
      <c r="X378" s="504">
        <f t="shared" si="1"/>
        <v>0</v>
      </c>
    </row>
    <row r="379" spans="2:24" outlineLevel="1">
      <c r="E379" s="505" t="s">
        <v>7818</v>
      </c>
      <c r="G379" s="488" t="s">
        <v>29</v>
      </c>
      <c r="H379" s="504"/>
      <c r="I379" s="504"/>
      <c r="J379" s="504">
        <f t="shared" si="1"/>
        <v>0</v>
      </c>
      <c r="K379" s="504">
        <f t="shared" si="1"/>
        <v>0</v>
      </c>
      <c r="L379" s="504">
        <f t="shared" si="1"/>
        <v>0</v>
      </c>
      <c r="M379" s="504">
        <f t="shared" si="1"/>
        <v>0</v>
      </c>
      <c r="N379" s="504">
        <f t="shared" si="1"/>
        <v>54.978445629486693</v>
      </c>
      <c r="O379" s="504">
        <f t="shared" si="1"/>
        <v>86.052565361953285</v>
      </c>
      <c r="P379" s="504">
        <f t="shared" si="1"/>
        <v>74.137709212616613</v>
      </c>
      <c r="Q379" s="504">
        <f t="shared" si="1"/>
        <v>86.82066850514353</v>
      </c>
      <c r="R379" s="504">
        <f t="shared" si="1"/>
        <v>48.083835986746848</v>
      </c>
      <c r="S379" s="504">
        <f t="shared" si="1"/>
        <v>188.50488607173085</v>
      </c>
      <c r="T379" s="504">
        <f t="shared" si="1"/>
        <v>73.4995214699168</v>
      </c>
      <c r="U379" s="504">
        <f t="shared" si="1"/>
        <v>73.439887820718724</v>
      </c>
      <c r="V379" s="504">
        <f t="shared" si="1"/>
        <v>73.16560138247138</v>
      </c>
      <c r="W379" s="504">
        <f t="shared" si="1"/>
        <v>73.252676770357468</v>
      </c>
      <c r="X379" s="504">
        <f t="shared" si="1"/>
        <v>0</v>
      </c>
    </row>
    <row r="380" spans="2:24" outlineLevel="1">
      <c r="E380" s="505" t="s">
        <v>7819</v>
      </c>
      <c r="G380" s="488" t="s">
        <v>29</v>
      </c>
      <c r="H380" s="504"/>
      <c r="I380" s="504"/>
      <c r="J380" s="504">
        <f t="shared" si="1"/>
        <v>0</v>
      </c>
      <c r="K380" s="504">
        <f t="shared" si="1"/>
        <v>0</v>
      </c>
      <c r="L380" s="504">
        <f t="shared" si="1"/>
        <v>0</v>
      </c>
      <c r="M380" s="504">
        <f t="shared" si="1"/>
        <v>0</v>
      </c>
      <c r="N380" s="504">
        <f t="shared" si="1"/>
        <v>17.242153490001968</v>
      </c>
      <c r="O380" s="504">
        <f t="shared" si="1"/>
        <v>26.885780402200634</v>
      </c>
      <c r="P380" s="504">
        <f t="shared" si="1"/>
        <v>23.075852979304969</v>
      </c>
      <c r="Q380" s="504">
        <f t="shared" si="1"/>
        <v>26.921639332236335</v>
      </c>
      <c r="R380" s="504">
        <f t="shared" si="1"/>
        <v>14.853789287971901</v>
      </c>
      <c r="S380" s="504">
        <f t="shared" si="1"/>
        <v>58.012360738257392</v>
      </c>
      <c r="T380" s="504">
        <f t="shared" si="1"/>
        <v>22.619470733398355</v>
      </c>
      <c r="U380" s="504">
        <f t="shared" si="1"/>
        <v>22.601118483536244</v>
      </c>
      <c r="V380" s="504">
        <f t="shared" si="1"/>
        <v>22.516706858284461</v>
      </c>
      <c r="W380" s="504">
        <f t="shared" si="1"/>
        <v>22.543504300614678</v>
      </c>
      <c r="X380" s="504">
        <f t="shared" si="1"/>
        <v>0</v>
      </c>
    </row>
    <row r="381" spans="2:24" outlineLevel="1">
      <c r="E381" s="505" t="s">
        <v>7820</v>
      </c>
      <c r="G381" s="488" t="s">
        <v>29</v>
      </c>
      <c r="H381" s="504"/>
      <c r="I381" s="504"/>
      <c r="J381" s="504">
        <f t="shared" si="1"/>
        <v>0</v>
      </c>
      <c r="K381" s="504">
        <f t="shared" si="1"/>
        <v>0</v>
      </c>
      <c r="L381" s="504">
        <f t="shared" si="1"/>
        <v>0</v>
      </c>
      <c r="M381" s="504">
        <f t="shared" si="1"/>
        <v>0</v>
      </c>
      <c r="N381" s="504">
        <f t="shared" si="1"/>
        <v>18.517513219971821</v>
      </c>
      <c r="O381" s="504">
        <f t="shared" si="1"/>
        <v>30.273564622485409</v>
      </c>
      <c r="P381" s="504">
        <f t="shared" si="1"/>
        <v>27.242592511887707</v>
      </c>
      <c r="Q381" s="504">
        <f t="shared" si="1"/>
        <v>33.322834031132501</v>
      </c>
      <c r="R381" s="504">
        <f t="shared" si="1"/>
        <v>19.276467234037053</v>
      </c>
      <c r="S381" s="504">
        <f t="shared" si="1"/>
        <v>78.933340317334341</v>
      </c>
      <c r="T381" s="504">
        <f t="shared" si="1"/>
        <v>30.776723416805883</v>
      </c>
      <c r="U381" s="504">
        <f t="shared" si="1"/>
        <v>30.751752800793717</v>
      </c>
      <c r="V381" s="504">
        <f t="shared" si="1"/>
        <v>30.636899837426128</v>
      </c>
      <c r="W381" s="504">
        <f t="shared" si="1"/>
        <v>30.673361233035049</v>
      </c>
      <c r="X381" s="504">
        <f t="shared" si="1"/>
        <v>0</v>
      </c>
    </row>
    <row r="382" spans="2:24" outlineLevel="1">
      <c r="E382" s="505" t="s">
        <v>7821</v>
      </c>
      <c r="G382" s="488" t="s">
        <v>29</v>
      </c>
      <c r="H382" s="504"/>
      <c r="I382" s="504"/>
      <c r="J382" s="504">
        <f t="shared" si="1"/>
        <v>0</v>
      </c>
      <c r="K382" s="504">
        <f t="shared" si="1"/>
        <v>0</v>
      </c>
      <c r="L382" s="504">
        <f t="shared" si="1"/>
        <v>0</v>
      </c>
      <c r="M382" s="504">
        <f t="shared" si="1"/>
        <v>0</v>
      </c>
      <c r="N382" s="504">
        <f t="shared" si="1"/>
        <v>0</v>
      </c>
      <c r="O382" s="504">
        <f t="shared" si="1"/>
        <v>0</v>
      </c>
      <c r="P382" s="504">
        <f t="shared" si="1"/>
        <v>0</v>
      </c>
      <c r="Q382" s="504">
        <f t="shared" si="1"/>
        <v>0</v>
      </c>
      <c r="R382" s="504">
        <f t="shared" si="1"/>
        <v>0</v>
      </c>
      <c r="S382" s="504">
        <f t="shared" si="1"/>
        <v>0</v>
      </c>
      <c r="T382" s="504">
        <f t="shared" si="1"/>
        <v>0</v>
      </c>
      <c r="U382" s="504">
        <f t="shared" si="1"/>
        <v>0</v>
      </c>
      <c r="V382" s="504">
        <f t="shared" si="1"/>
        <v>0</v>
      </c>
      <c r="W382" s="504">
        <f t="shared" si="1"/>
        <v>0</v>
      </c>
      <c r="X382" s="504">
        <f t="shared" si="1"/>
        <v>0</v>
      </c>
    </row>
    <row r="383" spans="2:24" outlineLevel="1">
      <c r="B383" s="490" t="s">
        <v>7822</v>
      </c>
      <c r="E383" s="505"/>
      <c r="H383" s="488"/>
    </row>
    <row r="384" spans="2:24" outlineLevel="1">
      <c r="E384" s="488" t="s">
        <v>7749</v>
      </c>
      <c r="F384" s="488">
        <v>0</v>
      </c>
      <c r="G384" s="488" t="s">
        <v>29</v>
      </c>
      <c r="H384" s="504">
        <v>46.795697217803443</v>
      </c>
      <c r="I384" s="504">
        <v>0</v>
      </c>
      <c r="J384" s="504">
        <v>0</v>
      </c>
      <c r="K384" s="504">
        <v>0</v>
      </c>
      <c r="L384" s="504">
        <v>0</v>
      </c>
      <c r="M384" s="504">
        <v>0</v>
      </c>
      <c r="N384" s="504">
        <v>10.005557391907201</v>
      </c>
      <c r="O384" s="504">
        <v>9.6713717750175014</v>
      </c>
      <c r="P384" s="504">
        <v>9.3483479577319191</v>
      </c>
      <c r="Q384" s="504">
        <v>9.0361131359436708</v>
      </c>
      <c r="R384" s="504">
        <v>8.7343069572031524</v>
      </c>
      <c r="S384" s="504">
        <v>0</v>
      </c>
      <c r="T384" s="504">
        <v>0</v>
      </c>
      <c r="U384" s="504">
        <v>0</v>
      </c>
      <c r="V384" s="504">
        <v>0</v>
      </c>
      <c r="W384" s="504">
        <v>0</v>
      </c>
      <c r="X384" s="504">
        <v>0</v>
      </c>
    </row>
    <row r="385" spans="2:24" outlineLevel="1">
      <c r="E385" s="488" t="s">
        <v>7750</v>
      </c>
      <c r="F385" s="488">
        <v>0</v>
      </c>
      <c r="G385" s="488" t="s">
        <v>29</v>
      </c>
      <c r="H385" s="504">
        <v>1101.5699305199882</v>
      </c>
      <c r="I385" s="504">
        <v>0</v>
      </c>
      <c r="J385" s="504">
        <v>0</v>
      </c>
      <c r="K385" s="504">
        <v>0</v>
      </c>
      <c r="L385" s="504">
        <v>0</v>
      </c>
      <c r="M385" s="504">
        <v>0</v>
      </c>
      <c r="N385" s="504">
        <v>238.94439970759188</v>
      </c>
      <c r="O385" s="504">
        <v>229.24325707946363</v>
      </c>
      <c r="P385" s="504">
        <v>219.9359808420374</v>
      </c>
      <c r="Q385" s="504">
        <v>211.0065800198507</v>
      </c>
      <c r="R385" s="504">
        <v>202.43971287104475</v>
      </c>
      <c r="S385" s="504">
        <v>0</v>
      </c>
      <c r="T385" s="504">
        <v>0</v>
      </c>
      <c r="U385" s="504">
        <v>0</v>
      </c>
      <c r="V385" s="504">
        <v>0</v>
      </c>
      <c r="W385" s="504">
        <v>0</v>
      </c>
      <c r="X385" s="504">
        <v>0</v>
      </c>
    </row>
    <row r="386" spans="2:24" outlineLevel="1">
      <c r="E386" s="488" t="s">
        <v>7751</v>
      </c>
      <c r="F386" s="488">
        <v>0</v>
      </c>
      <c r="G386" s="488" t="s">
        <v>29</v>
      </c>
      <c r="H386" s="504">
        <v>966.83786119187016</v>
      </c>
      <c r="I386" s="504">
        <v>0</v>
      </c>
      <c r="J386" s="504">
        <v>0</v>
      </c>
      <c r="K386" s="504">
        <v>0</v>
      </c>
      <c r="L386" s="504">
        <v>0</v>
      </c>
      <c r="M386" s="504">
        <v>0</v>
      </c>
      <c r="N386" s="504">
        <v>211.57122493451709</v>
      </c>
      <c r="O386" s="504">
        <v>202.05051981246382</v>
      </c>
      <c r="P386" s="504">
        <v>192.95824642090298</v>
      </c>
      <c r="Q386" s="504">
        <v>184.27512533196233</v>
      </c>
      <c r="R386" s="504">
        <v>175.98274469202403</v>
      </c>
      <c r="S386" s="504">
        <v>0</v>
      </c>
      <c r="T386" s="504">
        <v>0</v>
      </c>
      <c r="U386" s="504">
        <v>0</v>
      </c>
      <c r="V386" s="504">
        <v>0</v>
      </c>
      <c r="W386" s="504">
        <v>0</v>
      </c>
      <c r="X386" s="504">
        <v>0</v>
      </c>
    </row>
    <row r="387" spans="2:24" outlineLevel="1">
      <c r="E387" s="488" t="s">
        <v>7752</v>
      </c>
      <c r="F387" s="488">
        <v>0</v>
      </c>
      <c r="G387" s="488" t="s">
        <v>29</v>
      </c>
      <c r="H387" s="504">
        <v>325.1270384552771</v>
      </c>
      <c r="I387" s="504">
        <v>0</v>
      </c>
      <c r="J387" s="504">
        <v>0</v>
      </c>
      <c r="K387" s="504">
        <v>0</v>
      </c>
      <c r="L387" s="504">
        <v>0</v>
      </c>
      <c r="M387" s="504">
        <v>0</v>
      </c>
      <c r="N387" s="504">
        <v>71.660429319717608</v>
      </c>
      <c r="O387" s="504">
        <v>68.177732454779331</v>
      </c>
      <c r="P387" s="504">
        <v>64.864294657477046</v>
      </c>
      <c r="Q387" s="504">
        <v>61.711889937123672</v>
      </c>
      <c r="R387" s="504">
        <v>58.712692086179452</v>
      </c>
      <c r="S387" s="504">
        <v>0</v>
      </c>
      <c r="T387" s="504">
        <v>0</v>
      </c>
      <c r="U387" s="504">
        <v>0</v>
      </c>
      <c r="V387" s="504">
        <v>0</v>
      </c>
      <c r="W387" s="504">
        <v>0</v>
      </c>
      <c r="X387" s="504">
        <v>0</v>
      </c>
    </row>
    <row r="388" spans="2:24" outlineLevel="1">
      <c r="E388" s="488" t="s">
        <v>7753</v>
      </c>
      <c r="F388" s="488">
        <v>0</v>
      </c>
      <c r="G388" s="488" t="s">
        <v>29</v>
      </c>
      <c r="H388" s="504">
        <v>19.695764182676207</v>
      </c>
      <c r="I388" s="504">
        <v>0</v>
      </c>
      <c r="J388" s="504">
        <v>0</v>
      </c>
      <c r="K388" s="504">
        <v>0</v>
      </c>
      <c r="L388" s="504">
        <v>0</v>
      </c>
      <c r="M388" s="504">
        <v>0</v>
      </c>
      <c r="N388" s="504">
        <v>3.9588979016465542</v>
      </c>
      <c r="O388" s="504">
        <v>3.9490006568924376</v>
      </c>
      <c r="P388" s="504">
        <v>3.9391281552502071</v>
      </c>
      <c r="Q388" s="504">
        <v>3.9292803348620811</v>
      </c>
      <c r="R388" s="504">
        <v>3.9194571340249258</v>
      </c>
      <c r="S388" s="504">
        <v>0</v>
      </c>
      <c r="T388" s="504">
        <v>0</v>
      </c>
      <c r="U388" s="504">
        <v>0</v>
      </c>
      <c r="V388" s="504">
        <v>0</v>
      </c>
      <c r="W388" s="504">
        <v>0</v>
      </c>
      <c r="X388" s="504">
        <v>0</v>
      </c>
    </row>
    <row r="389" spans="2:24" outlineLevel="1">
      <c r="E389" s="488" t="s">
        <v>7754</v>
      </c>
      <c r="F389" s="488">
        <v>0</v>
      </c>
      <c r="G389" s="488" t="s">
        <v>29</v>
      </c>
      <c r="H389" s="504">
        <v>0</v>
      </c>
      <c r="I389" s="504">
        <v>0</v>
      </c>
      <c r="J389" s="504">
        <v>0</v>
      </c>
      <c r="K389" s="504">
        <v>0</v>
      </c>
      <c r="L389" s="504">
        <v>0</v>
      </c>
      <c r="M389" s="504">
        <v>0</v>
      </c>
      <c r="N389" s="504">
        <v>0</v>
      </c>
      <c r="O389" s="504">
        <v>0</v>
      </c>
      <c r="P389" s="504">
        <v>0</v>
      </c>
      <c r="Q389" s="504">
        <v>0</v>
      </c>
      <c r="R389" s="504">
        <v>0</v>
      </c>
      <c r="S389" s="504">
        <v>0</v>
      </c>
      <c r="T389" s="504">
        <v>0</v>
      </c>
      <c r="U389" s="504">
        <v>0</v>
      </c>
      <c r="V389" s="504">
        <v>0</v>
      </c>
      <c r="W389" s="504">
        <v>0</v>
      </c>
      <c r="X389" s="504">
        <v>0</v>
      </c>
    </row>
    <row r="390" spans="2:24" outlineLevel="1">
      <c r="B390" s="490" t="s">
        <v>7823</v>
      </c>
      <c r="E390" s="505"/>
      <c r="H390" s="488"/>
    </row>
    <row r="391" spans="2:24" outlineLevel="1">
      <c r="E391" s="505" t="s">
        <v>7612</v>
      </c>
      <c r="F391" s="505">
        <v>0</v>
      </c>
      <c r="G391" s="505" t="s">
        <v>29</v>
      </c>
      <c r="H391" s="504">
        <v>3170.4720045398626</v>
      </c>
      <c r="I391" s="504">
        <v>0</v>
      </c>
      <c r="J391" s="504">
        <v>0</v>
      </c>
      <c r="K391" s="504">
        <v>0</v>
      </c>
      <c r="L391" s="504">
        <v>0</v>
      </c>
      <c r="M391" s="504">
        <v>299.567586584048</v>
      </c>
      <c r="N391" s="504">
        <v>289.56202919214081</v>
      </c>
      <c r="O391" s="504">
        <v>279.89065741712329</v>
      </c>
      <c r="P391" s="504">
        <v>270.54230945939133</v>
      </c>
      <c r="Q391" s="504">
        <v>261.50619632344768</v>
      </c>
      <c r="R391" s="504">
        <v>252.77188936624449</v>
      </c>
      <c r="S391" s="504">
        <v>252.77188936624449</v>
      </c>
      <c r="T391" s="504">
        <v>252.77188936624449</v>
      </c>
      <c r="U391" s="504">
        <v>252.77188936624452</v>
      </c>
      <c r="V391" s="504">
        <v>252.77188936624452</v>
      </c>
      <c r="W391" s="504">
        <v>252.77188936624452</v>
      </c>
      <c r="X391" s="504">
        <v>252.77188936624452</v>
      </c>
    </row>
    <row r="392" spans="2:24" outlineLevel="1">
      <c r="E392" s="488" t="s">
        <v>7613</v>
      </c>
      <c r="F392" s="488">
        <v>0</v>
      </c>
      <c r="G392" s="488" t="s">
        <v>29</v>
      </c>
      <c r="H392" s="504">
        <v>60618.585079294367</v>
      </c>
      <c r="I392" s="504">
        <v>0</v>
      </c>
      <c r="J392" s="504">
        <v>0</v>
      </c>
      <c r="K392" s="504">
        <v>0</v>
      </c>
      <c r="L392" s="504">
        <v>0</v>
      </c>
      <c r="M392" s="504">
        <v>5885.3300420589139</v>
      </c>
      <c r="N392" s="504">
        <v>5646.3856423513216</v>
      </c>
      <c r="O392" s="504">
        <v>5417.1423852718581</v>
      </c>
      <c r="P392" s="504">
        <v>5197.2064044298204</v>
      </c>
      <c r="Q392" s="504">
        <v>4986.1998244099705</v>
      </c>
      <c r="R392" s="504">
        <v>4783.7601115389243</v>
      </c>
      <c r="S392" s="504">
        <v>4783.7601115389252</v>
      </c>
      <c r="T392" s="504">
        <v>4783.7601115389243</v>
      </c>
      <c r="U392" s="504">
        <v>4783.7601115389243</v>
      </c>
      <c r="V392" s="504">
        <v>4783.7601115389243</v>
      </c>
      <c r="W392" s="504">
        <v>4783.7601115389252</v>
      </c>
      <c r="X392" s="504">
        <v>4783.7601115389252</v>
      </c>
    </row>
    <row r="393" spans="2:24" outlineLevel="1">
      <c r="E393" s="488" t="s">
        <v>7614</v>
      </c>
      <c r="F393" s="488">
        <v>0</v>
      </c>
      <c r="G393" s="488" t="s">
        <v>29</v>
      </c>
      <c r="H393" s="504">
        <v>47628.500210178907</v>
      </c>
      <c r="I393" s="504">
        <v>0</v>
      </c>
      <c r="J393" s="504">
        <v>0</v>
      </c>
      <c r="K393" s="504">
        <v>0</v>
      </c>
      <c r="L393" s="504">
        <v>0</v>
      </c>
      <c r="M393" s="504">
        <v>4701.5827763226025</v>
      </c>
      <c r="N393" s="504">
        <v>4490.0115513880855</v>
      </c>
      <c r="O393" s="504">
        <v>4287.9610315756208</v>
      </c>
      <c r="P393" s="504">
        <v>4095.0027851547184</v>
      </c>
      <c r="Q393" s="504">
        <v>3910.7276598227568</v>
      </c>
      <c r="R393" s="504">
        <v>3734.7449151307328</v>
      </c>
      <c r="S393" s="504">
        <v>3734.7449151307328</v>
      </c>
      <c r="T393" s="504">
        <v>3734.7449151307324</v>
      </c>
      <c r="U393" s="504">
        <v>3734.7449151307324</v>
      </c>
      <c r="V393" s="504">
        <v>3734.7449151307324</v>
      </c>
      <c r="W393" s="504">
        <v>3734.7449151307328</v>
      </c>
      <c r="X393" s="504">
        <v>3734.7449151307328</v>
      </c>
    </row>
    <row r="394" spans="2:24" outlineLevel="1">
      <c r="E394" s="488" t="s">
        <v>7615</v>
      </c>
      <c r="F394" s="488">
        <v>0</v>
      </c>
      <c r="G394" s="488" t="s">
        <v>29</v>
      </c>
      <c r="H394" s="504">
        <v>14735.428502280147</v>
      </c>
      <c r="I394" s="504">
        <v>0</v>
      </c>
      <c r="J394" s="504">
        <v>0</v>
      </c>
      <c r="K394" s="504">
        <v>0</v>
      </c>
      <c r="L394" s="504">
        <v>0</v>
      </c>
      <c r="M394" s="504">
        <v>1474.4944304468647</v>
      </c>
      <c r="N394" s="504">
        <v>1402.8340011271468</v>
      </c>
      <c r="O394" s="504">
        <v>1334.6562686723673</v>
      </c>
      <c r="P394" s="504">
        <v>1269.7919740148902</v>
      </c>
      <c r="Q394" s="504">
        <v>1208.0800840777667</v>
      </c>
      <c r="R394" s="504">
        <v>1149.3673919915871</v>
      </c>
      <c r="S394" s="504">
        <v>1149.3673919915873</v>
      </c>
      <c r="T394" s="504">
        <v>1149.3673919915871</v>
      </c>
      <c r="U394" s="504">
        <v>1149.3673919915871</v>
      </c>
      <c r="V394" s="504">
        <v>1149.3673919915871</v>
      </c>
      <c r="W394" s="504">
        <v>1149.3673919915871</v>
      </c>
      <c r="X394" s="504">
        <v>1149.3673919915871</v>
      </c>
    </row>
    <row r="395" spans="2:24" outlineLevel="1">
      <c r="E395" s="488" t="s">
        <v>7616</v>
      </c>
      <c r="F395" s="488">
        <v>0</v>
      </c>
      <c r="G395" s="488" t="s">
        <v>29</v>
      </c>
      <c r="H395" s="504">
        <v>18825.349448402099</v>
      </c>
      <c r="I395" s="504">
        <v>0</v>
      </c>
      <c r="J395" s="504">
        <v>0</v>
      </c>
      <c r="K395" s="504">
        <v>0</v>
      </c>
      <c r="L395" s="504">
        <v>0</v>
      </c>
      <c r="M395" s="504">
        <v>1583.5591606586217</v>
      </c>
      <c r="N395" s="504">
        <v>1579.6002627569751</v>
      </c>
      <c r="O395" s="504">
        <v>1575.6512621000825</v>
      </c>
      <c r="P395" s="504">
        <v>1571.7121339448324</v>
      </c>
      <c r="Q395" s="504">
        <v>1567.7828536099703</v>
      </c>
      <c r="R395" s="504">
        <v>1563.8633964759451</v>
      </c>
      <c r="S395" s="504">
        <v>1563.8633964759451</v>
      </c>
      <c r="T395" s="504">
        <v>1563.8633964759451</v>
      </c>
      <c r="U395" s="504">
        <v>1563.8633964759451</v>
      </c>
      <c r="V395" s="504">
        <v>1563.8633964759449</v>
      </c>
      <c r="W395" s="504">
        <v>1563.8633964759454</v>
      </c>
      <c r="X395" s="504">
        <v>1563.8633964759454</v>
      </c>
    </row>
    <row r="396" spans="2:24" outlineLevel="1">
      <c r="E396" s="488" t="s">
        <v>7617</v>
      </c>
      <c r="F396" s="488">
        <v>0</v>
      </c>
      <c r="G396" s="488" t="s">
        <v>29</v>
      </c>
      <c r="H396" s="504">
        <v>0</v>
      </c>
      <c r="I396" s="504">
        <v>0</v>
      </c>
      <c r="J396" s="504">
        <v>0</v>
      </c>
      <c r="K396" s="504">
        <v>0</v>
      </c>
      <c r="L396" s="504">
        <v>0</v>
      </c>
      <c r="M396" s="504">
        <v>0</v>
      </c>
      <c r="N396" s="504">
        <v>0</v>
      </c>
      <c r="O396" s="504">
        <v>0</v>
      </c>
      <c r="P396" s="504">
        <v>0</v>
      </c>
      <c r="Q396" s="504">
        <v>0</v>
      </c>
      <c r="R396" s="504">
        <v>0</v>
      </c>
      <c r="S396" s="504">
        <v>0</v>
      </c>
      <c r="T396" s="504">
        <v>0</v>
      </c>
      <c r="U396" s="504">
        <v>0</v>
      </c>
      <c r="V396" s="504">
        <v>0</v>
      </c>
      <c r="W396" s="504">
        <v>0</v>
      </c>
      <c r="X396" s="504">
        <v>0</v>
      </c>
    </row>
    <row r="397" spans="2:24" outlineLevel="1">
      <c r="B397" s="490" t="s">
        <v>7783</v>
      </c>
      <c r="E397" s="505"/>
      <c r="H397" s="488"/>
    </row>
    <row r="398" spans="2:24" outlineLevel="1">
      <c r="E398" s="505" t="s">
        <v>7824</v>
      </c>
      <c r="G398" s="488" t="s">
        <v>29</v>
      </c>
      <c r="H398" s="504"/>
      <c r="I398" s="504"/>
      <c r="J398" s="504">
        <f t="shared" ref="J398:X403" si="2" xml:space="preserve"> J582 / J$552</f>
        <v>0</v>
      </c>
      <c r="K398" s="504">
        <f t="shared" si="2"/>
        <v>0</v>
      </c>
      <c r="L398" s="504">
        <f t="shared" si="2"/>
        <v>0</v>
      </c>
      <c r="M398" s="504">
        <f t="shared" si="2"/>
        <v>0</v>
      </c>
      <c r="N398" s="504">
        <f t="shared" si="2"/>
        <v>240.03414638391419</v>
      </c>
      <c r="O398" s="504">
        <f t="shared" si="2"/>
        <v>230.26292617642136</v>
      </c>
      <c r="P398" s="504">
        <f t="shared" si="2"/>
        <v>222.99775730100009</v>
      </c>
      <c r="Q398" s="504">
        <f t="shared" si="2"/>
        <v>214.6915928113545</v>
      </c>
      <c r="R398" s="504">
        <f t="shared" si="2"/>
        <v>209.40916002833603</v>
      </c>
      <c r="S398" s="504">
        <f t="shared" si="2"/>
        <v>194.59091410455957</v>
      </c>
      <c r="T398" s="504">
        <f t="shared" si="2"/>
        <v>194.19142989031874</v>
      </c>
      <c r="U398" s="504">
        <f t="shared" si="2"/>
        <v>187.7084934414294</v>
      </c>
      <c r="V398" s="504">
        <f t="shared" si="2"/>
        <v>181.45262225410769</v>
      </c>
      <c r="W398" s="504">
        <f t="shared" si="2"/>
        <v>175.38793370134596</v>
      </c>
      <c r="X398" s="504">
        <f t="shared" si="2"/>
        <v>172.92163338977801</v>
      </c>
    </row>
    <row r="399" spans="2:24" outlineLevel="1">
      <c r="E399" s="505" t="s">
        <v>7825</v>
      </c>
      <c r="G399" s="488" t="s">
        <v>29</v>
      </c>
      <c r="H399" s="504"/>
      <c r="I399" s="504"/>
      <c r="J399" s="504">
        <f t="shared" si="2"/>
        <v>0</v>
      </c>
      <c r="K399" s="504">
        <f t="shared" si="2"/>
        <v>0</v>
      </c>
      <c r="L399" s="504">
        <f t="shared" si="2"/>
        <v>0</v>
      </c>
      <c r="M399" s="504">
        <f t="shared" si="2"/>
        <v>0</v>
      </c>
      <c r="N399" s="504">
        <f t="shared" si="2"/>
        <v>2508.4673963057171</v>
      </c>
      <c r="O399" s="504">
        <f t="shared" si="2"/>
        <v>2388.4292223029129</v>
      </c>
      <c r="P399" s="504">
        <f t="shared" si="2"/>
        <v>2295.8408308849625</v>
      </c>
      <c r="Q399" s="504">
        <f t="shared" si="2"/>
        <v>2193.861675169685</v>
      </c>
      <c r="R399" s="504">
        <f t="shared" si="2"/>
        <v>2123.9427263545504</v>
      </c>
      <c r="S399" s="504">
        <f t="shared" si="2"/>
        <v>1958.9466485833193</v>
      </c>
      <c r="T399" s="504">
        <f t="shared" si="2"/>
        <v>1940.3632159102888</v>
      </c>
      <c r="U399" s="504">
        <f t="shared" si="2"/>
        <v>1861.614790468228</v>
      </c>
      <c r="V399" s="504">
        <f t="shared" si="2"/>
        <v>1786.1670305434818</v>
      </c>
      <c r="W399" s="504">
        <f t="shared" si="2"/>
        <v>1713.6078971196318</v>
      </c>
      <c r="X399" s="504">
        <f t="shared" si="2"/>
        <v>1676.9263765543169</v>
      </c>
    </row>
    <row r="400" spans="2:24" outlineLevel="1">
      <c r="E400" s="505" t="s">
        <v>7826</v>
      </c>
      <c r="G400" s="488" t="s">
        <v>29</v>
      </c>
      <c r="H400" s="504"/>
      <c r="I400" s="504"/>
      <c r="J400" s="504">
        <f t="shared" si="2"/>
        <v>0</v>
      </c>
      <c r="K400" s="504">
        <f t="shared" si="2"/>
        <v>0</v>
      </c>
      <c r="L400" s="504">
        <f t="shared" si="2"/>
        <v>0</v>
      </c>
      <c r="M400" s="504">
        <f t="shared" si="2"/>
        <v>0</v>
      </c>
      <c r="N400" s="504">
        <f t="shared" si="2"/>
        <v>1979.4133915281388</v>
      </c>
      <c r="O400" s="504">
        <f t="shared" si="2"/>
        <v>1876.0485662829158</v>
      </c>
      <c r="P400" s="504">
        <f t="shared" si="2"/>
        <v>1795.0524125162051</v>
      </c>
      <c r="Q400" s="504">
        <f t="shared" si="2"/>
        <v>1707.4510314925624</v>
      </c>
      <c r="R400" s="504">
        <f t="shared" si="2"/>
        <v>1645.4529732820961</v>
      </c>
      <c r="S400" s="504">
        <f t="shared" si="2"/>
        <v>1510.6676840817763</v>
      </c>
      <c r="T400" s="504">
        <f t="shared" si="2"/>
        <v>1489.4743240524244</v>
      </c>
      <c r="U400" s="504">
        <f t="shared" si="2"/>
        <v>1422.4711480246663</v>
      </c>
      <c r="V400" s="504">
        <f t="shared" si="2"/>
        <v>1358.5617153058897</v>
      </c>
      <c r="W400" s="504">
        <f t="shared" si="2"/>
        <v>1297.3955842421512</v>
      </c>
      <c r="X400" s="504">
        <f t="shared" si="2"/>
        <v>1263.8007647344718</v>
      </c>
    </row>
    <row r="401" spans="2:24" outlineLevel="1">
      <c r="E401" s="505" t="s">
        <v>7827</v>
      </c>
      <c r="G401" s="488" t="s">
        <v>29</v>
      </c>
      <c r="H401" s="504"/>
      <c r="I401" s="504"/>
      <c r="J401" s="504">
        <f t="shared" si="2"/>
        <v>0</v>
      </c>
      <c r="K401" s="504">
        <f t="shared" si="2"/>
        <v>0</v>
      </c>
      <c r="L401" s="504">
        <f t="shared" si="2"/>
        <v>0</v>
      </c>
      <c r="M401" s="504">
        <f t="shared" si="2"/>
        <v>0</v>
      </c>
      <c r="N401" s="504">
        <f t="shared" si="2"/>
        <v>324.73286796316768</v>
      </c>
      <c r="O401" s="504">
        <f t="shared" si="2"/>
        <v>306.61514066589859</v>
      </c>
      <c r="P401" s="504">
        <f t="shared" si="2"/>
        <v>292.27147329750903</v>
      </c>
      <c r="Q401" s="504">
        <f t="shared" si="2"/>
        <v>276.96017681349468</v>
      </c>
      <c r="R401" s="504">
        <f t="shared" si="2"/>
        <v>265.89754084674826</v>
      </c>
      <c r="S401" s="504">
        <f t="shared" si="2"/>
        <v>243.19663442558286</v>
      </c>
      <c r="T401" s="504">
        <f t="shared" si="2"/>
        <v>238.88089534441448</v>
      </c>
      <c r="U401" s="504">
        <f t="shared" si="2"/>
        <v>227.27498558091543</v>
      </c>
      <c r="V401" s="504">
        <f t="shared" si="2"/>
        <v>216.24562009532048</v>
      </c>
      <c r="W401" s="504">
        <f t="shared" si="2"/>
        <v>205.7311903842847</v>
      </c>
      <c r="X401" s="504">
        <f t="shared" si="2"/>
        <v>199.64852815427886</v>
      </c>
    </row>
    <row r="402" spans="2:24" outlineLevel="1">
      <c r="E402" s="505" t="s">
        <v>7828</v>
      </c>
      <c r="G402" s="488" t="s">
        <v>29</v>
      </c>
      <c r="H402" s="504"/>
      <c r="I402" s="504"/>
      <c r="J402" s="504">
        <f t="shared" si="2"/>
        <v>0</v>
      </c>
      <c r="K402" s="504">
        <f t="shared" si="2"/>
        <v>0</v>
      </c>
      <c r="L402" s="504">
        <f t="shared" si="2"/>
        <v>0</v>
      </c>
      <c r="M402" s="504">
        <f t="shared" si="2"/>
        <v>0</v>
      </c>
      <c r="N402" s="504">
        <f t="shared" si="2"/>
        <v>120.17191222100107</v>
      </c>
      <c r="O402" s="504">
        <f t="shared" si="2"/>
        <v>118.96523793765034</v>
      </c>
      <c r="P402" s="504">
        <f t="shared" si="2"/>
        <v>118.8947470046696</v>
      </c>
      <c r="Q402" s="504">
        <f t="shared" si="2"/>
        <v>118.12540849217457</v>
      </c>
      <c r="R402" s="504">
        <f t="shared" si="2"/>
        <v>118.9022502000368</v>
      </c>
      <c r="S402" s="504">
        <f t="shared" si="2"/>
        <v>114.02053399349803</v>
      </c>
      <c r="T402" s="504">
        <f t="shared" si="2"/>
        <v>117.4239500335714</v>
      </c>
      <c r="U402" s="504">
        <f t="shared" si="2"/>
        <v>117.13229795538335</v>
      </c>
      <c r="V402" s="504">
        <f t="shared" si="2"/>
        <v>116.84822023190907</v>
      </c>
      <c r="W402" s="504">
        <f t="shared" si="2"/>
        <v>116.55332788076987</v>
      </c>
      <c r="X402" s="504">
        <f t="shared" si="2"/>
        <v>118.58790842804008</v>
      </c>
    </row>
    <row r="403" spans="2:24" outlineLevel="1">
      <c r="E403" s="505" t="s">
        <v>7829</v>
      </c>
      <c r="G403" s="488" t="s">
        <v>29</v>
      </c>
      <c r="H403" s="504"/>
      <c r="I403" s="504"/>
      <c r="J403" s="504">
        <f t="shared" si="2"/>
        <v>0</v>
      </c>
      <c r="K403" s="504">
        <f t="shared" si="2"/>
        <v>0</v>
      </c>
      <c r="L403" s="504">
        <f t="shared" si="2"/>
        <v>0</v>
      </c>
      <c r="M403" s="504">
        <f t="shared" si="2"/>
        <v>0</v>
      </c>
      <c r="N403" s="504">
        <f t="shared" si="2"/>
        <v>0</v>
      </c>
      <c r="O403" s="504">
        <f t="shared" si="2"/>
        <v>0</v>
      </c>
      <c r="P403" s="504">
        <f t="shared" si="2"/>
        <v>0</v>
      </c>
      <c r="Q403" s="504">
        <f t="shared" si="2"/>
        <v>0</v>
      </c>
      <c r="R403" s="504">
        <f t="shared" si="2"/>
        <v>0</v>
      </c>
      <c r="S403" s="504">
        <f t="shared" si="2"/>
        <v>0</v>
      </c>
      <c r="T403" s="504">
        <f t="shared" si="2"/>
        <v>0</v>
      </c>
      <c r="U403" s="504">
        <f t="shared" si="2"/>
        <v>0</v>
      </c>
      <c r="V403" s="504">
        <f t="shared" si="2"/>
        <v>0</v>
      </c>
      <c r="W403" s="504">
        <f t="shared" si="2"/>
        <v>0</v>
      </c>
      <c r="X403" s="504">
        <f t="shared" si="2"/>
        <v>0</v>
      </c>
    </row>
    <row r="404" spans="2:24" outlineLevel="1">
      <c r="B404" s="490" t="s">
        <v>7830</v>
      </c>
      <c r="E404" s="505"/>
      <c r="H404" s="488"/>
    </row>
    <row r="405" spans="2:24" outlineLevel="1">
      <c r="E405" s="505" t="s">
        <v>7831</v>
      </c>
      <c r="G405" s="488" t="s">
        <v>29</v>
      </c>
      <c r="H405" s="504"/>
      <c r="I405" s="504"/>
      <c r="J405" s="504">
        <f t="shared" ref="J405:X410" si="3" xml:space="preserve"> J589 / J$552</f>
        <v>0</v>
      </c>
      <c r="K405" s="504">
        <f t="shared" si="3"/>
        <v>0</v>
      </c>
      <c r="L405" s="504">
        <f t="shared" si="3"/>
        <v>0</v>
      </c>
      <c r="M405" s="504">
        <f t="shared" si="3"/>
        <v>0</v>
      </c>
      <c r="N405" s="504">
        <f t="shared" si="3"/>
        <v>2.8400748863029999</v>
      </c>
      <c r="O405" s="504">
        <f t="shared" si="3"/>
        <v>4.4992961033705567</v>
      </c>
      <c r="P405" s="504">
        <f t="shared" si="3"/>
        <v>3.9234067546467921</v>
      </c>
      <c r="Q405" s="504">
        <f t="shared" si="3"/>
        <v>4.6504043648337756</v>
      </c>
      <c r="R405" s="504">
        <f t="shared" si="3"/>
        <v>2.6068144421675337</v>
      </c>
      <c r="S405" s="504">
        <f t="shared" si="3"/>
        <v>10.343726818629193</v>
      </c>
      <c r="T405" s="504">
        <f t="shared" si="3"/>
        <v>3.8983940260355028</v>
      </c>
      <c r="U405" s="504">
        <f t="shared" si="3"/>
        <v>3.7651303561186324</v>
      </c>
      <c r="V405" s="504">
        <f t="shared" si="3"/>
        <v>3.6257825086022293</v>
      </c>
      <c r="W405" s="504">
        <f t="shared" si="3"/>
        <v>3.5088523422894871</v>
      </c>
      <c r="X405" s="504">
        <f t="shared" si="3"/>
        <v>0</v>
      </c>
    </row>
    <row r="406" spans="2:24" outlineLevel="1">
      <c r="E406" s="505" t="s">
        <v>7832</v>
      </c>
      <c r="G406" s="488" t="s">
        <v>29</v>
      </c>
      <c r="H406" s="504"/>
      <c r="I406" s="504"/>
      <c r="J406" s="504">
        <f t="shared" si="3"/>
        <v>0</v>
      </c>
      <c r="K406" s="504">
        <f t="shared" si="3"/>
        <v>0</v>
      </c>
      <c r="L406" s="504">
        <f t="shared" si="3"/>
        <v>0</v>
      </c>
      <c r="M406" s="504">
        <f t="shared" si="3"/>
        <v>0</v>
      </c>
      <c r="N406" s="504">
        <f t="shared" si="3"/>
        <v>29.680090781597102</v>
      </c>
      <c r="O406" s="504">
        <f t="shared" si="3"/>
        <v>46.669476808656434</v>
      </c>
      <c r="P406" s="504">
        <f t="shared" si="3"/>
        <v>40.392861042677261</v>
      </c>
      <c r="Q406" s="504">
        <f t="shared" si="3"/>
        <v>47.520928865692703</v>
      </c>
      <c r="R406" s="504">
        <f t="shared" si="3"/>
        <v>26.439743956990849</v>
      </c>
      <c r="S406" s="504">
        <f t="shared" si="3"/>
        <v>104.13029343357336</v>
      </c>
      <c r="T406" s="504">
        <f t="shared" si="3"/>
        <v>38.952802260718187</v>
      </c>
      <c r="U406" s="504">
        <f t="shared" si="3"/>
        <v>37.340997365036323</v>
      </c>
      <c r="V406" s="504">
        <f t="shared" si="3"/>
        <v>35.69115230375202</v>
      </c>
      <c r="W406" s="504">
        <f t="shared" si="3"/>
        <v>34.282843504004632</v>
      </c>
      <c r="X406" s="504">
        <f t="shared" si="3"/>
        <v>0</v>
      </c>
    </row>
    <row r="407" spans="2:24" outlineLevel="1">
      <c r="E407" s="505" t="s">
        <v>7833</v>
      </c>
      <c r="G407" s="488" t="s">
        <v>29</v>
      </c>
      <c r="H407" s="504"/>
      <c r="I407" s="504"/>
      <c r="J407" s="504">
        <f t="shared" si="3"/>
        <v>0</v>
      </c>
      <c r="K407" s="504">
        <f t="shared" si="3"/>
        <v>0</v>
      </c>
      <c r="L407" s="504">
        <f t="shared" si="3"/>
        <v>0</v>
      </c>
      <c r="M407" s="504">
        <f t="shared" si="3"/>
        <v>0</v>
      </c>
      <c r="N407" s="504">
        <f t="shared" si="3"/>
        <v>23.420343928482207</v>
      </c>
      <c r="O407" s="504">
        <f t="shared" si="3"/>
        <v>36.657651078156846</v>
      </c>
      <c r="P407" s="504">
        <f t="shared" si="3"/>
        <v>31.58202506361939</v>
      </c>
      <c r="Q407" s="504">
        <f t="shared" si="3"/>
        <v>36.984856396169974</v>
      </c>
      <c r="R407" s="504">
        <f t="shared" si="3"/>
        <v>20.483299651643037</v>
      </c>
      <c r="S407" s="504">
        <f t="shared" si="3"/>
        <v>80.301456569944676</v>
      </c>
      <c r="T407" s="504">
        <f t="shared" si="3"/>
        <v>29.901205269969129</v>
      </c>
      <c r="U407" s="504">
        <f t="shared" si="3"/>
        <v>28.532482478219645</v>
      </c>
      <c r="V407" s="504">
        <f t="shared" si="3"/>
        <v>27.146751824366245</v>
      </c>
      <c r="W407" s="504">
        <f t="shared" si="3"/>
        <v>25.956001867243472</v>
      </c>
      <c r="X407" s="504">
        <f t="shared" si="3"/>
        <v>0</v>
      </c>
    </row>
    <row r="408" spans="2:24" outlineLevel="1">
      <c r="E408" s="505" t="s">
        <v>7834</v>
      </c>
      <c r="G408" s="488" t="s">
        <v>29</v>
      </c>
      <c r="H408" s="504"/>
      <c r="I408" s="504"/>
      <c r="J408" s="504">
        <f t="shared" si="3"/>
        <v>0</v>
      </c>
      <c r="K408" s="504">
        <f t="shared" si="3"/>
        <v>0</v>
      </c>
      <c r="L408" s="504">
        <f t="shared" si="3"/>
        <v>0</v>
      </c>
      <c r="M408" s="504">
        <f t="shared" si="3"/>
        <v>0</v>
      </c>
      <c r="N408" s="504">
        <f t="shared" si="3"/>
        <v>3.8422269370969206</v>
      </c>
      <c r="O408" s="504">
        <f t="shared" si="3"/>
        <v>5.9912046222131146</v>
      </c>
      <c r="P408" s="504">
        <f t="shared" si="3"/>
        <v>5.1422036096004886</v>
      </c>
      <c r="Q408" s="504">
        <f t="shared" si="3"/>
        <v>5.9991953959293181</v>
      </c>
      <c r="R408" s="504">
        <f t="shared" si="3"/>
        <v>3.3100058732977224</v>
      </c>
      <c r="S408" s="504">
        <f t="shared" si="3"/>
        <v>12.927425523868884</v>
      </c>
      <c r="T408" s="504">
        <f t="shared" si="3"/>
        <v>4.7955352914938514</v>
      </c>
      <c r="U408" s="504">
        <f t="shared" si="3"/>
        <v>4.5587705260877778</v>
      </c>
      <c r="V408" s="504">
        <f t="shared" si="3"/>
        <v>4.3210154648823567</v>
      </c>
      <c r="W408" s="504">
        <f t="shared" si="3"/>
        <v>4.1159066876922905</v>
      </c>
      <c r="X408" s="504">
        <f t="shared" si="3"/>
        <v>0</v>
      </c>
    </row>
    <row r="409" spans="2:24" outlineLevel="1">
      <c r="E409" s="505" t="s">
        <v>7835</v>
      </c>
      <c r="G409" s="488" t="s">
        <v>29</v>
      </c>
      <c r="H409" s="504"/>
      <c r="I409" s="504"/>
      <c r="J409" s="504">
        <f t="shared" si="3"/>
        <v>0</v>
      </c>
      <c r="K409" s="504">
        <f t="shared" si="3"/>
        <v>0</v>
      </c>
      <c r="L409" s="504">
        <f t="shared" si="3"/>
        <v>0</v>
      </c>
      <c r="M409" s="504">
        <f t="shared" si="3"/>
        <v>0</v>
      </c>
      <c r="N409" s="504">
        <f t="shared" si="3"/>
        <v>1.4218694926512574</v>
      </c>
      <c r="O409" s="504">
        <f t="shared" si="3"/>
        <v>2.3245593217178149</v>
      </c>
      <c r="P409" s="504">
        <f t="shared" si="3"/>
        <v>2.0918257615501594</v>
      </c>
      <c r="Q409" s="504">
        <f t="shared" si="3"/>
        <v>2.5586978421296087</v>
      </c>
      <c r="R409" s="504">
        <f t="shared" si="3"/>
        <v>1.4801458684316005</v>
      </c>
      <c r="S409" s="504">
        <f t="shared" si="3"/>
        <v>6.0609060847992184</v>
      </c>
      <c r="T409" s="504">
        <f t="shared" si="3"/>
        <v>2.3572864445301018</v>
      </c>
      <c r="U409" s="504">
        <f t="shared" si="3"/>
        <v>2.3494854315228793</v>
      </c>
      <c r="V409" s="504">
        <f t="shared" si="3"/>
        <v>2.3348586965298934</v>
      </c>
      <c r="W409" s="504">
        <f t="shared" si="3"/>
        <v>2.3317933503479975</v>
      </c>
      <c r="X409" s="504">
        <f t="shared" si="3"/>
        <v>0</v>
      </c>
    </row>
    <row r="410" spans="2:24" outlineLevel="1">
      <c r="E410" s="505" t="s">
        <v>7836</v>
      </c>
      <c r="G410" s="488" t="s">
        <v>29</v>
      </c>
      <c r="H410" s="504"/>
      <c r="I410" s="504"/>
      <c r="J410" s="504">
        <f t="shared" si="3"/>
        <v>0</v>
      </c>
      <c r="K410" s="504">
        <f t="shared" si="3"/>
        <v>0</v>
      </c>
      <c r="L410" s="504">
        <f t="shared" si="3"/>
        <v>0</v>
      </c>
      <c r="M410" s="504">
        <f t="shared" si="3"/>
        <v>0</v>
      </c>
      <c r="N410" s="504">
        <f t="shared" si="3"/>
        <v>0</v>
      </c>
      <c r="O410" s="504">
        <f t="shared" si="3"/>
        <v>0</v>
      </c>
      <c r="P410" s="504">
        <f t="shared" si="3"/>
        <v>0</v>
      </c>
      <c r="Q410" s="504">
        <f t="shared" si="3"/>
        <v>0</v>
      </c>
      <c r="R410" s="504">
        <f t="shared" si="3"/>
        <v>0</v>
      </c>
      <c r="S410" s="504">
        <f t="shared" si="3"/>
        <v>0</v>
      </c>
      <c r="T410" s="504">
        <f t="shared" si="3"/>
        <v>0</v>
      </c>
      <c r="U410" s="504">
        <f t="shared" si="3"/>
        <v>0</v>
      </c>
      <c r="V410" s="504">
        <f t="shared" si="3"/>
        <v>0</v>
      </c>
      <c r="W410" s="504">
        <f t="shared" si="3"/>
        <v>0</v>
      </c>
      <c r="X410" s="504">
        <f t="shared" si="3"/>
        <v>0</v>
      </c>
    </row>
    <row r="411" spans="2:24" outlineLevel="1">
      <c r="B411" s="490" t="s">
        <v>7837</v>
      </c>
      <c r="E411" s="505"/>
      <c r="H411" s="488"/>
    </row>
    <row r="412" spans="2:24" outlineLevel="1">
      <c r="E412" s="488" t="s">
        <v>7756</v>
      </c>
      <c r="F412" s="488">
        <v>0</v>
      </c>
      <c r="G412" s="488" t="s">
        <v>29</v>
      </c>
      <c r="H412" s="504">
        <v>69.952587880439197</v>
      </c>
      <c r="I412" s="504">
        <v>0</v>
      </c>
      <c r="J412" s="504">
        <v>0</v>
      </c>
      <c r="K412" s="504">
        <v>0</v>
      </c>
      <c r="L412" s="504">
        <v>0</v>
      </c>
      <c r="M412" s="504">
        <v>0</v>
      </c>
      <c r="N412" s="504">
        <v>8.1119989904252545</v>
      </c>
      <c r="O412" s="504">
        <v>7.8410582241450504</v>
      </c>
      <c r="P412" s="504">
        <v>7.5791668794586053</v>
      </c>
      <c r="Q412" s="504">
        <v>7.3260227056846885</v>
      </c>
      <c r="R412" s="504">
        <v>7.08133354731482</v>
      </c>
      <c r="S412" s="504">
        <v>6.8448170068345053</v>
      </c>
      <c r="T412" s="504">
        <v>6.6162001188062316</v>
      </c>
      <c r="U412" s="504">
        <v>6.3952190348381039</v>
      </c>
      <c r="V412" s="504">
        <v>6.1816187190745113</v>
      </c>
      <c r="W412" s="504">
        <v>5.9751526538574229</v>
      </c>
      <c r="X412" s="504">
        <v>0</v>
      </c>
    </row>
    <row r="413" spans="2:24" outlineLevel="1">
      <c r="E413" s="488" t="s">
        <v>7757</v>
      </c>
      <c r="F413" s="488">
        <v>0</v>
      </c>
      <c r="G413" s="488" t="s">
        <v>29</v>
      </c>
      <c r="H413" s="504">
        <v>861.22111053299841</v>
      </c>
      <c r="I413" s="504">
        <v>0</v>
      </c>
      <c r="J413" s="504">
        <v>0</v>
      </c>
      <c r="K413" s="504">
        <v>0</v>
      </c>
      <c r="L413" s="504">
        <v>0</v>
      </c>
      <c r="M413" s="504">
        <v>0</v>
      </c>
      <c r="N413" s="504">
        <v>103.04878797574494</v>
      </c>
      <c r="O413" s="504">
        <v>98.865007183929706</v>
      </c>
      <c r="P413" s="504">
        <v>94.851087892262157</v>
      </c>
      <c r="Q413" s="504">
        <v>91.000133723836328</v>
      </c>
      <c r="R413" s="504">
        <v>87.305528294648568</v>
      </c>
      <c r="S413" s="504">
        <v>83.760923845885841</v>
      </c>
      <c r="T413" s="504">
        <v>80.360230337742877</v>
      </c>
      <c r="U413" s="504">
        <v>77.097604986030518</v>
      </c>
      <c r="V413" s="504">
        <v>73.967442223597686</v>
      </c>
      <c r="W413" s="504">
        <v>70.964364069319629</v>
      </c>
      <c r="X413" s="504">
        <v>0</v>
      </c>
    </row>
    <row r="414" spans="2:24" outlineLevel="1">
      <c r="E414" s="488" t="s">
        <v>7758</v>
      </c>
      <c r="F414" s="488">
        <v>0</v>
      </c>
      <c r="G414" s="488" t="s">
        <v>29</v>
      </c>
      <c r="H414" s="504">
        <v>739.03297072214889</v>
      </c>
      <c r="I414" s="504">
        <v>0</v>
      </c>
      <c r="J414" s="504">
        <v>0</v>
      </c>
      <c r="K414" s="504">
        <v>0</v>
      </c>
      <c r="L414" s="504">
        <v>0</v>
      </c>
      <c r="M414" s="504">
        <v>0</v>
      </c>
      <c r="N414" s="504">
        <v>90.127518095547941</v>
      </c>
      <c r="O414" s="504">
        <v>86.071779781248267</v>
      </c>
      <c r="P414" s="504">
        <v>82.198549691092097</v>
      </c>
      <c r="Q414" s="504">
        <v>78.49961495499295</v>
      </c>
      <c r="R414" s="504">
        <v>74.967132282018255</v>
      </c>
      <c r="S414" s="504">
        <v>71.593611329327445</v>
      </c>
      <c r="T414" s="504">
        <v>68.371898819507706</v>
      </c>
      <c r="U414" s="504">
        <v>65.295163372629858</v>
      </c>
      <c r="V414" s="504">
        <v>62.356881020861522</v>
      </c>
      <c r="W414" s="504">
        <v>59.550821374922755</v>
      </c>
      <c r="X414" s="504">
        <v>0</v>
      </c>
    </row>
    <row r="415" spans="2:24" outlineLevel="1">
      <c r="E415" s="488" t="s">
        <v>7759</v>
      </c>
      <c r="F415" s="488">
        <v>0</v>
      </c>
      <c r="G415" s="488" t="s">
        <v>29</v>
      </c>
      <c r="H415" s="504">
        <v>128.92656674598567</v>
      </c>
      <c r="I415" s="504">
        <v>0</v>
      </c>
      <c r="J415" s="504">
        <v>0</v>
      </c>
      <c r="K415" s="504">
        <v>0</v>
      </c>
      <c r="L415" s="504">
        <v>0</v>
      </c>
      <c r="M415" s="504">
        <v>0</v>
      </c>
      <c r="N415" s="504">
        <v>15.968749612152859</v>
      </c>
      <c r="O415" s="504">
        <v>15.192668381002228</v>
      </c>
      <c r="P415" s="504">
        <v>14.454304697685522</v>
      </c>
      <c r="Q415" s="504">
        <v>13.751825489378007</v>
      </c>
      <c r="R415" s="504">
        <v>13.083486770594234</v>
      </c>
      <c r="S415" s="504">
        <v>12.447629313543354</v>
      </c>
      <c r="T415" s="504">
        <v>11.842674528905146</v>
      </c>
      <c r="U415" s="504">
        <v>11.267120546800355</v>
      </c>
      <c r="V415" s="504">
        <v>10.719538488225858</v>
      </c>
      <c r="W415" s="504">
        <v>10.198568917698079</v>
      </c>
      <c r="X415" s="504">
        <v>0</v>
      </c>
    </row>
    <row r="416" spans="2:24" outlineLevel="1">
      <c r="E416" s="488" t="s">
        <v>7760</v>
      </c>
      <c r="F416" s="488">
        <v>0</v>
      </c>
      <c r="G416" s="488" t="s">
        <v>29</v>
      </c>
      <c r="H416" s="504">
        <v>3.005873285612187</v>
      </c>
      <c r="I416" s="504">
        <v>0</v>
      </c>
      <c r="J416" s="504">
        <v>0</v>
      </c>
      <c r="K416" s="504">
        <v>0</v>
      </c>
      <c r="L416" s="504">
        <v>0</v>
      </c>
      <c r="M416" s="504">
        <v>0</v>
      </c>
      <c r="N416" s="504">
        <v>0.30398445428413079</v>
      </c>
      <c r="O416" s="504">
        <v>0.30322449314842043</v>
      </c>
      <c r="P416" s="504">
        <v>0.30246643191554934</v>
      </c>
      <c r="Q416" s="504">
        <v>0.30171026583576049</v>
      </c>
      <c r="R416" s="504">
        <v>0.30095599017117103</v>
      </c>
      <c r="S416" s="504">
        <v>0.3002036001957431</v>
      </c>
      <c r="T416" s="504">
        <v>0.29945309119525376</v>
      </c>
      <c r="U416" s="504">
        <v>0.29870445846726557</v>
      </c>
      <c r="V416" s="504">
        <v>0.29795769732109739</v>
      </c>
      <c r="W416" s="504">
        <v>0.29721280307779468</v>
      </c>
      <c r="X416" s="504">
        <v>0</v>
      </c>
    </row>
    <row r="417" spans="2:24" outlineLevel="1">
      <c r="E417" s="488" t="s">
        <v>7761</v>
      </c>
      <c r="F417" s="488">
        <v>0</v>
      </c>
      <c r="G417" s="488" t="s">
        <v>29</v>
      </c>
      <c r="H417" s="504">
        <v>0</v>
      </c>
      <c r="I417" s="504">
        <v>0</v>
      </c>
      <c r="J417" s="504">
        <v>0</v>
      </c>
      <c r="K417" s="504">
        <v>0</v>
      </c>
      <c r="L417" s="504">
        <v>0</v>
      </c>
      <c r="M417" s="504">
        <v>0</v>
      </c>
      <c r="N417" s="504">
        <v>0</v>
      </c>
      <c r="O417" s="504">
        <v>0</v>
      </c>
      <c r="P417" s="504">
        <v>0</v>
      </c>
      <c r="Q417" s="504">
        <v>0</v>
      </c>
      <c r="R417" s="504">
        <v>0</v>
      </c>
      <c r="S417" s="504">
        <v>0</v>
      </c>
      <c r="T417" s="504">
        <v>0</v>
      </c>
      <c r="U417" s="504">
        <v>0</v>
      </c>
      <c r="V417" s="504">
        <v>0</v>
      </c>
      <c r="W417" s="504">
        <v>0</v>
      </c>
      <c r="X417" s="504">
        <v>0</v>
      </c>
    </row>
    <row r="418" spans="2:24" outlineLevel="1">
      <c r="B418" s="490" t="s">
        <v>7781</v>
      </c>
      <c r="E418" s="505"/>
      <c r="H418" s="488"/>
    </row>
    <row r="419" spans="2:24" outlineLevel="1">
      <c r="E419" s="488" t="s">
        <v>7618</v>
      </c>
      <c r="F419" s="488">
        <v>0</v>
      </c>
      <c r="G419" s="488" t="s">
        <v>29</v>
      </c>
      <c r="H419" s="504">
        <v>2440.2321254753401</v>
      </c>
      <c r="I419" s="504">
        <v>0</v>
      </c>
      <c r="J419" s="504">
        <v>0</v>
      </c>
      <c r="K419" s="504">
        <v>0</v>
      </c>
      <c r="L419" s="504">
        <v>0</v>
      </c>
      <c r="M419" s="504">
        <v>242.87422127021722</v>
      </c>
      <c r="N419" s="504">
        <v>234.76222227979193</v>
      </c>
      <c r="O419" s="504">
        <v>226.92116405564687</v>
      </c>
      <c r="P419" s="504">
        <v>219.34199717618827</v>
      </c>
      <c r="Q419" s="504">
        <v>212.01597447050361</v>
      </c>
      <c r="R419" s="504">
        <v>204.93464092318877</v>
      </c>
      <c r="S419" s="504">
        <v>198.08982391635428</v>
      </c>
      <c r="T419" s="504">
        <v>191.47362379754802</v>
      </c>
      <c r="U419" s="504">
        <v>185.07840476270994</v>
      </c>
      <c r="V419" s="504">
        <v>178.89678604363542</v>
      </c>
      <c r="W419" s="504">
        <v>172.92163338977801</v>
      </c>
      <c r="X419" s="504">
        <v>172.92163338977801</v>
      </c>
    </row>
    <row r="420" spans="2:24" outlineLevel="1">
      <c r="E420" s="488" t="s">
        <v>7619</v>
      </c>
      <c r="F420" s="488">
        <v>0</v>
      </c>
      <c r="G420" s="488" t="s">
        <v>29</v>
      </c>
      <c r="H420" s="504">
        <v>24566.195377074113</v>
      </c>
      <c r="I420" s="504">
        <v>0</v>
      </c>
      <c r="J420" s="504">
        <v>0</v>
      </c>
      <c r="K420" s="504">
        <v>0</v>
      </c>
      <c r="L420" s="504">
        <v>0</v>
      </c>
      <c r="M420" s="504">
        <v>2538.1474870873144</v>
      </c>
      <c r="N420" s="504">
        <v>2435.0986991115697</v>
      </c>
      <c r="O420" s="504">
        <v>2336.2336919276395</v>
      </c>
      <c r="P420" s="504">
        <v>2241.3826040353774</v>
      </c>
      <c r="Q420" s="504">
        <v>2150.3824703115415</v>
      </c>
      <c r="R420" s="504">
        <v>2063.0769420168926</v>
      </c>
      <c r="S420" s="504">
        <v>1979.316018171007</v>
      </c>
      <c r="T420" s="504">
        <v>1898.9557878332641</v>
      </c>
      <c r="U420" s="504">
        <v>1821.8581828472338</v>
      </c>
      <c r="V420" s="504">
        <v>1747.8907406236362</v>
      </c>
      <c r="W420" s="504">
        <v>1676.9263765543169</v>
      </c>
      <c r="X420" s="504">
        <v>1676.9263765543169</v>
      </c>
    </row>
    <row r="421" spans="2:24" outlineLevel="1">
      <c r="E421" s="488" t="s">
        <v>7620</v>
      </c>
      <c r="F421" s="488">
        <v>0</v>
      </c>
      <c r="G421" s="488" t="s">
        <v>29</v>
      </c>
      <c r="H421" s="504">
        <v>18950.556434405582</v>
      </c>
      <c r="I421" s="504">
        <v>0</v>
      </c>
      <c r="J421" s="504">
        <v>0</v>
      </c>
      <c r="K421" s="504">
        <v>0</v>
      </c>
      <c r="L421" s="504">
        <v>0</v>
      </c>
      <c r="M421" s="504">
        <v>2002.8337354566211</v>
      </c>
      <c r="N421" s="504">
        <v>1912.706217361073</v>
      </c>
      <c r="O421" s="504">
        <v>1826.6344375798244</v>
      </c>
      <c r="P421" s="504">
        <v>1744.4358878887324</v>
      </c>
      <c r="Q421" s="504">
        <v>1665.9362729337392</v>
      </c>
      <c r="R421" s="504">
        <v>1590.9691406517211</v>
      </c>
      <c r="S421" s="504">
        <v>1519.3755293223935</v>
      </c>
      <c r="T421" s="504">
        <v>1451.0036305028859</v>
      </c>
      <c r="U421" s="504">
        <v>1385.7084671302562</v>
      </c>
      <c r="V421" s="504">
        <v>1323.3515861093945</v>
      </c>
      <c r="W421" s="504">
        <v>1263.8007647344718</v>
      </c>
      <c r="X421" s="504">
        <v>1263.8007647344718</v>
      </c>
    </row>
    <row r="422" spans="2:24" outlineLevel="1">
      <c r="E422" s="488" t="s">
        <v>7621</v>
      </c>
      <c r="F422" s="488">
        <v>0</v>
      </c>
      <c r="G422" s="488" t="s">
        <v>29</v>
      </c>
      <c r="H422" s="504">
        <v>3052.1070716580562</v>
      </c>
      <c r="I422" s="504">
        <v>0</v>
      </c>
      <c r="J422" s="504">
        <v>0</v>
      </c>
      <c r="K422" s="504">
        <v>0</v>
      </c>
      <c r="L422" s="504">
        <v>0</v>
      </c>
      <c r="M422" s="504">
        <v>328.57509490026462</v>
      </c>
      <c r="N422" s="504">
        <v>312.60634528811175</v>
      </c>
      <c r="O422" s="504">
        <v>297.4136769071095</v>
      </c>
      <c r="P422" s="504">
        <v>282.95937220942398</v>
      </c>
      <c r="Q422" s="504">
        <v>269.20754672004597</v>
      </c>
      <c r="R422" s="504">
        <v>256.12405994945175</v>
      </c>
      <c r="S422" s="504">
        <v>243.67643063590836</v>
      </c>
      <c r="T422" s="504">
        <v>231.83375610700321</v>
      </c>
      <c r="U422" s="504">
        <v>220.56663556020285</v>
      </c>
      <c r="V422" s="504">
        <v>209.84709707197698</v>
      </c>
      <c r="W422" s="504">
        <v>199.64852815427886</v>
      </c>
      <c r="X422" s="504">
        <v>199.64852815427886</v>
      </c>
    </row>
    <row r="423" spans="2:24" outlineLevel="1">
      <c r="E423" s="488" t="s">
        <v>7622</v>
      </c>
      <c r="F423" s="488">
        <v>0</v>
      </c>
      <c r="G423" s="488" t="s">
        <v>29</v>
      </c>
      <c r="H423" s="504">
        <v>1439.5251311009547</v>
      </c>
      <c r="I423" s="504">
        <v>0</v>
      </c>
      <c r="J423" s="504">
        <v>0</v>
      </c>
      <c r="K423" s="504">
        <v>0</v>
      </c>
      <c r="L423" s="504">
        <v>0</v>
      </c>
      <c r="M423" s="504">
        <v>121.59378171365233</v>
      </c>
      <c r="N423" s="504">
        <v>121.28979725936817</v>
      </c>
      <c r="O423" s="504">
        <v>120.98657276621975</v>
      </c>
      <c r="P423" s="504">
        <v>120.68410633430419</v>
      </c>
      <c r="Q423" s="504">
        <v>120.38239606846842</v>
      </c>
      <c r="R423" s="504">
        <v>120.08144007829725</v>
      </c>
      <c r="S423" s="504">
        <v>119.7812364781015</v>
      </c>
      <c r="T423" s="504">
        <v>119.48178338690623</v>
      </c>
      <c r="U423" s="504">
        <v>119.18307892843896</v>
      </c>
      <c r="V423" s="504">
        <v>118.88512123111786</v>
      </c>
      <c r="W423" s="504">
        <v>118.58790842804008</v>
      </c>
      <c r="X423" s="504">
        <v>118.58790842804008</v>
      </c>
    </row>
    <row r="424" spans="2:24" outlineLevel="1">
      <c r="E424" s="488" t="s">
        <v>7623</v>
      </c>
      <c r="F424" s="488">
        <v>0</v>
      </c>
      <c r="G424" s="488" t="s">
        <v>29</v>
      </c>
      <c r="H424" s="504">
        <v>0</v>
      </c>
      <c r="I424" s="504">
        <v>0</v>
      </c>
      <c r="J424" s="504">
        <v>0</v>
      </c>
      <c r="K424" s="504">
        <v>0</v>
      </c>
      <c r="L424" s="504">
        <v>0</v>
      </c>
      <c r="M424" s="504">
        <v>0</v>
      </c>
      <c r="N424" s="504">
        <v>0</v>
      </c>
      <c r="O424" s="504">
        <v>0</v>
      </c>
      <c r="P424" s="504">
        <v>0</v>
      </c>
      <c r="Q424" s="504">
        <v>0</v>
      </c>
      <c r="R424" s="504">
        <v>0</v>
      </c>
      <c r="S424" s="504">
        <v>0</v>
      </c>
      <c r="T424" s="504">
        <v>0</v>
      </c>
      <c r="U424" s="504">
        <v>0</v>
      </c>
      <c r="V424" s="504">
        <v>0</v>
      </c>
      <c r="W424" s="504">
        <v>0</v>
      </c>
      <c r="X424" s="504">
        <v>0</v>
      </c>
    </row>
    <row r="425" spans="2:24" outlineLevel="1">
      <c r="B425" s="490" t="s">
        <v>7838</v>
      </c>
      <c r="E425" s="505"/>
      <c r="H425" s="488"/>
    </row>
    <row r="426" spans="2:24" outlineLevel="1">
      <c r="E426" s="505" t="s">
        <v>7839</v>
      </c>
      <c r="G426" s="488" t="s">
        <v>29</v>
      </c>
      <c r="H426" s="504"/>
      <c r="I426" s="504"/>
      <c r="J426" s="504">
        <f t="shared" ref="J426:X431" si="4" xml:space="preserve"> J610 / J$552</f>
        <v>0</v>
      </c>
      <c r="K426" s="504">
        <f t="shared" si="4"/>
        <v>0</v>
      </c>
      <c r="L426" s="504">
        <f t="shared" si="4"/>
        <v>0</v>
      </c>
      <c r="M426" s="504">
        <f t="shared" si="4"/>
        <v>0</v>
      </c>
      <c r="N426" s="504">
        <f t="shared" si="4"/>
        <v>0</v>
      </c>
      <c r="O426" s="504">
        <f t="shared" si="4"/>
        <v>90.892737571154527</v>
      </c>
      <c r="P426" s="504">
        <f t="shared" si="4"/>
        <v>178.64669599872479</v>
      </c>
      <c r="Q426" s="504">
        <f t="shared" si="4"/>
        <v>280.18905405091886</v>
      </c>
      <c r="R426" s="504">
        <f t="shared" si="4"/>
        <v>369.65860126058391</v>
      </c>
      <c r="S426" s="504">
        <f t="shared" si="4"/>
        <v>476.44461266950071</v>
      </c>
      <c r="T426" s="504">
        <f t="shared" si="4"/>
        <v>491.89581900173687</v>
      </c>
      <c r="U426" s="504">
        <f t="shared" si="4"/>
        <v>491.90383090467111</v>
      </c>
      <c r="V426" s="504">
        <f t="shared" si="4"/>
        <v>491.94068184954801</v>
      </c>
      <c r="W426" s="504">
        <f t="shared" si="4"/>
        <v>491.92898309280446</v>
      </c>
      <c r="X426" s="504">
        <f t="shared" si="4"/>
        <v>501.77063028105698</v>
      </c>
    </row>
    <row r="427" spans="2:24" outlineLevel="1">
      <c r="E427" s="505" t="s">
        <v>7840</v>
      </c>
      <c r="G427" s="488" t="s">
        <v>29</v>
      </c>
      <c r="H427" s="504"/>
      <c r="I427" s="504"/>
      <c r="J427" s="504">
        <f t="shared" si="4"/>
        <v>0</v>
      </c>
      <c r="K427" s="504">
        <f t="shared" si="4"/>
        <v>0</v>
      </c>
      <c r="L427" s="504">
        <f t="shared" si="4"/>
        <v>0</v>
      </c>
      <c r="M427" s="504">
        <f t="shared" si="4"/>
        <v>0</v>
      </c>
      <c r="N427" s="504">
        <f t="shared" si="4"/>
        <v>0</v>
      </c>
      <c r="O427" s="504">
        <f t="shared" si="4"/>
        <v>1007.4542295288777</v>
      </c>
      <c r="P427" s="504">
        <f t="shared" si="4"/>
        <v>1905.784796745146</v>
      </c>
      <c r="Q427" s="504">
        <f t="shared" si="4"/>
        <v>2824.3461911273944</v>
      </c>
      <c r="R427" s="504">
        <f t="shared" si="4"/>
        <v>3679.0160612494551</v>
      </c>
      <c r="S427" s="504">
        <f t="shared" si="4"/>
        <v>4368.9661830202331</v>
      </c>
      <c r="T427" s="504">
        <f t="shared" si="4"/>
        <v>4510.6527425012509</v>
      </c>
      <c r="U427" s="504">
        <f t="shared" si="4"/>
        <v>4510.7262111312884</v>
      </c>
      <c r="V427" s="504">
        <f t="shared" si="4"/>
        <v>4511.0641319046554</v>
      </c>
      <c r="W427" s="504">
        <f t="shared" si="4"/>
        <v>4510.9568550644162</v>
      </c>
      <c r="X427" s="504">
        <f t="shared" si="4"/>
        <v>4601.2041211837168</v>
      </c>
    </row>
    <row r="428" spans="2:24" outlineLevel="1">
      <c r="E428" s="505" t="s">
        <v>7841</v>
      </c>
      <c r="G428" s="488" t="s">
        <v>29</v>
      </c>
      <c r="H428" s="504"/>
      <c r="I428" s="504"/>
      <c r="J428" s="504">
        <f t="shared" si="4"/>
        <v>0</v>
      </c>
      <c r="K428" s="504">
        <f t="shared" si="4"/>
        <v>0</v>
      </c>
      <c r="L428" s="504">
        <f t="shared" si="4"/>
        <v>0</v>
      </c>
      <c r="M428" s="504">
        <f t="shared" si="4"/>
        <v>0</v>
      </c>
      <c r="N428" s="504">
        <f t="shared" si="4"/>
        <v>0</v>
      </c>
      <c r="O428" s="504">
        <f t="shared" si="4"/>
        <v>1363.360124552607</v>
      </c>
      <c r="P428" s="504">
        <f t="shared" si="4"/>
        <v>2705.0034897561322</v>
      </c>
      <c r="Q428" s="504">
        <f t="shared" si="4"/>
        <v>3708.7806617727806</v>
      </c>
      <c r="R428" s="504">
        <f t="shared" si="4"/>
        <v>4869.5276550407589</v>
      </c>
      <c r="S428" s="504">
        <f t="shared" si="4"/>
        <v>5817.7783254905171</v>
      </c>
      <c r="T428" s="504">
        <f t="shared" si="4"/>
        <v>6006.450189778594</v>
      </c>
      <c r="U428" s="504">
        <f t="shared" si="4"/>
        <v>6006.548021665024</v>
      </c>
      <c r="V428" s="504">
        <f t="shared" si="4"/>
        <v>6006.9980018362294</v>
      </c>
      <c r="W428" s="504">
        <f t="shared" si="4"/>
        <v>6006.8551504499237</v>
      </c>
      <c r="X428" s="504">
        <f t="shared" si="4"/>
        <v>6127.0297104646424</v>
      </c>
    </row>
    <row r="429" spans="2:24" outlineLevel="1">
      <c r="E429" s="505" t="s">
        <v>7842</v>
      </c>
      <c r="G429" s="488" t="s">
        <v>29</v>
      </c>
      <c r="H429" s="504"/>
      <c r="I429" s="504"/>
      <c r="J429" s="504">
        <f t="shared" si="4"/>
        <v>0</v>
      </c>
      <c r="K429" s="504">
        <f t="shared" si="4"/>
        <v>0</v>
      </c>
      <c r="L429" s="504">
        <f t="shared" si="4"/>
        <v>0</v>
      </c>
      <c r="M429" s="504">
        <f t="shared" si="4"/>
        <v>0</v>
      </c>
      <c r="N429" s="504">
        <f t="shared" si="4"/>
        <v>0</v>
      </c>
      <c r="O429" s="504">
        <f t="shared" si="4"/>
        <v>133.22815915361255</v>
      </c>
      <c r="P429" s="504">
        <f t="shared" si="4"/>
        <v>270.55497247483021</v>
      </c>
      <c r="Q429" s="504">
        <f t="shared" si="4"/>
        <v>376.22389417727288</v>
      </c>
      <c r="R429" s="504">
        <f t="shared" si="4"/>
        <v>516.5246578080596</v>
      </c>
      <c r="S429" s="504">
        <f t="shared" si="4"/>
        <v>622.22688820036853</v>
      </c>
      <c r="T429" s="504">
        <f t="shared" si="4"/>
        <v>642.40584663413358</v>
      </c>
      <c r="U429" s="504">
        <f t="shared" si="4"/>
        <v>642.41631001497319</v>
      </c>
      <c r="V429" s="504">
        <f t="shared" si="4"/>
        <v>642.46443659285501</v>
      </c>
      <c r="W429" s="504">
        <f t="shared" si="4"/>
        <v>642.44915825658916</v>
      </c>
      <c r="X429" s="504">
        <f t="shared" si="4"/>
        <v>655.30214754825363</v>
      </c>
    </row>
    <row r="430" spans="2:24" outlineLevel="1">
      <c r="E430" s="505" t="s">
        <v>7843</v>
      </c>
      <c r="G430" s="488" t="s">
        <v>29</v>
      </c>
      <c r="H430" s="504"/>
      <c r="I430" s="504"/>
      <c r="J430" s="504">
        <f t="shared" si="4"/>
        <v>0</v>
      </c>
      <c r="K430" s="504">
        <f t="shared" si="4"/>
        <v>0</v>
      </c>
      <c r="L430" s="504">
        <f t="shared" si="4"/>
        <v>0</v>
      </c>
      <c r="M430" s="504">
        <f t="shared" si="4"/>
        <v>0</v>
      </c>
      <c r="N430" s="504">
        <f t="shared" si="4"/>
        <v>0</v>
      </c>
      <c r="O430" s="504">
        <f t="shared" si="4"/>
        <v>-75.109192399775722</v>
      </c>
      <c r="P430" s="504">
        <f t="shared" si="4"/>
        <v>-61.522202159805694</v>
      </c>
      <c r="Q430" s="504">
        <f t="shared" si="4"/>
        <v>-48.106487358803932</v>
      </c>
      <c r="R430" s="504">
        <f t="shared" si="4"/>
        <v>-45.442935850148508</v>
      </c>
      <c r="S430" s="504">
        <f t="shared" si="4"/>
        <v>-37.782565558325345</v>
      </c>
      <c r="T430" s="504">
        <f t="shared" si="4"/>
        <v>-39.00786268768524</v>
      </c>
      <c r="U430" s="504">
        <f t="shared" si="4"/>
        <v>-39.008498040126661</v>
      </c>
      <c r="V430" s="504">
        <f t="shared" si="4"/>
        <v>-39.011420359329506</v>
      </c>
      <c r="W430" s="504">
        <f t="shared" si="4"/>
        <v>-39.010492635451726</v>
      </c>
      <c r="X430" s="504">
        <f t="shared" si="4"/>
        <v>-39.790945746273231</v>
      </c>
    </row>
    <row r="431" spans="2:24" outlineLevel="1">
      <c r="E431" s="505" t="s">
        <v>7844</v>
      </c>
      <c r="G431" s="488" t="s">
        <v>29</v>
      </c>
      <c r="H431" s="504"/>
      <c r="I431" s="504"/>
      <c r="J431" s="504">
        <f t="shared" si="4"/>
        <v>0</v>
      </c>
      <c r="K431" s="504">
        <f t="shared" si="4"/>
        <v>0</v>
      </c>
      <c r="L431" s="504">
        <f t="shared" si="4"/>
        <v>0</v>
      </c>
      <c r="M431" s="504">
        <f t="shared" si="4"/>
        <v>0</v>
      </c>
      <c r="N431" s="504">
        <f t="shared" si="4"/>
        <v>0</v>
      </c>
      <c r="O431" s="504">
        <f t="shared" si="4"/>
        <v>0</v>
      </c>
      <c r="P431" s="504">
        <f t="shared" si="4"/>
        <v>0</v>
      </c>
      <c r="Q431" s="504">
        <f t="shared" si="4"/>
        <v>0</v>
      </c>
      <c r="R431" s="504">
        <f t="shared" si="4"/>
        <v>0</v>
      </c>
      <c r="S431" s="504">
        <f t="shared" si="4"/>
        <v>0</v>
      </c>
      <c r="T431" s="504">
        <f t="shared" si="4"/>
        <v>0</v>
      </c>
      <c r="U431" s="504">
        <f t="shared" si="4"/>
        <v>0</v>
      </c>
      <c r="V431" s="504">
        <f t="shared" si="4"/>
        <v>0</v>
      </c>
      <c r="W431" s="504">
        <f t="shared" si="4"/>
        <v>0</v>
      </c>
      <c r="X431" s="504">
        <f t="shared" si="4"/>
        <v>0</v>
      </c>
    </row>
    <row r="432" spans="2:24" outlineLevel="1">
      <c r="B432" s="490" t="s">
        <v>7845</v>
      </c>
      <c r="E432" s="505"/>
      <c r="H432" s="488"/>
    </row>
    <row r="433" spans="2:24" outlineLevel="1">
      <c r="E433" s="505" t="s">
        <v>7846</v>
      </c>
      <c r="G433" s="488" t="s">
        <v>29</v>
      </c>
      <c r="H433" s="504"/>
      <c r="I433" s="504"/>
      <c r="J433" s="504">
        <f t="shared" ref="J433:X438" si="5" xml:space="preserve"> J617 / J$552</f>
        <v>0</v>
      </c>
      <c r="K433" s="504">
        <f t="shared" si="5"/>
        <v>0</v>
      </c>
      <c r="L433" s="504">
        <f t="shared" si="5"/>
        <v>0</v>
      </c>
      <c r="M433" s="504">
        <f t="shared" si="5"/>
        <v>0</v>
      </c>
      <c r="N433" s="504">
        <f t="shared" si="5"/>
        <v>0</v>
      </c>
      <c r="O433" s="504">
        <f t="shared" si="5"/>
        <v>1.7760277208726556</v>
      </c>
      <c r="P433" s="504">
        <f t="shared" si="5"/>
        <v>3.1430973219638991</v>
      </c>
      <c r="Q433" s="504">
        <f t="shared" si="5"/>
        <v>6.0691356511661585</v>
      </c>
      <c r="R433" s="504">
        <f t="shared" si="5"/>
        <v>4.6016677604128997</v>
      </c>
      <c r="S433" s="504">
        <f t="shared" si="5"/>
        <v>25.326017611556289</v>
      </c>
      <c r="T433" s="504">
        <f t="shared" si="5"/>
        <v>9.8748112793200669</v>
      </c>
      <c r="U433" s="504">
        <f t="shared" si="5"/>
        <v>9.8667993763858544</v>
      </c>
      <c r="V433" s="504">
        <f t="shared" si="5"/>
        <v>9.8299484315089138</v>
      </c>
      <c r="W433" s="504">
        <f t="shared" si="5"/>
        <v>9.84164718825253</v>
      </c>
      <c r="X433" s="504">
        <f t="shared" si="5"/>
        <v>0</v>
      </c>
    </row>
    <row r="434" spans="2:24" outlineLevel="1">
      <c r="E434" s="505" t="s">
        <v>7847</v>
      </c>
      <c r="G434" s="488" t="s">
        <v>29</v>
      </c>
      <c r="H434" s="504"/>
      <c r="I434" s="504"/>
      <c r="J434" s="504">
        <f t="shared" si="5"/>
        <v>0</v>
      </c>
      <c r="K434" s="504">
        <f t="shared" si="5"/>
        <v>0</v>
      </c>
      <c r="L434" s="504">
        <f t="shared" si="5"/>
        <v>0</v>
      </c>
      <c r="M434" s="504">
        <f t="shared" si="5"/>
        <v>0</v>
      </c>
      <c r="N434" s="504">
        <f t="shared" si="5"/>
        <v>0</v>
      </c>
      <c r="O434" s="504">
        <f t="shared" si="5"/>
        <v>19.685474186020411</v>
      </c>
      <c r="P434" s="504">
        <f t="shared" si="5"/>
        <v>33.530242792354471</v>
      </c>
      <c r="Q434" s="504">
        <f t="shared" si="5"/>
        <v>61.177765198106265</v>
      </c>
      <c r="R434" s="504">
        <f t="shared" si="5"/>
        <v>45.797959364020471</v>
      </c>
      <c r="S434" s="504">
        <f t="shared" si="5"/>
        <v>232.23793816348336</v>
      </c>
      <c r="T434" s="504">
        <f t="shared" si="5"/>
        <v>90.55137868246463</v>
      </c>
      <c r="U434" s="504">
        <f t="shared" si="5"/>
        <v>90.477910052427887</v>
      </c>
      <c r="V434" s="504">
        <f t="shared" si="5"/>
        <v>90.139989279061155</v>
      </c>
      <c r="W434" s="504">
        <f t="shared" si="5"/>
        <v>90.247266119300463</v>
      </c>
      <c r="X434" s="504">
        <f t="shared" si="5"/>
        <v>0</v>
      </c>
    </row>
    <row r="435" spans="2:24" outlineLevel="1">
      <c r="E435" s="505" t="s">
        <v>7848</v>
      </c>
      <c r="G435" s="488" t="s">
        <v>29</v>
      </c>
      <c r="H435" s="504"/>
      <c r="I435" s="504"/>
      <c r="J435" s="504">
        <f t="shared" si="5"/>
        <v>0</v>
      </c>
      <c r="K435" s="504">
        <f t="shared" si="5"/>
        <v>0</v>
      </c>
      <c r="L435" s="504">
        <f t="shared" si="5"/>
        <v>0</v>
      </c>
      <c r="M435" s="504">
        <f t="shared" si="5"/>
        <v>0</v>
      </c>
      <c r="N435" s="504">
        <f t="shared" si="5"/>
        <v>0</v>
      </c>
      <c r="O435" s="504">
        <f t="shared" si="5"/>
        <v>26.639811270315004</v>
      </c>
      <c r="P435" s="504">
        <f t="shared" si="5"/>
        <v>47.591639895854499</v>
      </c>
      <c r="Q435" s="504">
        <f t="shared" si="5"/>
        <v>80.335375744657796</v>
      </c>
      <c r="R435" s="504">
        <f t="shared" si="5"/>
        <v>60.617954897373075</v>
      </c>
      <c r="S435" s="504">
        <f t="shared" si="5"/>
        <v>309.25138497412428</v>
      </c>
      <c r="T435" s="504">
        <f t="shared" si="5"/>
        <v>120.57952068604672</v>
      </c>
      <c r="U435" s="504">
        <f t="shared" si="5"/>
        <v>120.48168879961729</v>
      </c>
      <c r="V435" s="504">
        <f t="shared" si="5"/>
        <v>120.03170862841189</v>
      </c>
      <c r="W435" s="504">
        <f t="shared" si="5"/>
        <v>120.17456001471859</v>
      </c>
      <c r="X435" s="504">
        <f t="shared" si="5"/>
        <v>0</v>
      </c>
    </row>
    <row r="436" spans="2:24" outlineLevel="1">
      <c r="E436" s="505" t="s">
        <v>7849</v>
      </c>
      <c r="G436" s="488" t="s">
        <v>29</v>
      </c>
      <c r="H436" s="504"/>
      <c r="I436" s="504"/>
      <c r="J436" s="504">
        <f t="shared" si="5"/>
        <v>0</v>
      </c>
      <c r="K436" s="504">
        <f t="shared" si="5"/>
        <v>0</v>
      </c>
      <c r="L436" s="504">
        <f t="shared" si="5"/>
        <v>0</v>
      </c>
      <c r="M436" s="504">
        <f t="shared" si="5"/>
        <v>0</v>
      </c>
      <c r="N436" s="504">
        <f t="shared" si="5"/>
        <v>0</v>
      </c>
      <c r="O436" s="504">
        <f t="shared" si="5"/>
        <v>2.603254233292474</v>
      </c>
      <c r="P436" s="504">
        <f t="shared" si="5"/>
        <v>4.7601250315635575</v>
      </c>
      <c r="Q436" s="504">
        <f t="shared" si="5"/>
        <v>8.1493328021190159</v>
      </c>
      <c r="R436" s="504">
        <f t="shared" si="5"/>
        <v>6.4299190041519418</v>
      </c>
      <c r="S436" s="504">
        <f t="shared" si="5"/>
        <v>33.075259347885101</v>
      </c>
      <c r="T436" s="504">
        <f t="shared" si="5"/>
        <v>12.896300914119989</v>
      </c>
      <c r="U436" s="504">
        <f t="shared" si="5"/>
        <v>12.885837533280428</v>
      </c>
      <c r="V436" s="504">
        <f t="shared" si="5"/>
        <v>12.837710955398586</v>
      </c>
      <c r="W436" s="504">
        <f t="shared" si="5"/>
        <v>12.852989291664384</v>
      </c>
      <c r="X436" s="504">
        <f t="shared" si="5"/>
        <v>0</v>
      </c>
    </row>
    <row r="437" spans="2:24" outlineLevel="1">
      <c r="E437" s="505" t="s">
        <v>7850</v>
      </c>
      <c r="G437" s="488" t="s">
        <v>29</v>
      </c>
      <c r="H437" s="504"/>
      <c r="I437" s="504"/>
      <c r="J437" s="504">
        <f t="shared" si="5"/>
        <v>0</v>
      </c>
      <c r="K437" s="504">
        <f t="shared" si="5"/>
        <v>0</v>
      </c>
      <c r="L437" s="504">
        <f t="shared" si="5"/>
        <v>0</v>
      </c>
      <c r="M437" s="504">
        <f t="shared" si="5"/>
        <v>0</v>
      </c>
      <c r="N437" s="504">
        <f t="shared" si="5"/>
        <v>0</v>
      </c>
      <c r="O437" s="504">
        <f t="shared" si="5"/>
        <v>-1.4676200910983856</v>
      </c>
      <c r="P437" s="504">
        <f t="shared" si="5"/>
        <v>-1.0824172692854459</v>
      </c>
      <c r="Q437" s="504">
        <f t="shared" si="5"/>
        <v>-1.0420278496269599</v>
      </c>
      <c r="R437" s="504">
        <f t="shared" si="5"/>
        <v>-0.56569302628705631</v>
      </c>
      <c r="S437" s="504">
        <f t="shared" si="5"/>
        <v>-2.0083801879478824</v>
      </c>
      <c r="T437" s="504">
        <f t="shared" si="5"/>
        <v>-0.78308305858798632</v>
      </c>
      <c r="U437" s="504">
        <f t="shared" si="5"/>
        <v>-0.78244770614657089</v>
      </c>
      <c r="V437" s="504">
        <f t="shared" si="5"/>
        <v>-0.77952538694371931</v>
      </c>
      <c r="W437" s="504">
        <f t="shared" si="5"/>
        <v>-0.78045311082150648</v>
      </c>
      <c r="X437" s="504">
        <f t="shared" si="5"/>
        <v>0</v>
      </c>
    </row>
    <row r="438" spans="2:24" outlineLevel="1">
      <c r="E438" s="505" t="s">
        <v>7851</v>
      </c>
      <c r="G438" s="488" t="s">
        <v>29</v>
      </c>
      <c r="H438" s="504"/>
      <c r="I438" s="504"/>
      <c r="J438" s="504">
        <f t="shared" si="5"/>
        <v>0</v>
      </c>
      <c r="K438" s="504">
        <f t="shared" si="5"/>
        <v>0</v>
      </c>
      <c r="L438" s="504">
        <f t="shared" si="5"/>
        <v>0</v>
      </c>
      <c r="M438" s="504">
        <f t="shared" si="5"/>
        <v>0</v>
      </c>
      <c r="N438" s="504">
        <f t="shared" si="5"/>
        <v>0</v>
      </c>
      <c r="O438" s="504">
        <f t="shared" si="5"/>
        <v>0</v>
      </c>
      <c r="P438" s="504">
        <f t="shared" si="5"/>
        <v>0</v>
      </c>
      <c r="Q438" s="504">
        <f t="shared" si="5"/>
        <v>0</v>
      </c>
      <c r="R438" s="504">
        <f t="shared" si="5"/>
        <v>0</v>
      </c>
      <c r="S438" s="504">
        <f t="shared" si="5"/>
        <v>0</v>
      </c>
      <c r="T438" s="504">
        <f t="shared" si="5"/>
        <v>0</v>
      </c>
      <c r="U438" s="504">
        <f t="shared" si="5"/>
        <v>0</v>
      </c>
      <c r="V438" s="504">
        <f t="shared" si="5"/>
        <v>0</v>
      </c>
      <c r="W438" s="504">
        <f t="shared" si="5"/>
        <v>0</v>
      </c>
      <c r="X438" s="504">
        <f t="shared" si="5"/>
        <v>0</v>
      </c>
    </row>
    <row r="439" spans="2:24" outlineLevel="1">
      <c r="B439" s="490" t="s">
        <v>7852</v>
      </c>
      <c r="E439" s="505"/>
      <c r="H439" s="488"/>
    </row>
    <row r="440" spans="2:24" outlineLevel="1">
      <c r="E440" s="505" t="s">
        <v>7853</v>
      </c>
      <c r="G440" s="488" t="s">
        <v>29</v>
      </c>
      <c r="H440" s="504"/>
      <c r="I440" s="504"/>
      <c r="J440" s="504">
        <f t="shared" ref="J440:X445" si="6" xml:space="preserve"> J624 / J$552</f>
        <v>0</v>
      </c>
      <c r="K440" s="504">
        <f t="shared" si="6"/>
        <v>0</v>
      </c>
      <c r="L440" s="504">
        <f t="shared" si="6"/>
        <v>0</v>
      </c>
      <c r="M440" s="504">
        <f t="shared" si="6"/>
        <v>0</v>
      </c>
      <c r="N440" s="504">
        <f t="shared" si="6"/>
        <v>94.242616995858015</v>
      </c>
      <c r="O440" s="504">
        <f t="shared" si="6"/>
        <v>93.782329695327149</v>
      </c>
      <c r="P440" s="504">
        <f t="shared" si="6"/>
        <v>112.4175485389071</v>
      </c>
      <c r="Q440" s="504">
        <f t="shared" si="6"/>
        <v>99.220078160237335</v>
      </c>
      <c r="R440" s="504">
        <f t="shared" si="6"/>
        <v>142.38854291199175</v>
      </c>
      <c r="S440" s="504">
        <f t="shared" si="6"/>
        <v>0</v>
      </c>
      <c r="T440" s="504">
        <f t="shared" si="6"/>
        <v>0</v>
      </c>
      <c r="U440" s="504">
        <f t="shared" si="6"/>
        <v>0</v>
      </c>
      <c r="V440" s="504">
        <f t="shared" si="6"/>
        <v>0</v>
      </c>
      <c r="W440" s="504">
        <f t="shared" si="6"/>
        <v>0</v>
      </c>
      <c r="X440" s="504">
        <f t="shared" si="6"/>
        <v>0</v>
      </c>
    </row>
    <row r="441" spans="2:24" outlineLevel="1">
      <c r="E441" s="505" t="s">
        <v>7854</v>
      </c>
      <c r="G441" s="488" t="s">
        <v>29</v>
      </c>
      <c r="H441" s="504"/>
      <c r="I441" s="504"/>
      <c r="J441" s="504">
        <f t="shared" si="6"/>
        <v>0</v>
      </c>
      <c r="K441" s="504">
        <f t="shared" si="6"/>
        <v>0</v>
      </c>
      <c r="L441" s="504">
        <f t="shared" si="6"/>
        <v>0</v>
      </c>
      <c r="M441" s="504">
        <f t="shared" si="6"/>
        <v>0</v>
      </c>
      <c r="N441" s="504">
        <f t="shared" si="6"/>
        <v>1048.4226842042442</v>
      </c>
      <c r="O441" s="504">
        <f t="shared" si="6"/>
        <v>973.64214330246739</v>
      </c>
      <c r="P441" s="504">
        <f t="shared" si="6"/>
        <v>1046.1826144669008</v>
      </c>
      <c r="Q441" s="504">
        <f t="shared" si="6"/>
        <v>976.26042351208537</v>
      </c>
      <c r="R441" s="504">
        <f t="shared" si="6"/>
        <v>1048.9104315679779</v>
      </c>
      <c r="S441" s="504">
        <f t="shared" si="6"/>
        <v>0</v>
      </c>
      <c r="T441" s="504">
        <f t="shared" si="6"/>
        <v>0</v>
      </c>
      <c r="U441" s="504">
        <f t="shared" si="6"/>
        <v>0</v>
      </c>
      <c r="V441" s="504">
        <f t="shared" si="6"/>
        <v>0</v>
      </c>
      <c r="W441" s="504">
        <f t="shared" si="6"/>
        <v>0</v>
      </c>
      <c r="X441" s="504">
        <f t="shared" si="6"/>
        <v>0</v>
      </c>
    </row>
    <row r="442" spans="2:24" outlineLevel="1">
      <c r="E442" s="505" t="s">
        <v>7855</v>
      </c>
      <c r="G442" s="488" t="s">
        <v>29</v>
      </c>
      <c r="H442" s="504"/>
      <c r="I442" s="504"/>
      <c r="J442" s="504">
        <f t="shared" si="6"/>
        <v>0</v>
      </c>
      <c r="K442" s="504">
        <f t="shared" si="6"/>
        <v>0</v>
      </c>
      <c r="L442" s="504">
        <f t="shared" si="6"/>
        <v>0</v>
      </c>
      <c r="M442" s="504">
        <f t="shared" si="6"/>
        <v>0</v>
      </c>
      <c r="N442" s="504">
        <f t="shared" si="6"/>
        <v>1421.9948192561865</v>
      </c>
      <c r="O442" s="504">
        <f t="shared" si="6"/>
        <v>1457.9490444410192</v>
      </c>
      <c r="P442" s="504">
        <f t="shared" si="6"/>
        <v>1187.097379744032</v>
      </c>
      <c r="Q442" s="504">
        <f t="shared" si="6"/>
        <v>1341.7286896255537</v>
      </c>
      <c r="R442" s="504">
        <f t="shared" si="6"/>
        <v>1451.3970874411516</v>
      </c>
      <c r="S442" s="504">
        <f t="shared" si="6"/>
        <v>0</v>
      </c>
      <c r="T442" s="504">
        <f t="shared" si="6"/>
        <v>0</v>
      </c>
      <c r="U442" s="504">
        <f t="shared" si="6"/>
        <v>0</v>
      </c>
      <c r="V442" s="504">
        <f t="shared" si="6"/>
        <v>0</v>
      </c>
      <c r="W442" s="504">
        <f t="shared" si="6"/>
        <v>0</v>
      </c>
      <c r="X442" s="504">
        <f t="shared" si="6"/>
        <v>0</v>
      </c>
    </row>
    <row r="443" spans="2:24" outlineLevel="1">
      <c r="E443" s="505" t="s">
        <v>7856</v>
      </c>
      <c r="G443" s="488" t="s">
        <v>29</v>
      </c>
      <c r="H443" s="504"/>
      <c r="I443" s="504"/>
      <c r="J443" s="504">
        <f t="shared" si="6"/>
        <v>0</v>
      </c>
      <c r="K443" s="504">
        <f t="shared" si="6"/>
        <v>0</v>
      </c>
      <c r="L443" s="504">
        <f t="shared" si="6"/>
        <v>0</v>
      </c>
      <c r="M443" s="504">
        <f t="shared" si="6"/>
        <v>0</v>
      </c>
      <c r="N443" s="504">
        <f t="shared" si="6"/>
        <v>139.21432139684845</v>
      </c>
      <c r="O443" s="504">
        <f t="shared" si="6"/>
        <v>149.72336866874275</v>
      </c>
      <c r="P443" s="504">
        <f t="shared" si="6"/>
        <v>125.487796670912</v>
      </c>
      <c r="Q443" s="504">
        <f t="shared" si="6"/>
        <v>161.17852686688343</v>
      </c>
      <c r="R443" s="504">
        <f t="shared" si="6"/>
        <v>161.69228571191508</v>
      </c>
      <c r="S443" s="504">
        <f t="shared" si="6"/>
        <v>0</v>
      </c>
      <c r="T443" s="504">
        <f t="shared" si="6"/>
        <v>0</v>
      </c>
      <c r="U443" s="504">
        <f t="shared" si="6"/>
        <v>0</v>
      </c>
      <c r="V443" s="504">
        <f t="shared" si="6"/>
        <v>0</v>
      </c>
      <c r="W443" s="504">
        <f t="shared" si="6"/>
        <v>0</v>
      </c>
      <c r="X443" s="504">
        <f t="shared" si="6"/>
        <v>0</v>
      </c>
    </row>
    <row r="444" spans="2:24" outlineLevel="1">
      <c r="E444" s="505" t="s">
        <v>7857</v>
      </c>
      <c r="G444" s="488" t="s">
        <v>29</v>
      </c>
      <c r="H444" s="504"/>
      <c r="I444" s="504"/>
      <c r="J444" s="504">
        <f t="shared" si="6"/>
        <v>0</v>
      </c>
      <c r="K444" s="504">
        <f t="shared" si="6"/>
        <v>0</v>
      </c>
      <c r="L444" s="504">
        <f t="shared" si="6"/>
        <v>0</v>
      </c>
      <c r="M444" s="504">
        <f t="shared" si="6"/>
        <v>0</v>
      </c>
      <c r="N444" s="504">
        <f t="shared" si="6"/>
        <v>-76.672653307508511</v>
      </c>
      <c r="O444" s="504">
        <f t="shared" si="6"/>
        <v>13.797998528716679</v>
      </c>
      <c r="P444" s="504">
        <f t="shared" si="6"/>
        <v>13.316237969549459</v>
      </c>
      <c r="Q444" s="504">
        <f t="shared" si="6"/>
        <v>3.0207910327651968</v>
      </c>
      <c r="R444" s="504">
        <f t="shared" si="6"/>
        <v>6.1102994322615762</v>
      </c>
      <c r="S444" s="504">
        <f t="shared" si="6"/>
        <v>0</v>
      </c>
      <c r="T444" s="504">
        <f t="shared" si="6"/>
        <v>0</v>
      </c>
      <c r="U444" s="504">
        <f t="shared" si="6"/>
        <v>0</v>
      </c>
      <c r="V444" s="504">
        <f t="shared" si="6"/>
        <v>0</v>
      </c>
      <c r="W444" s="504">
        <f t="shared" si="6"/>
        <v>0</v>
      </c>
      <c r="X444" s="504">
        <f t="shared" si="6"/>
        <v>0</v>
      </c>
    </row>
    <row r="445" spans="2:24" outlineLevel="1">
      <c r="E445" s="505" t="s">
        <v>7858</v>
      </c>
      <c r="G445" s="488" t="s">
        <v>29</v>
      </c>
      <c r="H445" s="504"/>
      <c r="I445" s="504"/>
      <c r="J445" s="504">
        <f t="shared" si="6"/>
        <v>0</v>
      </c>
      <c r="K445" s="504">
        <f t="shared" si="6"/>
        <v>0</v>
      </c>
      <c r="L445" s="504">
        <f t="shared" si="6"/>
        <v>0</v>
      </c>
      <c r="M445" s="504">
        <f t="shared" si="6"/>
        <v>0</v>
      </c>
      <c r="N445" s="504">
        <f t="shared" si="6"/>
        <v>0</v>
      </c>
      <c r="O445" s="504">
        <f t="shared" si="6"/>
        <v>0</v>
      </c>
      <c r="P445" s="504">
        <f t="shared" si="6"/>
        <v>0</v>
      </c>
      <c r="Q445" s="504">
        <f t="shared" si="6"/>
        <v>0</v>
      </c>
      <c r="R445" s="504">
        <f t="shared" si="6"/>
        <v>0</v>
      </c>
      <c r="S445" s="504">
        <f t="shared" si="6"/>
        <v>0</v>
      </c>
      <c r="T445" s="504">
        <f t="shared" si="6"/>
        <v>0</v>
      </c>
      <c r="U445" s="504">
        <f t="shared" si="6"/>
        <v>0</v>
      </c>
      <c r="V445" s="504">
        <f t="shared" si="6"/>
        <v>0</v>
      </c>
      <c r="W445" s="504">
        <f t="shared" si="6"/>
        <v>0</v>
      </c>
      <c r="X445" s="504">
        <f t="shared" si="6"/>
        <v>0</v>
      </c>
    </row>
    <row r="446" spans="2:24" outlineLevel="1">
      <c r="B446" s="490" t="s">
        <v>7859</v>
      </c>
      <c r="E446" s="505"/>
      <c r="H446" s="488"/>
    </row>
    <row r="447" spans="2:24" outlineLevel="1">
      <c r="E447" s="488" t="s">
        <v>7763</v>
      </c>
      <c r="F447" s="488">
        <v>0</v>
      </c>
      <c r="G447" s="488" t="s">
        <v>29</v>
      </c>
      <c r="H447" s="504">
        <v>40.280486021264409</v>
      </c>
      <c r="I447" s="504">
        <v>0</v>
      </c>
      <c r="J447" s="504">
        <v>0</v>
      </c>
      <c r="K447" s="504">
        <v>0</v>
      </c>
      <c r="L447" s="504">
        <v>0</v>
      </c>
      <c r="M447" s="504">
        <v>0</v>
      </c>
      <c r="N447" s="504">
        <v>1.5738517038308288</v>
      </c>
      <c r="O447" s="504">
        <v>4.661301666665671</v>
      </c>
      <c r="P447" s="504">
        <v>7.94915215751075</v>
      </c>
      <c r="Q447" s="504">
        <v>11.217998841325604</v>
      </c>
      <c r="R447" s="504">
        <v>14.878181651931552</v>
      </c>
      <c r="S447" s="504">
        <v>0</v>
      </c>
      <c r="T447" s="504">
        <v>0</v>
      </c>
      <c r="U447" s="504">
        <v>0</v>
      </c>
      <c r="V447" s="504">
        <v>0</v>
      </c>
      <c r="W447" s="504">
        <v>0</v>
      </c>
      <c r="X447" s="504">
        <v>0</v>
      </c>
    </row>
    <row r="448" spans="2:24" outlineLevel="1">
      <c r="E448" s="488" t="s">
        <v>7764</v>
      </c>
      <c r="F448" s="488">
        <v>0</v>
      </c>
      <c r="G448" s="488" t="s">
        <v>29</v>
      </c>
      <c r="H448" s="504">
        <v>492.21417586995943</v>
      </c>
      <c r="I448" s="504">
        <v>0</v>
      </c>
      <c r="J448" s="504">
        <v>0</v>
      </c>
      <c r="K448" s="504">
        <v>0</v>
      </c>
      <c r="L448" s="504">
        <v>0</v>
      </c>
      <c r="M448" s="504">
        <v>0</v>
      </c>
      <c r="N448" s="504">
        <v>21.282980489346158</v>
      </c>
      <c r="O448" s="504">
        <v>61.46680747986494</v>
      </c>
      <c r="P448" s="504">
        <v>99.973697678900592</v>
      </c>
      <c r="Q448" s="504">
        <v>136.97035922411067</v>
      </c>
      <c r="R448" s="504">
        <v>172.52033099773706</v>
      </c>
      <c r="S448" s="504">
        <v>0</v>
      </c>
      <c r="T448" s="504">
        <v>0</v>
      </c>
      <c r="U448" s="504">
        <v>0</v>
      </c>
      <c r="V448" s="504">
        <v>0</v>
      </c>
      <c r="W448" s="504">
        <v>0</v>
      </c>
      <c r="X448" s="504">
        <v>0</v>
      </c>
    </row>
    <row r="449" spans="2:24" outlineLevel="1">
      <c r="E449" s="488" t="s">
        <v>7765</v>
      </c>
      <c r="F449" s="488">
        <v>0</v>
      </c>
      <c r="G449" s="488" t="s">
        <v>29</v>
      </c>
      <c r="H449" s="504">
        <v>733.1373100433002</v>
      </c>
      <c r="I449" s="504">
        <v>0</v>
      </c>
      <c r="J449" s="504">
        <v>0</v>
      </c>
      <c r="K449" s="504">
        <v>0</v>
      </c>
      <c r="L449" s="504">
        <v>0</v>
      </c>
      <c r="M449" s="504">
        <v>0</v>
      </c>
      <c r="N449" s="504">
        <v>31.994883433264196</v>
      </c>
      <c r="O449" s="504">
        <v>95.353850611954414</v>
      </c>
      <c r="P449" s="504">
        <v>150.57647187858012</v>
      </c>
      <c r="Q449" s="504">
        <v>200.69911720485968</v>
      </c>
      <c r="R449" s="504">
        <v>254.51298691464186</v>
      </c>
      <c r="S449" s="504">
        <v>0</v>
      </c>
      <c r="T449" s="504">
        <v>0</v>
      </c>
      <c r="U449" s="504">
        <v>0</v>
      </c>
      <c r="V449" s="504">
        <v>0</v>
      </c>
      <c r="W449" s="504">
        <v>0</v>
      </c>
      <c r="X449" s="504">
        <v>0</v>
      </c>
    </row>
    <row r="450" spans="2:24" outlineLevel="1">
      <c r="E450" s="488" t="s">
        <v>7766</v>
      </c>
      <c r="F450" s="488">
        <v>0</v>
      </c>
      <c r="G450" s="488" t="s">
        <v>29</v>
      </c>
      <c r="H450" s="504">
        <v>81.994151767048081</v>
      </c>
      <c r="I450" s="504">
        <v>0</v>
      </c>
      <c r="J450" s="504">
        <v>0</v>
      </c>
      <c r="K450" s="504">
        <v>0</v>
      </c>
      <c r="L450" s="504">
        <v>0</v>
      </c>
      <c r="M450" s="504">
        <v>0</v>
      </c>
      <c r="N450" s="504">
        <v>3.3829080099434172</v>
      </c>
      <c r="O450" s="504">
        <v>10.239684549254031</v>
      </c>
      <c r="P450" s="504">
        <v>16.429667197913901</v>
      </c>
      <c r="Q450" s="504">
        <v>22.597177034063709</v>
      </c>
      <c r="R450" s="504">
        <v>29.344714975873021</v>
      </c>
      <c r="S450" s="504">
        <v>0</v>
      </c>
      <c r="T450" s="504">
        <v>0</v>
      </c>
      <c r="U450" s="504">
        <v>0</v>
      </c>
      <c r="V450" s="504">
        <v>0</v>
      </c>
      <c r="W450" s="504">
        <v>0</v>
      </c>
      <c r="X450" s="504">
        <v>0</v>
      </c>
    </row>
    <row r="451" spans="2:24" outlineLevel="1">
      <c r="E451" s="488" t="s">
        <v>7767</v>
      </c>
      <c r="F451" s="488">
        <v>0</v>
      </c>
      <c r="G451" s="488" t="s">
        <v>29</v>
      </c>
      <c r="H451" s="504">
        <v>-0.6363805979423488</v>
      </c>
      <c r="I451" s="504">
        <v>0</v>
      </c>
      <c r="J451" s="504">
        <v>0</v>
      </c>
      <c r="K451" s="504">
        <v>0</v>
      </c>
      <c r="L451" s="504">
        <v>0</v>
      </c>
      <c r="M451" s="504">
        <v>0</v>
      </c>
      <c r="N451" s="504">
        <v>-9.5840816634385623E-2</v>
      </c>
      <c r="O451" s="504">
        <v>-0.17419453306628943</v>
      </c>
      <c r="P451" s="504">
        <v>-0.13986625111079104</v>
      </c>
      <c r="Q451" s="504">
        <v>-0.11909529923012073</v>
      </c>
      <c r="R451" s="504">
        <v>-0.10738369790076194</v>
      </c>
      <c r="S451" s="504">
        <v>0</v>
      </c>
      <c r="T451" s="504">
        <v>0</v>
      </c>
      <c r="U451" s="504">
        <v>0</v>
      </c>
      <c r="V451" s="504">
        <v>0</v>
      </c>
      <c r="W451" s="504">
        <v>0</v>
      </c>
      <c r="X451" s="504">
        <v>0</v>
      </c>
    </row>
    <row r="452" spans="2:24" outlineLevel="1">
      <c r="E452" s="488" t="s">
        <v>7768</v>
      </c>
      <c r="F452" s="488">
        <v>0</v>
      </c>
      <c r="G452" s="488" t="s">
        <v>29</v>
      </c>
      <c r="H452" s="504">
        <v>0</v>
      </c>
      <c r="I452" s="504">
        <v>0</v>
      </c>
      <c r="J452" s="504">
        <v>0</v>
      </c>
      <c r="K452" s="504">
        <v>0</v>
      </c>
      <c r="L452" s="504">
        <v>0</v>
      </c>
      <c r="M452" s="504">
        <v>0</v>
      </c>
      <c r="N452" s="504">
        <v>0</v>
      </c>
      <c r="O452" s="504">
        <v>0</v>
      </c>
      <c r="P452" s="504">
        <v>0</v>
      </c>
      <c r="Q452" s="504">
        <v>0</v>
      </c>
      <c r="R452" s="504">
        <v>0</v>
      </c>
      <c r="S452" s="504">
        <v>0</v>
      </c>
      <c r="T452" s="504">
        <v>0</v>
      </c>
      <c r="U452" s="504">
        <v>0</v>
      </c>
      <c r="V452" s="504">
        <v>0</v>
      </c>
      <c r="W452" s="504">
        <v>0</v>
      </c>
      <c r="X452" s="504">
        <v>0</v>
      </c>
    </row>
    <row r="453" spans="2:24" outlineLevel="1">
      <c r="B453" s="490" t="s">
        <v>7860</v>
      </c>
      <c r="H453" s="488"/>
    </row>
    <row r="454" spans="2:24" outlineLevel="1">
      <c r="E454" s="488" t="s">
        <v>7624</v>
      </c>
      <c r="F454" s="488">
        <v>0</v>
      </c>
      <c r="G454" s="488" t="s">
        <v>29</v>
      </c>
      <c r="H454" s="504">
        <v>4447.3714293031962</v>
      </c>
      <c r="I454" s="504">
        <v>0</v>
      </c>
      <c r="J454" s="504">
        <v>0</v>
      </c>
      <c r="K454" s="504">
        <v>0</v>
      </c>
      <c r="L454" s="504">
        <v>0</v>
      </c>
      <c r="M454" s="504">
        <v>0</v>
      </c>
      <c r="N454" s="504">
        <v>92.668765292027189</v>
      </c>
      <c r="O454" s="504">
        <v>181.78979332068869</v>
      </c>
      <c r="P454" s="504">
        <v>286.25818970208502</v>
      </c>
      <c r="Q454" s="504">
        <v>374.26026902099682</v>
      </c>
      <c r="R454" s="504">
        <v>501.77063028105692</v>
      </c>
      <c r="S454" s="504">
        <v>501.77063028105698</v>
      </c>
      <c r="T454" s="504">
        <v>501.77063028105692</v>
      </c>
      <c r="U454" s="504">
        <v>501.77063028105698</v>
      </c>
      <c r="V454" s="504">
        <v>501.77063028105692</v>
      </c>
      <c r="W454" s="504">
        <v>501.77063028105698</v>
      </c>
      <c r="X454" s="504">
        <v>501.77063028105698</v>
      </c>
    </row>
    <row r="455" spans="2:24" outlineLevel="1">
      <c r="E455" s="488" t="s">
        <v>7625</v>
      </c>
      <c r="F455" s="488">
        <v>0</v>
      </c>
      <c r="G455" s="488" t="s">
        <v>29</v>
      </c>
      <c r="H455" s="504">
        <v>41785.221568477398</v>
      </c>
      <c r="I455" s="504">
        <v>0</v>
      </c>
      <c r="J455" s="504">
        <v>0</v>
      </c>
      <c r="K455" s="504">
        <v>0</v>
      </c>
      <c r="L455" s="504">
        <v>0</v>
      </c>
      <c r="M455" s="504">
        <v>0</v>
      </c>
      <c r="N455" s="504">
        <v>1027.1397037148981</v>
      </c>
      <c r="O455" s="504">
        <v>1939.3150395375005</v>
      </c>
      <c r="P455" s="504">
        <v>2885.5239563255009</v>
      </c>
      <c r="Q455" s="504">
        <v>3724.8140206134758</v>
      </c>
      <c r="R455" s="504">
        <v>4601.2041211837159</v>
      </c>
      <c r="S455" s="504">
        <v>4601.2041211837168</v>
      </c>
      <c r="T455" s="504">
        <v>4601.2041211837159</v>
      </c>
      <c r="U455" s="504">
        <v>4601.2041211837168</v>
      </c>
      <c r="V455" s="504">
        <v>4601.2041211837159</v>
      </c>
      <c r="W455" s="504">
        <v>4601.2041211837168</v>
      </c>
      <c r="X455" s="504">
        <v>4601.2041211837168</v>
      </c>
    </row>
    <row r="456" spans="2:24" outlineLevel="1">
      <c r="E456" s="488" t="s">
        <v>7626</v>
      </c>
      <c r="F456" s="488">
        <v>0</v>
      </c>
      <c r="G456" s="488" t="s">
        <v>29</v>
      </c>
      <c r="H456" s="504">
        <v>55751.064686182974</v>
      </c>
      <c r="I456" s="504">
        <v>0</v>
      </c>
      <c r="J456" s="504">
        <v>0</v>
      </c>
      <c r="K456" s="504">
        <v>0</v>
      </c>
      <c r="L456" s="504">
        <v>0</v>
      </c>
      <c r="M456" s="504">
        <v>0</v>
      </c>
      <c r="N456" s="504">
        <v>1389.9999358229222</v>
      </c>
      <c r="O456" s="504">
        <v>2752.5951296519866</v>
      </c>
      <c r="P456" s="504">
        <v>3789.1160375174386</v>
      </c>
      <c r="Q456" s="504">
        <v>4930.1456099381321</v>
      </c>
      <c r="R456" s="504">
        <v>6127.0297104646415</v>
      </c>
      <c r="S456" s="504">
        <v>6127.0297104646415</v>
      </c>
      <c r="T456" s="504">
        <v>6127.0297104646415</v>
      </c>
      <c r="U456" s="504">
        <v>6127.0297104646415</v>
      </c>
      <c r="V456" s="504">
        <v>6127.0297104646415</v>
      </c>
      <c r="W456" s="504">
        <v>6127.0297104646424</v>
      </c>
      <c r="X456" s="504">
        <v>6127.0297104646424</v>
      </c>
    </row>
    <row r="457" spans="2:24" outlineLevel="1">
      <c r="E457" s="488" t="s">
        <v>7627</v>
      </c>
      <c r="F457" s="488">
        <v>0</v>
      </c>
      <c r="G457" s="488" t="s">
        <v>29</v>
      </c>
      <c r="H457" s="504">
        <v>5905.5893475226785</v>
      </c>
      <c r="I457" s="504">
        <v>0</v>
      </c>
      <c r="J457" s="504">
        <v>0</v>
      </c>
      <c r="K457" s="504">
        <v>0</v>
      </c>
      <c r="L457" s="504">
        <v>0</v>
      </c>
      <c r="M457" s="504">
        <v>0</v>
      </c>
      <c r="N457" s="504">
        <v>135.83141338690504</v>
      </c>
      <c r="O457" s="504">
        <v>275.31509750639373</v>
      </c>
      <c r="P457" s="504">
        <v>384.37322697939186</v>
      </c>
      <c r="Q457" s="504">
        <v>522.9545768122116</v>
      </c>
      <c r="R457" s="504">
        <v>655.30214754825363</v>
      </c>
      <c r="S457" s="504">
        <v>655.30214754825363</v>
      </c>
      <c r="T457" s="504">
        <v>655.30214754825363</v>
      </c>
      <c r="U457" s="504">
        <v>655.30214754825363</v>
      </c>
      <c r="V457" s="504">
        <v>655.30214754825352</v>
      </c>
      <c r="W457" s="504">
        <v>655.30214754825363</v>
      </c>
      <c r="X457" s="504">
        <v>655.30214754825363</v>
      </c>
    </row>
    <row r="458" spans="2:24" outlineLevel="1">
      <c r="E458" s="488" t="s">
        <v>7628</v>
      </c>
      <c r="F458" s="488">
        <v>0</v>
      </c>
      <c r="G458" s="488" t="s">
        <v>29</v>
      </c>
      <c r="H458" s="504">
        <v>-512.87519622874436</v>
      </c>
      <c r="I458" s="504">
        <v>0</v>
      </c>
      <c r="J458" s="504">
        <v>0</v>
      </c>
      <c r="K458" s="504">
        <v>0</v>
      </c>
      <c r="L458" s="504">
        <v>0</v>
      </c>
      <c r="M458" s="504">
        <v>0</v>
      </c>
      <c r="N458" s="504">
        <v>-76.576812490874119</v>
      </c>
      <c r="O458" s="504">
        <v>-62.604619429091137</v>
      </c>
      <c r="P458" s="504">
        <v>-49.148515208430887</v>
      </c>
      <c r="Q458" s="504">
        <v>-46.008628876435566</v>
      </c>
      <c r="R458" s="504">
        <v>-39.790945746273231</v>
      </c>
      <c r="S458" s="504">
        <v>-39.790945746273231</v>
      </c>
      <c r="T458" s="504">
        <v>-39.790945746273223</v>
      </c>
      <c r="U458" s="504">
        <v>-39.790945746273223</v>
      </c>
      <c r="V458" s="504">
        <v>-39.790945746273223</v>
      </c>
      <c r="W458" s="504">
        <v>-39.790945746273231</v>
      </c>
      <c r="X458" s="504">
        <v>-39.790945746273231</v>
      </c>
    </row>
    <row r="459" spans="2:24" outlineLevel="1">
      <c r="E459" s="488" t="s">
        <v>7629</v>
      </c>
      <c r="F459" s="488">
        <v>0</v>
      </c>
      <c r="G459" s="488" t="s">
        <v>29</v>
      </c>
      <c r="H459" s="504">
        <v>0</v>
      </c>
      <c r="I459" s="504">
        <v>0</v>
      </c>
      <c r="J459" s="504">
        <v>0</v>
      </c>
      <c r="K459" s="504">
        <v>0</v>
      </c>
      <c r="L459" s="504">
        <v>0</v>
      </c>
      <c r="M459" s="504">
        <v>0</v>
      </c>
      <c r="N459" s="504">
        <v>0</v>
      </c>
      <c r="O459" s="504">
        <v>0</v>
      </c>
      <c r="P459" s="504">
        <v>0</v>
      </c>
      <c r="Q459" s="504">
        <v>0</v>
      </c>
      <c r="R459" s="504">
        <v>0</v>
      </c>
      <c r="S459" s="504">
        <v>0</v>
      </c>
      <c r="T459" s="504">
        <v>0</v>
      </c>
      <c r="U459" s="504">
        <v>0</v>
      </c>
      <c r="V459" s="504">
        <v>0</v>
      </c>
      <c r="W459" s="504">
        <v>0</v>
      </c>
      <c r="X459" s="504">
        <v>0</v>
      </c>
    </row>
    <row r="460" spans="2:24" outlineLevel="1">
      <c r="B460" s="490" t="s">
        <v>7861</v>
      </c>
      <c r="E460" s="505"/>
      <c r="H460" s="488"/>
    </row>
    <row r="461" spans="2:24" outlineLevel="1">
      <c r="E461" s="488" t="s">
        <v>7785</v>
      </c>
      <c r="F461" s="488">
        <v>0</v>
      </c>
      <c r="G461" s="488" t="s">
        <v>29</v>
      </c>
      <c r="H461" s="504">
        <v>62.016247297870777</v>
      </c>
      <c r="I461" s="504">
        <v>0</v>
      </c>
      <c r="J461" s="504">
        <v>0</v>
      </c>
      <c r="K461" s="504">
        <v>0</v>
      </c>
      <c r="L461" s="504">
        <v>0</v>
      </c>
      <c r="M461" s="504">
        <v>0</v>
      </c>
      <c r="N461" s="504">
        <v>13.259918292946896</v>
      </c>
      <c r="O461" s="504">
        <v>12.817037021962472</v>
      </c>
      <c r="P461" s="504">
        <v>12.388947985428922</v>
      </c>
      <c r="Q461" s="504">
        <v>11.975157122715597</v>
      </c>
      <c r="R461" s="504">
        <v>11.575186874816897</v>
      </c>
      <c r="S461" s="504">
        <v>0</v>
      </c>
      <c r="T461" s="504">
        <v>0</v>
      </c>
      <c r="U461" s="504">
        <v>0</v>
      </c>
      <c r="V461" s="504">
        <v>0</v>
      </c>
      <c r="W461" s="504">
        <v>0</v>
      </c>
      <c r="X461" s="504">
        <v>0</v>
      </c>
    </row>
    <row r="462" spans="2:24" outlineLevel="1">
      <c r="E462" s="488" t="s">
        <v>7786</v>
      </c>
      <c r="F462" s="488">
        <v>0</v>
      </c>
      <c r="G462" s="488" t="s">
        <v>29</v>
      </c>
      <c r="H462" s="504">
        <v>1196.6733415066863</v>
      </c>
      <c r="I462" s="504">
        <v>0</v>
      </c>
      <c r="J462" s="504">
        <v>0</v>
      </c>
      <c r="K462" s="504">
        <v>0</v>
      </c>
      <c r="L462" s="504">
        <v>0</v>
      </c>
      <c r="M462" s="504">
        <v>0</v>
      </c>
      <c r="N462" s="504">
        <v>259.57352802596751</v>
      </c>
      <c r="O462" s="504">
        <v>249.0348427881132</v>
      </c>
      <c r="P462" s="504">
        <v>238.92402817091579</v>
      </c>
      <c r="Q462" s="504">
        <v>229.22371262717664</v>
      </c>
      <c r="R462" s="504">
        <v>219.91722989451321</v>
      </c>
      <c r="S462" s="504">
        <v>0</v>
      </c>
      <c r="T462" s="504">
        <v>0</v>
      </c>
      <c r="U462" s="504">
        <v>0</v>
      </c>
      <c r="V462" s="504">
        <v>0</v>
      </c>
      <c r="W462" s="504">
        <v>0</v>
      </c>
      <c r="X462" s="504">
        <v>0</v>
      </c>
    </row>
    <row r="463" spans="2:24" outlineLevel="1">
      <c r="E463" s="488" t="s">
        <v>7787</v>
      </c>
      <c r="F463" s="488">
        <v>0</v>
      </c>
      <c r="G463" s="488" t="s">
        <v>29</v>
      </c>
      <c r="H463" s="504">
        <v>945.53322773597324</v>
      </c>
      <c r="I463" s="504">
        <v>0</v>
      </c>
      <c r="J463" s="504">
        <v>0</v>
      </c>
      <c r="K463" s="504">
        <v>0</v>
      </c>
      <c r="L463" s="504">
        <v>0</v>
      </c>
      <c r="M463" s="504">
        <v>0</v>
      </c>
      <c r="N463" s="504">
        <v>206.90917395578478</v>
      </c>
      <c r="O463" s="504">
        <v>197.59826112777441</v>
      </c>
      <c r="P463" s="504">
        <v>188.70633937702462</v>
      </c>
      <c r="Q463" s="504">
        <v>180.21455410505851</v>
      </c>
      <c r="R463" s="504">
        <v>172.1048991703309</v>
      </c>
      <c r="S463" s="504">
        <v>0</v>
      </c>
      <c r="T463" s="504">
        <v>0</v>
      </c>
      <c r="U463" s="504">
        <v>0</v>
      </c>
      <c r="V463" s="504">
        <v>0</v>
      </c>
      <c r="W463" s="504">
        <v>0</v>
      </c>
      <c r="X463" s="504">
        <v>0</v>
      </c>
    </row>
    <row r="464" spans="2:24" outlineLevel="1">
      <c r="E464" s="488" t="s">
        <v>7788</v>
      </c>
      <c r="F464" s="488">
        <v>0</v>
      </c>
      <c r="G464" s="488" t="s">
        <v>29</v>
      </c>
      <c r="H464" s="504">
        <v>293.88027652741408</v>
      </c>
      <c r="I464" s="504">
        <v>0</v>
      </c>
      <c r="J464" s="504">
        <v>0</v>
      </c>
      <c r="K464" s="504">
        <v>0</v>
      </c>
      <c r="L464" s="504">
        <v>0</v>
      </c>
      <c r="M464" s="504">
        <v>0</v>
      </c>
      <c r="N464" s="504">
        <v>64.773409448223063</v>
      </c>
      <c r="O464" s="504">
        <v>61.625421749039404</v>
      </c>
      <c r="P464" s="504">
        <v>58.630426252036088</v>
      </c>
      <c r="Q464" s="504">
        <v>55.780987536187141</v>
      </c>
      <c r="R464" s="504">
        <v>53.070031541928437</v>
      </c>
      <c r="S464" s="504">
        <v>0</v>
      </c>
      <c r="T464" s="504">
        <v>0</v>
      </c>
      <c r="U464" s="504">
        <v>0</v>
      </c>
      <c r="V464" s="504">
        <v>0</v>
      </c>
      <c r="W464" s="504">
        <v>0</v>
      </c>
      <c r="X464" s="504">
        <v>0</v>
      </c>
    </row>
    <row r="465" spans="2:24" outlineLevel="1">
      <c r="E465" s="488" t="s">
        <v>7789</v>
      </c>
      <c r="F465" s="488">
        <v>0</v>
      </c>
      <c r="G465" s="488" t="s">
        <v>29</v>
      </c>
      <c r="H465" s="504">
        <v>354.07559658089758</v>
      </c>
      <c r="I465" s="504">
        <v>0</v>
      </c>
      <c r="J465" s="504">
        <v>0</v>
      </c>
      <c r="K465" s="504">
        <v>0</v>
      </c>
      <c r="L465" s="504">
        <v>0</v>
      </c>
      <c r="M465" s="504">
        <v>0</v>
      </c>
      <c r="N465" s="504">
        <v>71.170081207679331</v>
      </c>
      <c r="O465" s="504">
        <v>70.992156004660117</v>
      </c>
      <c r="P465" s="504">
        <v>70.814675614648479</v>
      </c>
      <c r="Q465" s="504">
        <v>70.637638925611853</v>
      </c>
      <c r="R465" s="504">
        <v>70.461044828297801</v>
      </c>
      <c r="S465" s="504">
        <v>0</v>
      </c>
      <c r="T465" s="504">
        <v>0</v>
      </c>
      <c r="U465" s="504">
        <v>0</v>
      </c>
      <c r="V465" s="504">
        <v>0</v>
      </c>
      <c r="W465" s="504">
        <v>0</v>
      </c>
      <c r="X465" s="504">
        <v>0</v>
      </c>
    </row>
    <row r="466" spans="2:24" outlineLevel="1">
      <c r="E466" s="488" t="s">
        <v>7790</v>
      </c>
      <c r="F466" s="488">
        <v>0</v>
      </c>
      <c r="G466" s="488" t="s">
        <v>29</v>
      </c>
      <c r="H466" s="504">
        <v>0</v>
      </c>
      <c r="I466" s="504">
        <v>0</v>
      </c>
      <c r="J466" s="504">
        <v>0</v>
      </c>
      <c r="K466" s="504">
        <v>0</v>
      </c>
      <c r="L466" s="504">
        <v>0</v>
      </c>
      <c r="M466" s="504">
        <v>0</v>
      </c>
      <c r="N466" s="504">
        <v>0</v>
      </c>
      <c r="O466" s="504">
        <v>0</v>
      </c>
      <c r="P466" s="504">
        <v>0</v>
      </c>
      <c r="Q466" s="504">
        <v>0</v>
      </c>
      <c r="R466" s="504">
        <v>0</v>
      </c>
      <c r="S466" s="504">
        <v>0</v>
      </c>
      <c r="T466" s="504">
        <v>0</v>
      </c>
      <c r="U466" s="504">
        <v>0</v>
      </c>
      <c r="V466" s="504">
        <v>0</v>
      </c>
      <c r="W466" s="504">
        <v>0</v>
      </c>
      <c r="X466" s="504">
        <v>0</v>
      </c>
    </row>
    <row r="467" spans="2:24" outlineLevel="1">
      <c r="B467" s="490" t="s">
        <v>7862</v>
      </c>
      <c r="H467" s="488"/>
    </row>
    <row r="468" spans="2:24" outlineLevel="1">
      <c r="E468" s="488" t="s">
        <v>7792</v>
      </c>
      <c r="F468" s="488">
        <v>0</v>
      </c>
      <c r="G468" s="488" t="s">
        <v>29</v>
      </c>
      <c r="H468" s="504">
        <v>50.279631185484341</v>
      </c>
      <c r="I468" s="504">
        <v>0</v>
      </c>
      <c r="J468" s="504">
        <v>0</v>
      </c>
      <c r="K468" s="504">
        <v>0</v>
      </c>
      <c r="L468" s="504">
        <v>0</v>
      </c>
      <c r="M468" s="504">
        <v>0</v>
      </c>
      <c r="N468" s="504">
        <v>10.750469923095736</v>
      </c>
      <c r="O468" s="504">
        <v>10.391404227664339</v>
      </c>
      <c r="P468" s="504">
        <v>10.044331326460348</v>
      </c>
      <c r="Q468" s="504">
        <v>9.7088506601565729</v>
      </c>
      <c r="R468" s="504">
        <v>9.3845750481073438</v>
      </c>
      <c r="S468" s="504">
        <v>0</v>
      </c>
      <c r="T468" s="504">
        <v>0</v>
      </c>
      <c r="U468" s="504">
        <v>0</v>
      </c>
      <c r="V468" s="504">
        <v>0</v>
      </c>
      <c r="W468" s="504">
        <v>0</v>
      </c>
      <c r="X468" s="504">
        <v>0</v>
      </c>
    </row>
    <row r="469" spans="2:24" outlineLevel="1">
      <c r="E469" s="488" t="s">
        <v>7793</v>
      </c>
      <c r="F469" s="488">
        <v>0</v>
      </c>
      <c r="G469" s="488" t="s">
        <v>29</v>
      </c>
      <c r="H469" s="504">
        <v>516.0854893274601</v>
      </c>
      <c r="I469" s="504">
        <v>0</v>
      </c>
      <c r="J469" s="504">
        <v>0</v>
      </c>
      <c r="K469" s="504">
        <v>0</v>
      </c>
      <c r="L469" s="504">
        <v>0</v>
      </c>
      <c r="M469" s="504">
        <v>0</v>
      </c>
      <c r="N469" s="504">
        <v>111.94544624773701</v>
      </c>
      <c r="O469" s="504">
        <v>107.40046113007888</v>
      </c>
      <c r="P469" s="504">
        <v>103.04000240819769</v>
      </c>
      <c r="Q469" s="504">
        <v>98.856578310424865</v>
      </c>
      <c r="R469" s="504">
        <v>94.843001231021617</v>
      </c>
      <c r="S469" s="504">
        <v>0</v>
      </c>
      <c r="T469" s="504">
        <v>0</v>
      </c>
      <c r="U469" s="504">
        <v>0</v>
      </c>
      <c r="V469" s="504">
        <v>0</v>
      </c>
      <c r="W469" s="504">
        <v>0</v>
      </c>
      <c r="X469" s="504">
        <v>0</v>
      </c>
    </row>
    <row r="470" spans="2:24" outlineLevel="1">
      <c r="E470" s="488" t="s">
        <v>7794</v>
      </c>
      <c r="F470" s="488">
        <v>0</v>
      </c>
      <c r="G470" s="488" t="s">
        <v>29</v>
      </c>
      <c r="H470" s="504">
        <v>402.78900459687537</v>
      </c>
      <c r="I470" s="504">
        <v>0</v>
      </c>
      <c r="J470" s="504">
        <v>0</v>
      </c>
      <c r="K470" s="504">
        <v>0</v>
      </c>
      <c r="L470" s="504">
        <v>0</v>
      </c>
      <c r="M470" s="504">
        <v>0</v>
      </c>
      <c r="N470" s="504">
        <v>88.141524565103907</v>
      </c>
      <c r="O470" s="504">
        <v>84.175155959674242</v>
      </c>
      <c r="P470" s="504">
        <v>80.3872739414889</v>
      </c>
      <c r="Q470" s="504">
        <v>76.769846614121903</v>
      </c>
      <c r="R470" s="504">
        <v>73.315203516486406</v>
      </c>
      <c r="S470" s="504">
        <v>0</v>
      </c>
      <c r="T470" s="504">
        <v>0</v>
      </c>
      <c r="U470" s="504">
        <v>0</v>
      </c>
      <c r="V470" s="504">
        <v>0</v>
      </c>
      <c r="W470" s="504">
        <v>0</v>
      </c>
      <c r="X470" s="504">
        <v>0</v>
      </c>
    </row>
    <row r="471" spans="2:24" outlineLevel="1">
      <c r="E471" s="488" t="s">
        <v>7795</v>
      </c>
      <c r="F471" s="488">
        <v>0</v>
      </c>
      <c r="G471" s="488" t="s">
        <v>29</v>
      </c>
      <c r="H471" s="504">
        <v>65.488032884632077</v>
      </c>
      <c r="I471" s="504">
        <v>0</v>
      </c>
      <c r="J471" s="504">
        <v>0</v>
      </c>
      <c r="K471" s="504">
        <v>0</v>
      </c>
      <c r="L471" s="504">
        <v>0</v>
      </c>
      <c r="M471" s="504">
        <v>0</v>
      </c>
      <c r="N471" s="504">
        <v>14.434051914332102</v>
      </c>
      <c r="O471" s="504">
        <v>13.732556991295562</v>
      </c>
      <c r="P471" s="504">
        <v>13.065154721518597</v>
      </c>
      <c r="Q471" s="504">
        <v>12.430188202052793</v>
      </c>
      <c r="R471" s="504">
        <v>11.826081055433027</v>
      </c>
      <c r="S471" s="504">
        <v>0</v>
      </c>
      <c r="T471" s="504">
        <v>0</v>
      </c>
      <c r="U471" s="504">
        <v>0</v>
      </c>
      <c r="V471" s="504">
        <v>0</v>
      </c>
      <c r="W471" s="504">
        <v>0</v>
      </c>
      <c r="X471" s="504">
        <v>0</v>
      </c>
    </row>
    <row r="472" spans="2:24" outlineLevel="1">
      <c r="E472" s="488" t="s">
        <v>7796</v>
      </c>
      <c r="F472" s="488">
        <v>0</v>
      </c>
      <c r="G472" s="488" t="s">
        <v>29</v>
      </c>
      <c r="H472" s="504">
        <v>27.187737515838968</v>
      </c>
      <c r="I472" s="504">
        <v>0</v>
      </c>
      <c r="J472" s="504">
        <v>0</v>
      </c>
      <c r="K472" s="504">
        <v>0</v>
      </c>
      <c r="L472" s="504">
        <v>0</v>
      </c>
      <c r="M472" s="504">
        <v>0</v>
      </c>
      <c r="N472" s="504">
        <v>5.4648032949461953</v>
      </c>
      <c r="O472" s="504">
        <v>5.4511412867088289</v>
      </c>
      <c r="P472" s="504">
        <v>5.4375134334920583</v>
      </c>
      <c r="Q472" s="504">
        <v>5.423919649908326</v>
      </c>
      <c r="R472" s="504">
        <v>5.4103598507835562</v>
      </c>
      <c r="S472" s="504">
        <v>0</v>
      </c>
      <c r="T472" s="504">
        <v>0</v>
      </c>
      <c r="U472" s="504">
        <v>0</v>
      </c>
      <c r="V472" s="504">
        <v>0</v>
      </c>
      <c r="W472" s="504">
        <v>0</v>
      </c>
      <c r="X472" s="504">
        <v>0</v>
      </c>
    </row>
    <row r="473" spans="2:24" outlineLevel="1">
      <c r="E473" s="488" t="s">
        <v>7797</v>
      </c>
      <c r="F473" s="488">
        <v>0</v>
      </c>
      <c r="G473" s="488" t="s">
        <v>29</v>
      </c>
      <c r="H473" s="504">
        <v>0</v>
      </c>
      <c r="I473" s="504">
        <v>0</v>
      </c>
      <c r="J473" s="504">
        <v>0</v>
      </c>
      <c r="K473" s="504">
        <v>0</v>
      </c>
      <c r="L473" s="504">
        <v>0</v>
      </c>
      <c r="M473" s="504">
        <v>0</v>
      </c>
      <c r="N473" s="504">
        <v>0</v>
      </c>
      <c r="O473" s="504">
        <v>0</v>
      </c>
      <c r="P473" s="504">
        <v>0</v>
      </c>
      <c r="Q473" s="504">
        <v>0</v>
      </c>
      <c r="R473" s="504">
        <v>0</v>
      </c>
      <c r="S473" s="504">
        <v>0</v>
      </c>
      <c r="T473" s="504">
        <v>0</v>
      </c>
      <c r="U473" s="504">
        <v>0</v>
      </c>
      <c r="V473" s="504">
        <v>0</v>
      </c>
      <c r="W473" s="504">
        <v>0</v>
      </c>
      <c r="X473" s="504">
        <v>0</v>
      </c>
    </row>
    <row r="474" spans="2:24" outlineLevel="1">
      <c r="B474" s="490" t="s">
        <v>7863</v>
      </c>
      <c r="H474" s="488"/>
    </row>
    <row r="475" spans="2:24" outlineLevel="1">
      <c r="E475" s="488" t="s">
        <v>7799</v>
      </c>
      <c r="F475" s="488">
        <v>0</v>
      </c>
      <c r="G475" s="488" t="s">
        <v>29</v>
      </c>
      <c r="H475" s="504">
        <v>53.107677496155858</v>
      </c>
      <c r="I475" s="504">
        <v>0</v>
      </c>
      <c r="J475" s="504">
        <v>0</v>
      </c>
      <c r="K475" s="504">
        <v>0</v>
      </c>
      <c r="L475" s="504">
        <v>0</v>
      </c>
      <c r="M475" s="504">
        <v>0</v>
      </c>
      <c r="N475" s="504">
        <v>2.0380731977161695</v>
      </c>
      <c r="O475" s="504">
        <v>6.1299656091528565</v>
      </c>
      <c r="P475" s="504">
        <v>10.477778494628769</v>
      </c>
      <c r="Q475" s="504">
        <v>14.816512271115489</v>
      </c>
      <c r="R475" s="504">
        <v>19.645347923542577</v>
      </c>
      <c r="S475" s="504">
        <v>0</v>
      </c>
      <c r="T475" s="504">
        <v>0</v>
      </c>
      <c r="U475" s="504">
        <v>0</v>
      </c>
      <c r="V475" s="504">
        <v>0</v>
      </c>
      <c r="W475" s="504">
        <v>0</v>
      </c>
      <c r="X475" s="504">
        <v>0</v>
      </c>
    </row>
    <row r="476" spans="2:24" outlineLevel="1">
      <c r="E476" s="488" t="s">
        <v>7800</v>
      </c>
      <c r="F476" s="488">
        <v>0</v>
      </c>
      <c r="G476" s="488" t="s">
        <v>29</v>
      </c>
      <c r="H476" s="504">
        <v>532.13218455396338</v>
      </c>
      <c r="I476" s="504">
        <v>0</v>
      </c>
      <c r="J476" s="504">
        <v>0</v>
      </c>
      <c r="K476" s="504">
        <v>0</v>
      </c>
      <c r="L476" s="504">
        <v>0</v>
      </c>
      <c r="M476" s="504">
        <v>0</v>
      </c>
      <c r="N476" s="504">
        <v>22.589983732432081</v>
      </c>
      <c r="O476" s="504">
        <v>66.280893787509342</v>
      </c>
      <c r="P476" s="504">
        <v>108.07555242640436</v>
      </c>
      <c r="Q476" s="504">
        <v>148.30167683919848</v>
      </c>
      <c r="R476" s="504">
        <v>186.88407776841913</v>
      </c>
      <c r="S476" s="504">
        <v>0</v>
      </c>
      <c r="T476" s="504">
        <v>0</v>
      </c>
      <c r="U476" s="504">
        <v>0</v>
      </c>
      <c r="V476" s="504">
        <v>0</v>
      </c>
      <c r="W476" s="504">
        <v>0</v>
      </c>
      <c r="X476" s="504">
        <v>0</v>
      </c>
    </row>
    <row r="477" spans="2:24" outlineLevel="1">
      <c r="E477" s="488" t="s">
        <v>7801</v>
      </c>
      <c r="F477" s="488">
        <v>0</v>
      </c>
      <c r="G477" s="488" t="s">
        <v>29</v>
      </c>
      <c r="H477" s="504">
        <v>713.51144573248189</v>
      </c>
      <c r="I477" s="504">
        <v>0</v>
      </c>
      <c r="J477" s="504">
        <v>0</v>
      </c>
      <c r="K477" s="504">
        <v>0</v>
      </c>
      <c r="L477" s="504">
        <v>0</v>
      </c>
      <c r="M477" s="504">
        <v>0</v>
      </c>
      <c r="N477" s="504">
        <v>30.570404225204722</v>
      </c>
      <c r="O477" s="504">
        <v>92.515041809181199</v>
      </c>
      <c r="P477" s="504">
        <v>146.6578497139551</v>
      </c>
      <c r="Q477" s="504">
        <v>195.59778792768941</v>
      </c>
      <c r="R477" s="504">
        <v>248.17036205645147</v>
      </c>
      <c r="S477" s="504">
        <v>0</v>
      </c>
      <c r="T477" s="504">
        <v>0</v>
      </c>
      <c r="U477" s="504">
        <v>0</v>
      </c>
      <c r="V477" s="504">
        <v>0</v>
      </c>
      <c r="W477" s="504">
        <v>0</v>
      </c>
      <c r="X477" s="504">
        <v>0</v>
      </c>
    </row>
    <row r="478" spans="2:24" outlineLevel="1">
      <c r="E478" s="488" t="s">
        <v>7802</v>
      </c>
      <c r="F478" s="488">
        <v>0</v>
      </c>
      <c r="G478" s="488" t="s">
        <v>29</v>
      </c>
      <c r="H478" s="504">
        <v>73.740959944976822</v>
      </c>
      <c r="I478" s="504">
        <v>0</v>
      </c>
      <c r="J478" s="504">
        <v>0</v>
      </c>
      <c r="K478" s="504">
        <v>0</v>
      </c>
      <c r="L478" s="504">
        <v>0</v>
      </c>
      <c r="M478" s="504">
        <v>0</v>
      </c>
      <c r="N478" s="504">
        <v>2.987353529092224</v>
      </c>
      <c r="O478" s="504">
        <v>9.1798334697616966</v>
      </c>
      <c r="P478" s="504">
        <v>14.787181706358359</v>
      </c>
      <c r="Q478" s="504">
        <v>20.343897124571615</v>
      </c>
      <c r="R478" s="504">
        <v>26.442694115192918</v>
      </c>
      <c r="S478" s="504">
        <v>0</v>
      </c>
      <c r="T478" s="504">
        <v>0</v>
      </c>
      <c r="U478" s="504">
        <v>0</v>
      </c>
      <c r="V478" s="504">
        <v>0</v>
      </c>
      <c r="W478" s="504">
        <v>0</v>
      </c>
      <c r="X478" s="504">
        <v>0</v>
      </c>
    </row>
    <row r="479" spans="2:24" outlineLevel="1">
      <c r="E479" s="488" t="s">
        <v>7803</v>
      </c>
      <c r="F479" s="488">
        <v>0</v>
      </c>
      <c r="G479" s="488" t="s">
        <v>29</v>
      </c>
      <c r="H479" s="504">
        <v>-11.419916262512167</v>
      </c>
      <c r="I479" s="504">
        <v>0</v>
      </c>
      <c r="J479" s="504">
        <v>0</v>
      </c>
      <c r="K479" s="504">
        <v>0</v>
      </c>
      <c r="L479" s="504">
        <v>0</v>
      </c>
      <c r="M479" s="504">
        <v>0</v>
      </c>
      <c r="N479" s="504">
        <v>-1.6841613095023591</v>
      </c>
      <c r="O479" s="504">
        <v>-3.1385190754359318</v>
      </c>
      <c r="P479" s="504">
        <v>-2.5211473608735546</v>
      </c>
      <c r="Q479" s="504">
        <v>-2.1425338567865504</v>
      </c>
      <c r="R479" s="504">
        <v>-1.933554659913771</v>
      </c>
      <c r="S479" s="504">
        <v>0</v>
      </c>
      <c r="T479" s="504">
        <v>0</v>
      </c>
      <c r="U479" s="504">
        <v>0</v>
      </c>
      <c r="V479" s="504">
        <v>0</v>
      </c>
      <c r="W479" s="504">
        <v>0</v>
      </c>
      <c r="X479" s="504">
        <v>0</v>
      </c>
    </row>
    <row r="480" spans="2:24" outlineLevel="1">
      <c r="E480" s="488" t="s">
        <v>7804</v>
      </c>
      <c r="F480" s="488">
        <v>0</v>
      </c>
      <c r="G480" s="488" t="s">
        <v>29</v>
      </c>
      <c r="H480" s="504">
        <v>0</v>
      </c>
      <c r="I480" s="504">
        <v>0</v>
      </c>
      <c r="J480" s="504">
        <v>0</v>
      </c>
      <c r="K480" s="504">
        <v>0</v>
      </c>
      <c r="L480" s="504">
        <v>0</v>
      </c>
      <c r="M480" s="504">
        <v>0</v>
      </c>
      <c r="N480" s="504">
        <v>0</v>
      </c>
      <c r="O480" s="504">
        <v>0</v>
      </c>
      <c r="P480" s="504">
        <v>0</v>
      </c>
      <c r="Q480" s="504">
        <v>0</v>
      </c>
      <c r="R480" s="504">
        <v>0</v>
      </c>
      <c r="S480" s="504">
        <v>0</v>
      </c>
      <c r="T480" s="504">
        <v>0</v>
      </c>
      <c r="U480" s="504">
        <v>0</v>
      </c>
      <c r="V480" s="504">
        <v>0</v>
      </c>
      <c r="W480" s="504">
        <v>0</v>
      </c>
      <c r="X480" s="504">
        <v>0</v>
      </c>
    </row>
    <row r="481" spans="1:24" outlineLevel="1">
      <c r="B481" s="490" t="s">
        <v>7864</v>
      </c>
      <c r="H481" s="488"/>
    </row>
    <row r="482" spans="1:24" outlineLevel="1">
      <c r="E482" s="488" t="s">
        <v>7661</v>
      </c>
      <c r="F482" s="488">
        <v>0</v>
      </c>
      <c r="G482" s="488" t="s">
        <v>29</v>
      </c>
      <c r="H482" s="504">
        <v>165.403555979511</v>
      </c>
      <c r="I482" s="504">
        <v>0</v>
      </c>
      <c r="J482" s="504">
        <v>0</v>
      </c>
      <c r="K482" s="504">
        <v>0</v>
      </c>
      <c r="L482" s="504">
        <v>0</v>
      </c>
      <c r="M482" s="504">
        <v>0</v>
      </c>
      <c r="N482" s="504">
        <v>26.048461413758801</v>
      </c>
      <c r="O482" s="504">
        <v>29.338406858779663</v>
      </c>
      <c r="P482" s="504">
        <v>32.911057806518045</v>
      </c>
      <c r="Q482" s="504">
        <v>36.500520053987657</v>
      </c>
      <c r="R482" s="504">
        <v>40.605109846466817</v>
      </c>
      <c r="S482" s="504">
        <v>0</v>
      </c>
      <c r="T482" s="504">
        <v>0</v>
      </c>
      <c r="U482" s="504">
        <v>0</v>
      </c>
      <c r="V482" s="504">
        <v>0</v>
      </c>
      <c r="W482" s="504">
        <v>0</v>
      </c>
      <c r="X482" s="504">
        <v>0</v>
      </c>
    </row>
    <row r="483" spans="1:24" outlineLevel="1">
      <c r="E483" s="488" t="s">
        <v>7662</v>
      </c>
      <c r="F483" s="488">
        <v>0</v>
      </c>
      <c r="G483" s="488" t="s">
        <v>29</v>
      </c>
      <c r="H483" s="504">
        <v>2244.8910153881097</v>
      </c>
      <c r="I483" s="504">
        <v>0</v>
      </c>
      <c r="J483" s="504">
        <v>0</v>
      </c>
      <c r="K483" s="504">
        <v>0</v>
      </c>
      <c r="L483" s="504">
        <v>0</v>
      </c>
      <c r="M483" s="504">
        <v>0</v>
      </c>
      <c r="N483" s="504">
        <v>394.10895800613662</v>
      </c>
      <c r="O483" s="504">
        <v>422.7161977057014</v>
      </c>
      <c r="P483" s="504">
        <v>450.03958300551778</v>
      </c>
      <c r="Q483" s="504">
        <v>476.38196777679997</v>
      </c>
      <c r="R483" s="504">
        <v>501.64430889395396</v>
      </c>
      <c r="S483" s="504">
        <v>0</v>
      </c>
      <c r="T483" s="504">
        <v>0</v>
      </c>
      <c r="U483" s="504">
        <v>0</v>
      </c>
      <c r="V483" s="504">
        <v>0</v>
      </c>
      <c r="W483" s="504">
        <v>0</v>
      </c>
      <c r="X483" s="504">
        <v>0</v>
      </c>
    </row>
    <row r="484" spans="1:24" outlineLevel="1">
      <c r="E484" s="488" t="s">
        <v>7663</v>
      </c>
      <c r="F484" s="488">
        <v>0</v>
      </c>
      <c r="G484" s="488" t="s">
        <v>29</v>
      </c>
      <c r="H484" s="504">
        <v>2061.8336780653303</v>
      </c>
      <c r="I484" s="504">
        <v>0</v>
      </c>
      <c r="J484" s="504">
        <v>0</v>
      </c>
      <c r="K484" s="504">
        <v>0</v>
      </c>
      <c r="L484" s="504">
        <v>0</v>
      </c>
      <c r="M484" s="504">
        <v>0</v>
      </c>
      <c r="N484" s="504">
        <v>325.62110274609336</v>
      </c>
      <c r="O484" s="504">
        <v>374.28845889662983</v>
      </c>
      <c r="P484" s="504">
        <v>415.75146303246862</v>
      </c>
      <c r="Q484" s="504">
        <v>452.58218864686984</v>
      </c>
      <c r="R484" s="504">
        <v>493.59046474326874</v>
      </c>
      <c r="S484" s="504">
        <v>0</v>
      </c>
      <c r="T484" s="504">
        <v>0</v>
      </c>
      <c r="U484" s="504">
        <v>0</v>
      </c>
      <c r="V484" s="504">
        <v>0</v>
      </c>
      <c r="W484" s="504">
        <v>0</v>
      </c>
      <c r="X484" s="504">
        <v>0</v>
      </c>
    </row>
    <row r="485" spans="1:24" outlineLevel="1">
      <c r="E485" s="488" t="s">
        <v>7664</v>
      </c>
      <c r="F485" s="488">
        <v>0</v>
      </c>
      <c r="G485" s="488" t="s">
        <v>29</v>
      </c>
      <c r="H485" s="504">
        <v>433.10926935702304</v>
      </c>
      <c r="I485" s="504">
        <v>0</v>
      </c>
      <c r="J485" s="504">
        <v>0</v>
      </c>
      <c r="K485" s="504">
        <v>0</v>
      </c>
      <c r="L485" s="504">
        <v>0</v>
      </c>
      <c r="M485" s="504">
        <v>0</v>
      </c>
      <c r="N485" s="504">
        <v>82.194814891647383</v>
      </c>
      <c r="O485" s="504">
        <v>84.537812210096661</v>
      </c>
      <c r="P485" s="504">
        <v>86.482762679913037</v>
      </c>
      <c r="Q485" s="504">
        <v>88.555072862811542</v>
      </c>
      <c r="R485" s="504">
        <v>91.338806712554387</v>
      </c>
      <c r="S485" s="504">
        <v>0</v>
      </c>
      <c r="T485" s="504">
        <v>0</v>
      </c>
      <c r="U485" s="504">
        <v>0</v>
      </c>
      <c r="V485" s="504">
        <v>0</v>
      </c>
      <c r="W485" s="504">
        <v>0</v>
      </c>
      <c r="X485" s="504">
        <v>0</v>
      </c>
    </row>
    <row r="486" spans="1:24" outlineLevel="1">
      <c r="E486" s="488" t="s">
        <v>7665</v>
      </c>
      <c r="F486" s="488">
        <v>0</v>
      </c>
      <c r="G486" s="488" t="s">
        <v>29</v>
      </c>
      <c r="H486" s="504">
        <v>369.84341783422434</v>
      </c>
      <c r="I486" s="504">
        <v>0</v>
      </c>
      <c r="J486" s="504">
        <v>0</v>
      </c>
      <c r="K486" s="504">
        <v>0</v>
      </c>
      <c r="L486" s="504">
        <v>0</v>
      </c>
      <c r="M486" s="504">
        <v>0</v>
      </c>
      <c r="N486" s="504">
        <v>74.950723193123167</v>
      </c>
      <c r="O486" s="504">
        <v>73.304778215933013</v>
      </c>
      <c r="P486" s="504">
        <v>73.73104168726698</v>
      </c>
      <c r="Q486" s="504">
        <v>73.919024718733624</v>
      </c>
      <c r="R486" s="504">
        <v>73.937850019167584</v>
      </c>
      <c r="S486" s="504">
        <v>0</v>
      </c>
      <c r="T486" s="504">
        <v>0</v>
      </c>
      <c r="U486" s="504">
        <v>0</v>
      </c>
      <c r="V486" s="504">
        <v>0</v>
      </c>
      <c r="W486" s="504">
        <v>0</v>
      </c>
      <c r="X486" s="504">
        <v>0</v>
      </c>
    </row>
    <row r="487" spans="1:24" outlineLevel="1">
      <c r="E487" s="488" t="s">
        <v>7666</v>
      </c>
      <c r="F487" s="488">
        <v>0</v>
      </c>
      <c r="G487" s="488" t="s">
        <v>29</v>
      </c>
      <c r="H487" s="504">
        <v>0</v>
      </c>
      <c r="I487" s="504">
        <v>0</v>
      </c>
      <c r="J487" s="504">
        <v>0</v>
      </c>
      <c r="K487" s="504">
        <v>0</v>
      </c>
      <c r="L487" s="504">
        <v>0</v>
      </c>
      <c r="M487" s="504">
        <v>0</v>
      </c>
      <c r="N487" s="504">
        <v>0</v>
      </c>
      <c r="O487" s="504">
        <v>0</v>
      </c>
      <c r="P487" s="504">
        <v>0</v>
      </c>
      <c r="Q487" s="504">
        <v>0</v>
      </c>
      <c r="R487" s="504">
        <v>0</v>
      </c>
      <c r="S487" s="504">
        <v>0</v>
      </c>
      <c r="T487" s="504">
        <v>0</v>
      </c>
      <c r="U487" s="504">
        <v>0</v>
      </c>
      <c r="V487" s="504">
        <v>0</v>
      </c>
      <c r="W487" s="504">
        <v>0</v>
      </c>
      <c r="X487" s="504">
        <v>0</v>
      </c>
    </row>
    <row r="488" spans="1:24">
      <c r="A488" s="490" t="s">
        <v>7865</v>
      </c>
      <c r="H488" s="488"/>
    </row>
    <row r="489" spans="1:24" outlineLevel="1">
      <c r="B489" s="490" t="s">
        <v>7866</v>
      </c>
      <c r="H489" s="488"/>
    </row>
    <row r="490" spans="1:24" outlineLevel="1">
      <c r="E490" s="488" t="s">
        <v>7550</v>
      </c>
      <c r="F490" s="488">
        <v>0</v>
      </c>
      <c r="G490" s="488" t="s">
        <v>50</v>
      </c>
      <c r="H490" s="501">
        <v>0</v>
      </c>
      <c r="I490" s="501">
        <v>0</v>
      </c>
      <c r="J490" s="501">
        <v>0</v>
      </c>
      <c r="K490" s="501">
        <v>0</v>
      </c>
      <c r="L490" s="501">
        <v>0</v>
      </c>
      <c r="M490" s="501">
        <v>0</v>
      </c>
      <c r="N490" s="501">
        <v>599.85807237196468</v>
      </c>
      <c r="O490" s="501">
        <v>603.02172093622232</v>
      </c>
      <c r="P490" s="501">
        <v>627.73838133025913</v>
      </c>
      <c r="Q490" s="501">
        <v>644.02752836332775</v>
      </c>
      <c r="R490" s="501">
        <v>666.49925112214476</v>
      </c>
      <c r="S490" s="501">
        <v>56.011120018199634</v>
      </c>
      <c r="T490" s="501">
        <v>55.124558707408923</v>
      </c>
      <c r="U490" s="501">
        <v>54.353426079629493</v>
      </c>
      <c r="V490" s="501">
        <v>53.684435399489047</v>
      </c>
      <c r="W490" s="501">
        <v>53.1012017808374</v>
      </c>
      <c r="X490" s="501">
        <v>0</v>
      </c>
    </row>
    <row r="491" spans="1:24" outlineLevel="1">
      <c r="E491" s="488" t="s">
        <v>7867</v>
      </c>
      <c r="F491" s="488">
        <v>0</v>
      </c>
      <c r="G491" s="488" t="s">
        <v>50</v>
      </c>
      <c r="H491" s="501">
        <v>0</v>
      </c>
      <c r="I491" s="501">
        <v>0</v>
      </c>
      <c r="J491" s="501">
        <v>0</v>
      </c>
      <c r="K491" s="501">
        <v>0</v>
      </c>
      <c r="L491" s="501">
        <v>0</v>
      </c>
      <c r="M491" s="501">
        <v>0</v>
      </c>
      <c r="N491" s="501">
        <v>0</v>
      </c>
      <c r="O491" s="501">
        <v>0</v>
      </c>
      <c r="P491" s="501">
        <v>0</v>
      </c>
      <c r="Q491" s="501">
        <v>0</v>
      </c>
      <c r="R491" s="501">
        <v>0</v>
      </c>
      <c r="S491" s="501">
        <v>0</v>
      </c>
      <c r="T491" s="501">
        <v>0</v>
      </c>
      <c r="U491" s="501">
        <v>0</v>
      </c>
      <c r="V491" s="501">
        <v>0</v>
      </c>
      <c r="W491" s="501">
        <v>0</v>
      </c>
      <c r="X491" s="501">
        <v>0</v>
      </c>
    </row>
    <row r="492" spans="1:24" outlineLevel="1">
      <c r="E492" s="488" t="s">
        <v>7868</v>
      </c>
      <c r="G492" s="488" t="s">
        <v>50</v>
      </c>
      <c r="H492" s="501"/>
      <c r="I492" s="501"/>
      <c r="J492" s="501">
        <f t="shared" ref="J492:X492" si="7" xml:space="preserve"> SUM(J490:J491)</f>
        <v>0</v>
      </c>
      <c r="K492" s="501">
        <f t="shared" si="7"/>
        <v>0</v>
      </c>
      <c r="L492" s="501">
        <f t="shared" si="7"/>
        <v>0</v>
      </c>
      <c r="M492" s="501">
        <f t="shared" si="7"/>
        <v>0</v>
      </c>
      <c r="N492" s="501">
        <f t="shared" si="7"/>
        <v>599.85807237196468</v>
      </c>
      <c r="O492" s="501">
        <f t="shared" si="7"/>
        <v>603.02172093622232</v>
      </c>
      <c r="P492" s="501">
        <f t="shared" si="7"/>
        <v>627.73838133025913</v>
      </c>
      <c r="Q492" s="501">
        <f t="shared" si="7"/>
        <v>644.02752836332775</v>
      </c>
      <c r="R492" s="501">
        <f t="shared" si="7"/>
        <v>666.49925112214476</v>
      </c>
      <c r="S492" s="501">
        <f t="shared" si="7"/>
        <v>56.011120018199634</v>
      </c>
      <c r="T492" s="501">
        <f t="shared" si="7"/>
        <v>55.124558707408923</v>
      </c>
      <c r="U492" s="501">
        <f t="shared" si="7"/>
        <v>54.353426079629493</v>
      </c>
      <c r="V492" s="501">
        <f t="shared" si="7"/>
        <v>53.684435399489047</v>
      </c>
      <c r="W492" s="501">
        <f t="shared" si="7"/>
        <v>53.1012017808374</v>
      </c>
      <c r="X492" s="501">
        <f t="shared" si="7"/>
        <v>0</v>
      </c>
    </row>
    <row r="493" spans="1:24" outlineLevel="1">
      <c r="H493" s="488"/>
    </row>
    <row r="494" spans="1:24">
      <c r="A494" s="490" t="s">
        <v>7869</v>
      </c>
      <c r="H494" s="488"/>
    </row>
    <row r="495" spans="1:24" outlineLevel="1">
      <c r="B495" s="490" t="s">
        <v>7870</v>
      </c>
      <c r="H495" s="488"/>
    </row>
    <row r="496" spans="1:24" outlineLevel="1">
      <c r="E496" s="488" t="s">
        <v>3504</v>
      </c>
      <c r="F496" s="488">
        <v>0</v>
      </c>
      <c r="G496" s="488" t="s">
        <v>29</v>
      </c>
      <c r="H496" s="504">
        <v>19564.10793125147</v>
      </c>
      <c r="I496" s="504">
        <v>0</v>
      </c>
      <c r="J496" s="504">
        <v>0</v>
      </c>
      <c r="K496" s="504">
        <v>0</v>
      </c>
      <c r="L496" s="504">
        <v>0</v>
      </c>
      <c r="M496" s="504">
        <v>0</v>
      </c>
      <c r="N496" s="504">
        <v>3249.7475852499451</v>
      </c>
      <c r="O496" s="504">
        <v>3487.1293309136963</v>
      </c>
      <c r="P496" s="504">
        <v>3693.2022786740827</v>
      </c>
      <c r="Q496" s="504">
        <v>3923.5675920297667</v>
      </c>
      <c r="R496" s="504">
        <v>4185.3993889419708</v>
      </c>
      <c r="S496" s="504">
        <v>214.84201558799919</v>
      </c>
      <c r="T496" s="504">
        <v>209.81398515078391</v>
      </c>
      <c r="U496" s="504">
        <v>204.903174976466</v>
      </c>
      <c r="V496" s="504">
        <v>200.09516042945535</v>
      </c>
      <c r="W496" s="504">
        <v>195.40741929730518</v>
      </c>
      <c r="X496" s="504">
        <v>0</v>
      </c>
    </row>
    <row r="497" spans="5:24" outlineLevel="1">
      <c r="E497" s="488" t="s">
        <v>7871</v>
      </c>
      <c r="F497" s="488">
        <v>0</v>
      </c>
      <c r="G497" s="488" t="s">
        <v>29</v>
      </c>
      <c r="H497" s="504">
        <v>74.097194437421606</v>
      </c>
      <c r="I497" s="504">
        <v>0</v>
      </c>
      <c r="J497" s="504">
        <v>0</v>
      </c>
      <c r="K497" s="504">
        <v>0</v>
      </c>
      <c r="L497" s="504">
        <v>0</v>
      </c>
      <c r="M497" s="504">
        <v>0</v>
      </c>
      <c r="N497" s="504">
        <v>57.053366471417597</v>
      </c>
      <c r="O497" s="504">
        <v>-49.776511119757501</v>
      </c>
      <c r="P497" s="504">
        <v>21.865009528579581</v>
      </c>
      <c r="Q497" s="504">
        <v>22.33862442153994</v>
      </c>
      <c r="R497" s="504">
        <v>22.616705135641997</v>
      </c>
      <c r="S497" s="504">
        <v>0</v>
      </c>
      <c r="T497" s="504">
        <v>0</v>
      </c>
      <c r="U497" s="504">
        <v>0</v>
      </c>
      <c r="V497" s="504">
        <v>0</v>
      </c>
      <c r="W497" s="504">
        <v>0</v>
      </c>
      <c r="X497" s="504">
        <v>0</v>
      </c>
    </row>
    <row r="498" spans="5:24" outlineLevel="1">
      <c r="E498" s="488" t="s">
        <v>3511</v>
      </c>
      <c r="F498" s="488">
        <v>0</v>
      </c>
      <c r="G498" s="488" t="s">
        <v>29</v>
      </c>
      <c r="H498" s="504">
        <v>1220.8590849498894</v>
      </c>
      <c r="I498" s="504">
        <v>0</v>
      </c>
      <c r="J498" s="504">
        <v>0</v>
      </c>
      <c r="K498" s="504">
        <v>0</v>
      </c>
      <c r="L498" s="504">
        <v>0</v>
      </c>
      <c r="M498" s="504">
        <v>0</v>
      </c>
      <c r="N498" s="504">
        <v>270.91996061174967</v>
      </c>
      <c r="O498" s="504">
        <v>261.2806309865706</v>
      </c>
      <c r="P498" s="504">
        <v>238.4699045528028</v>
      </c>
      <c r="Q498" s="504">
        <v>227.20948108515736</v>
      </c>
      <c r="R498" s="504">
        <v>222.97910771360912</v>
      </c>
      <c r="S498" s="504">
        <v>0</v>
      </c>
      <c r="T498" s="504">
        <v>0</v>
      </c>
      <c r="U498" s="504">
        <v>0</v>
      </c>
      <c r="V498" s="504">
        <v>0</v>
      </c>
      <c r="W498" s="504">
        <v>0</v>
      </c>
      <c r="X498" s="504">
        <v>0</v>
      </c>
    </row>
    <row r="499" spans="5:24" outlineLevel="1">
      <c r="E499" s="488" t="s">
        <v>7872</v>
      </c>
      <c r="F499" s="488">
        <v>0</v>
      </c>
      <c r="G499" s="488" t="s">
        <v>29</v>
      </c>
      <c r="H499" s="504">
        <v>1337.0750176147146</v>
      </c>
      <c r="I499" s="504">
        <v>0</v>
      </c>
      <c r="J499" s="504">
        <v>0</v>
      </c>
      <c r="K499" s="504">
        <v>0</v>
      </c>
      <c r="L499" s="504">
        <v>0</v>
      </c>
      <c r="M499" s="504">
        <v>0</v>
      </c>
      <c r="N499" s="504">
        <v>91.678967646935789</v>
      </c>
      <c r="O499" s="504">
        <v>95.704845435266023</v>
      </c>
      <c r="P499" s="504">
        <v>95.975988141797615</v>
      </c>
      <c r="Q499" s="504">
        <v>111.79416079949861</v>
      </c>
      <c r="R499" s="504">
        <v>114.30572038795191</v>
      </c>
      <c r="S499" s="504">
        <v>149.34217492107052</v>
      </c>
      <c r="T499" s="504">
        <v>157.02742135603577</v>
      </c>
      <c r="U499" s="504">
        <v>165.1109921098496</v>
      </c>
      <c r="V499" s="504">
        <v>173.60832743575509</v>
      </c>
      <c r="W499" s="504">
        <v>182.52641938055345</v>
      </c>
      <c r="X499" s="504">
        <v>0</v>
      </c>
    </row>
    <row r="500" spans="5:24" outlineLevel="1">
      <c r="E500" s="488" t="s">
        <v>7873</v>
      </c>
      <c r="F500" s="488">
        <v>0</v>
      </c>
      <c r="G500" s="488" t="s">
        <v>29</v>
      </c>
      <c r="H500" s="504">
        <v>20529.144030491123</v>
      </c>
      <c r="I500" s="504">
        <v>0</v>
      </c>
      <c r="J500" s="504">
        <v>0</v>
      </c>
      <c r="K500" s="504">
        <v>0</v>
      </c>
      <c r="L500" s="504">
        <v>0</v>
      </c>
      <c r="M500" s="504">
        <v>0</v>
      </c>
      <c r="N500" s="504">
        <v>3488.8555662501303</v>
      </c>
      <c r="O500" s="504">
        <v>3725.3402767161169</v>
      </c>
      <c r="P500" s="504">
        <v>3924.0578819645807</v>
      </c>
      <c r="Q500" s="504">
        <v>4143.4678717481847</v>
      </c>
      <c r="R500" s="504">
        <v>4404.2958208576447</v>
      </c>
      <c r="S500" s="504">
        <v>176.10893398035756</v>
      </c>
      <c r="T500" s="504">
        <v>172.28328855912741</v>
      </c>
      <c r="U500" s="504">
        <v>168.54574598472794</v>
      </c>
      <c r="V500" s="504">
        <v>164.88874994895195</v>
      </c>
      <c r="W500" s="504">
        <v>161.29989448130138</v>
      </c>
      <c r="X500" s="504">
        <v>0</v>
      </c>
    </row>
    <row r="501" spans="5:24" outlineLevel="1">
      <c r="E501" s="488" t="s">
        <v>7874</v>
      </c>
      <c r="F501" s="488">
        <v>0</v>
      </c>
      <c r="G501" s="488" t="s">
        <v>64</v>
      </c>
      <c r="H501" s="502">
        <v>0</v>
      </c>
      <c r="I501" s="502">
        <v>0</v>
      </c>
      <c r="J501" s="502">
        <v>0</v>
      </c>
      <c r="K501" s="502">
        <v>0</v>
      </c>
      <c r="L501" s="502">
        <v>0</v>
      </c>
      <c r="M501" s="502">
        <v>0</v>
      </c>
      <c r="N501" s="502">
        <v>1.2373116993344901E-2</v>
      </c>
      <c r="O501" s="502">
        <v>1.2365913928595703E-2</v>
      </c>
      <c r="P501" s="502">
        <v>1.2349899543585457E-2</v>
      </c>
      <c r="Q501" s="502">
        <v>1.2385920791337702E-2</v>
      </c>
      <c r="R501" s="502">
        <v>1.2371210077579325E-2</v>
      </c>
      <c r="S501" s="502">
        <v>1.8666769845787086E-2</v>
      </c>
      <c r="T501" s="502">
        <v>1.9307565086803466E-2</v>
      </c>
      <c r="U501" s="502">
        <v>1.9996174107347633E-2</v>
      </c>
      <c r="V501" s="502">
        <v>2.073617756750468E-2</v>
      </c>
      <c r="W501" s="502">
        <v>2.1531279239083823E-2</v>
      </c>
      <c r="X501" s="502">
        <v>0</v>
      </c>
    </row>
    <row r="502" spans="5:24" outlineLevel="1">
      <c r="E502" s="488" t="s">
        <v>7875</v>
      </c>
      <c r="F502" s="488">
        <v>0</v>
      </c>
      <c r="G502" s="488" t="s">
        <v>29</v>
      </c>
      <c r="H502" s="504">
        <v>17393.118296691398</v>
      </c>
      <c r="I502" s="504">
        <v>0</v>
      </c>
      <c r="J502" s="504">
        <v>0</v>
      </c>
      <c r="K502" s="504">
        <v>0</v>
      </c>
      <c r="L502" s="504">
        <v>0</v>
      </c>
      <c r="M502" s="504">
        <v>0</v>
      </c>
      <c r="N502" s="504">
        <v>2948.5325819682334</v>
      </c>
      <c r="O502" s="504">
        <v>3138.6018827732696</v>
      </c>
      <c r="P502" s="504">
        <v>3291.5500429061722</v>
      </c>
      <c r="Q502" s="504">
        <v>3476.1794640400117</v>
      </c>
      <c r="R502" s="504">
        <v>3695.1277120492477</v>
      </c>
      <c r="S502" s="504">
        <v>176.10893398035756</v>
      </c>
      <c r="T502" s="504">
        <v>172.28328855912741</v>
      </c>
      <c r="U502" s="504">
        <v>168.54574598472794</v>
      </c>
      <c r="V502" s="504">
        <v>164.88874994895195</v>
      </c>
      <c r="W502" s="504">
        <v>161.29989448130138</v>
      </c>
      <c r="X502" s="504">
        <v>0</v>
      </c>
    </row>
    <row r="503" spans="5:24" outlineLevel="1">
      <c r="E503" s="488" t="s">
        <v>7876</v>
      </c>
      <c r="F503" s="488">
        <v>0</v>
      </c>
      <c r="G503" s="488" t="s">
        <v>29</v>
      </c>
      <c r="H503" s="504">
        <v>221.58959768830374</v>
      </c>
      <c r="I503" s="504">
        <v>0</v>
      </c>
      <c r="J503" s="504">
        <v>0</v>
      </c>
      <c r="K503" s="504">
        <v>0</v>
      </c>
      <c r="L503" s="504">
        <v>0</v>
      </c>
      <c r="M503" s="504">
        <v>0</v>
      </c>
      <c r="N503" s="504">
        <v>36.482538595382266</v>
      </c>
      <c r="O503" s="504">
        <v>38.811680738502673</v>
      </c>
      <c r="P503" s="504">
        <v>40.650312372575627</v>
      </c>
      <c r="Q503" s="504">
        <v>43.05568349807433</v>
      </c>
      <c r="R503" s="504">
        <v>45.713201189246291</v>
      </c>
      <c r="S503" s="504">
        <v>3.2873849383982474</v>
      </c>
      <c r="T503" s="504">
        <v>3.3263708072238956</v>
      </c>
      <c r="U503" s="504">
        <v>3.3702700817634081</v>
      </c>
      <c r="V503" s="504">
        <v>3.419162397825346</v>
      </c>
      <c r="W503" s="504">
        <v>3.4729930693116557</v>
      </c>
      <c r="X503" s="504">
        <v>0</v>
      </c>
    </row>
    <row r="504" spans="5:24" outlineLevel="1">
      <c r="E504" s="488" t="s">
        <v>7877</v>
      </c>
      <c r="F504" s="488">
        <v>0</v>
      </c>
      <c r="G504" s="488" t="s">
        <v>29</v>
      </c>
      <c r="H504" s="504">
        <v>0.73424979429295689</v>
      </c>
      <c r="I504" s="504">
        <v>0</v>
      </c>
      <c r="J504" s="504">
        <v>0</v>
      </c>
      <c r="K504" s="504">
        <v>0</v>
      </c>
      <c r="L504" s="504">
        <v>0</v>
      </c>
      <c r="M504" s="504">
        <v>0</v>
      </c>
      <c r="N504" s="504">
        <v>0.5631780749688744</v>
      </c>
      <c r="O504" s="504">
        <v>-0.49212005382097601</v>
      </c>
      <c r="P504" s="504">
        <v>0.21661464557247356</v>
      </c>
      <c r="Q504" s="504">
        <v>0.22169275364815277</v>
      </c>
      <c r="R504" s="504">
        <v>0.22488437392443217</v>
      </c>
      <c r="S504" s="504">
        <v>0</v>
      </c>
      <c r="T504" s="504">
        <v>0</v>
      </c>
      <c r="U504" s="504">
        <v>0</v>
      </c>
      <c r="V504" s="504">
        <v>0</v>
      </c>
      <c r="W504" s="504">
        <v>0</v>
      </c>
      <c r="X504" s="504">
        <v>0</v>
      </c>
    </row>
    <row r="505" spans="5:24" outlineLevel="1">
      <c r="E505" s="488" t="s">
        <v>7878</v>
      </c>
      <c r="F505" s="488">
        <v>0</v>
      </c>
      <c r="G505" s="488" t="s">
        <v>29</v>
      </c>
      <c r="H505" s="504">
        <v>-45.717907389152515</v>
      </c>
      <c r="I505" s="504">
        <v>0</v>
      </c>
      <c r="J505" s="504">
        <v>0</v>
      </c>
      <c r="K505" s="504">
        <v>0</v>
      </c>
      <c r="L505" s="504">
        <v>0</v>
      </c>
      <c r="M505" s="504">
        <v>0</v>
      </c>
      <c r="N505" s="504">
        <v>-21.817897911360397</v>
      </c>
      <c r="O505" s="504">
        <v>-23.900009477792118</v>
      </c>
      <c r="P505" s="504">
        <v>0</v>
      </c>
      <c r="Q505" s="504">
        <v>0</v>
      </c>
      <c r="R505" s="504">
        <v>0</v>
      </c>
      <c r="S505" s="504">
        <v>0</v>
      </c>
      <c r="T505" s="504">
        <v>0</v>
      </c>
      <c r="U505" s="504">
        <v>0</v>
      </c>
      <c r="V505" s="504">
        <v>0</v>
      </c>
      <c r="W505" s="504">
        <v>0</v>
      </c>
      <c r="X505" s="504">
        <v>0</v>
      </c>
    </row>
    <row r="506" spans="5:24" outlineLevel="1">
      <c r="E506" s="488" t="s">
        <v>7879</v>
      </c>
      <c r="F506" s="488">
        <v>0</v>
      </c>
      <c r="G506" s="488" t="s">
        <v>29</v>
      </c>
      <c r="H506" s="504">
        <v>60.453233063453382</v>
      </c>
      <c r="I506" s="504">
        <v>0</v>
      </c>
      <c r="J506" s="504">
        <v>0</v>
      </c>
      <c r="K506" s="504">
        <v>0</v>
      </c>
      <c r="L506" s="504">
        <v>0</v>
      </c>
      <c r="M506" s="504">
        <v>0</v>
      </c>
      <c r="N506" s="504">
        <v>46.368328172437145</v>
      </c>
      <c r="O506" s="504">
        <v>-40.517884431260143</v>
      </c>
      <c r="P506" s="504">
        <v>17.834605818800316</v>
      </c>
      <c r="Q506" s="504">
        <v>18.252703383697948</v>
      </c>
      <c r="R506" s="504">
        <v>18.515480119778122</v>
      </c>
      <c r="S506" s="504">
        <v>0</v>
      </c>
      <c r="T506" s="504">
        <v>0</v>
      </c>
      <c r="U506" s="504">
        <v>0</v>
      </c>
      <c r="V506" s="504">
        <v>0</v>
      </c>
      <c r="W506" s="504">
        <v>0</v>
      </c>
      <c r="X506" s="504">
        <v>0</v>
      </c>
    </row>
    <row r="507" spans="5:24" outlineLevel="1">
      <c r="E507" s="488" t="s">
        <v>7880</v>
      </c>
      <c r="F507" s="488">
        <v>0</v>
      </c>
      <c r="G507" s="488" t="s">
        <v>29</v>
      </c>
      <c r="H507" s="504">
        <v>1425.5725013436709</v>
      </c>
      <c r="I507" s="504">
        <v>0</v>
      </c>
      <c r="J507" s="504">
        <v>0</v>
      </c>
      <c r="K507" s="504">
        <v>0</v>
      </c>
      <c r="L507" s="504">
        <v>0</v>
      </c>
      <c r="M507" s="504">
        <v>0</v>
      </c>
      <c r="N507" s="504">
        <v>307.40249920713188</v>
      </c>
      <c r="O507" s="504">
        <v>300.09231172507339</v>
      </c>
      <c r="P507" s="504">
        <v>279.12021692537837</v>
      </c>
      <c r="Q507" s="504">
        <v>270.26516458323169</v>
      </c>
      <c r="R507" s="504">
        <v>268.69230890285542</v>
      </c>
      <c r="S507" s="504">
        <v>0</v>
      </c>
      <c r="T507" s="504">
        <v>0</v>
      </c>
      <c r="U507" s="504">
        <v>0</v>
      </c>
      <c r="V507" s="504">
        <v>0</v>
      </c>
      <c r="W507" s="504">
        <v>0</v>
      </c>
      <c r="X507" s="504">
        <v>0</v>
      </c>
    </row>
    <row r="508" spans="5:24" outlineLevel="1">
      <c r="E508" s="488" t="s">
        <v>7881</v>
      </c>
      <c r="F508" s="488">
        <v>0</v>
      </c>
      <c r="G508" s="488" t="s">
        <v>29</v>
      </c>
      <c r="H508" s="504">
        <v>3420.8037696498468</v>
      </c>
      <c r="I508" s="504">
        <v>0</v>
      </c>
      <c r="J508" s="504">
        <v>0</v>
      </c>
      <c r="K508" s="504">
        <v>0</v>
      </c>
      <c r="L508" s="504">
        <v>0</v>
      </c>
      <c r="M508" s="504">
        <v>0</v>
      </c>
      <c r="N508" s="504">
        <v>578.58407938863684</v>
      </c>
      <c r="O508" s="504">
        <v>616.63088707482223</v>
      </c>
      <c r="P508" s="504">
        <v>647.2741796002166</v>
      </c>
      <c r="Q508" s="504">
        <v>682.36388463912135</v>
      </c>
      <c r="R508" s="504">
        <v>721.6226139426775</v>
      </c>
      <c r="S508" s="504">
        <v>37.111710871320483</v>
      </c>
      <c r="T508" s="504">
        <v>35.961469262427698</v>
      </c>
      <c r="U508" s="504">
        <v>34.833866338507221</v>
      </c>
      <c r="V508" s="504">
        <v>33.737118840662419</v>
      </c>
      <c r="W508" s="504">
        <v>32.683959691454731</v>
      </c>
      <c r="X508" s="504">
        <v>0</v>
      </c>
    </row>
    <row r="509" spans="5:24" outlineLevel="1">
      <c r="E509" s="488" t="s">
        <v>7882</v>
      </c>
      <c r="F509" s="488">
        <v>0</v>
      </c>
      <c r="G509" s="488" t="s">
        <v>29</v>
      </c>
      <c r="H509" s="504">
        <v>10901.669441311215</v>
      </c>
      <c r="I509" s="504">
        <v>0</v>
      </c>
      <c r="J509" s="504">
        <v>0</v>
      </c>
      <c r="K509" s="504">
        <v>0</v>
      </c>
      <c r="L509" s="504">
        <v>0</v>
      </c>
      <c r="M509" s="504">
        <v>0</v>
      </c>
      <c r="N509" s="504">
        <v>1610.8271162357171</v>
      </c>
      <c r="O509" s="504">
        <v>1817.1482502466349</v>
      </c>
      <c r="P509" s="504">
        <v>2021.0384905251344</v>
      </c>
      <c r="Q509" s="504">
        <v>2248.9467102182034</v>
      </c>
      <c r="R509" s="504">
        <v>2509.1069980506823</v>
      </c>
      <c r="S509" s="504">
        <v>134.64527217669357</v>
      </c>
      <c r="T509" s="504">
        <v>136.96793174044473</v>
      </c>
      <c r="U509" s="504">
        <v>139.09729140399742</v>
      </c>
      <c r="V509" s="504">
        <v>141.05390831663846</v>
      </c>
      <c r="W509" s="504">
        <v>142.8374723970685</v>
      </c>
      <c r="X509" s="504">
        <v>0</v>
      </c>
    </row>
    <row r="510" spans="5:24" outlineLevel="1">
      <c r="E510" s="488" t="s">
        <v>7883</v>
      </c>
      <c r="F510" s="488">
        <v>0</v>
      </c>
      <c r="G510" s="488" t="s">
        <v>29</v>
      </c>
      <c r="H510" s="504">
        <v>151.79016934128012</v>
      </c>
      <c r="I510" s="504">
        <v>0</v>
      </c>
      <c r="J510" s="504">
        <v>0</v>
      </c>
      <c r="K510" s="504">
        <v>0</v>
      </c>
      <c r="L510" s="504">
        <v>0</v>
      </c>
      <c r="M510" s="504">
        <v>0</v>
      </c>
      <c r="N510" s="504">
        <v>25.733457031011902</v>
      </c>
      <c r="O510" s="504">
        <v>27.41812301794619</v>
      </c>
      <c r="P510" s="504">
        <v>28.676265289313246</v>
      </c>
      <c r="Q510" s="504">
        <v>30.273537073766381</v>
      </c>
      <c r="R510" s="504">
        <v>32.083349200854322</v>
      </c>
      <c r="S510" s="504">
        <v>1.6193647368804416</v>
      </c>
      <c r="T510" s="504">
        <v>1.5711762677430223</v>
      </c>
      <c r="U510" s="504">
        <v>1.5235626532308464</v>
      </c>
      <c r="V510" s="504">
        <v>1.4676089987577683</v>
      </c>
      <c r="W510" s="504">
        <v>1.4237250717759744</v>
      </c>
      <c r="X510" s="504">
        <v>0</v>
      </c>
    </row>
    <row r="511" spans="5:24" outlineLevel="1">
      <c r="E511" s="488" t="s">
        <v>7884</v>
      </c>
      <c r="F511" s="488">
        <v>0</v>
      </c>
      <c r="G511" s="488" t="s">
        <v>29</v>
      </c>
      <c r="H511" s="504">
        <v>4959.7240107497519</v>
      </c>
      <c r="I511" s="504">
        <v>0</v>
      </c>
      <c r="J511" s="504">
        <v>0</v>
      </c>
      <c r="K511" s="504">
        <v>0</v>
      </c>
      <c r="L511" s="504">
        <v>0</v>
      </c>
      <c r="M511" s="504">
        <v>0</v>
      </c>
      <c r="N511" s="504">
        <v>1011.6430205104251</v>
      </c>
      <c r="O511" s="504">
        <v>1001.3586662733463</v>
      </c>
      <c r="P511" s="504">
        <v>970.05386788967746</v>
      </c>
      <c r="Q511" s="504">
        <v>934.56059650122495</v>
      </c>
      <c r="R511" s="504">
        <v>893.59042107709445</v>
      </c>
      <c r="S511" s="504">
        <v>41.454541062209756</v>
      </c>
      <c r="T511" s="504">
        <v>35.324303349573967</v>
      </c>
      <c r="U511" s="504">
        <v>29.448454580730527</v>
      </c>
      <c r="V511" s="504">
        <v>23.826961005432207</v>
      </c>
      <c r="W511" s="504">
        <v>18.463178500037422</v>
      </c>
      <c r="X511" s="504">
        <v>0</v>
      </c>
    </row>
    <row r="512" spans="5:24" outlineLevel="1">
      <c r="E512" s="488" t="s">
        <v>7885</v>
      </c>
      <c r="F512" s="506">
        <f xml:space="preserve"> SUM(N509:R509,N511:R511)/SUM(N508:R508,N509:R509,N510:R510,N511:R511)</f>
        <v>0.81581441480390449</v>
      </c>
      <c r="G512" s="488" t="s">
        <v>64</v>
      </c>
      <c r="H512" s="488"/>
    </row>
    <row r="513" spans="1:24">
      <c r="A513" s="490" t="s">
        <v>7886</v>
      </c>
      <c r="H513" s="488"/>
    </row>
    <row r="514" spans="1:24" outlineLevel="1">
      <c r="B514" s="490" t="s">
        <v>7887</v>
      </c>
      <c r="H514" s="488"/>
    </row>
    <row r="515" spans="1:24" outlineLevel="1">
      <c r="E515" s="488" t="s">
        <v>7568</v>
      </c>
      <c r="F515" s="488">
        <v>0</v>
      </c>
      <c r="G515" s="488" t="s">
        <v>64</v>
      </c>
      <c r="H515" s="502">
        <v>0</v>
      </c>
      <c r="I515" s="502">
        <v>0</v>
      </c>
      <c r="J515" s="502">
        <v>0</v>
      </c>
      <c r="K515" s="502">
        <v>0</v>
      </c>
      <c r="L515" s="502">
        <v>0</v>
      </c>
      <c r="M515" s="502">
        <v>0</v>
      </c>
      <c r="N515" s="502">
        <v>0.54993315216725802</v>
      </c>
      <c r="O515" s="502">
        <v>0.54991016902939727</v>
      </c>
      <c r="P515" s="502">
        <v>0.54993555409025496</v>
      </c>
      <c r="Q515" s="502">
        <v>0.54995339264612586</v>
      </c>
      <c r="R515" s="502">
        <v>0.5499351611153922</v>
      </c>
      <c r="S515" s="502">
        <v>0</v>
      </c>
      <c r="T515" s="502">
        <v>0</v>
      </c>
      <c r="U515" s="502">
        <v>0</v>
      </c>
      <c r="V515" s="502">
        <v>0</v>
      </c>
      <c r="W515" s="502">
        <v>0</v>
      </c>
      <c r="X515" s="502">
        <v>0</v>
      </c>
    </row>
    <row r="516" spans="1:24" outlineLevel="1">
      <c r="E516" s="488" t="s">
        <v>7888</v>
      </c>
      <c r="F516" s="488">
        <v>0</v>
      </c>
      <c r="G516" s="488" t="s">
        <v>2202</v>
      </c>
      <c r="H516" s="503">
        <v>0</v>
      </c>
      <c r="I516" s="503">
        <v>0</v>
      </c>
      <c r="J516" s="503">
        <v>0</v>
      </c>
      <c r="K516" s="503">
        <v>0</v>
      </c>
      <c r="L516" s="503">
        <v>0</v>
      </c>
      <c r="M516" s="503">
        <v>0</v>
      </c>
      <c r="N516" s="503">
        <v>3.6651530477808345</v>
      </c>
      <c r="O516" s="503">
        <v>3.6534708018196635</v>
      </c>
      <c r="P516" s="503">
        <v>3.6352681882237157</v>
      </c>
      <c r="Q516" s="503">
        <v>3.649419114888441</v>
      </c>
      <c r="R516" s="503">
        <v>3.6394107064311418</v>
      </c>
      <c r="S516" s="503">
        <v>0</v>
      </c>
      <c r="T516" s="503">
        <v>0</v>
      </c>
      <c r="U516" s="503">
        <v>0</v>
      </c>
      <c r="V516" s="503">
        <v>0</v>
      </c>
      <c r="W516" s="503">
        <v>0</v>
      </c>
      <c r="X516" s="503">
        <v>0</v>
      </c>
    </row>
    <row r="517" spans="1:24" outlineLevel="1">
      <c r="E517" s="488" t="s">
        <v>7564</v>
      </c>
      <c r="F517" s="488">
        <v>0</v>
      </c>
      <c r="G517" s="488" t="s">
        <v>2202</v>
      </c>
      <c r="H517" s="503">
        <v>0</v>
      </c>
      <c r="I517" s="503">
        <v>0</v>
      </c>
      <c r="J517" s="503">
        <v>0</v>
      </c>
      <c r="K517" s="503">
        <v>0</v>
      </c>
      <c r="L517" s="503">
        <v>0</v>
      </c>
      <c r="M517" s="503">
        <v>0</v>
      </c>
      <c r="N517" s="503">
        <v>1.9833308317685121</v>
      </c>
      <c r="O517" s="503">
        <v>1.9591845790598006</v>
      </c>
      <c r="P517" s="503">
        <v>1.9313988294181237</v>
      </c>
      <c r="Q517" s="503">
        <v>1.9341706775034593</v>
      </c>
      <c r="R517" s="503">
        <v>1.9227821179933591</v>
      </c>
      <c r="S517" s="503">
        <v>0</v>
      </c>
      <c r="T517" s="503">
        <v>0</v>
      </c>
      <c r="U517" s="503">
        <v>0</v>
      </c>
      <c r="V517" s="503">
        <v>0</v>
      </c>
      <c r="W517" s="503">
        <v>0</v>
      </c>
      <c r="X517" s="503">
        <v>0</v>
      </c>
    </row>
    <row r="518" spans="1:24" outlineLevel="1">
      <c r="E518" s="488" t="s">
        <v>7565</v>
      </c>
      <c r="F518" s="488">
        <v>0</v>
      </c>
      <c r="G518" s="488" t="s">
        <v>2202</v>
      </c>
      <c r="H518" s="503">
        <v>0</v>
      </c>
      <c r="I518" s="503">
        <v>0</v>
      </c>
      <c r="J518" s="503">
        <v>0</v>
      </c>
      <c r="K518" s="503">
        <v>0</v>
      </c>
      <c r="L518" s="503">
        <v>0</v>
      </c>
      <c r="M518" s="503">
        <v>0</v>
      </c>
      <c r="N518" s="503">
        <v>1.9833308317685125</v>
      </c>
      <c r="O518" s="503">
        <v>1.9591845790598006</v>
      </c>
      <c r="P518" s="503">
        <v>1.9313988294181237</v>
      </c>
      <c r="Q518" s="503">
        <v>1.9341706775034588</v>
      </c>
      <c r="R518" s="503">
        <v>1.9227821179933589</v>
      </c>
      <c r="S518" s="503">
        <v>0</v>
      </c>
      <c r="T518" s="503">
        <v>0</v>
      </c>
      <c r="U518" s="503">
        <v>0</v>
      </c>
      <c r="V518" s="503">
        <v>0</v>
      </c>
      <c r="W518" s="503">
        <v>0</v>
      </c>
      <c r="X518" s="503">
        <v>0</v>
      </c>
    </row>
    <row r="519" spans="1:24" outlineLevel="1">
      <c r="E519" s="488" t="s">
        <v>7566</v>
      </c>
      <c r="F519" s="488">
        <v>0</v>
      </c>
      <c r="G519" s="488" t="s">
        <v>64</v>
      </c>
      <c r="H519" s="502">
        <v>0</v>
      </c>
      <c r="I519" s="502">
        <v>0</v>
      </c>
      <c r="J519" s="502">
        <v>0</v>
      </c>
      <c r="K519" s="502">
        <v>0</v>
      </c>
      <c r="L519" s="502">
        <v>0</v>
      </c>
      <c r="M519" s="502">
        <v>0</v>
      </c>
      <c r="N519" s="502">
        <v>0.11143182841860438</v>
      </c>
      <c r="O519" s="502">
        <v>0.11158415088388636</v>
      </c>
      <c r="P519" s="502">
        <v>0.11166909593307772</v>
      </c>
      <c r="Q519" s="502">
        <v>0.1121145015031761</v>
      </c>
      <c r="R519" s="502">
        <v>0.11194366365419961</v>
      </c>
      <c r="S519" s="502">
        <v>0</v>
      </c>
      <c r="T519" s="502">
        <v>0</v>
      </c>
      <c r="U519" s="502">
        <v>0</v>
      </c>
      <c r="V519" s="502">
        <v>0</v>
      </c>
      <c r="W519" s="502">
        <v>0</v>
      </c>
      <c r="X519" s="502">
        <v>0</v>
      </c>
    </row>
    <row r="520" spans="1:24" outlineLevel="1">
      <c r="E520" s="505" t="s">
        <v>7567</v>
      </c>
      <c r="F520" s="488">
        <v>0</v>
      </c>
      <c r="G520" s="488" t="s">
        <v>64</v>
      </c>
      <c r="H520" s="502">
        <v>0</v>
      </c>
      <c r="I520" s="502">
        <v>0</v>
      </c>
      <c r="J520" s="502">
        <v>0</v>
      </c>
      <c r="K520" s="502">
        <v>0</v>
      </c>
      <c r="L520" s="502">
        <v>0</v>
      </c>
      <c r="M520" s="502">
        <v>0</v>
      </c>
      <c r="N520" s="502">
        <v>0.10549258934206562</v>
      </c>
      <c r="O520" s="502">
        <v>0.10349524874760471</v>
      </c>
      <c r="P520" s="502">
        <v>0.10413666848512236</v>
      </c>
      <c r="Q520" s="502">
        <v>0.1034134203185043</v>
      </c>
      <c r="R520" s="502">
        <v>0.10615084206076103</v>
      </c>
      <c r="S520" s="502">
        <v>0</v>
      </c>
      <c r="T520" s="502">
        <v>0</v>
      </c>
      <c r="U520" s="502">
        <v>0</v>
      </c>
      <c r="V520" s="502">
        <v>0</v>
      </c>
      <c r="W520" s="502">
        <v>0</v>
      </c>
      <c r="X520" s="502">
        <v>0</v>
      </c>
    </row>
    <row r="521" spans="1:24" outlineLevel="1">
      <c r="E521" s="505" t="s">
        <v>7889</v>
      </c>
      <c r="F521" s="488">
        <v>0</v>
      </c>
      <c r="G521" s="488" t="s">
        <v>2202</v>
      </c>
      <c r="H521" s="503">
        <v>0</v>
      </c>
      <c r="I521" s="503">
        <v>0</v>
      </c>
      <c r="J521" s="503">
        <v>0</v>
      </c>
      <c r="K521" s="503">
        <v>0</v>
      </c>
      <c r="L521" s="503">
        <v>0</v>
      </c>
      <c r="M521" s="503">
        <v>0</v>
      </c>
      <c r="N521" s="503">
        <v>1.9143435663154096</v>
      </c>
      <c r="O521" s="503">
        <v>2.9776338950067753</v>
      </c>
      <c r="P521" s="503">
        <v>3.1964613453793325</v>
      </c>
      <c r="Q521" s="503">
        <v>3.2921820302134672</v>
      </c>
      <c r="R521" s="503">
        <v>3.5020662705796197</v>
      </c>
      <c r="S521" s="503">
        <v>0</v>
      </c>
      <c r="T521" s="503">
        <v>0</v>
      </c>
      <c r="U521" s="503">
        <v>0</v>
      </c>
      <c r="V521" s="503">
        <v>0</v>
      </c>
      <c r="W521" s="503">
        <v>0</v>
      </c>
      <c r="X521" s="503">
        <v>0</v>
      </c>
    </row>
    <row r="522" spans="1:24" outlineLevel="1">
      <c r="E522" s="505" t="s">
        <v>7890</v>
      </c>
      <c r="F522" s="488">
        <v>0</v>
      </c>
      <c r="G522" s="488" t="s">
        <v>2202</v>
      </c>
      <c r="H522" s="503">
        <v>0</v>
      </c>
      <c r="I522" s="503">
        <v>0</v>
      </c>
      <c r="J522" s="503">
        <v>0</v>
      </c>
      <c r="K522" s="503">
        <v>0</v>
      </c>
      <c r="L522" s="503">
        <v>0</v>
      </c>
      <c r="M522" s="503">
        <v>0</v>
      </c>
      <c r="N522" s="503">
        <v>9.5270550032829637E-2</v>
      </c>
      <c r="O522" s="503">
        <v>9.5179973642955759E-2</v>
      </c>
      <c r="P522" s="503">
        <v>9.5322973447581838E-2</v>
      </c>
      <c r="Q522" s="503">
        <v>9.5880151948683004E-2</v>
      </c>
      <c r="R522" s="503">
        <v>9.5565961867578736E-2</v>
      </c>
      <c r="S522" s="503">
        <v>0</v>
      </c>
      <c r="T522" s="503">
        <v>0</v>
      </c>
      <c r="U522" s="503">
        <v>0</v>
      </c>
      <c r="V522" s="503">
        <v>0</v>
      </c>
      <c r="W522" s="503">
        <v>0</v>
      </c>
      <c r="X522" s="503">
        <v>0</v>
      </c>
    </row>
    <row r="523" spans="1:24" outlineLevel="1">
      <c r="E523" s="505" t="s">
        <v>7891</v>
      </c>
      <c r="F523" s="488">
        <v>0</v>
      </c>
      <c r="G523" s="488" t="s">
        <v>2202</v>
      </c>
      <c r="H523" s="503">
        <v>0</v>
      </c>
      <c r="I523" s="503">
        <v>0</v>
      </c>
      <c r="J523" s="503">
        <v>0</v>
      </c>
      <c r="K523" s="503">
        <v>0</v>
      </c>
      <c r="L523" s="503">
        <v>0</v>
      </c>
      <c r="M523" s="503">
        <v>0</v>
      </c>
      <c r="N523" s="503">
        <v>0.41695224058341102</v>
      </c>
      <c r="O523" s="503">
        <v>0.44224664358978311</v>
      </c>
      <c r="P523" s="503">
        <v>0.51001875676223241</v>
      </c>
      <c r="Q523" s="503">
        <v>0.52279924699471003</v>
      </c>
      <c r="R523" s="503">
        <v>0.5120628895286502</v>
      </c>
      <c r="S523" s="503">
        <v>0</v>
      </c>
      <c r="T523" s="503">
        <v>0</v>
      </c>
      <c r="U523" s="503">
        <v>0</v>
      </c>
      <c r="V523" s="503">
        <v>0</v>
      </c>
      <c r="W523" s="503">
        <v>0</v>
      </c>
      <c r="X523" s="503">
        <v>0</v>
      </c>
    </row>
    <row r="524" spans="1:24" outlineLevel="1">
      <c r="E524" s="505" t="s">
        <v>7892</v>
      </c>
      <c r="F524" s="488">
        <v>0</v>
      </c>
      <c r="G524" s="488" t="s">
        <v>64</v>
      </c>
      <c r="H524" s="502">
        <v>0</v>
      </c>
      <c r="I524" s="502">
        <v>0</v>
      </c>
      <c r="J524" s="502">
        <v>0</v>
      </c>
      <c r="K524" s="502">
        <v>0</v>
      </c>
      <c r="L524" s="502">
        <v>0</v>
      </c>
      <c r="M524" s="502">
        <v>0</v>
      </c>
      <c r="N524" s="502">
        <v>5.8510494439815312E-2</v>
      </c>
      <c r="O524" s="502">
        <v>5.9981285314889513E-2</v>
      </c>
      <c r="P524" s="502">
        <v>6.1377478072114217E-2</v>
      </c>
      <c r="Q524" s="502">
        <v>6.2145634957556907E-2</v>
      </c>
      <c r="R524" s="502">
        <v>6.2828899907432595E-2</v>
      </c>
      <c r="S524" s="502">
        <v>0</v>
      </c>
      <c r="T524" s="502">
        <v>0</v>
      </c>
      <c r="U524" s="502">
        <v>0</v>
      </c>
      <c r="V524" s="502">
        <v>0</v>
      </c>
      <c r="W524" s="502">
        <v>0</v>
      </c>
      <c r="X524" s="502">
        <v>0</v>
      </c>
    </row>
    <row r="525" spans="1:24" outlineLevel="1">
      <c r="E525" s="503" t="s">
        <v>7893</v>
      </c>
      <c r="F525" s="503">
        <v>3.6475625261695162</v>
      </c>
      <c r="G525" s="488" t="s">
        <v>2202</v>
      </c>
      <c r="H525" s="488"/>
    </row>
    <row r="526" spans="1:24" outlineLevel="1">
      <c r="E526" s="505" t="s">
        <v>7894</v>
      </c>
      <c r="F526" s="488">
        <v>0</v>
      </c>
      <c r="G526" s="488" t="s">
        <v>29</v>
      </c>
      <c r="H526" s="504">
        <v>1232.2208853379871</v>
      </c>
      <c r="I526" s="504">
        <v>0</v>
      </c>
      <c r="J526" s="504">
        <v>0</v>
      </c>
      <c r="K526" s="504">
        <v>0</v>
      </c>
      <c r="L526" s="504">
        <v>0</v>
      </c>
      <c r="M526" s="504">
        <v>0</v>
      </c>
      <c r="N526" s="504">
        <v>202.7403645933793</v>
      </c>
      <c r="O526" s="504">
        <v>227.74765993859597</v>
      </c>
      <c r="P526" s="504">
        <v>246.34098739920003</v>
      </c>
      <c r="Q526" s="504">
        <v>265.8941264683142</v>
      </c>
      <c r="R526" s="504">
        <v>289.49774693849753</v>
      </c>
      <c r="S526" s="504">
        <v>0</v>
      </c>
      <c r="T526" s="504">
        <v>0</v>
      </c>
      <c r="U526" s="504">
        <v>0</v>
      </c>
      <c r="V526" s="504">
        <v>0</v>
      </c>
      <c r="W526" s="504">
        <v>0</v>
      </c>
      <c r="X526" s="504">
        <v>0</v>
      </c>
    </row>
    <row r="527" spans="1:24" outlineLevel="1">
      <c r="E527" s="505" t="s">
        <v>7895</v>
      </c>
      <c r="F527" s="488">
        <v>0</v>
      </c>
      <c r="G527" s="488" t="s">
        <v>29</v>
      </c>
      <c r="H527" s="504">
        <v>2992.4484909105154</v>
      </c>
      <c r="I527" s="504">
        <v>0</v>
      </c>
      <c r="J527" s="504">
        <v>0</v>
      </c>
      <c r="K527" s="504">
        <v>0</v>
      </c>
      <c r="L527" s="504">
        <v>0</v>
      </c>
      <c r="M527" s="504">
        <v>0</v>
      </c>
      <c r="N527" s="504">
        <v>388.11471259177603</v>
      </c>
      <c r="O527" s="504">
        <v>678.14915174164003</v>
      </c>
      <c r="P527" s="504">
        <v>787.41944400412001</v>
      </c>
      <c r="Q527" s="504">
        <v>875.3718650982911</v>
      </c>
      <c r="R527" s="504">
        <v>1013.8402949621066</v>
      </c>
      <c r="S527" s="504">
        <v>-261.51908774889762</v>
      </c>
      <c r="T527" s="504">
        <v>-94.459290746071389</v>
      </c>
      <c r="U527" s="504">
        <v>-112.15855475982195</v>
      </c>
      <c r="V527" s="504">
        <v>-131.23311998274281</v>
      </c>
      <c r="W527" s="504">
        <v>-151.07692424988454</v>
      </c>
      <c r="X527" s="504">
        <v>0</v>
      </c>
    </row>
    <row r="528" spans="1:24" outlineLevel="1">
      <c r="E528" s="505" t="s">
        <v>7896</v>
      </c>
      <c r="F528" s="488">
        <v>0</v>
      </c>
      <c r="G528" s="488" t="s">
        <v>29</v>
      </c>
      <c r="H528" s="504">
        <v>75553.464386131789</v>
      </c>
      <c r="I528" s="504">
        <v>0</v>
      </c>
      <c r="J528" s="504">
        <v>0</v>
      </c>
      <c r="K528" s="504">
        <v>0</v>
      </c>
      <c r="L528" s="504">
        <v>0</v>
      </c>
      <c r="M528" s="504">
        <v>0</v>
      </c>
      <c r="N528" s="504">
        <v>12544.822244497231</v>
      </c>
      <c r="O528" s="504">
        <v>13883.516167475635</v>
      </c>
      <c r="P528" s="504">
        <v>15070.30108319459</v>
      </c>
      <c r="Q528" s="504">
        <v>16378.489669438226</v>
      </c>
      <c r="R528" s="504">
        <v>17676.335221526111</v>
      </c>
      <c r="S528" s="504">
        <v>0</v>
      </c>
      <c r="T528" s="504">
        <v>0</v>
      </c>
      <c r="U528" s="504">
        <v>0</v>
      </c>
      <c r="V528" s="504">
        <v>0</v>
      </c>
      <c r="W528" s="504">
        <v>0</v>
      </c>
      <c r="X528" s="504">
        <v>0</v>
      </c>
    </row>
    <row r="529" spans="2:24" outlineLevel="1">
      <c r="E529" s="505" t="s">
        <v>7897</v>
      </c>
      <c r="F529" s="488">
        <v>0</v>
      </c>
      <c r="G529" s="488" t="s">
        <v>29</v>
      </c>
      <c r="H529" s="504">
        <v>8444.9796694621928</v>
      </c>
      <c r="I529" s="504">
        <v>0</v>
      </c>
      <c r="J529" s="504">
        <v>0</v>
      </c>
      <c r="K529" s="504">
        <v>0</v>
      </c>
      <c r="L529" s="504">
        <v>0</v>
      </c>
      <c r="M529" s="504">
        <v>0</v>
      </c>
      <c r="N529" s="504">
        <v>1397.8924798907069</v>
      </c>
      <c r="O529" s="504">
        <v>1549.180362830477</v>
      </c>
      <c r="P529" s="504">
        <v>1682.8868973996218</v>
      </c>
      <c r="Q529" s="504">
        <v>1836.2662046639862</v>
      </c>
      <c r="R529" s="504">
        <v>1978.7537246774009</v>
      </c>
      <c r="S529" s="504">
        <v>0</v>
      </c>
      <c r="T529" s="504">
        <v>0</v>
      </c>
      <c r="U529" s="504">
        <v>0</v>
      </c>
      <c r="V529" s="504">
        <v>0</v>
      </c>
      <c r="W529" s="504">
        <v>0</v>
      </c>
      <c r="X529" s="504">
        <v>0</v>
      </c>
    </row>
    <row r="530" spans="2:24" outlineLevel="1">
      <c r="E530" s="505" t="s">
        <v>7894</v>
      </c>
      <c r="F530" s="488">
        <v>0</v>
      </c>
      <c r="G530" s="488" t="s">
        <v>29</v>
      </c>
      <c r="H530" s="504">
        <v>1232.2208853379871</v>
      </c>
      <c r="I530" s="504">
        <v>0</v>
      </c>
      <c r="J530" s="504">
        <v>0</v>
      </c>
      <c r="K530" s="504">
        <v>0</v>
      </c>
      <c r="L530" s="504">
        <v>0</v>
      </c>
      <c r="M530" s="504">
        <v>0</v>
      </c>
      <c r="N530" s="504">
        <v>202.7403645933793</v>
      </c>
      <c r="O530" s="504">
        <v>227.74765993859597</v>
      </c>
      <c r="P530" s="504">
        <v>246.34098739920003</v>
      </c>
      <c r="Q530" s="504">
        <v>265.8941264683142</v>
      </c>
      <c r="R530" s="504">
        <v>289.49774693849753</v>
      </c>
      <c r="S530" s="504">
        <v>0</v>
      </c>
      <c r="T530" s="504">
        <v>0</v>
      </c>
      <c r="U530" s="504">
        <v>0</v>
      </c>
      <c r="V530" s="504">
        <v>0</v>
      </c>
      <c r="W530" s="504">
        <v>0</v>
      </c>
      <c r="X530" s="504">
        <v>0</v>
      </c>
    </row>
    <row r="531" spans="2:24" outlineLevel="1">
      <c r="E531" s="505" t="s">
        <v>7898</v>
      </c>
      <c r="F531" s="488">
        <v>0</v>
      </c>
      <c r="G531" s="488" t="s">
        <v>64</v>
      </c>
      <c r="H531" s="504">
        <v>0</v>
      </c>
      <c r="I531" s="504">
        <v>0</v>
      </c>
      <c r="J531" s="502">
        <v>0</v>
      </c>
      <c r="K531" s="502">
        <v>0</v>
      </c>
      <c r="L531" s="502">
        <v>0</v>
      </c>
      <c r="M531" s="502">
        <v>0</v>
      </c>
      <c r="N531" s="502">
        <v>6.5185954993022155E-2</v>
      </c>
      <c r="O531" s="502">
        <v>6.4692034015707195E-2</v>
      </c>
      <c r="P531" s="502">
        <v>6.4556285714110678E-2</v>
      </c>
      <c r="Q531" s="502">
        <v>6.4452287301040551E-2</v>
      </c>
      <c r="R531" s="502">
        <v>6.4297313843702408E-2</v>
      </c>
      <c r="S531" s="502">
        <v>0</v>
      </c>
      <c r="T531" s="502">
        <v>0</v>
      </c>
      <c r="U531" s="502">
        <v>0</v>
      </c>
      <c r="V531" s="502">
        <v>0</v>
      </c>
      <c r="W531" s="502">
        <v>0</v>
      </c>
      <c r="X531" s="502">
        <v>0</v>
      </c>
    </row>
    <row r="532" spans="2:24" outlineLevel="1">
      <c r="E532" s="505" t="s">
        <v>7899</v>
      </c>
      <c r="G532" s="488" t="s">
        <v>29</v>
      </c>
      <c r="H532" s="504"/>
      <c r="I532" s="504"/>
      <c r="J532" s="504">
        <f t="shared" ref="J532:X532" si="8" xml:space="preserve"> J529 - J530</f>
        <v>0</v>
      </c>
      <c r="K532" s="504">
        <f t="shared" si="8"/>
        <v>0</v>
      </c>
      <c r="L532" s="504">
        <f t="shared" si="8"/>
        <v>0</v>
      </c>
      <c r="M532" s="504">
        <f t="shared" si="8"/>
        <v>0</v>
      </c>
      <c r="N532" s="504">
        <f t="shared" si="8"/>
        <v>1195.1521152973276</v>
      </c>
      <c r="O532" s="504">
        <f t="shared" si="8"/>
        <v>1321.432702891881</v>
      </c>
      <c r="P532" s="504">
        <f t="shared" si="8"/>
        <v>1436.5459100004218</v>
      </c>
      <c r="Q532" s="504">
        <f t="shared" si="8"/>
        <v>1570.372078195672</v>
      </c>
      <c r="R532" s="504">
        <f t="shared" si="8"/>
        <v>1689.2559777389033</v>
      </c>
      <c r="S532" s="504">
        <f t="shared" si="8"/>
        <v>0</v>
      </c>
      <c r="T532" s="504">
        <f t="shared" si="8"/>
        <v>0</v>
      </c>
      <c r="U532" s="504">
        <f t="shared" si="8"/>
        <v>0</v>
      </c>
      <c r="V532" s="504">
        <f t="shared" si="8"/>
        <v>0</v>
      </c>
      <c r="W532" s="504">
        <f t="shared" si="8"/>
        <v>0</v>
      </c>
      <c r="X532" s="504">
        <f t="shared" si="8"/>
        <v>0</v>
      </c>
    </row>
    <row r="533" spans="2:24" outlineLevel="1">
      <c r="E533" s="505" t="s">
        <v>7900</v>
      </c>
      <c r="F533" s="488">
        <v>0</v>
      </c>
      <c r="G533" s="488" t="s">
        <v>29</v>
      </c>
      <c r="H533" s="504">
        <v>14973.752343849212</v>
      </c>
      <c r="I533" s="504">
        <v>0</v>
      </c>
      <c r="J533" s="504">
        <v>0</v>
      </c>
      <c r="K533" s="504">
        <v>0</v>
      </c>
      <c r="L533" s="504">
        <v>0</v>
      </c>
      <c r="M533" s="504">
        <v>0</v>
      </c>
      <c r="N533" s="504">
        <v>2866.4005105837496</v>
      </c>
      <c r="O533" s="504">
        <v>2987.9993936542091</v>
      </c>
      <c r="P533" s="504">
        <v>2816.6530955059184</v>
      </c>
      <c r="Q533" s="504">
        <v>3003.7764729442351</v>
      </c>
      <c r="R533" s="504">
        <v>3298.922871161099</v>
      </c>
      <c r="S533" s="504">
        <v>0</v>
      </c>
      <c r="T533" s="504">
        <v>0</v>
      </c>
      <c r="U533" s="504">
        <v>0</v>
      </c>
      <c r="V533" s="504">
        <v>0</v>
      </c>
      <c r="W533" s="504">
        <v>0</v>
      </c>
      <c r="X533" s="504">
        <v>0</v>
      </c>
    </row>
    <row r="534" spans="2:24" outlineLevel="1">
      <c r="E534" s="505" t="s">
        <v>7901</v>
      </c>
      <c r="F534" s="488">
        <v>0</v>
      </c>
      <c r="G534" s="488" t="s">
        <v>29</v>
      </c>
      <c r="H534" s="504">
        <v>7212.7587841242057</v>
      </c>
      <c r="I534" s="504">
        <v>0</v>
      </c>
      <c r="J534" s="504">
        <v>0</v>
      </c>
      <c r="K534" s="504">
        <v>0</v>
      </c>
      <c r="L534" s="504">
        <v>0</v>
      </c>
      <c r="M534" s="504">
        <v>0</v>
      </c>
      <c r="N534" s="504">
        <v>1195.1521152973278</v>
      </c>
      <c r="O534" s="504">
        <v>1321.432702891881</v>
      </c>
      <c r="P534" s="504">
        <v>1436.5459100004218</v>
      </c>
      <c r="Q534" s="504">
        <v>1570.372078195672</v>
      </c>
      <c r="R534" s="504">
        <v>1689.2559777389033</v>
      </c>
      <c r="S534" s="504">
        <v>0</v>
      </c>
      <c r="T534" s="504">
        <v>0</v>
      </c>
      <c r="U534" s="504">
        <v>0</v>
      </c>
      <c r="V534" s="504">
        <v>0</v>
      </c>
      <c r="W534" s="504">
        <v>0</v>
      </c>
      <c r="X534" s="504">
        <v>0</v>
      </c>
    </row>
    <row r="535" spans="2:24" outlineLevel="1">
      <c r="E535" s="505" t="s">
        <v>7902</v>
      </c>
      <c r="F535" s="488">
        <v>0</v>
      </c>
      <c r="G535" s="488" t="s">
        <v>29</v>
      </c>
      <c r="H535" s="504">
        <v>137386.35532819328</v>
      </c>
      <c r="I535" s="504">
        <v>0</v>
      </c>
      <c r="J535" s="504">
        <v>0</v>
      </c>
      <c r="K535" s="504">
        <v>0</v>
      </c>
      <c r="L535" s="504">
        <v>0</v>
      </c>
      <c r="M535" s="504">
        <v>0</v>
      </c>
      <c r="N535" s="504">
        <v>22811.540266410084</v>
      </c>
      <c r="O535" s="504">
        <v>25246.880216782181</v>
      </c>
      <c r="P535" s="504">
        <v>27403.758442432445</v>
      </c>
      <c r="Q535" s="504">
        <v>29781.595837844325</v>
      </c>
      <c r="R535" s="504">
        <v>32142.58056472426</v>
      </c>
      <c r="S535" s="504">
        <v>0</v>
      </c>
      <c r="T535" s="504">
        <v>0</v>
      </c>
      <c r="U535" s="504">
        <v>0</v>
      </c>
      <c r="V535" s="504">
        <v>0</v>
      </c>
      <c r="W535" s="504">
        <v>0</v>
      </c>
      <c r="X535" s="504">
        <v>0</v>
      </c>
    </row>
    <row r="536" spans="2:24" outlineLevel="1">
      <c r="E536" s="505" t="s">
        <v>7903</v>
      </c>
      <c r="F536" s="488">
        <v>0</v>
      </c>
      <c r="G536" s="488" t="s">
        <v>29</v>
      </c>
      <c r="H536" s="504">
        <v>9204.2513764820305</v>
      </c>
      <c r="I536" s="504">
        <v>0</v>
      </c>
      <c r="J536" s="504">
        <v>0</v>
      </c>
      <c r="K536" s="504">
        <v>0</v>
      </c>
      <c r="L536" s="504">
        <v>0</v>
      </c>
      <c r="M536" s="504">
        <v>0</v>
      </c>
      <c r="N536" s="504">
        <v>1334.7144999214104</v>
      </c>
      <c r="O536" s="504">
        <v>1514.3403255936516</v>
      </c>
      <c r="P536" s="504">
        <v>1681.9735828939122</v>
      </c>
      <c r="Q536" s="504">
        <v>1850.7961833921695</v>
      </c>
      <c r="R536" s="504">
        <v>2019.4829770676488</v>
      </c>
      <c r="S536" s="504">
        <v>176.10893398035756</v>
      </c>
      <c r="T536" s="504">
        <v>162.96320704255942</v>
      </c>
      <c r="U536" s="504">
        <v>158.75863845206416</v>
      </c>
      <c r="V536" s="504">
        <v>154.60985350102268</v>
      </c>
      <c r="W536" s="504">
        <v>150.50317463723246</v>
      </c>
      <c r="X536" s="504">
        <v>0</v>
      </c>
    </row>
    <row r="537" spans="2:24" outlineLevel="1">
      <c r="E537" s="505" t="s">
        <v>7570</v>
      </c>
      <c r="F537" s="488">
        <v>0</v>
      </c>
      <c r="G537" s="488" t="s">
        <v>64</v>
      </c>
      <c r="H537" s="502">
        <v>0</v>
      </c>
      <c r="I537" s="502">
        <v>0</v>
      </c>
      <c r="J537" s="502">
        <v>0</v>
      </c>
      <c r="K537" s="502">
        <v>0</v>
      </c>
      <c r="L537" s="502">
        <v>0</v>
      </c>
      <c r="M537" s="502">
        <v>0</v>
      </c>
      <c r="N537" s="502">
        <v>1.9999999999999997E-2</v>
      </c>
      <c r="O537" s="502">
        <v>1.9999999999999997E-2</v>
      </c>
      <c r="P537" s="502">
        <v>1.9999999999999997E-2</v>
      </c>
      <c r="Q537" s="502">
        <v>0.02</v>
      </c>
      <c r="R537" s="502">
        <v>1.9999999999999997E-2</v>
      </c>
      <c r="S537" s="502">
        <v>0</v>
      </c>
      <c r="T537" s="502">
        <v>0</v>
      </c>
      <c r="U537" s="502">
        <v>0</v>
      </c>
      <c r="V537" s="502">
        <v>0</v>
      </c>
      <c r="W537" s="502">
        <v>0</v>
      </c>
      <c r="X537" s="502">
        <v>0</v>
      </c>
    </row>
    <row r="538" spans="2:24" outlineLevel="1">
      <c r="E538" s="507" t="s">
        <v>7904</v>
      </c>
      <c r="F538" s="488">
        <v>0</v>
      </c>
      <c r="G538" s="488" t="s">
        <v>29</v>
      </c>
      <c r="H538" s="504">
        <v>1232.2208853379871</v>
      </c>
      <c r="I538" s="504">
        <v>0</v>
      </c>
      <c r="J538" s="504">
        <v>0</v>
      </c>
      <c r="K538" s="504">
        <v>0</v>
      </c>
      <c r="L538" s="504">
        <v>0</v>
      </c>
      <c r="M538" s="504">
        <v>0</v>
      </c>
      <c r="N538" s="504">
        <v>202.74036459337924</v>
      </c>
      <c r="O538" s="504">
        <v>227.74765993859597</v>
      </c>
      <c r="P538" s="504">
        <v>246.3409873992</v>
      </c>
      <c r="Q538" s="504">
        <v>265.8941264683142</v>
      </c>
      <c r="R538" s="504">
        <v>289.49774693849753</v>
      </c>
      <c r="S538" s="504">
        <v>0</v>
      </c>
      <c r="T538" s="504">
        <v>0</v>
      </c>
      <c r="U538" s="504">
        <v>0</v>
      </c>
      <c r="V538" s="504">
        <v>0</v>
      </c>
      <c r="W538" s="504">
        <v>0</v>
      </c>
      <c r="X538" s="504">
        <v>0</v>
      </c>
    </row>
    <row r="539" spans="2:24" outlineLevel="1">
      <c r="E539" s="507" t="s">
        <v>7905</v>
      </c>
      <c r="F539" s="488">
        <v>0</v>
      </c>
      <c r="G539" s="488" t="s">
        <v>29</v>
      </c>
      <c r="H539" s="504">
        <v>59697.76183296369</v>
      </c>
      <c r="I539" s="504">
        <v>0</v>
      </c>
      <c r="J539" s="504">
        <v>0</v>
      </c>
      <c r="K539" s="504">
        <v>0</v>
      </c>
      <c r="L539" s="504">
        <v>0</v>
      </c>
      <c r="M539" s="504">
        <v>0</v>
      </c>
      <c r="N539" s="504">
        <v>9821.3732867432882</v>
      </c>
      <c r="O539" s="504">
        <v>10913.434621034998</v>
      </c>
      <c r="P539" s="504">
        <v>11946.336858534451</v>
      </c>
      <c r="Q539" s="504">
        <v>13000.262227569796</v>
      </c>
      <c r="R539" s="504">
        <v>14016.354839081157</v>
      </c>
      <c r="S539" s="504">
        <v>0</v>
      </c>
      <c r="T539" s="504">
        <v>0</v>
      </c>
      <c r="U539" s="504">
        <v>0</v>
      </c>
      <c r="V539" s="504">
        <v>0</v>
      </c>
      <c r="W539" s="504">
        <v>0</v>
      </c>
      <c r="X539" s="504">
        <v>0</v>
      </c>
    </row>
    <row r="540" spans="2:24" outlineLevel="1">
      <c r="B540" s="490" t="s">
        <v>7906</v>
      </c>
      <c r="E540" s="505"/>
      <c r="H540" s="488"/>
    </row>
    <row r="541" spans="2:24" outlineLevel="1">
      <c r="E541" s="505" t="s">
        <v>7907</v>
      </c>
      <c r="F541" s="488">
        <v>0</v>
      </c>
      <c r="G541" s="488" t="s">
        <v>29</v>
      </c>
      <c r="H541" s="504">
        <v>11634.698358251899</v>
      </c>
      <c r="I541" s="504">
        <v>0</v>
      </c>
      <c r="J541" s="504">
        <v>0</v>
      </c>
      <c r="K541" s="504">
        <v>0</v>
      </c>
      <c r="L541" s="504">
        <v>0</v>
      </c>
      <c r="M541" s="504">
        <v>0</v>
      </c>
      <c r="N541" s="504">
        <v>1922.3998739612559</v>
      </c>
      <c r="O541" s="504">
        <v>2133.0120604576373</v>
      </c>
      <c r="P541" s="504">
        <v>2321.4886552472585</v>
      </c>
      <c r="Q541" s="504">
        <v>2529.3487729692674</v>
      </c>
      <c r="R541" s="504">
        <v>2728.4489956164798</v>
      </c>
      <c r="S541" s="504">
        <v>0</v>
      </c>
      <c r="T541" s="504">
        <v>0</v>
      </c>
      <c r="U541" s="504">
        <v>0</v>
      </c>
      <c r="V541" s="504">
        <v>0</v>
      </c>
      <c r="W541" s="504">
        <v>0</v>
      </c>
      <c r="X541" s="504">
        <v>0</v>
      </c>
    </row>
    <row r="542" spans="2:24" outlineLevel="1">
      <c r="E542" s="505" t="s">
        <v>7908</v>
      </c>
      <c r="F542" s="488">
        <v>0</v>
      </c>
      <c r="G542" s="488" t="s">
        <v>29</v>
      </c>
      <c r="H542" s="504">
        <v>-83.265850359102785</v>
      </c>
      <c r="I542" s="504">
        <v>0</v>
      </c>
      <c r="J542" s="504">
        <v>0</v>
      </c>
      <c r="K542" s="504">
        <v>0</v>
      </c>
      <c r="L542" s="504">
        <v>0</v>
      </c>
      <c r="M542" s="504">
        <v>0</v>
      </c>
      <c r="N542" s="504">
        <v>9.0691598145690104</v>
      </c>
      <c r="O542" s="504">
        <v>-80.623683312121329</v>
      </c>
      <c r="P542" s="504">
        <v>-3.865058934823403</v>
      </c>
      <c r="Q542" s="504">
        <v>-3.9167000769765594</v>
      </c>
      <c r="R542" s="504">
        <v>-3.9295678497504931</v>
      </c>
      <c r="S542" s="504">
        <v>0</v>
      </c>
      <c r="T542" s="504">
        <v>0</v>
      </c>
      <c r="U542" s="504">
        <v>0</v>
      </c>
      <c r="V542" s="504">
        <v>0</v>
      </c>
      <c r="W542" s="504">
        <v>0</v>
      </c>
      <c r="X542" s="504">
        <v>0</v>
      </c>
    </row>
    <row r="543" spans="2:24" outlineLevel="1">
      <c r="E543" s="505" t="s">
        <v>7909</v>
      </c>
      <c r="F543" s="488">
        <v>0</v>
      </c>
      <c r="G543" s="488" t="s">
        <v>29</v>
      </c>
      <c r="H543" s="504">
        <v>6460.2190396038022</v>
      </c>
      <c r="I543" s="504">
        <v>0</v>
      </c>
      <c r="J543" s="504">
        <v>0</v>
      </c>
      <c r="K543" s="504">
        <v>0</v>
      </c>
      <c r="L543" s="504">
        <v>0</v>
      </c>
      <c r="M543" s="504">
        <v>0</v>
      </c>
      <c r="N543" s="504">
        <v>882.12818781057922</v>
      </c>
      <c r="O543" s="504">
        <v>989.17800170020007</v>
      </c>
      <c r="P543" s="504">
        <v>1088.0939676759767</v>
      </c>
      <c r="Q543" s="504">
        <v>1188.8087922644038</v>
      </c>
      <c r="R543" s="504">
        <v>1286.9483347106323</v>
      </c>
      <c r="S543" s="504">
        <v>214.84201558799919</v>
      </c>
      <c r="T543" s="504">
        <v>209.81398515078391</v>
      </c>
      <c r="U543" s="504">
        <v>204.903174976466</v>
      </c>
      <c r="V543" s="504">
        <v>200.09516042945535</v>
      </c>
      <c r="W543" s="504">
        <v>195.40741929730518</v>
      </c>
      <c r="X543" s="504">
        <v>0</v>
      </c>
    </row>
    <row r="544" spans="2:24" outlineLevel="1">
      <c r="E544" s="505" t="s">
        <v>7910</v>
      </c>
      <c r="F544" s="488">
        <v>0</v>
      </c>
      <c r="G544" s="488" t="s">
        <v>29</v>
      </c>
      <c r="H544" s="504">
        <v>2.2737367544323206E-13</v>
      </c>
      <c r="I544" s="504">
        <v>0</v>
      </c>
      <c r="J544" s="504">
        <v>0</v>
      </c>
      <c r="K544" s="504">
        <v>0</v>
      </c>
      <c r="L544" s="504">
        <v>0</v>
      </c>
      <c r="M544" s="504">
        <v>0</v>
      </c>
      <c r="N544" s="504">
        <v>-2.2737367544323206E-13</v>
      </c>
      <c r="O544" s="504">
        <v>0</v>
      </c>
      <c r="P544" s="504">
        <v>0</v>
      </c>
      <c r="Q544" s="504">
        <v>2.2737367544323206E-13</v>
      </c>
      <c r="R544" s="504">
        <v>2.2737367544323206E-13</v>
      </c>
      <c r="S544" s="504">
        <v>0</v>
      </c>
      <c r="T544" s="504">
        <v>0</v>
      </c>
      <c r="U544" s="504">
        <v>0</v>
      </c>
      <c r="V544" s="504">
        <v>0</v>
      </c>
      <c r="W544" s="504">
        <v>0</v>
      </c>
      <c r="X544" s="504">
        <v>0</v>
      </c>
    </row>
    <row r="545" spans="1:24" outlineLevel="1">
      <c r="E545" s="505" t="s">
        <v>7896</v>
      </c>
      <c r="F545" s="488">
        <v>0</v>
      </c>
      <c r="G545" s="488" t="s">
        <v>29</v>
      </c>
      <c r="H545" s="504">
        <v>75553.464386131789</v>
      </c>
      <c r="I545" s="504">
        <v>0</v>
      </c>
      <c r="J545" s="504">
        <v>0</v>
      </c>
      <c r="K545" s="504">
        <v>0</v>
      </c>
      <c r="L545" s="504">
        <v>0</v>
      </c>
      <c r="M545" s="504">
        <v>0</v>
      </c>
      <c r="N545" s="504">
        <v>12544.822244497231</v>
      </c>
      <c r="O545" s="504">
        <v>13883.516167475635</v>
      </c>
      <c r="P545" s="504">
        <v>15070.30108319459</v>
      </c>
      <c r="Q545" s="504">
        <v>16378.489669438226</v>
      </c>
      <c r="R545" s="504">
        <v>17676.335221526111</v>
      </c>
      <c r="S545" s="504">
        <v>0</v>
      </c>
      <c r="T545" s="504">
        <v>0</v>
      </c>
      <c r="U545" s="504">
        <v>0</v>
      </c>
      <c r="V545" s="504">
        <v>0</v>
      </c>
      <c r="W545" s="504">
        <v>0</v>
      </c>
      <c r="X545" s="504">
        <v>0</v>
      </c>
    </row>
    <row r="546" spans="1:24" outlineLevel="1">
      <c r="E546" s="505" t="s">
        <v>7902</v>
      </c>
      <c r="F546" s="488">
        <v>0</v>
      </c>
      <c r="G546" s="488" t="s">
        <v>29</v>
      </c>
      <c r="H546" s="504">
        <v>137386.35532819328</v>
      </c>
      <c r="I546" s="504">
        <v>0</v>
      </c>
      <c r="J546" s="504">
        <v>0</v>
      </c>
      <c r="K546" s="504">
        <v>0</v>
      </c>
      <c r="L546" s="504">
        <v>0</v>
      </c>
      <c r="M546" s="504">
        <v>0</v>
      </c>
      <c r="N546" s="504">
        <v>22811.540266410084</v>
      </c>
      <c r="O546" s="504">
        <v>25246.880216782181</v>
      </c>
      <c r="P546" s="504">
        <v>27403.758442432445</v>
      </c>
      <c r="Q546" s="504">
        <v>29781.595837844325</v>
      </c>
      <c r="R546" s="504">
        <v>32142.58056472426</v>
      </c>
      <c r="S546" s="504">
        <v>0</v>
      </c>
      <c r="T546" s="504">
        <v>0</v>
      </c>
      <c r="U546" s="504">
        <v>0</v>
      </c>
      <c r="V546" s="504">
        <v>0</v>
      </c>
      <c r="W546" s="504">
        <v>0</v>
      </c>
      <c r="X546" s="504">
        <v>0</v>
      </c>
    </row>
    <row r="547" spans="1:24" outlineLevel="1">
      <c r="E547" s="505" t="s">
        <v>7911</v>
      </c>
      <c r="F547" s="488">
        <v>0</v>
      </c>
      <c r="G547" s="488" t="s">
        <v>29</v>
      </c>
      <c r="H547" s="504">
        <v>1574.9788243615369</v>
      </c>
      <c r="I547" s="504">
        <v>0</v>
      </c>
      <c r="J547" s="504">
        <v>0</v>
      </c>
      <c r="K547" s="504">
        <v>0</v>
      </c>
      <c r="L547" s="504">
        <v>0</v>
      </c>
      <c r="M547" s="504">
        <v>0</v>
      </c>
      <c r="N547" s="504">
        <v>74.506698482750508</v>
      </c>
      <c r="O547" s="504">
        <v>112.30240358619446</v>
      </c>
      <c r="P547" s="504">
        <v>113.51594952800626</v>
      </c>
      <c r="Q547" s="504">
        <v>142.51056829609055</v>
      </c>
      <c r="R547" s="504">
        <v>102.3958563641155</v>
      </c>
      <c r="S547" s="504">
        <v>351.37146653115155</v>
      </c>
      <c r="T547" s="504">
        <v>163.27118144931484</v>
      </c>
      <c r="U547" s="504">
        <v>167.50228720104965</v>
      </c>
      <c r="V547" s="504">
        <v>171.44558377838112</v>
      </c>
      <c r="W547" s="504">
        <v>176.1568291444824</v>
      </c>
      <c r="X547" s="504">
        <v>0</v>
      </c>
    </row>
    <row r="548" spans="1:24" outlineLevel="1">
      <c r="E548" s="505" t="s">
        <v>7912</v>
      </c>
      <c r="F548" s="488">
        <v>0</v>
      </c>
      <c r="G548" s="488" t="s">
        <v>29</v>
      </c>
      <c r="H548" s="504">
        <v>7.5787466771020124</v>
      </c>
      <c r="I548" s="504">
        <v>0</v>
      </c>
      <c r="J548" s="504">
        <v>0</v>
      </c>
      <c r="K548" s="504">
        <v>0</v>
      </c>
      <c r="L548" s="504">
        <v>0</v>
      </c>
      <c r="M548" s="504">
        <v>0</v>
      </c>
      <c r="N548" s="504">
        <v>29.970423477710341</v>
      </c>
      <c r="O548" s="504">
        <v>-60.366180843194634</v>
      </c>
      <c r="P548" s="504">
        <v>16.187186201046384</v>
      </c>
      <c r="Q548" s="504">
        <v>16.512282771318528</v>
      </c>
      <c r="R548" s="504">
        <v>16.67534476887112</v>
      </c>
      <c r="S548" s="504">
        <v>-2.0574070585101083</v>
      </c>
      <c r="T548" s="504">
        <v>-2.163157781317528</v>
      </c>
      <c r="U548" s="504">
        <v>-2.2743440912772486</v>
      </c>
      <c r="V548" s="504">
        <v>-2.3912453775689002</v>
      </c>
      <c r="W548" s="504">
        <v>-2.5141553899759419</v>
      </c>
      <c r="X548" s="504">
        <v>0</v>
      </c>
    </row>
    <row r="549" spans="1:24" outlineLevel="1">
      <c r="E549" s="505" t="s">
        <v>7913</v>
      </c>
      <c r="F549" s="506">
        <v>6.4601242993868296E-2</v>
      </c>
      <c r="G549" s="488" t="s">
        <v>64</v>
      </c>
      <c r="H549" s="504"/>
      <c r="I549" s="504"/>
      <c r="J549" s="504"/>
      <c r="K549" s="504"/>
      <c r="L549" s="504"/>
      <c r="M549" s="504"/>
      <c r="N549" s="504"/>
      <c r="O549" s="504"/>
      <c r="P549" s="504"/>
      <c r="Q549" s="504"/>
      <c r="R549" s="504"/>
      <c r="S549" s="504"/>
      <c r="T549" s="504"/>
      <c r="U549" s="504"/>
      <c r="V549" s="504"/>
      <c r="W549" s="504"/>
      <c r="X549" s="504"/>
    </row>
    <row r="550" spans="1:24">
      <c r="E550" s="505"/>
    </row>
    <row r="551" spans="1:24">
      <c r="A551" s="490" t="s">
        <v>7914</v>
      </c>
    </row>
    <row r="552" spans="1:24" outlineLevel="1">
      <c r="E552" s="488" t="s">
        <v>5579</v>
      </c>
      <c r="F552" s="488">
        <v>0</v>
      </c>
      <c r="G552" s="488" t="s">
        <v>5580</v>
      </c>
      <c r="H552" s="503">
        <v>0</v>
      </c>
      <c r="I552" s="503">
        <v>0</v>
      </c>
      <c r="J552" s="503">
        <v>0.9193362682018289</v>
      </c>
      <c r="K552" s="503">
        <v>1</v>
      </c>
      <c r="L552" s="503">
        <v>1.0543713940867829</v>
      </c>
      <c r="M552" s="503">
        <v>1.0738724067822338</v>
      </c>
      <c r="N552" s="503">
        <v>1.0865784242365921</v>
      </c>
      <c r="O552" s="503">
        <v>1.1078099709356406</v>
      </c>
      <c r="P552" s="503">
        <v>1.1273007011359772</v>
      </c>
      <c r="Q552" s="503">
        <v>1.1517190029073434</v>
      </c>
      <c r="R552" s="503">
        <v>1.1660560917419074</v>
      </c>
      <c r="S552" s="503">
        <v>1.2280392820860144</v>
      </c>
      <c r="T552" s="503">
        <v>1.2526921774466646</v>
      </c>
      <c r="U552" s="503">
        <v>1.2778191669488657</v>
      </c>
      <c r="V552" s="503">
        <v>1.3033525228581104</v>
      </c>
      <c r="W552" s="503">
        <v>1.3294277006434136</v>
      </c>
      <c r="X552" s="503">
        <v>1.3294277006434136</v>
      </c>
    </row>
    <row r="553" spans="1:24" outlineLevel="1">
      <c r="B553" s="490" t="s">
        <v>7808</v>
      </c>
      <c r="H553" s="488"/>
    </row>
    <row r="554" spans="1:24" outlineLevel="1">
      <c r="E554" s="505" t="s">
        <v>7915</v>
      </c>
      <c r="F554" s="488">
        <v>0</v>
      </c>
      <c r="G554" s="488" t="s">
        <v>29</v>
      </c>
      <c r="H554" s="504">
        <v>0</v>
      </c>
      <c r="I554" s="504">
        <v>0</v>
      </c>
      <c r="J554" s="504">
        <v>0</v>
      </c>
      <c r="K554" s="504">
        <v>0</v>
      </c>
      <c r="L554" s="504">
        <v>0</v>
      </c>
      <c r="M554" s="504">
        <v>0</v>
      </c>
      <c r="N554" s="504">
        <v>321.69736519895685</v>
      </c>
      <c r="O554" s="504">
        <v>314.63185339834644</v>
      </c>
      <c r="P554" s="504">
        <v>310.06566105842069</v>
      </c>
      <c r="Q554" s="504">
        <v>304.98253514051839</v>
      </c>
      <c r="R554" s="504">
        <v>301.18165568373314</v>
      </c>
      <c r="S554" s="504">
        <v>294.74620141662086</v>
      </c>
      <c r="T554" s="504">
        <v>310.41380954884835</v>
      </c>
      <c r="U554" s="504">
        <v>316.64536848750822</v>
      </c>
      <c r="V554" s="504">
        <v>322.9967650980654</v>
      </c>
      <c r="W554" s="504">
        <v>329.45087971310596</v>
      </c>
      <c r="X554" s="504">
        <v>336.04195166745779</v>
      </c>
    </row>
    <row r="555" spans="1:24" outlineLevel="1">
      <c r="E555" s="505" t="s">
        <v>7916</v>
      </c>
      <c r="F555" s="488">
        <v>0</v>
      </c>
      <c r="G555" s="488" t="s">
        <v>29</v>
      </c>
      <c r="H555" s="504">
        <v>0</v>
      </c>
      <c r="I555" s="504">
        <v>0</v>
      </c>
      <c r="J555" s="504">
        <v>0</v>
      </c>
      <c r="K555" s="504">
        <v>0</v>
      </c>
      <c r="L555" s="504">
        <v>0</v>
      </c>
      <c r="M555" s="504">
        <v>0</v>
      </c>
      <c r="N555" s="504">
        <v>6320.0935369735917</v>
      </c>
      <c r="O555" s="504">
        <v>6135.2408138982173</v>
      </c>
      <c r="P555" s="504">
        <v>6001.1643483822436</v>
      </c>
      <c r="Q555" s="504">
        <v>5858.8144236621283</v>
      </c>
      <c r="R555" s="504">
        <v>5742.7010900662217</v>
      </c>
      <c r="S555" s="504">
        <v>5578.1326194919093</v>
      </c>
      <c r="T555" s="504">
        <v>5874.6453330459735</v>
      </c>
      <c r="U555" s="504">
        <v>5992.5788705061941</v>
      </c>
      <c r="V555" s="504">
        <v>6112.7803606098814</v>
      </c>
      <c r="W555" s="504">
        <v>6234.9258101222531</v>
      </c>
      <c r="X555" s="504">
        <v>6359.663205512873</v>
      </c>
    </row>
    <row r="556" spans="1:24" outlineLevel="1">
      <c r="E556" s="505" t="s">
        <v>7917</v>
      </c>
      <c r="F556" s="488">
        <v>0</v>
      </c>
      <c r="G556" s="488" t="s">
        <v>29</v>
      </c>
      <c r="H556" s="504">
        <v>0</v>
      </c>
      <c r="I556" s="504">
        <v>0</v>
      </c>
      <c r="J556" s="504">
        <v>0</v>
      </c>
      <c r="K556" s="504">
        <v>0</v>
      </c>
      <c r="L556" s="504">
        <v>0</v>
      </c>
      <c r="M556" s="504">
        <v>0</v>
      </c>
      <c r="N556" s="504">
        <v>5048.9000116954503</v>
      </c>
      <c r="O556" s="504">
        <v>4878.7496763113622</v>
      </c>
      <c r="P556" s="504">
        <v>4750.2459857629483</v>
      </c>
      <c r="Q556" s="504">
        <v>4616.2995108586938</v>
      </c>
      <c r="R556" s="504">
        <v>4504.0593610132337</v>
      </c>
      <c r="S556" s="504">
        <v>4354.9220593903037</v>
      </c>
      <c r="T556" s="504">
        <v>4586.4134643515381</v>
      </c>
      <c r="U556" s="504">
        <v>4678.4857399429757</v>
      </c>
      <c r="V556" s="504">
        <v>4772.3286362188646</v>
      </c>
      <c r="W556" s="504">
        <v>4867.6892073671397</v>
      </c>
      <c r="X556" s="504">
        <v>4965.0733450119315</v>
      </c>
    </row>
    <row r="557" spans="1:24" outlineLevel="1">
      <c r="E557" s="505" t="s">
        <v>7918</v>
      </c>
      <c r="F557" s="488">
        <v>0</v>
      </c>
      <c r="G557" s="488" t="s">
        <v>29</v>
      </c>
      <c r="H557" s="504">
        <v>0</v>
      </c>
      <c r="I557" s="504">
        <v>0</v>
      </c>
      <c r="J557" s="504">
        <v>0</v>
      </c>
      <c r="K557" s="504">
        <v>0</v>
      </c>
      <c r="L557" s="504">
        <v>0</v>
      </c>
      <c r="M557" s="504">
        <v>0</v>
      </c>
      <c r="N557" s="504">
        <v>1583.4188828109736</v>
      </c>
      <c r="O557" s="504">
        <v>1524.289158410249</v>
      </c>
      <c r="P557" s="504">
        <v>1478.5455222070059</v>
      </c>
      <c r="Q557" s="504">
        <v>1431.4373826038225</v>
      </c>
      <c r="R557" s="504">
        <v>1391.3687898662652</v>
      </c>
      <c r="S557" s="504">
        <v>1340.226849081299</v>
      </c>
      <c r="T557" s="504">
        <v>1411.4683069144235</v>
      </c>
      <c r="U557" s="504">
        <v>1439.8035409601353</v>
      </c>
      <c r="V557" s="504">
        <v>1468.6836833528801</v>
      </c>
      <c r="W557" s="504">
        <v>1498.0308900430816</v>
      </c>
      <c r="X557" s="504">
        <v>1528.0008491298927</v>
      </c>
    </row>
    <row r="558" spans="1:24" outlineLevel="1">
      <c r="E558" s="505" t="s">
        <v>7919</v>
      </c>
      <c r="F558" s="488">
        <v>0</v>
      </c>
      <c r="G558" s="488" t="s">
        <v>29</v>
      </c>
      <c r="H558" s="504">
        <v>0</v>
      </c>
      <c r="I558" s="504">
        <v>0</v>
      </c>
      <c r="J558" s="504">
        <v>0</v>
      </c>
      <c r="K558" s="504">
        <v>0</v>
      </c>
      <c r="L558" s="504">
        <v>0</v>
      </c>
      <c r="M558" s="504">
        <v>0</v>
      </c>
      <c r="N558" s="504">
        <v>1700.5404871385283</v>
      </c>
      <c r="O558" s="504">
        <v>1716.3595644301809</v>
      </c>
      <c r="P558" s="504">
        <v>1745.5221788717979</v>
      </c>
      <c r="Q558" s="504">
        <v>1771.7921905799326</v>
      </c>
      <c r="R558" s="504">
        <v>1805.6453049349045</v>
      </c>
      <c r="S558" s="504">
        <v>1823.5524401129655</v>
      </c>
      <c r="T558" s="504">
        <v>1920.4856826889159</v>
      </c>
      <c r="U558" s="504">
        <v>1959.0394433605882</v>
      </c>
      <c r="V558" s="504">
        <v>1998.3346225067157</v>
      </c>
      <c r="W558" s="504">
        <v>2038.2653032023763</v>
      </c>
      <c r="X558" s="504">
        <v>2079.0433192974151</v>
      </c>
    </row>
    <row r="559" spans="1:24" outlineLevel="1">
      <c r="E559" s="505" t="s">
        <v>7920</v>
      </c>
      <c r="F559" s="488">
        <v>0</v>
      </c>
      <c r="G559" s="488" t="s">
        <v>29</v>
      </c>
      <c r="H559" s="504">
        <v>0</v>
      </c>
      <c r="I559" s="504">
        <v>0</v>
      </c>
      <c r="J559" s="504">
        <v>0</v>
      </c>
      <c r="K559" s="504">
        <v>0</v>
      </c>
      <c r="L559" s="504">
        <v>0</v>
      </c>
      <c r="M559" s="504">
        <v>0</v>
      </c>
      <c r="N559" s="504">
        <v>0</v>
      </c>
      <c r="O559" s="504">
        <v>0</v>
      </c>
      <c r="P559" s="504">
        <v>0</v>
      </c>
      <c r="Q559" s="504">
        <v>0</v>
      </c>
      <c r="R559" s="504">
        <v>0</v>
      </c>
      <c r="S559" s="504">
        <v>0</v>
      </c>
      <c r="T559" s="504">
        <v>0</v>
      </c>
      <c r="U559" s="504">
        <v>0</v>
      </c>
      <c r="V559" s="504">
        <v>0</v>
      </c>
      <c r="W559" s="504">
        <v>0</v>
      </c>
      <c r="X559" s="504">
        <v>0</v>
      </c>
    </row>
    <row r="560" spans="1:24" outlineLevel="1">
      <c r="B560" s="490" t="s">
        <v>7815</v>
      </c>
      <c r="E560" s="505"/>
      <c r="H560" s="488"/>
    </row>
    <row r="561" spans="2:24" outlineLevel="1">
      <c r="E561" s="505" t="s">
        <v>7921</v>
      </c>
      <c r="F561" s="488">
        <v>0</v>
      </c>
      <c r="G561" s="488" t="s">
        <v>29</v>
      </c>
      <c r="H561" s="504">
        <v>67.060605590889907</v>
      </c>
      <c r="I561" s="504">
        <v>0</v>
      </c>
      <c r="J561" s="504">
        <v>0</v>
      </c>
      <c r="K561" s="504">
        <v>0</v>
      </c>
      <c r="L561" s="504">
        <v>0</v>
      </c>
      <c r="M561" s="504">
        <v>0</v>
      </c>
      <c r="N561" s="504">
        <v>3.8063109838968709</v>
      </c>
      <c r="O561" s="504">
        <v>6.1478497450641463</v>
      </c>
      <c r="P561" s="504">
        <v>5.4552732893120215</v>
      </c>
      <c r="Q561" s="504">
        <v>6.6061837543017523</v>
      </c>
      <c r="R561" s="504">
        <v>3.7492375674781675</v>
      </c>
      <c r="S561" s="504">
        <v>15.667608132227514</v>
      </c>
      <c r="T561" s="504">
        <v>6.2315589386598464</v>
      </c>
      <c r="U561" s="504">
        <v>6.3513966105571704</v>
      </c>
      <c r="V561" s="504">
        <v>6.4541146150405497</v>
      </c>
      <c r="W561" s="504">
        <v>6.5910719543518557</v>
      </c>
      <c r="X561" s="504">
        <v>0</v>
      </c>
    </row>
    <row r="562" spans="2:24" outlineLevel="1">
      <c r="E562" s="505" t="s">
        <v>7922</v>
      </c>
      <c r="F562" s="488">
        <v>0</v>
      </c>
      <c r="G562" s="488" t="s">
        <v>29</v>
      </c>
      <c r="H562" s="504">
        <v>1280.1697975754801</v>
      </c>
      <c r="I562" s="504">
        <v>0</v>
      </c>
      <c r="J562" s="504">
        <v>0</v>
      </c>
      <c r="K562" s="504">
        <v>0</v>
      </c>
      <c r="L562" s="504">
        <v>0</v>
      </c>
      <c r="M562" s="504">
        <v>0</v>
      </c>
      <c r="N562" s="504">
        <v>74.779106239059161</v>
      </c>
      <c r="O562" s="504">
        <v>119.88150044641834</v>
      </c>
      <c r="P562" s="504">
        <v>105.58406068814224</v>
      </c>
      <c r="Q562" s="504">
        <v>126.90695435144434</v>
      </c>
      <c r="R562" s="504">
        <v>71.487589829452489</v>
      </c>
      <c r="S562" s="504">
        <v>296.51271355406413</v>
      </c>
      <c r="T562" s="504">
        <v>117.9335374602209</v>
      </c>
      <c r="U562" s="504">
        <v>120.20149010368705</v>
      </c>
      <c r="V562" s="504">
        <v>122.14544951237154</v>
      </c>
      <c r="W562" s="504">
        <v>124.73739539062005</v>
      </c>
      <c r="X562" s="504">
        <v>0</v>
      </c>
    </row>
    <row r="563" spans="2:24" outlineLevel="1">
      <c r="E563" s="505" t="s">
        <v>7923</v>
      </c>
      <c r="F563" s="488">
        <v>0</v>
      </c>
      <c r="G563" s="488" t="s">
        <v>29</v>
      </c>
      <c r="H563" s="504">
        <v>1004.856523578411</v>
      </c>
      <c r="I563" s="504">
        <v>0</v>
      </c>
      <c r="J563" s="504">
        <v>0</v>
      </c>
      <c r="K563" s="504">
        <v>0</v>
      </c>
      <c r="L563" s="504">
        <v>0</v>
      </c>
      <c r="M563" s="504">
        <v>0</v>
      </c>
      <c r="N563" s="504">
        <v>59.738392819064806</v>
      </c>
      <c r="O563" s="504">
        <v>95.329889932562779</v>
      </c>
      <c r="P563" s="504">
        <v>83.575491575997916</v>
      </c>
      <c r="Q563" s="504">
        <v>99.993013762492893</v>
      </c>
      <c r="R563" s="504">
        <v>56.068449866664913</v>
      </c>
      <c r="S563" s="504">
        <v>231.49140496123431</v>
      </c>
      <c r="T563" s="504">
        <v>92.072275591437943</v>
      </c>
      <c r="U563" s="504">
        <v>93.842896275888947</v>
      </c>
      <c r="V563" s="504">
        <v>95.360571148274929</v>
      </c>
      <c r="W563" s="504">
        <v>97.384137644791537</v>
      </c>
      <c r="X563" s="504">
        <v>0</v>
      </c>
    </row>
    <row r="564" spans="2:24" outlineLevel="1">
      <c r="E564" s="505" t="s">
        <v>7924</v>
      </c>
      <c r="F564" s="488">
        <v>0</v>
      </c>
      <c r="G564" s="488" t="s">
        <v>29</v>
      </c>
      <c r="H564" s="504">
        <v>310.63322796007549</v>
      </c>
      <c r="I564" s="504">
        <v>0</v>
      </c>
      <c r="J564" s="504">
        <v>0</v>
      </c>
      <c r="K564" s="504">
        <v>0</v>
      </c>
      <c r="L564" s="504">
        <v>0</v>
      </c>
      <c r="M564" s="504">
        <v>0</v>
      </c>
      <c r="N564" s="504">
        <v>18.734951969611796</v>
      </c>
      <c r="O564" s="504">
        <v>29.784335605943902</v>
      </c>
      <c r="P564" s="504">
        <v>26.013425242881219</v>
      </c>
      <c r="Q564" s="504">
        <v>31.006163608354353</v>
      </c>
      <c r="R564" s="504">
        <v>17.320351484690324</v>
      </c>
      <c r="S564" s="504">
        <v>71.2414578331245</v>
      </c>
      <c r="T564" s="504">
        <v>28.335234045711889</v>
      </c>
      <c r="U564" s="504">
        <v>28.880142392744894</v>
      </c>
      <c r="V564" s="504">
        <v>29.34720669020157</v>
      </c>
      <c r="W564" s="504">
        <v>29.96995908681108</v>
      </c>
      <c r="X564" s="504">
        <v>0</v>
      </c>
    </row>
    <row r="565" spans="2:24" outlineLevel="1">
      <c r="E565" s="505" t="s">
        <v>7925</v>
      </c>
      <c r="F565" s="488">
        <v>0</v>
      </c>
      <c r="G565" s="488" t="s">
        <v>29</v>
      </c>
      <c r="H565" s="504">
        <v>400.71554313364828</v>
      </c>
      <c r="I565" s="504">
        <v>0</v>
      </c>
      <c r="J565" s="504">
        <v>0</v>
      </c>
      <c r="K565" s="504">
        <v>0</v>
      </c>
      <c r="L565" s="504">
        <v>0</v>
      </c>
      <c r="M565" s="504">
        <v>0</v>
      </c>
      <c r="N565" s="504">
        <v>20.120730335337246</v>
      </c>
      <c r="O565" s="504">
        <v>33.537356744553797</v>
      </c>
      <c r="P565" s="504">
        <v>30.710593639412735</v>
      </c>
      <c r="Q565" s="504">
        <v>38.378541184382819</v>
      </c>
      <c r="R565" s="504">
        <v>22.477442045512181</v>
      </c>
      <c r="S565" s="504">
        <v>96.933242575950331</v>
      </c>
      <c r="T565" s="504">
        <v>38.553760671672315</v>
      </c>
      <c r="U565" s="504">
        <v>39.295179146127673</v>
      </c>
      <c r="V565" s="504">
        <v>39.930680695660577</v>
      </c>
      <c r="W565" s="504">
        <v>40.778016095038609</v>
      </c>
      <c r="X565" s="504">
        <v>0</v>
      </c>
    </row>
    <row r="566" spans="2:24" outlineLevel="1">
      <c r="E566" s="505" t="s">
        <v>7926</v>
      </c>
      <c r="F566" s="488">
        <v>0</v>
      </c>
      <c r="G566" s="488" t="s">
        <v>29</v>
      </c>
      <c r="H566" s="504">
        <v>0</v>
      </c>
      <c r="I566" s="504">
        <v>0</v>
      </c>
      <c r="J566" s="504">
        <v>0</v>
      </c>
      <c r="K566" s="504">
        <v>0</v>
      </c>
      <c r="L566" s="504">
        <v>0</v>
      </c>
      <c r="M566" s="504">
        <v>0</v>
      </c>
      <c r="N566" s="504">
        <v>0</v>
      </c>
      <c r="O566" s="504">
        <v>0</v>
      </c>
      <c r="P566" s="504">
        <v>0</v>
      </c>
      <c r="Q566" s="504">
        <v>0</v>
      </c>
      <c r="R566" s="504">
        <v>0</v>
      </c>
      <c r="S566" s="504">
        <v>0</v>
      </c>
      <c r="T566" s="504">
        <v>0</v>
      </c>
      <c r="U566" s="504">
        <v>0</v>
      </c>
      <c r="V566" s="504">
        <v>0</v>
      </c>
      <c r="W566" s="504">
        <v>0</v>
      </c>
      <c r="X566" s="504">
        <v>0</v>
      </c>
    </row>
    <row r="567" spans="2:24" outlineLevel="1">
      <c r="B567" s="490" t="s">
        <v>7822</v>
      </c>
      <c r="E567" s="505"/>
      <c r="H567" s="488"/>
    </row>
    <row r="568" spans="2:24" outlineLevel="1">
      <c r="E568" s="505" t="s">
        <v>7927</v>
      </c>
      <c r="F568" s="488">
        <v>0</v>
      </c>
      <c r="G568" s="488" t="s">
        <v>29</v>
      </c>
      <c r="H568" s="504">
        <v>52.71601912238895</v>
      </c>
      <c r="I568" s="504">
        <v>0</v>
      </c>
      <c r="J568" s="504">
        <v>0</v>
      </c>
      <c r="K568" s="504">
        <v>0</v>
      </c>
      <c r="L568" s="504">
        <v>0</v>
      </c>
      <c r="M568" s="504">
        <v>0</v>
      </c>
      <c r="N568" s="504">
        <v>10.871822784507314</v>
      </c>
      <c r="O568" s="504">
        <v>10.714042084989913</v>
      </c>
      <c r="P568" s="504">
        <v>10.538399207214272</v>
      </c>
      <c r="Q568" s="504">
        <v>10.407063211086992</v>
      </c>
      <c r="R568" s="504">
        <v>10.184691834590458</v>
      </c>
      <c r="S568" s="504">
        <v>0</v>
      </c>
      <c r="T568" s="504">
        <v>0</v>
      </c>
      <c r="U568" s="504">
        <v>0</v>
      </c>
      <c r="V568" s="504">
        <v>0</v>
      </c>
      <c r="W568" s="504">
        <v>0</v>
      </c>
      <c r="X568" s="504">
        <v>0</v>
      </c>
    </row>
    <row r="569" spans="2:24" outlineLevel="1">
      <c r="E569" s="505" t="s">
        <v>7928</v>
      </c>
      <c r="F569" s="488">
        <v>0</v>
      </c>
      <c r="G569" s="488" t="s">
        <v>29</v>
      </c>
      <c r="H569" s="504">
        <v>1240.6001290361987</v>
      </c>
      <c r="I569" s="504">
        <v>0</v>
      </c>
      <c r="J569" s="504">
        <v>0</v>
      </c>
      <c r="K569" s="504">
        <v>0</v>
      </c>
      <c r="L569" s="504">
        <v>0</v>
      </c>
      <c r="M569" s="504">
        <v>0</v>
      </c>
      <c r="N569" s="504">
        <v>259.63182931443362</v>
      </c>
      <c r="O569" s="504">
        <v>253.95796596239219</v>
      </c>
      <c r="P569" s="504">
        <v>247.93398540825763</v>
      </c>
      <c r="Q569" s="504">
        <v>243.02028794735102</v>
      </c>
      <c r="R569" s="504">
        <v>236.05606040376435</v>
      </c>
      <c r="S569" s="504">
        <v>0</v>
      </c>
      <c r="T569" s="504">
        <v>0</v>
      </c>
      <c r="U569" s="504">
        <v>0</v>
      </c>
      <c r="V569" s="504">
        <v>0</v>
      </c>
      <c r="W569" s="504">
        <v>0</v>
      </c>
      <c r="X569" s="504">
        <v>0</v>
      </c>
    </row>
    <row r="570" spans="2:24" outlineLevel="1">
      <c r="E570" s="505" t="s">
        <v>7929</v>
      </c>
      <c r="F570" s="488">
        <v>0</v>
      </c>
      <c r="G570" s="488" t="s">
        <v>29</v>
      </c>
      <c r="H570" s="504">
        <v>1088.6831902619313</v>
      </c>
      <c r="I570" s="504">
        <v>0</v>
      </c>
      <c r="J570" s="504">
        <v>0</v>
      </c>
      <c r="K570" s="504">
        <v>0</v>
      </c>
      <c r="L570" s="504">
        <v>0</v>
      </c>
      <c r="M570" s="504">
        <v>0</v>
      </c>
      <c r="N570" s="504">
        <v>229.88872820315316</v>
      </c>
      <c r="O570" s="504">
        <v>223.83358048097662</v>
      </c>
      <c r="P570" s="504">
        <v>217.52196648025259</v>
      </c>
      <c r="Q570" s="504">
        <v>212.2331636079534</v>
      </c>
      <c r="R570" s="504">
        <v>205.20575148959543</v>
      </c>
      <c r="S570" s="504">
        <v>0</v>
      </c>
      <c r="T570" s="504">
        <v>0</v>
      </c>
      <c r="U570" s="504">
        <v>0</v>
      </c>
      <c r="V570" s="504">
        <v>0</v>
      </c>
      <c r="W570" s="504">
        <v>0</v>
      </c>
      <c r="X570" s="504">
        <v>0</v>
      </c>
    </row>
    <row r="571" spans="2:24" outlineLevel="1">
      <c r="E571" s="505" t="s">
        <v>7930</v>
      </c>
      <c r="F571" s="488">
        <v>0</v>
      </c>
      <c r="G571" s="488" t="s">
        <v>29</v>
      </c>
      <c r="H571" s="504">
        <v>366.05126164115615</v>
      </c>
      <c r="I571" s="504">
        <v>0</v>
      </c>
      <c r="J571" s="504">
        <v>0</v>
      </c>
      <c r="K571" s="504">
        <v>0</v>
      </c>
      <c r="L571" s="504">
        <v>0</v>
      </c>
      <c r="M571" s="504">
        <v>0</v>
      </c>
      <c r="N571" s="504">
        <v>77.86467637033644</v>
      </c>
      <c r="O571" s="504">
        <v>75.527971809186965</v>
      </c>
      <c r="P571" s="504">
        <v>73.121564846064501</v>
      </c>
      <c r="Q571" s="504">
        <v>71.074756345911794</v>
      </c>
      <c r="R571" s="504">
        <v>68.46229226965643</v>
      </c>
      <c r="S571" s="504">
        <v>0</v>
      </c>
      <c r="T571" s="504">
        <v>0</v>
      </c>
      <c r="U571" s="504">
        <v>0</v>
      </c>
      <c r="V571" s="504">
        <v>0</v>
      </c>
      <c r="W571" s="504">
        <v>0</v>
      </c>
      <c r="X571" s="504">
        <v>0</v>
      </c>
    </row>
    <row r="572" spans="2:24" outlineLevel="1">
      <c r="E572" s="505" t="s">
        <v>7931</v>
      </c>
      <c r="F572" s="488">
        <v>0</v>
      </c>
      <c r="G572" s="488" t="s">
        <v>29</v>
      </c>
      <c r="H572" s="504">
        <v>22.212710974761357</v>
      </c>
      <c r="I572" s="504">
        <v>0</v>
      </c>
      <c r="J572" s="504">
        <v>0</v>
      </c>
      <c r="K572" s="504">
        <v>0</v>
      </c>
      <c r="L572" s="504">
        <v>0</v>
      </c>
      <c r="M572" s="504">
        <v>0</v>
      </c>
      <c r="N572" s="504">
        <v>4.3016530436846638</v>
      </c>
      <c r="O572" s="504">
        <v>4.3747423029368369</v>
      </c>
      <c r="P572" s="504">
        <v>4.440581931278027</v>
      </c>
      <c r="Q572" s="504">
        <v>4.5254268294107884</v>
      </c>
      <c r="R572" s="504">
        <v>4.5703068674510421</v>
      </c>
      <c r="S572" s="504">
        <v>0</v>
      </c>
      <c r="T572" s="504">
        <v>0</v>
      </c>
      <c r="U572" s="504">
        <v>0</v>
      </c>
      <c r="V572" s="504">
        <v>0</v>
      </c>
      <c r="W572" s="504">
        <v>0</v>
      </c>
      <c r="X572" s="504">
        <v>0</v>
      </c>
    </row>
    <row r="573" spans="2:24" outlineLevel="1">
      <c r="E573" s="505" t="s">
        <v>7932</v>
      </c>
      <c r="F573" s="488">
        <v>0</v>
      </c>
      <c r="G573" s="488" t="s">
        <v>29</v>
      </c>
      <c r="H573" s="504">
        <v>0</v>
      </c>
      <c r="I573" s="504">
        <v>0</v>
      </c>
      <c r="J573" s="504">
        <v>0</v>
      </c>
      <c r="K573" s="504">
        <v>0</v>
      </c>
      <c r="L573" s="504">
        <v>0</v>
      </c>
      <c r="M573" s="504">
        <v>0</v>
      </c>
      <c r="N573" s="504">
        <v>0</v>
      </c>
      <c r="O573" s="504">
        <v>0</v>
      </c>
      <c r="P573" s="504">
        <v>0</v>
      </c>
      <c r="Q573" s="504">
        <v>0</v>
      </c>
      <c r="R573" s="504">
        <v>0</v>
      </c>
      <c r="S573" s="504">
        <v>0</v>
      </c>
      <c r="T573" s="504">
        <v>0</v>
      </c>
      <c r="U573" s="504">
        <v>0</v>
      </c>
      <c r="V573" s="504">
        <v>0</v>
      </c>
      <c r="W573" s="504">
        <v>0</v>
      </c>
      <c r="X573" s="504">
        <v>0</v>
      </c>
    </row>
    <row r="574" spans="2:24" outlineLevel="1">
      <c r="B574" s="490" t="s">
        <v>7823</v>
      </c>
      <c r="E574" s="505"/>
      <c r="H574" s="488"/>
    </row>
    <row r="575" spans="2:24" outlineLevel="1">
      <c r="E575" s="505" t="s">
        <v>7915</v>
      </c>
      <c r="F575" s="488">
        <v>0</v>
      </c>
      <c r="G575" s="488" t="s">
        <v>29</v>
      </c>
      <c r="H575" s="504">
        <v>0</v>
      </c>
      <c r="I575" s="504">
        <v>0</v>
      </c>
      <c r="J575" s="504">
        <v>0</v>
      </c>
      <c r="K575" s="504">
        <v>0</v>
      </c>
      <c r="L575" s="504">
        <v>0</v>
      </c>
      <c r="M575" s="504">
        <v>0</v>
      </c>
      <c r="N575" s="504">
        <v>321.69736519895685</v>
      </c>
      <c r="O575" s="504">
        <v>314.63185339834644</v>
      </c>
      <c r="P575" s="504">
        <v>310.06566105842069</v>
      </c>
      <c r="Q575" s="504">
        <v>304.98253514051839</v>
      </c>
      <c r="R575" s="504">
        <v>301.18165568373314</v>
      </c>
      <c r="S575" s="504">
        <v>294.74620141662086</v>
      </c>
      <c r="T575" s="504">
        <v>310.41380954884835</v>
      </c>
      <c r="U575" s="504">
        <v>316.64536848750822</v>
      </c>
      <c r="V575" s="504">
        <v>322.9967650980654</v>
      </c>
      <c r="W575" s="504">
        <v>329.45087971310596</v>
      </c>
      <c r="X575" s="504">
        <v>336.04195166745779</v>
      </c>
    </row>
    <row r="576" spans="2:24" outlineLevel="1">
      <c r="E576" s="505" t="s">
        <v>7916</v>
      </c>
      <c r="F576" s="488">
        <v>0</v>
      </c>
      <c r="G576" s="488" t="s">
        <v>29</v>
      </c>
      <c r="H576" s="504">
        <v>0</v>
      </c>
      <c r="I576" s="504">
        <v>0</v>
      </c>
      <c r="J576" s="504">
        <v>0</v>
      </c>
      <c r="K576" s="504">
        <v>0</v>
      </c>
      <c r="L576" s="504">
        <v>0</v>
      </c>
      <c r="M576" s="504">
        <v>0</v>
      </c>
      <c r="N576" s="504">
        <v>6320.0935369735917</v>
      </c>
      <c r="O576" s="504">
        <v>6135.2408138982173</v>
      </c>
      <c r="P576" s="504">
        <v>6001.1643483822436</v>
      </c>
      <c r="Q576" s="504">
        <v>5858.8144236621283</v>
      </c>
      <c r="R576" s="504">
        <v>5742.7010900662217</v>
      </c>
      <c r="S576" s="504">
        <v>5578.1326194919093</v>
      </c>
      <c r="T576" s="504">
        <v>5874.6453330459735</v>
      </c>
      <c r="U576" s="504">
        <v>5992.5788705061941</v>
      </c>
      <c r="V576" s="504">
        <v>6112.7803606098814</v>
      </c>
      <c r="W576" s="504">
        <v>6234.9258101222531</v>
      </c>
      <c r="X576" s="504">
        <v>6359.663205512873</v>
      </c>
    </row>
    <row r="577" spans="2:24" outlineLevel="1">
      <c r="E577" s="505" t="s">
        <v>7917</v>
      </c>
      <c r="F577" s="488">
        <v>0</v>
      </c>
      <c r="G577" s="488" t="s">
        <v>29</v>
      </c>
      <c r="H577" s="504">
        <v>0</v>
      </c>
      <c r="I577" s="504">
        <v>0</v>
      </c>
      <c r="J577" s="504">
        <v>0</v>
      </c>
      <c r="K577" s="504">
        <v>0</v>
      </c>
      <c r="L577" s="504">
        <v>0</v>
      </c>
      <c r="M577" s="504">
        <v>0</v>
      </c>
      <c r="N577" s="504">
        <v>5048.9000116954503</v>
      </c>
      <c r="O577" s="504">
        <v>4878.7496763113622</v>
      </c>
      <c r="P577" s="504">
        <v>4750.2459857629483</v>
      </c>
      <c r="Q577" s="504">
        <v>4616.2995108586938</v>
      </c>
      <c r="R577" s="504">
        <v>4504.0593610132337</v>
      </c>
      <c r="S577" s="504">
        <v>4354.9220593903037</v>
      </c>
      <c r="T577" s="504">
        <v>4586.4134643515381</v>
      </c>
      <c r="U577" s="504">
        <v>4678.4857399429757</v>
      </c>
      <c r="V577" s="504">
        <v>4772.3286362188646</v>
      </c>
      <c r="W577" s="504">
        <v>4867.6892073671397</v>
      </c>
      <c r="X577" s="504">
        <v>4965.0733450119315</v>
      </c>
    </row>
    <row r="578" spans="2:24" outlineLevel="1">
      <c r="E578" s="505" t="s">
        <v>7918</v>
      </c>
      <c r="F578" s="488">
        <v>0</v>
      </c>
      <c r="G578" s="488" t="s">
        <v>29</v>
      </c>
      <c r="H578" s="504">
        <v>0</v>
      </c>
      <c r="I578" s="504">
        <v>0</v>
      </c>
      <c r="J578" s="504">
        <v>0</v>
      </c>
      <c r="K578" s="504">
        <v>0</v>
      </c>
      <c r="L578" s="504">
        <v>0</v>
      </c>
      <c r="M578" s="504">
        <v>0</v>
      </c>
      <c r="N578" s="504">
        <v>1583.4188828109736</v>
      </c>
      <c r="O578" s="504">
        <v>1524.289158410249</v>
      </c>
      <c r="P578" s="504">
        <v>1478.5455222070059</v>
      </c>
      <c r="Q578" s="504">
        <v>1431.4373826038225</v>
      </c>
      <c r="R578" s="504">
        <v>1391.3687898662652</v>
      </c>
      <c r="S578" s="504">
        <v>1340.226849081299</v>
      </c>
      <c r="T578" s="504">
        <v>1411.4683069144235</v>
      </c>
      <c r="U578" s="504">
        <v>1439.8035409601353</v>
      </c>
      <c r="V578" s="504">
        <v>1468.6836833528801</v>
      </c>
      <c r="W578" s="504">
        <v>1498.0308900430816</v>
      </c>
      <c r="X578" s="504">
        <v>1528.0008491298927</v>
      </c>
    </row>
    <row r="579" spans="2:24" outlineLevel="1">
      <c r="E579" s="505" t="s">
        <v>7919</v>
      </c>
      <c r="F579" s="488">
        <v>0</v>
      </c>
      <c r="G579" s="488" t="s">
        <v>29</v>
      </c>
      <c r="H579" s="504">
        <v>0</v>
      </c>
      <c r="I579" s="504">
        <v>0</v>
      </c>
      <c r="J579" s="504">
        <v>0</v>
      </c>
      <c r="K579" s="504">
        <v>0</v>
      </c>
      <c r="L579" s="504">
        <v>0</v>
      </c>
      <c r="M579" s="504">
        <v>0</v>
      </c>
      <c r="N579" s="504">
        <v>1700.5404871385283</v>
      </c>
      <c r="O579" s="504">
        <v>1716.3595644301809</v>
      </c>
      <c r="P579" s="504">
        <v>1745.5221788717979</v>
      </c>
      <c r="Q579" s="504">
        <v>1771.7921905799326</v>
      </c>
      <c r="R579" s="504">
        <v>1805.6453049349045</v>
      </c>
      <c r="S579" s="504">
        <v>1823.5524401129655</v>
      </c>
      <c r="T579" s="504">
        <v>1920.4856826889159</v>
      </c>
      <c r="U579" s="504">
        <v>1959.0394433605882</v>
      </c>
      <c r="V579" s="504">
        <v>1998.3346225067157</v>
      </c>
      <c r="W579" s="504">
        <v>2038.2653032023763</v>
      </c>
      <c r="X579" s="504">
        <v>2079.0433192974151</v>
      </c>
    </row>
    <row r="580" spans="2:24" outlineLevel="1">
      <c r="E580" s="505" t="s">
        <v>7920</v>
      </c>
      <c r="F580" s="488">
        <v>0</v>
      </c>
      <c r="G580" s="488" t="s">
        <v>29</v>
      </c>
      <c r="H580" s="504">
        <v>0</v>
      </c>
      <c r="I580" s="504">
        <v>0</v>
      </c>
      <c r="J580" s="504">
        <v>0</v>
      </c>
      <c r="K580" s="504">
        <v>0</v>
      </c>
      <c r="L580" s="504">
        <v>0</v>
      </c>
      <c r="M580" s="504">
        <v>0</v>
      </c>
      <c r="N580" s="504">
        <v>0</v>
      </c>
      <c r="O580" s="504">
        <v>0</v>
      </c>
      <c r="P580" s="504">
        <v>0</v>
      </c>
      <c r="Q580" s="504">
        <v>0</v>
      </c>
      <c r="R580" s="504">
        <v>0</v>
      </c>
      <c r="S580" s="504">
        <v>0</v>
      </c>
      <c r="T580" s="504">
        <v>0</v>
      </c>
      <c r="U580" s="504">
        <v>0</v>
      </c>
      <c r="V580" s="504">
        <v>0</v>
      </c>
      <c r="W580" s="504">
        <v>0</v>
      </c>
      <c r="X580" s="504">
        <v>0</v>
      </c>
    </row>
    <row r="581" spans="2:24" outlineLevel="1">
      <c r="B581" s="490" t="s">
        <v>7783</v>
      </c>
      <c r="E581" s="505"/>
      <c r="H581" s="488"/>
    </row>
    <row r="582" spans="2:24" outlineLevel="1">
      <c r="E582" s="505" t="s">
        <v>7933</v>
      </c>
      <c r="F582" s="488">
        <v>0</v>
      </c>
      <c r="G582" s="488" t="s">
        <v>29</v>
      </c>
      <c r="H582" s="504">
        <v>0</v>
      </c>
      <c r="I582" s="504">
        <v>0</v>
      </c>
      <c r="J582" s="504">
        <v>0</v>
      </c>
      <c r="K582" s="504">
        <v>0</v>
      </c>
      <c r="L582" s="504">
        <v>0</v>
      </c>
      <c r="M582" s="504">
        <v>0</v>
      </c>
      <c r="N582" s="504">
        <v>260.81592454080896</v>
      </c>
      <c r="O582" s="504">
        <v>255.0875655550569</v>
      </c>
      <c r="P582" s="504">
        <v>251.3855281571679</v>
      </c>
      <c r="Q582" s="504">
        <v>247.26438720528259</v>
      </c>
      <c r="R582" s="504">
        <v>244.18282671759718</v>
      </c>
      <c r="S582" s="504">
        <v>238.96528645742464</v>
      </c>
      <c r="T582" s="504">
        <v>243.26208515078471</v>
      </c>
      <c r="U582" s="504">
        <v>239.85751071855393</v>
      </c>
      <c r="V582" s="504">
        <v>236.49673299411097</v>
      </c>
      <c r="W582" s="504">
        <v>233.16557742117982</v>
      </c>
      <c r="X582" s="504">
        <v>229.88680946887592</v>
      </c>
    </row>
    <row r="583" spans="2:24" outlineLevel="1">
      <c r="E583" s="505" t="s">
        <v>7934</v>
      </c>
      <c r="F583" s="488">
        <v>0</v>
      </c>
      <c r="G583" s="488" t="s">
        <v>29</v>
      </c>
      <c r="H583" s="504">
        <v>0</v>
      </c>
      <c r="I583" s="504">
        <v>0</v>
      </c>
      <c r="J583" s="504">
        <v>0</v>
      </c>
      <c r="K583" s="504">
        <v>0</v>
      </c>
      <c r="L583" s="504">
        <v>0</v>
      </c>
      <c r="M583" s="504">
        <v>0</v>
      </c>
      <c r="N583" s="504">
        <v>2725.646550726733</v>
      </c>
      <c r="O583" s="504">
        <v>2645.9257073412246</v>
      </c>
      <c r="P583" s="504">
        <v>2588.1029783532226</v>
      </c>
      <c r="Q583" s="504">
        <v>2526.7121810430635</v>
      </c>
      <c r="R583" s="504">
        <v>2476.6363545766385</v>
      </c>
      <c r="S583" s="504">
        <v>2405.6634359710633</v>
      </c>
      <c r="T583" s="504">
        <v>2430.6778219760722</v>
      </c>
      <c r="U583" s="504">
        <v>2378.8070607357981</v>
      </c>
      <c r="V583" s="504">
        <v>2328.0053055048265</v>
      </c>
      <c r="W583" s="504">
        <v>2278.1178064721475</v>
      </c>
      <c r="X583" s="504">
        <v>2229.3523769308968</v>
      </c>
    </row>
    <row r="584" spans="2:24" outlineLevel="1">
      <c r="E584" s="505" t="s">
        <v>7935</v>
      </c>
      <c r="F584" s="488">
        <v>0</v>
      </c>
      <c r="G584" s="488" t="s">
        <v>29</v>
      </c>
      <c r="H584" s="504">
        <v>0</v>
      </c>
      <c r="I584" s="504">
        <v>0</v>
      </c>
      <c r="J584" s="504">
        <v>0</v>
      </c>
      <c r="K584" s="504">
        <v>0</v>
      </c>
      <c r="L584" s="504">
        <v>0</v>
      </c>
      <c r="M584" s="504">
        <v>0</v>
      </c>
      <c r="N584" s="504">
        <v>2150.7878838794536</v>
      </c>
      <c r="O584" s="504">
        <v>2078.3053076877272</v>
      </c>
      <c r="P584" s="504">
        <v>2023.5638432053454</v>
      </c>
      <c r="Q584" s="504">
        <v>1966.5037995037289</v>
      </c>
      <c r="R584" s="504">
        <v>1918.6904631704222</v>
      </c>
      <c r="S584" s="504">
        <v>1855.1592582303267</v>
      </c>
      <c r="T584" s="504">
        <v>1865.8528342481304</v>
      </c>
      <c r="U584" s="504">
        <v>1817.6608973776756</v>
      </c>
      <c r="V584" s="504">
        <v>1770.6848391023734</v>
      </c>
      <c r="W584" s="504">
        <v>1724.7936283839613</v>
      </c>
      <c r="X584" s="504">
        <v>1680.1317447323368</v>
      </c>
    </row>
    <row r="585" spans="2:24" outlineLevel="1">
      <c r="E585" s="505" t="s">
        <v>7936</v>
      </c>
      <c r="F585" s="488">
        <v>0</v>
      </c>
      <c r="G585" s="488" t="s">
        <v>29</v>
      </c>
      <c r="H585" s="504">
        <v>0</v>
      </c>
      <c r="I585" s="504">
        <v>0</v>
      </c>
      <c r="J585" s="504">
        <v>0</v>
      </c>
      <c r="K585" s="504">
        <v>0</v>
      </c>
      <c r="L585" s="504">
        <v>0</v>
      </c>
      <c r="M585" s="504">
        <v>0</v>
      </c>
      <c r="N585" s="504">
        <v>352.84772796924807</v>
      </c>
      <c r="O585" s="504">
        <v>339.67131006951649</v>
      </c>
      <c r="P585" s="504">
        <v>329.47783677032697</v>
      </c>
      <c r="Q585" s="504">
        <v>318.98029868467961</v>
      </c>
      <c r="R585" s="504">
        <v>310.05144728354344</v>
      </c>
      <c r="S585" s="504">
        <v>298.65502034572768</v>
      </c>
      <c r="T585" s="504">
        <v>299.2442289394034</v>
      </c>
      <c r="U585" s="504">
        <v>290.41633274332082</v>
      </c>
      <c r="V585" s="504">
        <v>281.84427450825245</v>
      </c>
      <c r="W585" s="504">
        <v>273.50474338321197</v>
      </c>
      <c r="X585" s="504">
        <v>265.41828372098479</v>
      </c>
    </row>
    <row r="586" spans="2:24" outlineLevel="1">
      <c r="E586" s="505" t="s">
        <v>7937</v>
      </c>
      <c r="F586" s="488">
        <v>0</v>
      </c>
      <c r="G586" s="488" t="s">
        <v>29</v>
      </c>
      <c r="H586" s="504">
        <v>0</v>
      </c>
      <c r="I586" s="504">
        <v>0</v>
      </c>
      <c r="J586" s="504">
        <v>0</v>
      </c>
      <c r="K586" s="504">
        <v>0</v>
      </c>
      <c r="L586" s="504">
        <v>0</v>
      </c>
      <c r="M586" s="504">
        <v>0</v>
      </c>
      <c r="N586" s="504">
        <v>130.57620701859341</v>
      </c>
      <c r="O586" s="504">
        <v>131.79087678206</v>
      </c>
      <c r="P586" s="504">
        <v>134.03013165974866</v>
      </c>
      <c r="Q586" s="504">
        <v>136.04727768662994</v>
      </c>
      <c r="R586" s="504">
        <v>138.64669316757335</v>
      </c>
      <c r="S586" s="504">
        <v>140.02169470843933</v>
      </c>
      <c r="T586" s="504">
        <v>147.0960636519429</v>
      </c>
      <c r="U586" s="504">
        <v>149.67389539615428</v>
      </c>
      <c r="V586" s="504">
        <v>152.29442263073878</v>
      </c>
      <c r="W586" s="504">
        <v>154.94922268686977</v>
      </c>
      <c r="X586" s="504">
        <v>157.65405042560101</v>
      </c>
    </row>
    <row r="587" spans="2:24" outlineLevel="1">
      <c r="E587" s="505" t="s">
        <v>7938</v>
      </c>
      <c r="F587" s="488">
        <v>0</v>
      </c>
      <c r="G587" s="488" t="s">
        <v>29</v>
      </c>
      <c r="H587" s="504">
        <v>0</v>
      </c>
      <c r="I587" s="504">
        <v>0</v>
      </c>
      <c r="J587" s="504">
        <v>0</v>
      </c>
      <c r="K587" s="504">
        <v>0</v>
      </c>
      <c r="L587" s="504">
        <v>0</v>
      </c>
      <c r="M587" s="504">
        <v>0</v>
      </c>
      <c r="N587" s="504">
        <v>0</v>
      </c>
      <c r="O587" s="504">
        <v>0</v>
      </c>
      <c r="P587" s="504">
        <v>0</v>
      </c>
      <c r="Q587" s="504">
        <v>0</v>
      </c>
      <c r="R587" s="504">
        <v>0</v>
      </c>
      <c r="S587" s="504">
        <v>0</v>
      </c>
      <c r="T587" s="504">
        <v>0</v>
      </c>
      <c r="U587" s="504">
        <v>0</v>
      </c>
      <c r="V587" s="504">
        <v>0</v>
      </c>
      <c r="W587" s="504">
        <v>0</v>
      </c>
      <c r="X587" s="504">
        <v>0</v>
      </c>
    </row>
    <row r="588" spans="2:24" outlineLevel="1">
      <c r="B588" s="490" t="s">
        <v>7830</v>
      </c>
      <c r="E588" s="505"/>
      <c r="H588" s="488"/>
    </row>
    <row r="589" spans="2:24" outlineLevel="1">
      <c r="E589" s="505" t="s">
        <v>7939</v>
      </c>
      <c r="F589" s="488">
        <v>0</v>
      </c>
      <c r="G589" s="488" t="s">
        <v>29</v>
      </c>
      <c r="H589" s="504">
        <v>52.676423877847128</v>
      </c>
      <c r="I589" s="504">
        <v>0</v>
      </c>
      <c r="J589" s="504">
        <v>0</v>
      </c>
      <c r="K589" s="504">
        <v>0</v>
      </c>
      <c r="L589" s="504">
        <v>0</v>
      </c>
      <c r="M589" s="504">
        <v>0</v>
      </c>
      <c r="N589" s="504">
        <v>3.0859640946730322</v>
      </c>
      <c r="O589" s="504">
        <v>4.9843650855057771</v>
      </c>
      <c r="P589" s="504">
        <v>4.4228591853549579</v>
      </c>
      <c r="Q589" s="504">
        <v>5.3559590781823134</v>
      </c>
      <c r="R589" s="504">
        <v>3.0396918603302345</v>
      </c>
      <c r="S589" s="504">
        <v>12.702502856443248</v>
      </c>
      <c r="T589" s="504">
        <v>4.883487701019483</v>
      </c>
      <c r="U589" s="504">
        <v>4.8111557351093968</v>
      </c>
      <c r="V589" s="504">
        <v>4.7256727799215241</v>
      </c>
      <c r="W589" s="504">
        <v>4.6647655013071692</v>
      </c>
      <c r="X589" s="504">
        <v>0</v>
      </c>
    </row>
    <row r="590" spans="2:24" outlineLevel="1">
      <c r="E590" s="505" t="s">
        <v>7940</v>
      </c>
      <c r="F590" s="488">
        <v>0</v>
      </c>
      <c r="G590" s="488" t="s">
        <v>29</v>
      </c>
      <c r="H590" s="504">
        <v>531.52825873860149</v>
      </c>
      <c r="I590" s="504">
        <v>0</v>
      </c>
      <c r="J590" s="504">
        <v>0</v>
      </c>
      <c r="K590" s="504">
        <v>0</v>
      </c>
      <c r="L590" s="504">
        <v>0</v>
      </c>
      <c r="M590" s="504">
        <v>0</v>
      </c>
      <c r="N590" s="504">
        <v>32.249746272666783</v>
      </c>
      <c r="O590" s="504">
        <v>51.700911746979237</v>
      </c>
      <c r="P590" s="504">
        <v>45.534900574298177</v>
      </c>
      <c r="Q590" s="504">
        <v>54.730756810426392</v>
      </c>
      <c r="R590" s="504">
        <v>30.830224505145463</v>
      </c>
      <c r="S590" s="504">
        <v>127.87609079157144</v>
      </c>
      <c r="T590" s="504">
        <v>48.795870681628422</v>
      </c>
      <c r="U590" s="504">
        <v>47.715042146030498</v>
      </c>
      <c r="V590" s="504">
        <v>46.518153398808252</v>
      </c>
      <c r="W590" s="504">
        <v>45.576561811046865</v>
      </c>
      <c r="X590" s="504">
        <v>0</v>
      </c>
    </row>
    <row r="591" spans="2:24" outlineLevel="1">
      <c r="E591" s="505" t="s">
        <v>7941</v>
      </c>
      <c r="F591" s="488">
        <v>0</v>
      </c>
      <c r="G591" s="488" t="s">
        <v>29</v>
      </c>
      <c r="H591" s="504">
        <v>410.55914640669613</v>
      </c>
      <c r="I591" s="504">
        <v>0</v>
      </c>
      <c r="J591" s="504">
        <v>0</v>
      </c>
      <c r="K591" s="504">
        <v>0</v>
      </c>
      <c r="L591" s="504">
        <v>0</v>
      </c>
      <c r="M591" s="504">
        <v>0</v>
      </c>
      <c r="N591" s="504">
        <v>25.448040400889234</v>
      </c>
      <c r="O591" s="504">
        <v>40.609711375461792</v>
      </c>
      <c r="P591" s="504">
        <v>35.602438997512145</v>
      </c>
      <c r="Q591" s="504">
        <v>42.596161931268163</v>
      </c>
      <c r="R591" s="504">
        <v>23.884676337773254</v>
      </c>
      <c r="S591" s="504">
        <v>98.613343076616118</v>
      </c>
      <c r="T591" s="504">
        <v>37.457005937917309</v>
      </c>
      <c r="U591" s="504">
        <v>36.459352991301735</v>
      </c>
      <c r="V591" s="504">
        <v>35.381787477690757</v>
      </c>
      <c r="W591" s="504">
        <v>34.50662788026564</v>
      </c>
      <c r="X591" s="504">
        <v>0</v>
      </c>
    </row>
    <row r="592" spans="2:24" outlineLevel="1">
      <c r="E592" s="505" t="s">
        <v>7942</v>
      </c>
      <c r="F592" s="488">
        <v>0</v>
      </c>
      <c r="G592" s="488" t="s">
        <v>29</v>
      </c>
      <c r="H592" s="504">
        <v>66.189453728844057</v>
      </c>
      <c r="I592" s="504">
        <v>0</v>
      </c>
      <c r="J592" s="504">
        <v>0</v>
      </c>
      <c r="K592" s="504">
        <v>0</v>
      </c>
      <c r="L592" s="504">
        <v>0</v>
      </c>
      <c r="M592" s="504">
        <v>0</v>
      </c>
      <c r="N592" s="504">
        <v>4.1748808908701598</v>
      </c>
      <c r="O592" s="504">
        <v>6.6371162184033858</v>
      </c>
      <c r="P592" s="504">
        <v>5.7968097344865841</v>
      </c>
      <c r="Q592" s="504">
        <v>6.909387339646039</v>
      </c>
      <c r="R592" s="504">
        <v>3.8596525122603014</v>
      </c>
      <c r="S592" s="504">
        <v>15.875386359552364</v>
      </c>
      <c r="T592" s="504">
        <v>6.0073295463237582</v>
      </c>
      <c r="U592" s="504">
        <v>5.8252843559565264</v>
      </c>
      <c r="V592" s="504">
        <v>5.6318064074633307</v>
      </c>
      <c r="W592" s="504">
        <v>5.4718003638816102</v>
      </c>
      <c r="X592" s="504">
        <v>0</v>
      </c>
    </row>
    <row r="593" spans="2:24" outlineLevel="1">
      <c r="E593" s="505" t="s">
        <v>7943</v>
      </c>
      <c r="F593" s="488">
        <v>0</v>
      </c>
      <c r="G593" s="488" t="s">
        <v>29</v>
      </c>
      <c r="H593" s="504">
        <v>30.692390596971975</v>
      </c>
      <c r="I593" s="504">
        <v>0</v>
      </c>
      <c r="J593" s="504">
        <v>0</v>
      </c>
      <c r="K593" s="504">
        <v>0</v>
      </c>
      <c r="L593" s="504">
        <v>0</v>
      </c>
      <c r="M593" s="504">
        <v>0</v>
      </c>
      <c r="N593" s="504">
        <v>1.5449727127950859</v>
      </c>
      <c r="O593" s="504">
        <v>2.575169994630385</v>
      </c>
      <c r="P593" s="504">
        <v>2.3581166476497941</v>
      </c>
      <c r="Q593" s="504">
        <v>2.9469009274786839</v>
      </c>
      <c r="R593" s="504">
        <v>1.7259331065512835</v>
      </c>
      <c r="S593" s="504">
        <v>7.4430307571675884</v>
      </c>
      <c r="T593" s="504">
        <v>2.9529542890639195</v>
      </c>
      <c r="U593" s="504">
        <v>3.002217516867062</v>
      </c>
      <c r="V593" s="504">
        <v>3.0431439726394358</v>
      </c>
      <c r="W593" s="504">
        <v>3.0999506721287404</v>
      </c>
      <c r="X593" s="504">
        <v>0</v>
      </c>
    </row>
    <row r="594" spans="2:24" outlineLevel="1">
      <c r="E594" s="505" t="s">
        <v>7944</v>
      </c>
      <c r="F594" s="488">
        <v>0</v>
      </c>
      <c r="G594" s="488" t="s">
        <v>29</v>
      </c>
      <c r="H594" s="504">
        <v>0</v>
      </c>
      <c r="I594" s="504">
        <v>0</v>
      </c>
      <c r="J594" s="504">
        <v>0</v>
      </c>
      <c r="K594" s="504">
        <v>0</v>
      </c>
      <c r="L594" s="504">
        <v>0</v>
      </c>
      <c r="M594" s="504">
        <v>0</v>
      </c>
      <c r="N594" s="504">
        <v>0</v>
      </c>
      <c r="O594" s="504">
        <v>0</v>
      </c>
      <c r="P594" s="504">
        <v>0</v>
      </c>
      <c r="Q594" s="504">
        <v>0</v>
      </c>
      <c r="R594" s="504">
        <v>0</v>
      </c>
      <c r="S594" s="504">
        <v>0</v>
      </c>
      <c r="T594" s="504">
        <v>0</v>
      </c>
      <c r="U594" s="504">
        <v>0</v>
      </c>
      <c r="V594" s="504">
        <v>0</v>
      </c>
      <c r="W594" s="504">
        <v>0</v>
      </c>
      <c r="X594" s="504">
        <v>0</v>
      </c>
    </row>
    <row r="595" spans="2:24" outlineLevel="1">
      <c r="B595" s="490" t="s">
        <v>7837</v>
      </c>
      <c r="E595" s="505"/>
      <c r="H595" s="488"/>
    </row>
    <row r="596" spans="2:24" outlineLevel="1">
      <c r="E596" s="505" t="s">
        <v>7945</v>
      </c>
      <c r="F596" s="488">
        <v>0</v>
      </c>
      <c r="G596" s="488" t="s">
        <v>29</v>
      </c>
      <c r="H596" s="504">
        <v>83.605538949780211</v>
      </c>
      <c r="I596" s="504">
        <v>0</v>
      </c>
      <c r="J596" s="504">
        <v>0</v>
      </c>
      <c r="K596" s="504">
        <v>0</v>
      </c>
      <c r="L596" s="504">
        <v>0</v>
      </c>
      <c r="M596" s="504">
        <v>0</v>
      </c>
      <c r="N596" s="504">
        <v>8.8143230804250994</v>
      </c>
      <c r="O596" s="504">
        <v>8.6864024833947937</v>
      </c>
      <c r="P596" s="504">
        <v>8.5440001372402623</v>
      </c>
      <c r="Q596" s="504">
        <v>8.4375195658677278</v>
      </c>
      <c r="R596" s="504">
        <v>8.2572321205027759</v>
      </c>
      <c r="S596" s="504">
        <v>8.4057041630831879</v>
      </c>
      <c r="T596" s="504">
        <v>8.2880621332502589</v>
      </c>
      <c r="U596" s="504">
        <v>8.1719334595523545</v>
      </c>
      <c r="V596" s="504">
        <v>8.0568283528526852</v>
      </c>
      <c r="W596" s="504">
        <v>7.9435334536110647</v>
      </c>
      <c r="X596" s="504">
        <v>0</v>
      </c>
    </row>
    <row r="597" spans="2:24" outlineLevel="1">
      <c r="E597" s="505" t="s">
        <v>7946</v>
      </c>
      <c r="F597" s="488">
        <v>0</v>
      </c>
      <c r="G597" s="488" t="s">
        <v>29</v>
      </c>
      <c r="H597" s="504">
        <v>1027.8224325344395</v>
      </c>
      <c r="I597" s="504">
        <v>0</v>
      </c>
      <c r="J597" s="504">
        <v>0</v>
      </c>
      <c r="K597" s="504">
        <v>0</v>
      </c>
      <c r="L597" s="504">
        <v>0</v>
      </c>
      <c r="M597" s="504">
        <v>0</v>
      </c>
      <c r="N597" s="504">
        <v>111.97058965817563</v>
      </c>
      <c r="O597" s="504">
        <v>109.52364073498107</v>
      </c>
      <c r="P597" s="504">
        <v>106.92569788445734</v>
      </c>
      <c r="Q597" s="504">
        <v>104.8065832768517</v>
      </c>
      <c r="R597" s="504">
        <v>101.80314311072043</v>
      </c>
      <c r="S597" s="504">
        <v>102.86170478656297</v>
      </c>
      <c r="T597" s="504">
        <v>100.66663192190263</v>
      </c>
      <c r="U597" s="504">
        <v>98.516797377002234</v>
      </c>
      <c r="V597" s="504">
        <v>96.405652431487567</v>
      </c>
      <c r="W597" s="504">
        <v>94.341991352297683</v>
      </c>
      <c r="X597" s="504">
        <v>0</v>
      </c>
    </row>
    <row r="598" spans="2:24" outlineLevel="1">
      <c r="E598" s="505" t="s">
        <v>7947</v>
      </c>
      <c r="F598" s="488">
        <v>0</v>
      </c>
      <c r="G598" s="488" t="s">
        <v>29</v>
      </c>
      <c r="H598" s="504">
        <v>881.21528555381269</v>
      </c>
      <c r="I598" s="504">
        <v>0</v>
      </c>
      <c r="J598" s="504">
        <v>0</v>
      </c>
      <c r="K598" s="504">
        <v>0</v>
      </c>
      <c r="L598" s="504">
        <v>0</v>
      </c>
      <c r="M598" s="504">
        <v>0</v>
      </c>
      <c r="N598" s="504">
        <v>97.930616592615422</v>
      </c>
      <c r="O598" s="504">
        <v>95.351175857843501</v>
      </c>
      <c r="P598" s="504">
        <v>92.662482699128589</v>
      </c>
      <c r="Q598" s="504">
        <v>90.409498264574864</v>
      </c>
      <c r="R598" s="504">
        <v>87.415881277868792</v>
      </c>
      <c r="S598" s="504">
        <v>87.919767058812425</v>
      </c>
      <c r="T598" s="504">
        <v>85.648942808372141</v>
      </c>
      <c r="U598" s="504">
        <v>83.435411266603978</v>
      </c>
      <c r="V598" s="504">
        <v>81.27299819610289</v>
      </c>
      <c r="W598" s="504">
        <v>79.168511531890204</v>
      </c>
      <c r="X598" s="504">
        <v>0</v>
      </c>
    </row>
    <row r="599" spans="2:24" outlineLevel="1">
      <c r="E599" s="505" t="s">
        <v>7948</v>
      </c>
      <c r="F599" s="488">
        <v>0</v>
      </c>
      <c r="G599" s="488" t="s">
        <v>29</v>
      </c>
      <c r="H599" s="504">
        <v>153.61889797710725</v>
      </c>
      <c r="I599" s="504">
        <v>0</v>
      </c>
      <c r="J599" s="504">
        <v>0</v>
      </c>
      <c r="K599" s="504">
        <v>0</v>
      </c>
      <c r="L599" s="504">
        <v>0</v>
      </c>
      <c r="M599" s="504">
        <v>0</v>
      </c>
      <c r="N599" s="504">
        <v>17.351298790601746</v>
      </c>
      <c r="O599" s="504">
        <v>16.830589517592905</v>
      </c>
      <c r="P599" s="504">
        <v>16.29434782013394</v>
      </c>
      <c r="Q599" s="504">
        <v>15.838238740782227</v>
      </c>
      <c r="R599" s="504">
        <v>15.256079450076061</v>
      </c>
      <c r="S599" s="504">
        <v>15.286177765876609</v>
      </c>
      <c r="T599" s="504">
        <v>14.83522574240634</v>
      </c>
      <c r="U599" s="504">
        <v>14.397342591024877</v>
      </c>
      <c r="V599" s="504">
        <v>13.971337532503787</v>
      </c>
      <c r="W599" s="504">
        <v>13.558260026108746</v>
      </c>
      <c r="X599" s="504">
        <v>0</v>
      </c>
    </row>
    <row r="600" spans="2:24" outlineLevel="1">
      <c r="E600" s="505" t="s">
        <v>7949</v>
      </c>
      <c r="F600" s="488">
        <v>0</v>
      </c>
      <c r="G600" s="488" t="s">
        <v>29</v>
      </c>
      <c r="H600" s="504">
        <v>3.614547189964306</v>
      </c>
      <c r="I600" s="504">
        <v>0</v>
      </c>
      <c r="J600" s="504">
        <v>0</v>
      </c>
      <c r="K600" s="504">
        <v>0</v>
      </c>
      <c r="L600" s="504">
        <v>0</v>
      </c>
      <c r="M600" s="504">
        <v>0</v>
      </c>
      <c r="N600" s="504">
        <v>0.33030294932847121</v>
      </c>
      <c r="O600" s="504">
        <v>0.33591511694172599</v>
      </c>
      <c r="P600" s="504">
        <v>0.3409706207684961</v>
      </c>
      <c r="Q600" s="504">
        <v>0.34748544653527158</v>
      </c>
      <c r="R600" s="504">
        <v>0.35093156568531159</v>
      </c>
      <c r="S600" s="504">
        <v>0.36866181366401729</v>
      </c>
      <c r="T600" s="504">
        <v>0.37512254485251706</v>
      </c>
      <c r="U600" s="504">
        <v>0.38169028228255336</v>
      </c>
      <c r="V600" s="504">
        <v>0.38834391650844552</v>
      </c>
      <c r="W600" s="504">
        <v>0.39512293339749627</v>
      </c>
      <c r="X600" s="504">
        <v>0</v>
      </c>
    </row>
    <row r="601" spans="2:24" outlineLevel="1">
      <c r="E601" s="505" t="s">
        <v>7950</v>
      </c>
      <c r="F601" s="488">
        <v>0</v>
      </c>
      <c r="G601" s="488" t="s">
        <v>29</v>
      </c>
      <c r="H601" s="504">
        <v>0</v>
      </c>
      <c r="I601" s="504">
        <v>0</v>
      </c>
      <c r="J601" s="504">
        <v>0</v>
      </c>
      <c r="K601" s="504">
        <v>0</v>
      </c>
      <c r="L601" s="504">
        <v>0</v>
      </c>
      <c r="M601" s="504">
        <v>0</v>
      </c>
      <c r="N601" s="504">
        <v>0</v>
      </c>
      <c r="O601" s="504">
        <v>0</v>
      </c>
      <c r="P601" s="504">
        <v>0</v>
      </c>
      <c r="Q601" s="504">
        <v>0</v>
      </c>
      <c r="R601" s="504">
        <v>0</v>
      </c>
      <c r="S601" s="504">
        <v>0</v>
      </c>
      <c r="T601" s="504">
        <v>0</v>
      </c>
      <c r="U601" s="504">
        <v>0</v>
      </c>
      <c r="V601" s="504">
        <v>0</v>
      </c>
      <c r="W601" s="504">
        <v>0</v>
      </c>
      <c r="X601" s="504">
        <v>0</v>
      </c>
    </row>
    <row r="602" spans="2:24" outlineLevel="1">
      <c r="B602" s="490" t="s">
        <v>7781</v>
      </c>
      <c r="E602" s="505"/>
      <c r="H602" s="488"/>
    </row>
    <row r="603" spans="2:24" outlineLevel="1">
      <c r="E603" s="505" t="s">
        <v>7933</v>
      </c>
      <c r="F603" s="488">
        <v>0</v>
      </c>
      <c r="G603" s="488" t="s">
        <v>29</v>
      </c>
      <c r="H603" s="504">
        <v>0</v>
      </c>
      <c r="I603" s="504">
        <v>0</v>
      </c>
      <c r="J603" s="504">
        <v>0</v>
      </c>
      <c r="K603" s="504">
        <v>0</v>
      </c>
      <c r="L603" s="504">
        <v>0</v>
      </c>
      <c r="M603" s="504">
        <v>0</v>
      </c>
      <c r="N603" s="504">
        <v>260.81592454080896</v>
      </c>
      <c r="O603" s="504">
        <v>255.0875655550569</v>
      </c>
      <c r="P603" s="504">
        <v>251.3855281571679</v>
      </c>
      <c r="Q603" s="504">
        <v>247.26438720528259</v>
      </c>
      <c r="R603" s="504">
        <v>244.18282671759718</v>
      </c>
      <c r="S603" s="504">
        <v>238.96528645742464</v>
      </c>
      <c r="T603" s="504">
        <v>243.26208515078471</v>
      </c>
      <c r="U603" s="504">
        <v>239.85751071855393</v>
      </c>
      <c r="V603" s="504">
        <v>236.49673299411097</v>
      </c>
      <c r="W603" s="504">
        <v>233.16557742117982</v>
      </c>
      <c r="X603" s="504">
        <v>229.88680946887592</v>
      </c>
    </row>
    <row r="604" spans="2:24" outlineLevel="1">
      <c r="E604" s="505" t="s">
        <v>7934</v>
      </c>
      <c r="F604" s="488">
        <v>0</v>
      </c>
      <c r="G604" s="488" t="s">
        <v>29</v>
      </c>
      <c r="H604" s="504">
        <v>0</v>
      </c>
      <c r="I604" s="504">
        <v>0</v>
      </c>
      <c r="J604" s="504">
        <v>0</v>
      </c>
      <c r="K604" s="504">
        <v>0</v>
      </c>
      <c r="L604" s="504">
        <v>0</v>
      </c>
      <c r="M604" s="504">
        <v>0</v>
      </c>
      <c r="N604" s="504">
        <v>2725.646550726733</v>
      </c>
      <c r="O604" s="504">
        <v>2645.9257073412246</v>
      </c>
      <c r="P604" s="504">
        <v>2588.1029783532226</v>
      </c>
      <c r="Q604" s="504">
        <v>2526.7121810430635</v>
      </c>
      <c r="R604" s="504">
        <v>2476.6363545766385</v>
      </c>
      <c r="S604" s="504">
        <v>2405.6634359710633</v>
      </c>
      <c r="T604" s="504">
        <v>2430.6778219760722</v>
      </c>
      <c r="U604" s="504">
        <v>2378.8070607357981</v>
      </c>
      <c r="V604" s="504">
        <v>2328.0053055048265</v>
      </c>
      <c r="W604" s="504">
        <v>2278.1178064721475</v>
      </c>
      <c r="X604" s="504">
        <v>2229.3523769308968</v>
      </c>
    </row>
    <row r="605" spans="2:24" outlineLevel="1">
      <c r="E605" s="505" t="s">
        <v>7935</v>
      </c>
      <c r="F605" s="488">
        <v>0</v>
      </c>
      <c r="G605" s="488" t="s">
        <v>29</v>
      </c>
      <c r="H605" s="504">
        <v>0</v>
      </c>
      <c r="I605" s="504">
        <v>0</v>
      </c>
      <c r="J605" s="504">
        <v>0</v>
      </c>
      <c r="K605" s="504">
        <v>0</v>
      </c>
      <c r="L605" s="504">
        <v>0</v>
      </c>
      <c r="M605" s="504">
        <v>0</v>
      </c>
      <c r="N605" s="504">
        <v>2150.7878838794536</v>
      </c>
      <c r="O605" s="504">
        <v>2078.3053076877272</v>
      </c>
      <c r="P605" s="504">
        <v>2023.5638432053454</v>
      </c>
      <c r="Q605" s="504">
        <v>1966.5037995037289</v>
      </c>
      <c r="R605" s="504">
        <v>1918.6904631704222</v>
      </c>
      <c r="S605" s="504">
        <v>1855.1592582303267</v>
      </c>
      <c r="T605" s="504">
        <v>1865.8528342481304</v>
      </c>
      <c r="U605" s="504">
        <v>1817.6608973776756</v>
      </c>
      <c r="V605" s="504">
        <v>1770.6848391023734</v>
      </c>
      <c r="W605" s="504">
        <v>1724.7936283839613</v>
      </c>
      <c r="X605" s="504">
        <v>1680.1317447323368</v>
      </c>
    </row>
    <row r="606" spans="2:24" outlineLevel="1">
      <c r="E606" s="505" t="s">
        <v>7936</v>
      </c>
      <c r="F606" s="488">
        <v>0</v>
      </c>
      <c r="G606" s="488" t="s">
        <v>29</v>
      </c>
      <c r="H606" s="504">
        <v>0</v>
      </c>
      <c r="I606" s="504">
        <v>0</v>
      </c>
      <c r="J606" s="504">
        <v>0</v>
      </c>
      <c r="K606" s="504">
        <v>0</v>
      </c>
      <c r="L606" s="504">
        <v>0</v>
      </c>
      <c r="M606" s="504">
        <v>0</v>
      </c>
      <c r="N606" s="504">
        <v>352.84772796924807</v>
      </c>
      <c r="O606" s="504">
        <v>339.67131006951649</v>
      </c>
      <c r="P606" s="504">
        <v>329.47783677032697</v>
      </c>
      <c r="Q606" s="504">
        <v>318.98029868467961</v>
      </c>
      <c r="R606" s="504">
        <v>310.05144728354344</v>
      </c>
      <c r="S606" s="504">
        <v>298.65502034572768</v>
      </c>
      <c r="T606" s="504">
        <v>299.2442289394034</v>
      </c>
      <c r="U606" s="504">
        <v>290.41633274332082</v>
      </c>
      <c r="V606" s="504">
        <v>281.84427450825245</v>
      </c>
      <c r="W606" s="504">
        <v>273.50474338321197</v>
      </c>
      <c r="X606" s="504">
        <v>265.41828372098479</v>
      </c>
    </row>
    <row r="607" spans="2:24" outlineLevel="1">
      <c r="E607" s="505" t="s">
        <v>7937</v>
      </c>
      <c r="F607" s="488">
        <v>0</v>
      </c>
      <c r="G607" s="488" t="s">
        <v>29</v>
      </c>
      <c r="H607" s="504">
        <v>0</v>
      </c>
      <c r="I607" s="504">
        <v>0</v>
      </c>
      <c r="J607" s="504">
        <v>0</v>
      </c>
      <c r="K607" s="504">
        <v>0</v>
      </c>
      <c r="L607" s="504">
        <v>0</v>
      </c>
      <c r="M607" s="504">
        <v>0</v>
      </c>
      <c r="N607" s="504">
        <v>130.57620701859341</v>
      </c>
      <c r="O607" s="504">
        <v>131.79087678206</v>
      </c>
      <c r="P607" s="504">
        <v>134.03013165974866</v>
      </c>
      <c r="Q607" s="504">
        <v>136.04727768662994</v>
      </c>
      <c r="R607" s="504">
        <v>138.64669316757335</v>
      </c>
      <c r="S607" s="504">
        <v>140.02169470843933</v>
      </c>
      <c r="T607" s="504">
        <v>147.0960636519429</v>
      </c>
      <c r="U607" s="504">
        <v>149.67389539615428</v>
      </c>
      <c r="V607" s="504">
        <v>152.29442263073878</v>
      </c>
      <c r="W607" s="504">
        <v>154.94922268686977</v>
      </c>
      <c r="X607" s="504">
        <v>157.65405042560101</v>
      </c>
    </row>
    <row r="608" spans="2:24" outlineLevel="1">
      <c r="E608" s="505" t="s">
        <v>7938</v>
      </c>
      <c r="F608" s="488">
        <v>0</v>
      </c>
      <c r="G608" s="488" t="s">
        <v>29</v>
      </c>
      <c r="H608" s="504">
        <v>0</v>
      </c>
      <c r="I608" s="504">
        <v>0</v>
      </c>
      <c r="J608" s="504">
        <v>0</v>
      </c>
      <c r="K608" s="504">
        <v>0</v>
      </c>
      <c r="L608" s="504">
        <v>0</v>
      </c>
      <c r="M608" s="504">
        <v>0</v>
      </c>
      <c r="N608" s="504">
        <v>0</v>
      </c>
      <c r="O608" s="504">
        <v>0</v>
      </c>
      <c r="P608" s="504">
        <v>0</v>
      </c>
      <c r="Q608" s="504">
        <v>0</v>
      </c>
      <c r="R608" s="504">
        <v>0</v>
      </c>
      <c r="S608" s="504">
        <v>0</v>
      </c>
      <c r="T608" s="504">
        <v>0</v>
      </c>
      <c r="U608" s="504">
        <v>0</v>
      </c>
      <c r="V608" s="504">
        <v>0</v>
      </c>
      <c r="W608" s="504">
        <v>0</v>
      </c>
      <c r="X608" s="504">
        <v>0</v>
      </c>
    </row>
    <row r="609" spans="2:24" outlineLevel="1">
      <c r="B609" s="490" t="s">
        <v>7838</v>
      </c>
      <c r="E609" s="505"/>
      <c r="H609" s="488"/>
    </row>
    <row r="610" spans="2:24" outlineLevel="1">
      <c r="E610" s="505" t="s">
        <v>7951</v>
      </c>
      <c r="F610" s="488">
        <v>0</v>
      </c>
      <c r="G610" s="488" t="s">
        <v>29</v>
      </c>
      <c r="H610" s="504">
        <v>0</v>
      </c>
      <c r="I610" s="504">
        <v>0</v>
      </c>
      <c r="J610" s="504">
        <v>0</v>
      </c>
      <c r="K610" s="504">
        <v>0</v>
      </c>
      <c r="L610" s="504">
        <v>0</v>
      </c>
      <c r="M610" s="504">
        <v>0</v>
      </c>
      <c r="N610" s="504">
        <v>0</v>
      </c>
      <c r="O610" s="504">
        <v>100.69188096696151</v>
      </c>
      <c r="P610" s="504">
        <v>201.38854565498823</v>
      </c>
      <c r="Q610" s="504">
        <v>322.69905795707604</v>
      </c>
      <c r="R610" s="504">
        <v>431.04266386469658</v>
      </c>
      <c r="S610" s="504">
        <v>585.09270009640284</v>
      </c>
      <c r="T610" s="504">
        <v>616.19404458219617</v>
      </c>
      <c r="U610" s="504">
        <v>628.56414342556252</v>
      </c>
      <c r="V610" s="504">
        <v>641.17212878514749</v>
      </c>
      <c r="W610" s="504">
        <v>653.98401687291971</v>
      </c>
      <c r="X610" s="504">
        <v>667.06777526494204</v>
      </c>
    </row>
    <row r="611" spans="2:24" outlineLevel="1">
      <c r="E611" s="505" t="s">
        <v>7952</v>
      </c>
      <c r="F611" s="488">
        <v>0</v>
      </c>
      <c r="G611" s="488" t="s">
        <v>29</v>
      </c>
      <c r="H611" s="504">
        <v>0</v>
      </c>
      <c r="I611" s="504">
        <v>0</v>
      </c>
      <c r="J611" s="504">
        <v>0</v>
      </c>
      <c r="K611" s="504">
        <v>0</v>
      </c>
      <c r="L611" s="504">
        <v>0</v>
      </c>
      <c r="M611" s="504">
        <v>0</v>
      </c>
      <c r="N611" s="504">
        <v>0</v>
      </c>
      <c r="O611" s="504">
        <v>1116.0678407333742</v>
      </c>
      <c r="P611" s="504">
        <v>2148.392537585089</v>
      </c>
      <c r="Q611" s="504">
        <v>3252.853179110396</v>
      </c>
      <c r="R611" s="504">
        <v>4289.9390898362453</v>
      </c>
      <c r="S611" s="504">
        <v>5365.2620948542417</v>
      </c>
      <c r="T611" s="504">
        <v>5650.459405709662</v>
      </c>
      <c r="U611" s="504">
        <v>5763.8924094421964</v>
      </c>
      <c r="V611" s="504">
        <v>5879.5068170926643</v>
      </c>
      <c r="W611" s="504">
        <v>5996.9909995299313</v>
      </c>
      <c r="X611" s="504">
        <v>6116.9682150162671</v>
      </c>
    </row>
    <row r="612" spans="2:24" outlineLevel="1">
      <c r="E612" s="505" t="s">
        <v>7953</v>
      </c>
      <c r="F612" s="488">
        <v>0</v>
      </c>
      <c r="G612" s="488" t="s">
        <v>29</v>
      </c>
      <c r="H612" s="504">
        <v>0</v>
      </c>
      <c r="I612" s="504">
        <v>0</v>
      </c>
      <c r="J612" s="504">
        <v>0</v>
      </c>
      <c r="K612" s="504">
        <v>0</v>
      </c>
      <c r="L612" s="504">
        <v>0</v>
      </c>
      <c r="M612" s="504">
        <v>0</v>
      </c>
      <c r="N612" s="504">
        <v>0</v>
      </c>
      <c r="O612" s="504">
        <v>1510.343939955435</v>
      </c>
      <c r="P612" s="504">
        <v>3049.3523305773533</v>
      </c>
      <c r="Q612" s="504">
        <v>4271.4731657789844</v>
      </c>
      <c r="R612" s="504">
        <v>5678.1423860659625</v>
      </c>
      <c r="S612" s="504">
        <v>7144.4603181709499</v>
      </c>
      <c r="T612" s="504">
        <v>7524.2331669586792</v>
      </c>
      <c r="U612" s="504">
        <v>7675.2821892823586</v>
      </c>
      <c r="V612" s="504">
        <v>7829.2360004968778</v>
      </c>
      <c r="W612" s="504">
        <v>7985.6796307606883</v>
      </c>
      <c r="X612" s="504">
        <v>8145.44301975689</v>
      </c>
    </row>
    <row r="613" spans="2:24" outlineLevel="1">
      <c r="E613" s="505" t="s">
        <v>7954</v>
      </c>
      <c r="F613" s="488">
        <v>0</v>
      </c>
      <c r="G613" s="488" t="s">
        <v>29</v>
      </c>
      <c r="H613" s="504">
        <v>0</v>
      </c>
      <c r="I613" s="504">
        <v>0</v>
      </c>
      <c r="J613" s="504">
        <v>0</v>
      </c>
      <c r="K613" s="504">
        <v>0</v>
      </c>
      <c r="L613" s="504">
        <v>0</v>
      </c>
      <c r="M613" s="504">
        <v>0</v>
      </c>
      <c r="N613" s="504">
        <v>0</v>
      </c>
      <c r="O613" s="504">
        <v>147.59148311977242</v>
      </c>
      <c r="P613" s="504">
        <v>304.9968101667011</v>
      </c>
      <c r="Q613" s="504">
        <v>433.30420827176658</v>
      </c>
      <c r="R613" s="504">
        <v>602.29672377199211</v>
      </c>
      <c r="S613" s="504">
        <v>764.11906108019537</v>
      </c>
      <c r="T613" s="504">
        <v>804.73677882458094</v>
      </c>
      <c r="U613" s="504">
        <v>820.89187409769727</v>
      </c>
      <c r="V613" s="504">
        <v>837.35764427991205</v>
      </c>
      <c r="W613" s="504">
        <v>854.08970724135395</v>
      </c>
      <c r="X613" s="504">
        <v>871.17682724176575</v>
      </c>
    </row>
    <row r="614" spans="2:24" outlineLevel="1">
      <c r="E614" s="505" t="s">
        <v>7955</v>
      </c>
      <c r="F614" s="488">
        <v>0</v>
      </c>
      <c r="G614" s="488" t="s">
        <v>29</v>
      </c>
      <c r="H614" s="504">
        <v>0</v>
      </c>
      <c r="I614" s="504">
        <v>0</v>
      </c>
      <c r="J614" s="504">
        <v>0</v>
      </c>
      <c r="K614" s="504">
        <v>0</v>
      </c>
      <c r="L614" s="504">
        <v>0</v>
      </c>
      <c r="M614" s="504">
        <v>0</v>
      </c>
      <c r="N614" s="504">
        <v>0</v>
      </c>
      <c r="O614" s="504">
        <v>-83.206712249394982</v>
      </c>
      <c r="P614" s="504">
        <v>-69.354021630178295</v>
      </c>
      <c r="Q614" s="504">
        <v>-55.405155654256383</v>
      </c>
      <c r="R614" s="504">
        <v>-52.989012174702381</v>
      </c>
      <c r="S614" s="504">
        <v>-46.398474683613635</v>
      </c>
      <c r="T614" s="504">
        <v>-48.864844447776925</v>
      </c>
      <c r="U614" s="504">
        <v>-49.845806469561104</v>
      </c>
      <c r="V614" s="504">
        <v>-50.845633145610364</v>
      </c>
      <c r="W614" s="504">
        <v>-51.861629525315408</v>
      </c>
      <c r="X614" s="504">
        <v>-52.899185509894842</v>
      </c>
    </row>
    <row r="615" spans="2:24" outlineLevel="1">
      <c r="E615" s="505" t="s">
        <v>7956</v>
      </c>
      <c r="F615" s="488">
        <v>0</v>
      </c>
      <c r="G615" s="488" t="s">
        <v>29</v>
      </c>
      <c r="H615" s="504">
        <v>0</v>
      </c>
      <c r="I615" s="504">
        <v>0</v>
      </c>
      <c r="J615" s="504">
        <v>0</v>
      </c>
      <c r="K615" s="504">
        <v>0</v>
      </c>
      <c r="L615" s="504">
        <v>0</v>
      </c>
      <c r="M615" s="504">
        <v>0</v>
      </c>
      <c r="N615" s="504">
        <v>0</v>
      </c>
      <c r="O615" s="504">
        <v>0</v>
      </c>
      <c r="P615" s="504">
        <v>0</v>
      </c>
      <c r="Q615" s="504">
        <v>0</v>
      </c>
      <c r="R615" s="504">
        <v>0</v>
      </c>
      <c r="S615" s="504">
        <v>0</v>
      </c>
      <c r="T615" s="504">
        <v>0</v>
      </c>
      <c r="U615" s="504">
        <v>0</v>
      </c>
      <c r="V615" s="504">
        <v>0</v>
      </c>
      <c r="W615" s="504">
        <v>0</v>
      </c>
      <c r="X615" s="504">
        <v>0</v>
      </c>
    </row>
    <row r="616" spans="2:24" outlineLevel="1">
      <c r="B616" s="490" t="s">
        <v>7845</v>
      </c>
      <c r="E616" s="505"/>
      <c r="H616" s="488"/>
    </row>
    <row r="617" spans="2:24" outlineLevel="1">
      <c r="E617" s="505" t="s">
        <v>7957</v>
      </c>
      <c r="F617" s="488">
        <v>0</v>
      </c>
      <c r="G617" s="488" t="s">
        <v>29</v>
      </c>
      <c r="H617" s="504">
        <v>99.841533786040827</v>
      </c>
      <c r="I617" s="504">
        <v>0</v>
      </c>
      <c r="J617" s="504">
        <v>0</v>
      </c>
      <c r="K617" s="504">
        <v>0</v>
      </c>
      <c r="L617" s="504">
        <v>0</v>
      </c>
      <c r="M617" s="504">
        <v>0</v>
      </c>
      <c r="N617" s="504">
        <v>0</v>
      </c>
      <c r="O617" s="504">
        <v>1.9675012178408287</v>
      </c>
      <c r="P617" s="504">
        <v>3.5432158147885158</v>
      </c>
      <c r="Q617" s="504">
        <v>6.989938860670498</v>
      </c>
      <c r="R617" s="504">
        <v>5.365802724201802</v>
      </c>
      <c r="S617" s="504">
        <v>31.101344485793341</v>
      </c>
      <c r="T617" s="504">
        <v>12.370098843366339</v>
      </c>
      <c r="U617" s="504">
        <v>12.60798535958496</v>
      </c>
      <c r="V617" s="504">
        <v>12.811888087772269</v>
      </c>
      <c r="W617" s="504">
        <v>13.083758392022277</v>
      </c>
      <c r="X617" s="504">
        <v>0</v>
      </c>
    </row>
    <row r="618" spans="2:24" outlineLevel="1">
      <c r="E618" s="505" t="s">
        <v>7958</v>
      </c>
      <c r="F618" s="488">
        <v>0</v>
      </c>
      <c r="G618" s="488" t="s">
        <v>29</v>
      </c>
      <c r="H618" s="504">
        <v>935.17513519680256</v>
      </c>
      <c r="I618" s="504">
        <v>0</v>
      </c>
      <c r="J618" s="504">
        <v>0</v>
      </c>
      <c r="K618" s="504">
        <v>0</v>
      </c>
      <c r="L618" s="504">
        <v>0</v>
      </c>
      <c r="M618" s="504">
        <v>0</v>
      </c>
      <c r="N618" s="504">
        <v>0</v>
      </c>
      <c r="O618" s="504">
        <v>21.807764585869574</v>
      </c>
      <c r="P618" s="504">
        <v>37.798666209080743</v>
      </c>
      <c r="Q618" s="504">
        <v>70.45959473406252</v>
      </c>
      <c r="R618" s="504">
        <v>53.402989505764403</v>
      </c>
      <c r="S618" s="504">
        <v>285.19731085542031</v>
      </c>
      <c r="T618" s="504">
        <v>113.4330037325341</v>
      </c>
      <c r="U618" s="504">
        <v>115.6144076504678</v>
      </c>
      <c r="V618" s="504">
        <v>117.48418243726738</v>
      </c>
      <c r="W618" s="504">
        <v>119.97721548633587</v>
      </c>
      <c r="X618" s="504">
        <v>0</v>
      </c>
    </row>
    <row r="619" spans="2:24" outlineLevel="1">
      <c r="E619" s="505" t="s">
        <v>7959</v>
      </c>
      <c r="F619" s="488">
        <v>0</v>
      </c>
      <c r="G619" s="488" t="s">
        <v>29</v>
      </c>
      <c r="H619" s="504">
        <v>1247.3523535856875</v>
      </c>
      <c r="I619" s="504">
        <v>0</v>
      </c>
      <c r="J619" s="504">
        <v>0</v>
      </c>
      <c r="K619" s="504">
        <v>0</v>
      </c>
      <c r="L619" s="504">
        <v>0</v>
      </c>
      <c r="M619" s="504">
        <v>0</v>
      </c>
      <c r="N619" s="504">
        <v>0</v>
      </c>
      <c r="O619" s="504">
        <v>29.511848549098616</v>
      </c>
      <c r="P619" s="504">
        <v>53.650089022807727</v>
      </c>
      <c r="Q619" s="504">
        <v>92.523778850824058</v>
      </c>
      <c r="R619" s="504">
        <v>70.683935577018062</v>
      </c>
      <c r="S619" s="504">
        <v>379.77284878772923</v>
      </c>
      <c r="T619" s="504">
        <v>151.049022323679</v>
      </c>
      <c r="U619" s="504">
        <v>153.95381121451945</v>
      </c>
      <c r="V619" s="504">
        <v>156.44363026381026</v>
      </c>
      <c r="W619" s="504">
        <v>159.76338899620126</v>
      </c>
      <c r="X619" s="504">
        <v>0</v>
      </c>
    </row>
    <row r="620" spans="2:24" outlineLevel="1">
      <c r="E620" s="505" t="s">
        <v>7960</v>
      </c>
      <c r="F620" s="488">
        <v>0</v>
      </c>
      <c r="G620" s="488" t="s">
        <v>29</v>
      </c>
      <c r="H620" s="504">
        <v>132.19115711708389</v>
      </c>
      <c r="I620" s="504">
        <v>0</v>
      </c>
      <c r="J620" s="504">
        <v>0</v>
      </c>
      <c r="K620" s="504">
        <v>0</v>
      </c>
      <c r="L620" s="504">
        <v>0</v>
      </c>
      <c r="M620" s="504">
        <v>0</v>
      </c>
      <c r="N620" s="504">
        <v>0</v>
      </c>
      <c r="O620" s="504">
        <v>2.883910996521819</v>
      </c>
      <c r="P620" s="504">
        <v>5.3660922855765145</v>
      </c>
      <c r="Q620" s="504">
        <v>9.3857414492166189</v>
      </c>
      <c r="R620" s="504">
        <v>7.4976462241984301</v>
      </c>
      <c r="S620" s="504">
        <v>40.617717744385558</v>
      </c>
      <c r="T620" s="504">
        <v>16.15509527311638</v>
      </c>
      <c r="U620" s="504">
        <v>16.465770182214822</v>
      </c>
      <c r="V620" s="504">
        <v>16.732062961441951</v>
      </c>
      <c r="W620" s="504">
        <v>17.087120000411801</v>
      </c>
      <c r="X620" s="504">
        <v>0</v>
      </c>
    </row>
    <row r="621" spans="2:24" outlineLevel="1">
      <c r="E621" s="505" t="s">
        <v>7961</v>
      </c>
      <c r="F621" s="488">
        <v>0</v>
      </c>
      <c r="G621" s="488" t="s">
        <v>29</v>
      </c>
      <c r="H621" s="504">
        <v>-11.206517818664629</v>
      </c>
      <c r="I621" s="504">
        <v>0</v>
      </c>
      <c r="J621" s="504">
        <v>0</v>
      </c>
      <c r="K621" s="504">
        <v>0</v>
      </c>
      <c r="L621" s="504">
        <v>0</v>
      </c>
      <c r="M621" s="504">
        <v>0</v>
      </c>
      <c r="N621" s="504">
        <v>0</v>
      </c>
      <c r="O621" s="504">
        <v>-1.6258441704642648</v>
      </c>
      <c r="P621" s="504">
        <v>-1.2202097465871731</v>
      </c>
      <c r="Q621" s="504">
        <v>-1.2001232759740454</v>
      </c>
      <c r="R621" s="504">
        <v>-0.65962979935793697</v>
      </c>
      <c r="S621" s="504">
        <v>-2.466369764163292</v>
      </c>
      <c r="T621" s="504">
        <v>-0.98096202178417857</v>
      </c>
      <c r="U621" s="504">
        <v>-0.99982667604926201</v>
      </c>
      <c r="V621" s="504">
        <v>-1.0159963797050413</v>
      </c>
      <c r="W621" s="504">
        <v>-1.0375559845794347</v>
      </c>
      <c r="X621" s="504">
        <v>0</v>
      </c>
    </row>
    <row r="622" spans="2:24" outlineLevel="1">
      <c r="E622" s="505" t="s">
        <v>7962</v>
      </c>
      <c r="F622" s="488">
        <v>0</v>
      </c>
      <c r="G622" s="488" t="s">
        <v>29</v>
      </c>
      <c r="H622" s="504">
        <v>0</v>
      </c>
      <c r="I622" s="504">
        <v>0</v>
      </c>
      <c r="J622" s="504">
        <v>0</v>
      </c>
      <c r="K622" s="504">
        <v>0</v>
      </c>
      <c r="L622" s="504">
        <v>0</v>
      </c>
      <c r="M622" s="504">
        <v>0</v>
      </c>
      <c r="N622" s="504">
        <v>0</v>
      </c>
      <c r="O622" s="504">
        <v>0</v>
      </c>
      <c r="P622" s="504">
        <v>0</v>
      </c>
      <c r="Q622" s="504">
        <v>0</v>
      </c>
      <c r="R622" s="504">
        <v>0</v>
      </c>
      <c r="S622" s="504">
        <v>0</v>
      </c>
      <c r="T622" s="504">
        <v>0</v>
      </c>
      <c r="U622" s="504">
        <v>0</v>
      </c>
      <c r="V622" s="504">
        <v>0</v>
      </c>
      <c r="W622" s="504">
        <v>0</v>
      </c>
      <c r="X622" s="504">
        <v>0</v>
      </c>
    </row>
    <row r="623" spans="2:24" outlineLevel="1">
      <c r="B623" s="490" t="s">
        <v>7852</v>
      </c>
      <c r="E623" s="505"/>
      <c r="H623" s="488"/>
    </row>
    <row r="624" spans="2:24" outlineLevel="1">
      <c r="E624" s="505" t="s">
        <v>7963</v>
      </c>
      <c r="F624" s="488">
        <v>0</v>
      </c>
      <c r="G624" s="488" t="s">
        <v>29</v>
      </c>
      <c r="H624" s="504">
        <v>613.330052837126</v>
      </c>
      <c r="I624" s="504">
        <v>0</v>
      </c>
      <c r="J624" s="504">
        <v>0</v>
      </c>
      <c r="K624" s="504">
        <v>0</v>
      </c>
      <c r="L624" s="504">
        <v>0</v>
      </c>
      <c r="M624" s="504">
        <v>0</v>
      </c>
      <c r="N624" s="504">
        <v>102.40199427129208</v>
      </c>
      <c r="O624" s="504">
        <v>103.89299993405703</v>
      </c>
      <c r="P624" s="504">
        <v>126.72838128789773</v>
      </c>
      <c r="Q624" s="504">
        <v>114.27364948709723</v>
      </c>
      <c r="R624" s="504">
        <v>166.03302785678196</v>
      </c>
      <c r="S624" s="504">
        <v>0</v>
      </c>
      <c r="T624" s="504">
        <v>0</v>
      </c>
      <c r="U624" s="504">
        <v>0</v>
      </c>
      <c r="V624" s="504">
        <v>0</v>
      </c>
      <c r="W624" s="504">
        <v>0</v>
      </c>
      <c r="X624" s="504">
        <v>0</v>
      </c>
    </row>
    <row r="625" spans="2:24" outlineLevel="1">
      <c r="E625" s="505" t="s">
        <v>7964</v>
      </c>
      <c r="F625" s="488">
        <v>0</v>
      </c>
      <c r="G625" s="488" t="s">
        <v>29</v>
      </c>
      <c r="H625" s="504">
        <v>5744.6324173816874</v>
      </c>
      <c r="I625" s="504">
        <v>0</v>
      </c>
      <c r="J625" s="504">
        <v>0</v>
      </c>
      <c r="K625" s="504">
        <v>0</v>
      </c>
      <c r="L625" s="504">
        <v>0</v>
      </c>
      <c r="M625" s="504">
        <v>0</v>
      </c>
      <c r="N625" s="504">
        <v>1139.193468136546</v>
      </c>
      <c r="O625" s="504">
        <v>1078.6104744736213</v>
      </c>
      <c r="P625" s="504">
        <v>1179.3623948048071</v>
      </c>
      <c r="Q625" s="504">
        <v>1124.3776815452397</v>
      </c>
      <c r="R625" s="504">
        <v>1223.0883984214736</v>
      </c>
      <c r="S625" s="504">
        <v>0</v>
      </c>
      <c r="T625" s="504">
        <v>0</v>
      </c>
      <c r="U625" s="504">
        <v>0</v>
      </c>
      <c r="V625" s="504">
        <v>0</v>
      </c>
      <c r="W625" s="504">
        <v>0</v>
      </c>
      <c r="X625" s="504">
        <v>0</v>
      </c>
    </row>
    <row r="626" spans="2:24" outlineLevel="1">
      <c r="E626" s="505" t="s">
        <v>7965</v>
      </c>
      <c r="F626" s="488">
        <v>0</v>
      </c>
      <c r="G626" s="488" t="s">
        <v>29</v>
      </c>
      <c r="H626" s="504">
        <v>7736.1599309649009</v>
      </c>
      <c r="I626" s="504">
        <v>0</v>
      </c>
      <c r="J626" s="504">
        <v>0</v>
      </c>
      <c r="K626" s="504">
        <v>0</v>
      </c>
      <c r="L626" s="504">
        <v>0</v>
      </c>
      <c r="M626" s="504">
        <v>0</v>
      </c>
      <c r="N626" s="504">
        <v>1545.1088899799847</v>
      </c>
      <c r="O626" s="504">
        <v>1615.1304885478505</v>
      </c>
      <c r="P626" s="504">
        <v>1338.2157085021286</v>
      </c>
      <c r="Q626" s="504">
        <v>1545.294428587719</v>
      </c>
      <c r="R626" s="504">
        <v>1692.4104153472167</v>
      </c>
      <c r="S626" s="504">
        <v>0</v>
      </c>
      <c r="T626" s="504">
        <v>0</v>
      </c>
      <c r="U626" s="504">
        <v>0</v>
      </c>
      <c r="V626" s="504">
        <v>0</v>
      </c>
      <c r="W626" s="504">
        <v>0</v>
      </c>
      <c r="X626" s="504">
        <v>0</v>
      </c>
    </row>
    <row r="627" spans="2:24" outlineLevel="1">
      <c r="E627" s="505" t="s">
        <v>7966</v>
      </c>
      <c r="F627" s="488">
        <v>0</v>
      </c>
      <c r="G627" s="488" t="s">
        <v>29</v>
      </c>
      <c r="H627" s="504">
        <v>832.76944683424119</v>
      </c>
      <c r="I627" s="504">
        <v>0</v>
      </c>
      <c r="J627" s="504">
        <v>0</v>
      </c>
      <c r="K627" s="504">
        <v>0</v>
      </c>
      <c r="L627" s="504">
        <v>0</v>
      </c>
      <c r="M627" s="504">
        <v>0</v>
      </c>
      <c r="N627" s="504">
        <v>151.26727797455408</v>
      </c>
      <c r="O627" s="504">
        <v>165.8650406933061</v>
      </c>
      <c r="P627" s="504">
        <v>141.46248117112805</v>
      </c>
      <c r="Q627" s="504">
        <v>185.63237225320145</v>
      </c>
      <c r="R627" s="504">
        <v>188.54227474205155</v>
      </c>
      <c r="S627" s="504">
        <v>0</v>
      </c>
      <c r="T627" s="504">
        <v>0</v>
      </c>
      <c r="U627" s="504">
        <v>0</v>
      </c>
      <c r="V627" s="504">
        <v>0</v>
      </c>
      <c r="W627" s="504">
        <v>0</v>
      </c>
      <c r="X627" s="504">
        <v>0</v>
      </c>
    </row>
    <row r="628" spans="2:24" outlineLevel="1">
      <c r="E628" s="505" t="s">
        <v>7967</v>
      </c>
      <c r="F628" s="488">
        <v>0</v>
      </c>
      <c r="G628" s="488" t="s">
        <v>29</v>
      </c>
      <c r="H628" s="504">
        <v>-42.409831752673355</v>
      </c>
      <c r="I628" s="504">
        <v>0</v>
      </c>
      <c r="J628" s="504">
        <v>0</v>
      </c>
      <c r="K628" s="504">
        <v>0</v>
      </c>
      <c r="L628" s="504">
        <v>0</v>
      </c>
      <c r="M628" s="504">
        <v>0</v>
      </c>
      <c r="N628" s="504">
        <v>-83.310850812911127</v>
      </c>
      <c r="O628" s="504">
        <v>15.285560349067635</v>
      </c>
      <c r="P628" s="504">
        <v>15.011404399566628</v>
      </c>
      <c r="Q628" s="504">
        <v>3.4791024362477767</v>
      </c>
      <c r="R628" s="504">
        <v>7.1249518753557295</v>
      </c>
      <c r="S628" s="504">
        <v>0</v>
      </c>
      <c r="T628" s="504">
        <v>0</v>
      </c>
      <c r="U628" s="504">
        <v>0</v>
      </c>
      <c r="V628" s="504">
        <v>0</v>
      </c>
      <c r="W628" s="504">
        <v>0</v>
      </c>
      <c r="X628" s="504">
        <v>0</v>
      </c>
    </row>
    <row r="629" spans="2:24" outlineLevel="1">
      <c r="E629" s="505" t="s">
        <v>7968</v>
      </c>
      <c r="F629" s="488">
        <v>0</v>
      </c>
      <c r="G629" s="488" t="s">
        <v>29</v>
      </c>
      <c r="H629" s="504">
        <v>0</v>
      </c>
      <c r="I629" s="504">
        <v>0</v>
      </c>
      <c r="J629" s="504">
        <v>0</v>
      </c>
      <c r="K629" s="504">
        <v>0</v>
      </c>
      <c r="L629" s="504">
        <v>0</v>
      </c>
      <c r="M629" s="504">
        <v>0</v>
      </c>
      <c r="N629" s="504">
        <v>0</v>
      </c>
      <c r="O629" s="504">
        <v>0</v>
      </c>
      <c r="P629" s="504">
        <v>0</v>
      </c>
      <c r="Q629" s="504">
        <v>0</v>
      </c>
      <c r="R629" s="504">
        <v>0</v>
      </c>
      <c r="S629" s="504">
        <v>0</v>
      </c>
      <c r="T629" s="504">
        <v>0</v>
      </c>
      <c r="U629" s="504">
        <v>0</v>
      </c>
      <c r="V629" s="504">
        <v>0</v>
      </c>
      <c r="W629" s="504">
        <v>0</v>
      </c>
      <c r="X629" s="504">
        <v>0</v>
      </c>
    </row>
    <row r="630" spans="2:24" outlineLevel="1">
      <c r="B630" s="490" t="s">
        <v>7859</v>
      </c>
      <c r="E630" s="505"/>
      <c r="H630" s="488"/>
    </row>
    <row r="631" spans="2:24" outlineLevel="1">
      <c r="E631" s="505" t="s">
        <v>7969</v>
      </c>
      <c r="F631" s="488">
        <v>0</v>
      </c>
      <c r="G631" s="488" t="s">
        <v>29</v>
      </c>
      <c r="H631" s="504">
        <v>46.103811358224881</v>
      </c>
      <c r="I631" s="504">
        <v>0</v>
      </c>
      <c r="J631" s="504">
        <v>0</v>
      </c>
      <c r="K631" s="504">
        <v>0</v>
      </c>
      <c r="L631" s="504">
        <v>0</v>
      </c>
      <c r="M631" s="504">
        <v>0</v>
      </c>
      <c r="N631" s="504">
        <v>1.7101133043305776</v>
      </c>
      <c r="O631" s="504">
        <v>5.1638364638711503</v>
      </c>
      <c r="P631" s="504">
        <v>8.9610848005984352</v>
      </c>
      <c r="Q631" s="504">
        <v>12.919982440147258</v>
      </c>
      <c r="R631" s="504">
        <v>17.348794349277462</v>
      </c>
      <c r="S631" s="504">
        <v>0</v>
      </c>
      <c r="T631" s="504">
        <v>0</v>
      </c>
      <c r="U631" s="504">
        <v>0</v>
      </c>
      <c r="V631" s="504">
        <v>0</v>
      </c>
      <c r="W631" s="504">
        <v>0</v>
      </c>
      <c r="X631" s="504">
        <v>0</v>
      </c>
    </row>
    <row r="632" spans="2:24" outlineLevel="1">
      <c r="E632" s="505" t="s">
        <v>7970</v>
      </c>
      <c r="F632" s="488">
        <v>0</v>
      </c>
      <c r="G632" s="488" t="s">
        <v>29</v>
      </c>
      <c r="H632" s="504">
        <v>562.83933756222336</v>
      </c>
      <c r="I632" s="504">
        <v>0</v>
      </c>
      <c r="J632" s="504">
        <v>0</v>
      </c>
      <c r="K632" s="504">
        <v>0</v>
      </c>
      <c r="L632" s="504">
        <v>0</v>
      </c>
      <c r="M632" s="504">
        <v>0</v>
      </c>
      <c r="N632" s="504">
        <v>23.125627403171883</v>
      </c>
      <c r="O632" s="504">
        <v>68.093542207775798</v>
      </c>
      <c r="P632" s="504">
        <v>112.70041948858086</v>
      </c>
      <c r="Q632" s="504">
        <v>157.75136555345338</v>
      </c>
      <c r="R632" s="504">
        <v>201.1683829092415</v>
      </c>
      <c r="S632" s="504">
        <v>0</v>
      </c>
      <c r="T632" s="504">
        <v>0</v>
      </c>
      <c r="U632" s="504">
        <v>0</v>
      </c>
      <c r="V632" s="504">
        <v>0</v>
      </c>
      <c r="W632" s="504">
        <v>0</v>
      </c>
      <c r="X632" s="504">
        <v>0</v>
      </c>
    </row>
    <row r="633" spans="2:24" outlineLevel="1">
      <c r="E633" s="505" t="s">
        <v>7971</v>
      </c>
      <c r="F633" s="488">
        <v>0</v>
      </c>
      <c r="G633" s="488" t="s">
        <v>29</v>
      </c>
      <c r="H633" s="504">
        <v>838.06926479369702</v>
      </c>
      <c r="I633" s="504">
        <v>0</v>
      </c>
      <c r="J633" s="504">
        <v>0</v>
      </c>
      <c r="K633" s="504">
        <v>0</v>
      </c>
      <c r="L633" s="504">
        <v>0</v>
      </c>
      <c r="M633" s="504">
        <v>0</v>
      </c>
      <c r="N633" s="504">
        <v>34.764950024549655</v>
      </c>
      <c r="O633" s="504">
        <v>105.63394647503064</v>
      </c>
      <c r="P633" s="504">
        <v>169.74496232330515</v>
      </c>
      <c r="Q633" s="504">
        <v>231.14898715156505</v>
      </c>
      <c r="R633" s="504">
        <v>296.77641881924649</v>
      </c>
      <c r="S633" s="504">
        <v>0</v>
      </c>
      <c r="T633" s="504">
        <v>0</v>
      </c>
      <c r="U633" s="504">
        <v>0</v>
      </c>
      <c r="V633" s="504">
        <v>0</v>
      </c>
      <c r="W633" s="504">
        <v>0</v>
      </c>
      <c r="X633" s="504">
        <v>0</v>
      </c>
    </row>
    <row r="634" spans="2:24" outlineLevel="1">
      <c r="E634" s="505" t="s">
        <v>7972</v>
      </c>
      <c r="F634" s="488">
        <v>0</v>
      </c>
      <c r="G634" s="488" t="s">
        <v>29</v>
      </c>
      <c r="H634" s="504">
        <v>93.783776709559291</v>
      </c>
      <c r="I634" s="504">
        <v>0</v>
      </c>
      <c r="J634" s="504">
        <v>0</v>
      </c>
      <c r="K634" s="504">
        <v>0</v>
      </c>
      <c r="L634" s="504">
        <v>0</v>
      </c>
      <c r="M634" s="504">
        <v>0</v>
      </c>
      <c r="N634" s="504">
        <v>3.6757948547816639</v>
      </c>
      <c r="O634" s="504">
        <v>11.343624642899236</v>
      </c>
      <c r="P634" s="504">
        <v>18.521175351639105</v>
      </c>
      <c r="Q634" s="504">
        <v>26.025598202192576</v>
      </c>
      <c r="R634" s="504">
        <v>34.217583658046713</v>
      </c>
      <c r="S634" s="504">
        <v>0</v>
      </c>
      <c r="T634" s="504">
        <v>0</v>
      </c>
      <c r="U634" s="504">
        <v>0</v>
      </c>
      <c r="V634" s="504">
        <v>0</v>
      </c>
      <c r="W634" s="504">
        <v>0</v>
      </c>
      <c r="X634" s="504">
        <v>0</v>
      </c>
    </row>
    <row r="635" spans="2:24" outlineLevel="1">
      <c r="E635" s="505" t="s">
        <v>7973</v>
      </c>
      <c r="F635" s="488">
        <v>0</v>
      </c>
      <c r="G635" s="488" t="s">
        <v>29</v>
      </c>
      <c r="H635" s="504">
        <v>-0.71716406144313039</v>
      </c>
      <c r="I635" s="504">
        <v>0</v>
      </c>
      <c r="J635" s="504">
        <v>0</v>
      </c>
      <c r="K635" s="504">
        <v>0</v>
      </c>
      <c r="L635" s="504">
        <v>0</v>
      </c>
      <c r="M635" s="504">
        <v>0</v>
      </c>
      <c r="N635" s="504">
        <v>-0.1041385635161389</v>
      </c>
      <c r="O635" s="504">
        <v>-0.19297444061331359</v>
      </c>
      <c r="P635" s="504">
        <v>-0.15767132294245539</v>
      </c>
      <c r="Q635" s="504">
        <v>-0.13716431928026634</v>
      </c>
      <c r="R635" s="504">
        <v>-0.12521541509095613</v>
      </c>
      <c r="S635" s="504">
        <v>0</v>
      </c>
      <c r="T635" s="504">
        <v>0</v>
      </c>
      <c r="U635" s="504">
        <v>0</v>
      </c>
      <c r="V635" s="504">
        <v>0</v>
      </c>
      <c r="W635" s="504">
        <v>0</v>
      </c>
      <c r="X635" s="504">
        <v>0</v>
      </c>
    </row>
    <row r="636" spans="2:24" outlineLevel="1">
      <c r="E636" s="505" t="s">
        <v>7974</v>
      </c>
      <c r="F636" s="488">
        <v>0</v>
      </c>
      <c r="G636" s="488" t="s">
        <v>29</v>
      </c>
      <c r="H636" s="504">
        <v>0</v>
      </c>
      <c r="I636" s="504">
        <v>0</v>
      </c>
      <c r="J636" s="504">
        <v>0</v>
      </c>
      <c r="K636" s="504">
        <v>0</v>
      </c>
      <c r="L636" s="504">
        <v>0</v>
      </c>
      <c r="M636" s="504">
        <v>0</v>
      </c>
      <c r="N636" s="504">
        <v>0</v>
      </c>
      <c r="O636" s="504">
        <v>0</v>
      </c>
      <c r="P636" s="504">
        <v>0</v>
      </c>
      <c r="Q636" s="504">
        <v>0</v>
      </c>
      <c r="R636" s="504">
        <v>0</v>
      </c>
      <c r="S636" s="504">
        <v>0</v>
      </c>
      <c r="T636" s="504">
        <v>0</v>
      </c>
      <c r="U636" s="504">
        <v>0</v>
      </c>
      <c r="V636" s="504">
        <v>0</v>
      </c>
      <c r="W636" s="504">
        <v>0</v>
      </c>
      <c r="X636" s="504">
        <v>0</v>
      </c>
    </row>
    <row r="637" spans="2:24" outlineLevel="1">
      <c r="B637" s="490" t="s">
        <v>7860</v>
      </c>
      <c r="E637" s="505"/>
      <c r="H637" s="488"/>
    </row>
    <row r="638" spans="2:24" outlineLevel="1">
      <c r="E638" s="505" t="s">
        <v>7951</v>
      </c>
      <c r="F638" s="488">
        <v>0</v>
      </c>
      <c r="G638" s="488" t="s">
        <v>29</v>
      </c>
      <c r="H638" s="504">
        <v>0</v>
      </c>
      <c r="I638" s="504">
        <v>0</v>
      </c>
      <c r="J638" s="504">
        <v>0</v>
      </c>
      <c r="K638" s="504">
        <v>0</v>
      </c>
      <c r="L638" s="504">
        <v>0</v>
      </c>
      <c r="M638" s="504">
        <v>0</v>
      </c>
      <c r="N638" s="504">
        <v>0</v>
      </c>
      <c r="O638" s="504">
        <v>100.69188096696151</v>
      </c>
      <c r="P638" s="504">
        <v>201.38854565498823</v>
      </c>
      <c r="Q638" s="504">
        <v>322.69905795707604</v>
      </c>
      <c r="R638" s="504">
        <v>431.04266386469658</v>
      </c>
      <c r="S638" s="504">
        <v>585.09270009640284</v>
      </c>
      <c r="T638" s="504">
        <v>616.19404458219617</v>
      </c>
      <c r="U638" s="504">
        <v>628.56414342556252</v>
      </c>
      <c r="V638" s="504">
        <v>641.17212878514749</v>
      </c>
      <c r="W638" s="504">
        <v>653.98401687291971</v>
      </c>
      <c r="X638" s="504">
        <v>667.06777526494204</v>
      </c>
    </row>
    <row r="639" spans="2:24" outlineLevel="1">
      <c r="E639" s="505" t="s">
        <v>7952</v>
      </c>
      <c r="F639" s="488">
        <v>0</v>
      </c>
      <c r="G639" s="488" t="s">
        <v>29</v>
      </c>
      <c r="H639" s="504">
        <v>0</v>
      </c>
      <c r="I639" s="504">
        <v>0</v>
      </c>
      <c r="J639" s="504">
        <v>0</v>
      </c>
      <c r="K639" s="504">
        <v>0</v>
      </c>
      <c r="L639" s="504">
        <v>0</v>
      </c>
      <c r="M639" s="504">
        <v>0</v>
      </c>
      <c r="N639" s="504">
        <v>0</v>
      </c>
      <c r="O639" s="504">
        <v>1116.0678407333742</v>
      </c>
      <c r="P639" s="504">
        <v>2148.392537585089</v>
      </c>
      <c r="Q639" s="504">
        <v>3252.853179110396</v>
      </c>
      <c r="R639" s="504">
        <v>4289.9390898362453</v>
      </c>
      <c r="S639" s="504">
        <v>5365.2620948542417</v>
      </c>
      <c r="T639" s="504">
        <v>5650.459405709662</v>
      </c>
      <c r="U639" s="504">
        <v>5763.8924094421964</v>
      </c>
      <c r="V639" s="504">
        <v>5879.5068170926643</v>
      </c>
      <c r="W639" s="504">
        <v>5996.9909995299313</v>
      </c>
      <c r="X639" s="504">
        <v>6116.9682150162671</v>
      </c>
    </row>
    <row r="640" spans="2:24" outlineLevel="1">
      <c r="E640" s="505" t="s">
        <v>7953</v>
      </c>
      <c r="F640" s="488">
        <v>0</v>
      </c>
      <c r="G640" s="488" t="s">
        <v>29</v>
      </c>
      <c r="H640" s="504">
        <v>0</v>
      </c>
      <c r="I640" s="504">
        <v>0</v>
      </c>
      <c r="J640" s="504">
        <v>0</v>
      </c>
      <c r="K640" s="504">
        <v>0</v>
      </c>
      <c r="L640" s="504">
        <v>0</v>
      </c>
      <c r="M640" s="504">
        <v>0</v>
      </c>
      <c r="N640" s="504">
        <v>0</v>
      </c>
      <c r="O640" s="504">
        <v>1510.343939955435</v>
      </c>
      <c r="P640" s="504">
        <v>3049.3523305773533</v>
      </c>
      <c r="Q640" s="504">
        <v>4271.4731657789844</v>
      </c>
      <c r="R640" s="504">
        <v>5678.1423860659625</v>
      </c>
      <c r="S640" s="504">
        <v>7144.4603181709499</v>
      </c>
      <c r="T640" s="504">
        <v>7524.2331669586792</v>
      </c>
      <c r="U640" s="504">
        <v>7675.2821892823586</v>
      </c>
      <c r="V640" s="504">
        <v>7829.2360004968778</v>
      </c>
      <c r="W640" s="504">
        <v>7985.6796307606883</v>
      </c>
      <c r="X640" s="504">
        <v>8145.44301975689</v>
      </c>
    </row>
    <row r="641" spans="2:24" outlineLevel="1">
      <c r="E641" s="505" t="s">
        <v>7954</v>
      </c>
      <c r="F641" s="488">
        <v>0</v>
      </c>
      <c r="G641" s="488" t="s">
        <v>29</v>
      </c>
      <c r="H641" s="504">
        <v>0</v>
      </c>
      <c r="I641" s="504">
        <v>0</v>
      </c>
      <c r="J641" s="504">
        <v>0</v>
      </c>
      <c r="K641" s="504">
        <v>0</v>
      </c>
      <c r="L641" s="504">
        <v>0</v>
      </c>
      <c r="M641" s="504">
        <v>0</v>
      </c>
      <c r="N641" s="504">
        <v>0</v>
      </c>
      <c r="O641" s="504">
        <v>147.59148311977242</v>
      </c>
      <c r="P641" s="504">
        <v>304.9968101667011</v>
      </c>
      <c r="Q641" s="504">
        <v>433.30420827176658</v>
      </c>
      <c r="R641" s="504">
        <v>602.29672377199211</v>
      </c>
      <c r="S641" s="504">
        <v>764.11906108019537</v>
      </c>
      <c r="T641" s="504">
        <v>804.73677882458094</v>
      </c>
      <c r="U641" s="504">
        <v>820.89187409769727</v>
      </c>
      <c r="V641" s="504">
        <v>837.35764427991205</v>
      </c>
      <c r="W641" s="504">
        <v>854.08970724135395</v>
      </c>
      <c r="X641" s="504">
        <v>871.17682724176575</v>
      </c>
    </row>
    <row r="642" spans="2:24" outlineLevel="1">
      <c r="E642" s="505" t="s">
        <v>7955</v>
      </c>
      <c r="F642" s="488">
        <v>0</v>
      </c>
      <c r="G642" s="488" t="s">
        <v>29</v>
      </c>
      <c r="H642" s="504">
        <v>0</v>
      </c>
      <c r="I642" s="504">
        <v>0</v>
      </c>
      <c r="J642" s="504">
        <v>0</v>
      </c>
      <c r="K642" s="504">
        <v>0</v>
      </c>
      <c r="L642" s="504">
        <v>0</v>
      </c>
      <c r="M642" s="504">
        <v>0</v>
      </c>
      <c r="N642" s="504">
        <v>0</v>
      </c>
      <c r="O642" s="504">
        <v>-83.206712249394982</v>
      </c>
      <c r="P642" s="504">
        <v>-69.354021630178295</v>
      </c>
      <c r="Q642" s="504">
        <v>-55.405155654256383</v>
      </c>
      <c r="R642" s="504">
        <v>-52.989012174702381</v>
      </c>
      <c r="S642" s="504">
        <v>-46.398474683613635</v>
      </c>
      <c r="T642" s="504">
        <v>-48.864844447776925</v>
      </c>
      <c r="U642" s="504">
        <v>-49.845806469561104</v>
      </c>
      <c r="V642" s="504">
        <v>-50.845633145610364</v>
      </c>
      <c r="W642" s="504">
        <v>-51.861629525315408</v>
      </c>
      <c r="X642" s="504">
        <v>-52.899185509894842</v>
      </c>
    </row>
    <row r="643" spans="2:24" outlineLevel="1">
      <c r="E643" s="505" t="s">
        <v>7956</v>
      </c>
      <c r="F643" s="488">
        <v>0</v>
      </c>
      <c r="G643" s="488" t="s">
        <v>29</v>
      </c>
      <c r="H643" s="504">
        <v>0</v>
      </c>
      <c r="I643" s="504">
        <v>0</v>
      </c>
      <c r="J643" s="504">
        <v>0</v>
      </c>
      <c r="K643" s="504">
        <v>0</v>
      </c>
      <c r="L643" s="504">
        <v>0</v>
      </c>
      <c r="M643" s="504">
        <v>0</v>
      </c>
      <c r="N643" s="504">
        <v>0</v>
      </c>
      <c r="O643" s="504">
        <v>0</v>
      </c>
      <c r="P643" s="504">
        <v>0</v>
      </c>
      <c r="Q643" s="504">
        <v>0</v>
      </c>
      <c r="R643" s="504">
        <v>0</v>
      </c>
      <c r="S643" s="504">
        <v>0</v>
      </c>
      <c r="T643" s="504">
        <v>0</v>
      </c>
      <c r="U643" s="504">
        <v>0</v>
      </c>
      <c r="V643" s="504">
        <v>0</v>
      </c>
      <c r="W643" s="504">
        <v>0</v>
      </c>
      <c r="X643" s="504">
        <v>0</v>
      </c>
    </row>
    <row r="644" spans="2:24" outlineLevel="1">
      <c r="B644" s="490" t="s">
        <v>7861</v>
      </c>
      <c r="E644" s="505"/>
      <c r="H644" s="488"/>
    </row>
    <row r="645" spans="2:24" outlineLevel="1">
      <c r="E645" s="505" t="s">
        <v>7975</v>
      </c>
      <c r="F645" s="488">
        <v>0</v>
      </c>
      <c r="G645" s="488" t="s">
        <v>29</v>
      </c>
      <c r="H645" s="504">
        <v>69.862185474812648</v>
      </c>
      <c r="I645" s="504">
        <v>0</v>
      </c>
      <c r="J645" s="504">
        <v>0</v>
      </c>
      <c r="K645" s="504">
        <v>0</v>
      </c>
      <c r="L645" s="504">
        <v>0</v>
      </c>
      <c r="M645" s="504">
        <v>0</v>
      </c>
      <c r="N645" s="504">
        <v>14.407941124256201</v>
      </c>
      <c r="O645" s="504">
        <v>14.198841410781275</v>
      </c>
      <c r="P645" s="504">
        <v>13.966069750311178</v>
      </c>
      <c r="Q645" s="504">
        <v>13.792016021032779</v>
      </c>
      <c r="R645" s="504">
        <v>13.497317168431213</v>
      </c>
      <c r="S645" s="504">
        <v>0</v>
      </c>
      <c r="T645" s="504">
        <v>0</v>
      </c>
      <c r="U645" s="504">
        <v>0</v>
      </c>
      <c r="V645" s="504">
        <v>0</v>
      </c>
      <c r="W645" s="504">
        <v>0</v>
      </c>
      <c r="X645" s="504">
        <v>0</v>
      </c>
    </row>
    <row r="646" spans="2:24" outlineLevel="1">
      <c r="E646" s="505" t="s">
        <v>7976</v>
      </c>
      <c r="F646" s="488">
        <v>0</v>
      </c>
      <c r="G646" s="488" t="s">
        <v>29</v>
      </c>
      <c r="H646" s="504">
        <v>1347.7066328295493</v>
      </c>
      <c r="I646" s="504">
        <v>0</v>
      </c>
      <c r="J646" s="504">
        <v>0</v>
      </c>
      <c r="K646" s="504">
        <v>0</v>
      </c>
      <c r="L646" s="504">
        <v>0</v>
      </c>
      <c r="M646" s="504">
        <v>0</v>
      </c>
      <c r="N646" s="504">
        <v>282.04699505598865</v>
      </c>
      <c r="O646" s="504">
        <v>275.88328195106152</v>
      </c>
      <c r="P646" s="504">
        <v>269.33922447530534</v>
      </c>
      <c r="Q646" s="504">
        <v>264.00130574969131</v>
      </c>
      <c r="R646" s="504">
        <v>256.43582559750263</v>
      </c>
      <c r="S646" s="504">
        <v>0</v>
      </c>
      <c r="T646" s="504">
        <v>0</v>
      </c>
      <c r="U646" s="504">
        <v>0</v>
      </c>
      <c r="V646" s="504">
        <v>0</v>
      </c>
      <c r="W646" s="504">
        <v>0</v>
      </c>
      <c r="X646" s="504">
        <v>0</v>
      </c>
    </row>
    <row r="647" spans="2:24" outlineLevel="1">
      <c r="E647" s="505" t="s">
        <v>7977</v>
      </c>
      <c r="F647" s="488">
        <v>0</v>
      </c>
      <c r="G647" s="488" t="s">
        <v>29</v>
      </c>
      <c r="H647" s="504">
        <v>1064.6936494618485</v>
      </c>
      <c r="I647" s="504">
        <v>0</v>
      </c>
      <c r="J647" s="504">
        <v>0</v>
      </c>
      <c r="K647" s="504">
        <v>0</v>
      </c>
      <c r="L647" s="504">
        <v>0</v>
      </c>
      <c r="M647" s="504">
        <v>0</v>
      </c>
      <c r="N647" s="504">
        <v>224.82304419697155</v>
      </c>
      <c r="O647" s="504">
        <v>218.90132391689289</v>
      </c>
      <c r="P647" s="504">
        <v>212.72878868852354</v>
      </c>
      <c r="Q647" s="504">
        <v>207.55652656326947</v>
      </c>
      <c r="R647" s="504">
        <v>200.68396609619109</v>
      </c>
      <c r="S647" s="504">
        <v>0</v>
      </c>
      <c r="T647" s="504">
        <v>0</v>
      </c>
      <c r="U647" s="504">
        <v>0</v>
      </c>
      <c r="V647" s="504">
        <v>0</v>
      </c>
      <c r="W647" s="504">
        <v>0</v>
      </c>
      <c r="X647" s="504">
        <v>0</v>
      </c>
    </row>
    <row r="648" spans="2:24" outlineLevel="1">
      <c r="E648" s="505" t="s">
        <v>7978</v>
      </c>
      <c r="F648" s="488">
        <v>0</v>
      </c>
      <c r="G648" s="488" t="s">
        <v>29</v>
      </c>
      <c r="H648" s="504">
        <v>330.87142338396848</v>
      </c>
      <c r="I648" s="504">
        <v>0</v>
      </c>
      <c r="J648" s="504">
        <v>0</v>
      </c>
      <c r="K648" s="504">
        <v>0</v>
      </c>
      <c r="L648" s="504">
        <v>0</v>
      </c>
      <c r="M648" s="504">
        <v>0</v>
      </c>
      <c r="N648" s="504">
        <v>70.3813891706818</v>
      </c>
      <c r="O648" s="504">
        <v>68.269256676699939</v>
      </c>
      <c r="P648" s="504">
        <v>66.094120621821489</v>
      </c>
      <c r="Q648" s="504">
        <v>64.244023346364401</v>
      </c>
      <c r="R648" s="504">
        <v>61.882633568400827</v>
      </c>
      <c r="S648" s="504">
        <v>0</v>
      </c>
      <c r="T648" s="504">
        <v>0</v>
      </c>
      <c r="U648" s="504">
        <v>0</v>
      </c>
      <c r="V648" s="504">
        <v>0</v>
      </c>
      <c r="W648" s="504">
        <v>0</v>
      </c>
      <c r="X648" s="504">
        <v>0</v>
      </c>
    </row>
    <row r="649" spans="2:24" outlineLevel="1">
      <c r="E649" s="505" t="s">
        <v>7979</v>
      </c>
      <c r="F649" s="488">
        <v>0</v>
      </c>
      <c r="G649" s="488" t="s">
        <v>29</v>
      </c>
      <c r="H649" s="504">
        <v>399.32336806639239</v>
      </c>
      <c r="I649" s="504">
        <v>0</v>
      </c>
      <c r="J649" s="504">
        <v>0</v>
      </c>
      <c r="K649" s="504">
        <v>0</v>
      </c>
      <c r="L649" s="504">
        <v>0</v>
      </c>
      <c r="M649" s="504">
        <v>0</v>
      </c>
      <c r="N649" s="504">
        <v>77.3318746914305</v>
      </c>
      <c r="O649" s="504">
        <v>78.64581828018099</v>
      </c>
      <c r="P649" s="504">
        <v>79.829433471110022</v>
      </c>
      <c r="Q649" s="504">
        <v>81.354711071134631</v>
      </c>
      <c r="R649" s="504">
        <v>82.161530552536277</v>
      </c>
      <c r="S649" s="504">
        <v>0</v>
      </c>
      <c r="T649" s="504">
        <v>0</v>
      </c>
      <c r="U649" s="504">
        <v>0</v>
      </c>
      <c r="V649" s="504">
        <v>0</v>
      </c>
      <c r="W649" s="504">
        <v>0</v>
      </c>
      <c r="X649" s="504">
        <v>0</v>
      </c>
    </row>
    <row r="650" spans="2:24" outlineLevel="1">
      <c r="E650" s="505" t="s">
        <v>7980</v>
      </c>
      <c r="F650" s="488">
        <v>0</v>
      </c>
      <c r="G650" s="488" t="s">
        <v>29</v>
      </c>
      <c r="H650" s="504">
        <v>0</v>
      </c>
      <c r="I650" s="504">
        <v>0</v>
      </c>
      <c r="J650" s="504">
        <v>0</v>
      </c>
      <c r="K650" s="504">
        <v>0</v>
      </c>
      <c r="L650" s="504">
        <v>0</v>
      </c>
      <c r="M650" s="504">
        <v>0</v>
      </c>
      <c r="N650" s="504">
        <v>0</v>
      </c>
      <c r="O650" s="504">
        <v>0</v>
      </c>
      <c r="P650" s="504">
        <v>0</v>
      </c>
      <c r="Q650" s="504">
        <v>0</v>
      </c>
      <c r="R650" s="504">
        <v>0</v>
      </c>
      <c r="S650" s="504">
        <v>0</v>
      </c>
      <c r="T650" s="504">
        <v>0</v>
      </c>
      <c r="U650" s="504">
        <v>0</v>
      </c>
      <c r="V650" s="504">
        <v>0</v>
      </c>
      <c r="W650" s="504">
        <v>0</v>
      </c>
      <c r="X650" s="504">
        <v>0</v>
      </c>
    </row>
    <row r="651" spans="2:24" outlineLevel="1">
      <c r="B651" s="490" t="s">
        <v>7862</v>
      </c>
      <c r="E651" s="505"/>
      <c r="H651" s="488"/>
    </row>
    <row r="652" spans="2:24" outlineLevel="1">
      <c r="E652" s="505" t="s">
        <v>7981</v>
      </c>
      <c r="F652" s="488">
        <v>0</v>
      </c>
      <c r="G652" s="488" t="s">
        <v>29</v>
      </c>
      <c r="H652" s="504">
        <v>56.64072033597688</v>
      </c>
      <c r="I652" s="504">
        <v>0</v>
      </c>
      <c r="J652" s="504">
        <v>0</v>
      </c>
      <c r="K652" s="504">
        <v>0</v>
      </c>
      <c r="L652" s="504">
        <v>0</v>
      </c>
      <c r="M652" s="504">
        <v>0</v>
      </c>
      <c r="N652" s="504">
        <v>11.681228668840243</v>
      </c>
      <c r="O652" s="504">
        <v>11.511701215429323</v>
      </c>
      <c r="P652" s="504">
        <v>11.322981746760812</v>
      </c>
      <c r="Q652" s="504">
        <v>11.181867801691832</v>
      </c>
      <c r="R652" s="504">
        <v>10.942940903254671</v>
      </c>
      <c r="S652" s="504">
        <v>0</v>
      </c>
      <c r="T652" s="504">
        <v>0</v>
      </c>
      <c r="U652" s="504">
        <v>0</v>
      </c>
      <c r="V652" s="504">
        <v>0</v>
      </c>
      <c r="W652" s="504">
        <v>0</v>
      </c>
      <c r="X652" s="504">
        <v>0</v>
      </c>
    </row>
    <row r="653" spans="2:24" outlineLevel="1">
      <c r="E653" s="505" t="s">
        <v>7982</v>
      </c>
      <c r="F653" s="488">
        <v>0</v>
      </c>
      <c r="G653" s="488" t="s">
        <v>29</v>
      </c>
      <c r="H653" s="504">
        <v>581.22113441416161</v>
      </c>
      <c r="I653" s="504">
        <v>0</v>
      </c>
      <c r="J653" s="504">
        <v>0</v>
      </c>
      <c r="K653" s="504">
        <v>0</v>
      </c>
      <c r="L653" s="504">
        <v>0</v>
      </c>
      <c r="M653" s="504">
        <v>0</v>
      </c>
      <c r="N653" s="504">
        <v>121.63750658432821</v>
      </c>
      <c r="O653" s="504">
        <v>118.97930172298709</v>
      </c>
      <c r="P653" s="504">
        <v>116.15706695981405</v>
      </c>
      <c r="Q653" s="504">
        <v>113.85499980251424</v>
      </c>
      <c r="R653" s="504">
        <v>110.59225934451797</v>
      </c>
      <c r="S653" s="504">
        <v>0</v>
      </c>
      <c r="T653" s="504">
        <v>0</v>
      </c>
      <c r="U653" s="504">
        <v>0</v>
      </c>
      <c r="V653" s="504">
        <v>0</v>
      </c>
      <c r="W653" s="504">
        <v>0</v>
      </c>
      <c r="X653" s="504">
        <v>0</v>
      </c>
    </row>
    <row r="654" spans="2:24" outlineLevel="1">
      <c r="E654" s="505" t="s">
        <v>7983</v>
      </c>
      <c r="F654" s="488">
        <v>0</v>
      </c>
      <c r="G654" s="488" t="s">
        <v>29</v>
      </c>
      <c r="H654" s="504">
        <v>453.55031709906433</v>
      </c>
      <c r="I654" s="504">
        <v>0</v>
      </c>
      <c r="J654" s="504">
        <v>0</v>
      </c>
      <c r="K654" s="504">
        <v>0</v>
      </c>
      <c r="L654" s="504">
        <v>0</v>
      </c>
      <c r="M654" s="504">
        <v>0</v>
      </c>
      <c r="N654" s="504">
        <v>95.772678871761485</v>
      </c>
      <c r="O654" s="504">
        <v>93.250077077189729</v>
      </c>
      <c r="P654" s="504">
        <v>90.620630276650303</v>
      </c>
      <c r="Q654" s="504">
        <v>88.417291195766168</v>
      </c>
      <c r="R654" s="504">
        <v>85.489639677696687</v>
      </c>
      <c r="S654" s="504">
        <v>0</v>
      </c>
      <c r="T654" s="504">
        <v>0</v>
      </c>
      <c r="U654" s="504">
        <v>0</v>
      </c>
      <c r="V654" s="504">
        <v>0</v>
      </c>
      <c r="W654" s="504">
        <v>0</v>
      </c>
      <c r="X654" s="504">
        <v>0</v>
      </c>
    </row>
    <row r="655" spans="2:24" outlineLevel="1">
      <c r="E655" s="505" t="s">
        <v>7984</v>
      </c>
      <c r="F655" s="488">
        <v>0</v>
      </c>
      <c r="G655" s="488" t="s">
        <v>29</v>
      </c>
      <c r="H655" s="504">
        <v>73.731108841981353</v>
      </c>
      <c r="I655" s="504">
        <v>0</v>
      </c>
      <c r="J655" s="504">
        <v>0</v>
      </c>
      <c r="K655" s="504">
        <v>0</v>
      </c>
      <c r="L655" s="504">
        <v>0</v>
      </c>
      <c r="M655" s="504">
        <v>0</v>
      </c>
      <c r="N655" s="504">
        <v>15.683729384424142</v>
      </c>
      <c r="O655" s="504">
        <v>15.213063561399164</v>
      </c>
      <c r="P655" s="504">
        <v>14.728358078017939</v>
      </c>
      <c r="Q655" s="504">
        <v>14.316083962018867</v>
      </c>
      <c r="R655" s="504">
        <v>13.789873856121247</v>
      </c>
      <c r="S655" s="504">
        <v>0</v>
      </c>
      <c r="T655" s="504">
        <v>0</v>
      </c>
      <c r="U655" s="504">
        <v>0</v>
      </c>
      <c r="V655" s="504">
        <v>0</v>
      </c>
      <c r="W655" s="504">
        <v>0</v>
      </c>
      <c r="X655" s="504">
        <v>0</v>
      </c>
    </row>
    <row r="656" spans="2:24" outlineLevel="1">
      <c r="E656" s="505" t="s">
        <v>7985</v>
      </c>
      <c r="F656" s="488">
        <v>0</v>
      </c>
      <c r="G656" s="488" t="s">
        <v>29</v>
      </c>
      <c r="H656" s="504">
        <v>30.66209312295641</v>
      </c>
      <c r="I656" s="504">
        <v>0</v>
      </c>
      <c r="J656" s="504">
        <v>0</v>
      </c>
      <c r="K656" s="504">
        <v>0</v>
      </c>
      <c r="L656" s="504">
        <v>0</v>
      </c>
      <c r="M656" s="504">
        <v>0</v>
      </c>
      <c r="N656" s="504">
        <v>5.9379373529855739</v>
      </c>
      <c r="O656" s="504">
        <v>6.0388286703949783</v>
      </c>
      <c r="P656" s="504">
        <v>6.1297127060118921</v>
      </c>
      <c r="Q656" s="504">
        <v>6.2468313310419648</v>
      </c>
      <c r="R656" s="504">
        <v>6.3087830625220027</v>
      </c>
      <c r="S656" s="504">
        <v>0</v>
      </c>
      <c r="T656" s="504">
        <v>0</v>
      </c>
      <c r="U656" s="504">
        <v>0</v>
      </c>
      <c r="V656" s="504">
        <v>0</v>
      </c>
      <c r="W656" s="504">
        <v>0</v>
      </c>
      <c r="X656" s="504">
        <v>0</v>
      </c>
    </row>
    <row r="657" spans="1:24" outlineLevel="1">
      <c r="E657" s="505" t="s">
        <v>7986</v>
      </c>
      <c r="F657" s="488">
        <v>0</v>
      </c>
      <c r="G657" s="488" t="s">
        <v>29</v>
      </c>
      <c r="H657" s="504">
        <v>0</v>
      </c>
      <c r="I657" s="504">
        <v>0</v>
      </c>
      <c r="J657" s="504">
        <v>0</v>
      </c>
      <c r="K657" s="504">
        <v>0</v>
      </c>
      <c r="L657" s="504">
        <v>0</v>
      </c>
      <c r="M657" s="504">
        <v>0</v>
      </c>
      <c r="N657" s="504">
        <v>0</v>
      </c>
      <c r="O657" s="504">
        <v>0</v>
      </c>
      <c r="P657" s="504">
        <v>0</v>
      </c>
      <c r="Q657" s="504">
        <v>0</v>
      </c>
      <c r="R657" s="504">
        <v>0</v>
      </c>
      <c r="S657" s="504">
        <v>0</v>
      </c>
      <c r="T657" s="504">
        <v>0</v>
      </c>
      <c r="U657" s="504">
        <v>0</v>
      </c>
      <c r="V657" s="504">
        <v>0</v>
      </c>
      <c r="W657" s="504">
        <v>0</v>
      </c>
      <c r="X657" s="504">
        <v>0</v>
      </c>
    </row>
    <row r="658" spans="1:24" outlineLevel="1">
      <c r="B658" s="490" t="s">
        <v>7863</v>
      </c>
      <c r="E658" s="505"/>
      <c r="H658" s="488"/>
    </row>
    <row r="659" spans="1:24" outlineLevel="1">
      <c r="E659" s="505" t="s">
        <v>7987</v>
      </c>
      <c r="F659" s="488">
        <v>0</v>
      </c>
      <c r="G659" s="488" t="s">
        <v>29</v>
      </c>
      <c r="H659" s="504">
        <v>60.789006790397451</v>
      </c>
      <c r="I659" s="504">
        <v>0</v>
      </c>
      <c r="J659" s="504">
        <v>0</v>
      </c>
      <c r="K659" s="504">
        <v>0</v>
      </c>
      <c r="L659" s="504">
        <v>0</v>
      </c>
      <c r="M659" s="504">
        <v>0</v>
      </c>
      <c r="N659" s="504">
        <v>2.2145263636532677</v>
      </c>
      <c r="O659" s="504">
        <v>6.7908370233121023</v>
      </c>
      <c r="P659" s="504">
        <v>11.811607043342475</v>
      </c>
      <c r="Q659" s="504">
        <v>17.064458739453549</v>
      </c>
      <c r="R659" s="504">
        <v>22.907577620636051</v>
      </c>
      <c r="S659" s="504">
        <v>0</v>
      </c>
      <c r="T659" s="504">
        <v>0</v>
      </c>
      <c r="U659" s="504">
        <v>0</v>
      </c>
      <c r="V659" s="504">
        <v>0</v>
      </c>
      <c r="W659" s="504">
        <v>0</v>
      </c>
      <c r="X659" s="504">
        <v>0</v>
      </c>
    </row>
    <row r="660" spans="1:24" outlineLevel="1">
      <c r="E660" s="505" t="s">
        <v>7988</v>
      </c>
      <c r="F660" s="488">
        <v>0</v>
      </c>
      <c r="G660" s="488" t="s">
        <v>29</v>
      </c>
      <c r="H660" s="504">
        <v>608.5252466839512</v>
      </c>
      <c r="I660" s="504">
        <v>0</v>
      </c>
      <c r="J660" s="504">
        <v>0</v>
      </c>
      <c r="K660" s="504">
        <v>0</v>
      </c>
      <c r="L660" s="504">
        <v>0</v>
      </c>
      <c r="M660" s="504">
        <v>0</v>
      </c>
      <c r="N660" s="504">
        <v>24.545788927516302</v>
      </c>
      <c r="O660" s="504">
        <v>73.426635020329002</v>
      </c>
      <c r="P660" s="504">
        <v>121.83364602594369</v>
      </c>
      <c r="Q660" s="504">
        <v>170.80185937872872</v>
      </c>
      <c r="R660" s="504">
        <v>217.91731733143348</v>
      </c>
      <c r="S660" s="504">
        <v>0</v>
      </c>
      <c r="T660" s="504">
        <v>0</v>
      </c>
      <c r="U660" s="504">
        <v>0</v>
      </c>
      <c r="V660" s="504">
        <v>0</v>
      </c>
      <c r="W660" s="504">
        <v>0</v>
      </c>
      <c r="X660" s="504">
        <v>0</v>
      </c>
    </row>
    <row r="661" spans="1:24" outlineLevel="1">
      <c r="E661" s="505" t="s">
        <v>7989</v>
      </c>
      <c r="F661" s="488">
        <v>0</v>
      </c>
      <c r="G661" s="488" t="s">
        <v>29</v>
      </c>
      <c r="H661" s="504">
        <v>815.68797598735409</v>
      </c>
      <c r="I661" s="504">
        <v>0</v>
      </c>
      <c r="J661" s="504">
        <v>0</v>
      </c>
      <c r="K661" s="504">
        <v>0</v>
      </c>
      <c r="L661" s="504">
        <v>0</v>
      </c>
      <c r="M661" s="504">
        <v>0</v>
      </c>
      <c r="N661" s="504">
        <v>33.217141651298604</v>
      </c>
      <c r="O661" s="504">
        <v>102.48908577773859</v>
      </c>
      <c r="P661" s="504">
        <v>165.32749680963636</v>
      </c>
      <c r="Q661" s="504">
        <v>225.27368928296045</v>
      </c>
      <c r="R661" s="504">
        <v>289.38056246571995</v>
      </c>
      <c r="S661" s="504">
        <v>0</v>
      </c>
      <c r="T661" s="504">
        <v>0</v>
      </c>
      <c r="U661" s="504">
        <v>0</v>
      </c>
      <c r="V661" s="504">
        <v>0</v>
      </c>
      <c r="W661" s="504">
        <v>0</v>
      </c>
      <c r="X661" s="504">
        <v>0</v>
      </c>
    </row>
    <row r="662" spans="1:24" outlineLevel="1">
      <c r="E662" s="505" t="s">
        <v>7990</v>
      </c>
      <c r="F662" s="488">
        <v>0</v>
      </c>
      <c r="G662" s="488" t="s">
        <v>29</v>
      </c>
      <c r="H662" s="504">
        <v>84.349222711662023</v>
      </c>
      <c r="I662" s="504">
        <v>0</v>
      </c>
      <c r="J662" s="504">
        <v>0</v>
      </c>
      <c r="K662" s="504">
        <v>0</v>
      </c>
      <c r="L662" s="504">
        <v>0</v>
      </c>
      <c r="M662" s="504">
        <v>0</v>
      </c>
      <c r="N662" s="504">
        <v>3.2459938902786512</v>
      </c>
      <c r="O662" s="504">
        <v>10.169511049330726</v>
      </c>
      <c r="P662" s="504">
        <v>16.669600305402874</v>
      </c>
      <c r="Q662" s="504">
        <v>23.43045291156119</v>
      </c>
      <c r="R662" s="504">
        <v>30.833664555088586</v>
      </c>
      <c r="S662" s="504">
        <v>0</v>
      </c>
      <c r="T662" s="504">
        <v>0</v>
      </c>
      <c r="U662" s="504">
        <v>0</v>
      </c>
      <c r="V662" s="504">
        <v>0</v>
      </c>
      <c r="W662" s="504">
        <v>0</v>
      </c>
      <c r="X662" s="504">
        <v>0</v>
      </c>
    </row>
    <row r="663" spans="1:24" outlineLevel="1">
      <c r="E663" s="505" t="s">
        <v>7991</v>
      </c>
      <c r="F663" s="488">
        <v>0</v>
      </c>
      <c r="G663" s="488" t="s">
        <v>29</v>
      </c>
      <c r="H663" s="504">
        <v>-12.871177402300656</v>
      </c>
      <c r="I663" s="504">
        <v>0</v>
      </c>
      <c r="J663" s="504">
        <v>0</v>
      </c>
      <c r="K663" s="504">
        <v>0</v>
      </c>
      <c r="L663" s="504">
        <v>0</v>
      </c>
      <c r="M663" s="504">
        <v>0</v>
      </c>
      <c r="N663" s="504">
        <v>-1.8299733418393089</v>
      </c>
      <c r="O663" s="504">
        <v>-3.4768827257396331</v>
      </c>
      <c r="P663" s="504">
        <v>-2.8420911875798769</v>
      </c>
      <c r="Q663" s="504">
        <v>-2.4675969572334306</v>
      </c>
      <c r="R663" s="504">
        <v>-2.2546331899084047</v>
      </c>
      <c r="S663" s="504">
        <v>0</v>
      </c>
      <c r="T663" s="504">
        <v>0</v>
      </c>
      <c r="U663" s="504">
        <v>0</v>
      </c>
      <c r="V663" s="504">
        <v>0</v>
      </c>
      <c r="W663" s="504">
        <v>0</v>
      </c>
      <c r="X663" s="504">
        <v>0</v>
      </c>
    </row>
    <row r="664" spans="1:24" outlineLevel="1">
      <c r="E664" s="505" t="s">
        <v>7992</v>
      </c>
      <c r="F664" s="488">
        <v>0</v>
      </c>
      <c r="G664" s="488" t="s">
        <v>29</v>
      </c>
      <c r="H664" s="504">
        <v>0</v>
      </c>
      <c r="I664" s="504">
        <v>0</v>
      </c>
      <c r="J664" s="504">
        <v>0</v>
      </c>
      <c r="K664" s="504">
        <v>0</v>
      </c>
      <c r="L664" s="504">
        <v>0</v>
      </c>
      <c r="M664" s="504">
        <v>0</v>
      </c>
      <c r="N664" s="504">
        <v>0</v>
      </c>
      <c r="O664" s="504">
        <v>0</v>
      </c>
      <c r="P664" s="504">
        <v>0</v>
      </c>
      <c r="Q664" s="504">
        <v>0</v>
      </c>
      <c r="R664" s="504">
        <v>0</v>
      </c>
      <c r="S664" s="504">
        <v>0</v>
      </c>
      <c r="T664" s="504">
        <v>0</v>
      </c>
      <c r="U664" s="504">
        <v>0</v>
      </c>
      <c r="V664" s="504">
        <v>0</v>
      </c>
      <c r="W664" s="504">
        <v>0</v>
      </c>
      <c r="X664" s="504">
        <v>0</v>
      </c>
    </row>
    <row r="665" spans="1:24" outlineLevel="1">
      <c r="B665" s="490" t="s">
        <v>7864</v>
      </c>
      <c r="E665" s="505"/>
      <c r="H665" s="488"/>
    </row>
    <row r="666" spans="1:24" outlineLevel="1">
      <c r="E666" s="505" t="s">
        <v>7993</v>
      </c>
      <c r="F666" s="488">
        <v>0</v>
      </c>
      <c r="G666" s="488" t="s">
        <v>29</v>
      </c>
      <c r="H666" s="504">
        <v>187.29191260118699</v>
      </c>
      <c r="I666" s="504">
        <v>0</v>
      </c>
      <c r="J666" s="504">
        <v>0</v>
      </c>
      <c r="K666" s="504">
        <v>0</v>
      </c>
      <c r="L666" s="504">
        <v>0</v>
      </c>
      <c r="M666" s="504">
        <v>0</v>
      </c>
      <c r="N666" s="504">
        <v>28.303696156749712</v>
      </c>
      <c r="O666" s="504">
        <v>32.501379649522697</v>
      </c>
      <c r="P666" s="504">
        <v>37.100658540414464</v>
      </c>
      <c r="Q666" s="504">
        <v>42.038342562178158</v>
      </c>
      <c r="R666" s="504">
        <v>47.347835692321937</v>
      </c>
      <c r="S666" s="504">
        <v>0</v>
      </c>
      <c r="T666" s="504">
        <v>0</v>
      </c>
      <c r="U666" s="504">
        <v>0</v>
      </c>
      <c r="V666" s="504">
        <v>0</v>
      </c>
      <c r="W666" s="504">
        <v>0</v>
      </c>
      <c r="X666" s="504">
        <v>0</v>
      </c>
    </row>
    <row r="667" spans="1:24" outlineLevel="1">
      <c r="E667" s="505" t="s">
        <v>7994</v>
      </c>
      <c r="F667" s="488">
        <v>0</v>
      </c>
      <c r="G667" s="488" t="s">
        <v>29</v>
      </c>
      <c r="H667" s="504">
        <v>2537.4530139276621</v>
      </c>
      <c r="I667" s="504">
        <v>0</v>
      </c>
      <c r="J667" s="504">
        <v>0</v>
      </c>
      <c r="K667" s="504">
        <v>0</v>
      </c>
      <c r="L667" s="504">
        <v>0</v>
      </c>
      <c r="M667" s="504">
        <v>0</v>
      </c>
      <c r="N667" s="504">
        <v>428.23029056783315</v>
      </c>
      <c r="O667" s="504">
        <v>468.28921869437761</v>
      </c>
      <c r="P667" s="504">
        <v>507.32993746106308</v>
      </c>
      <c r="Q667" s="504">
        <v>548.65816493093428</v>
      </c>
      <c r="R667" s="504">
        <v>584.94540227345408</v>
      </c>
      <c r="S667" s="504">
        <v>0</v>
      </c>
      <c r="T667" s="504">
        <v>0</v>
      </c>
      <c r="U667" s="504">
        <v>0</v>
      </c>
      <c r="V667" s="504">
        <v>0</v>
      </c>
      <c r="W667" s="504">
        <v>0</v>
      </c>
      <c r="X667" s="504">
        <v>0</v>
      </c>
    </row>
    <row r="668" spans="1:24" outlineLevel="1">
      <c r="E668" s="505" t="s">
        <v>7995</v>
      </c>
      <c r="F668" s="488">
        <v>0</v>
      </c>
      <c r="G668" s="488" t="s">
        <v>29</v>
      </c>
      <c r="H668" s="504">
        <v>2333.9319425482663</v>
      </c>
      <c r="I668" s="504">
        <v>0</v>
      </c>
      <c r="J668" s="504">
        <v>0</v>
      </c>
      <c r="K668" s="504">
        <v>0</v>
      </c>
      <c r="L668" s="504">
        <v>0</v>
      </c>
      <c r="M668" s="504">
        <v>0</v>
      </c>
      <c r="N668" s="504">
        <v>353.81286472003165</v>
      </c>
      <c r="O668" s="504">
        <v>414.6404867718212</v>
      </c>
      <c r="P668" s="504">
        <v>468.67691577481025</v>
      </c>
      <c r="Q668" s="504">
        <v>521.24750704199607</v>
      </c>
      <c r="R668" s="504">
        <v>575.55416823960763</v>
      </c>
      <c r="S668" s="504">
        <v>0</v>
      </c>
      <c r="T668" s="504">
        <v>0</v>
      </c>
      <c r="U668" s="504">
        <v>0</v>
      </c>
      <c r="V668" s="504">
        <v>0</v>
      </c>
      <c r="W668" s="504">
        <v>0</v>
      </c>
      <c r="X668" s="504">
        <v>0</v>
      </c>
    </row>
    <row r="669" spans="1:24" outlineLevel="1">
      <c r="E669" s="505" t="s">
        <v>7996</v>
      </c>
      <c r="F669" s="488">
        <v>0</v>
      </c>
      <c r="G669" s="488" t="s">
        <v>29</v>
      </c>
      <c r="H669" s="504">
        <v>488.95175493761184</v>
      </c>
      <c r="I669" s="504">
        <v>0</v>
      </c>
      <c r="J669" s="504">
        <v>0</v>
      </c>
      <c r="K669" s="504">
        <v>0</v>
      </c>
      <c r="L669" s="504">
        <v>0</v>
      </c>
      <c r="M669" s="504">
        <v>0</v>
      </c>
      <c r="N669" s="504">
        <v>89.311112445384595</v>
      </c>
      <c r="O669" s="504">
        <v>93.651831287429829</v>
      </c>
      <c r="P669" s="504">
        <v>97.492079005242289</v>
      </c>
      <c r="Q669" s="504">
        <v>101.99056021994446</v>
      </c>
      <c r="R669" s="504">
        <v>106.50617197961067</v>
      </c>
      <c r="S669" s="504">
        <v>0</v>
      </c>
      <c r="T669" s="504">
        <v>0</v>
      </c>
      <c r="U669" s="504">
        <v>0</v>
      </c>
      <c r="V669" s="504">
        <v>0</v>
      </c>
      <c r="W669" s="504">
        <v>0</v>
      </c>
      <c r="X669" s="504">
        <v>0</v>
      </c>
    </row>
    <row r="670" spans="1:24" outlineLevel="1">
      <c r="E670" s="505" t="s">
        <v>7997</v>
      </c>
      <c r="F670" s="488">
        <v>0</v>
      </c>
      <c r="G670" s="488" t="s">
        <v>29</v>
      </c>
      <c r="H670" s="504">
        <v>417.11428378704818</v>
      </c>
      <c r="I670" s="504">
        <v>0</v>
      </c>
      <c r="J670" s="504">
        <v>0</v>
      </c>
      <c r="K670" s="504">
        <v>0</v>
      </c>
      <c r="L670" s="504">
        <v>0</v>
      </c>
      <c r="M670" s="504">
        <v>0</v>
      </c>
      <c r="N670" s="504">
        <v>81.439838702576765</v>
      </c>
      <c r="O670" s="504">
        <v>81.207764224836339</v>
      </c>
      <c r="P670" s="504">
        <v>83.117054989542027</v>
      </c>
      <c r="Q670" s="504">
        <v>85.133945444943166</v>
      </c>
      <c r="R670" s="504">
        <v>86.21568042514987</v>
      </c>
      <c r="S670" s="504">
        <v>0</v>
      </c>
      <c r="T670" s="504">
        <v>0</v>
      </c>
      <c r="U670" s="504">
        <v>0</v>
      </c>
      <c r="V670" s="504">
        <v>0</v>
      </c>
      <c r="W670" s="504">
        <v>0</v>
      </c>
      <c r="X670" s="504">
        <v>0</v>
      </c>
    </row>
    <row r="671" spans="1:24" outlineLevel="1">
      <c r="E671" s="505" t="s">
        <v>7998</v>
      </c>
      <c r="F671" s="488">
        <v>0</v>
      </c>
      <c r="G671" s="488" t="s">
        <v>29</v>
      </c>
      <c r="H671" s="504">
        <v>0</v>
      </c>
      <c r="I671" s="504">
        <v>0</v>
      </c>
      <c r="J671" s="504">
        <v>0</v>
      </c>
      <c r="K671" s="504">
        <v>0</v>
      </c>
      <c r="L671" s="504">
        <v>0</v>
      </c>
      <c r="M671" s="504">
        <v>0</v>
      </c>
      <c r="N671" s="504">
        <v>0</v>
      </c>
      <c r="O671" s="504">
        <v>0</v>
      </c>
      <c r="P671" s="504">
        <v>0</v>
      </c>
      <c r="Q671" s="504">
        <v>0</v>
      </c>
      <c r="R671" s="504">
        <v>0</v>
      </c>
      <c r="S671" s="504">
        <v>0</v>
      </c>
      <c r="T671" s="504">
        <v>0</v>
      </c>
      <c r="U671" s="504">
        <v>0</v>
      </c>
      <c r="V671" s="504">
        <v>0</v>
      </c>
      <c r="W671" s="504">
        <v>0</v>
      </c>
      <c r="X671" s="504">
        <v>0</v>
      </c>
    </row>
    <row r="672" spans="1:24">
      <c r="A672" s="490" t="s">
        <v>7999</v>
      </c>
      <c r="E672" s="505"/>
    </row>
    <row r="673" spans="2:24" outlineLevel="1">
      <c r="B673" s="490" t="s">
        <v>8000</v>
      </c>
      <c r="E673" s="505"/>
    </row>
    <row r="674" spans="2:24" outlineLevel="1">
      <c r="E674" s="505" t="s">
        <v>5520</v>
      </c>
      <c r="F674" s="488">
        <v>0</v>
      </c>
      <c r="G674" s="488" t="s">
        <v>29</v>
      </c>
      <c r="H674" s="504">
        <v>0</v>
      </c>
      <c r="I674" s="504">
        <v>0</v>
      </c>
      <c r="J674" s="504">
        <v>0</v>
      </c>
      <c r="K674" s="504">
        <v>0</v>
      </c>
      <c r="L674" s="504">
        <v>0</v>
      </c>
      <c r="M674" s="504">
        <v>0</v>
      </c>
      <c r="N674" s="504">
        <v>0</v>
      </c>
      <c r="O674" s="504">
        <v>0</v>
      </c>
      <c r="P674" s="504">
        <v>0</v>
      </c>
      <c r="Q674" s="504">
        <v>0</v>
      </c>
      <c r="R674" s="504">
        <v>0</v>
      </c>
      <c r="S674" s="504">
        <v>0</v>
      </c>
      <c r="T674" s="504">
        <v>0</v>
      </c>
      <c r="U674" s="504">
        <v>0</v>
      </c>
      <c r="V674" s="504">
        <v>0</v>
      </c>
      <c r="W674" s="504">
        <v>0</v>
      </c>
      <c r="X674" s="504">
        <v>0</v>
      </c>
    </row>
    <row r="675" spans="2:24" outlineLevel="1">
      <c r="E675" s="505" t="s">
        <v>5521</v>
      </c>
      <c r="F675" s="488">
        <v>0</v>
      </c>
      <c r="G675" s="488" t="s">
        <v>29</v>
      </c>
      <c r="H675" s="504">
        <v>0</v>
      </c>
      <c r="I675" s="504">
        <v>0</v>
      </c>
      <c r="J675" s="504">
        <v>0</v>
      </c>
      <c r="K675" s="504">
        <v>0</v>
      </c>
      <c r="L675" s="504">
        <v>0</v>
      </c>
      <c r="M675" s="504">
        <v>0</v>
      </c>
      <c r="N675" s="504">
        <v>0</v>
      </c>
      <c r="O675" s="504">
        <v>0</v>
      </c>
      <c r="P675" s="504">
        <v>0</v>
      </c>
      <c r="Q675" s="504">
        <v>0</v>
      </c>
      <c r="R675" s="504">
        <v>0</v>
      </c>
      <c r="S675" s="504">
        <v>0</v>
      </c>
      <c r="T675" s="504">
        <v>0</v>
      </c>
      <c r="U675" s="504">
        <v>0</v>
      </c>
      <c r="V675" s="504">
        <v>0</v>
      </c>
      <c r="W675" s="504">
        <v>0</v>
      </c>
      <c r="X675" s="504">
        <v>0</v>
      </c>
    </row>
    <row r="676" spans="2:24" outlineLevel="1">
      <c r="E676" s="505" t="s">
        <v>5522</v>
      </c>
      <c r="F676" s="488">
        <v>0</v>
      </c>
      <c r="G676" s="488" t="s">
        <v>29</v>
      </c>
      <c r="H676" s="504">
        <v>0</v>
      </c>
      <c r="I676" s="504">
        <v>0</v>
      </c>
      <c r="J676" s="504">
        <v>0</v>
      </c>
      <c r="K676" s="504">
        <v>0</v>
      </c>
      <c r="L676" s="504">
        <v>0</v>
      </c>
      <c r="M676" s="504">
        <v>0</v>
      </c>
      <c r="N676" s="504">
        <v>0</v>
      </c>
      <c r="O676" s="504">
        <v>0</v>
      </c>
      <c r="P676" s="504">
        <v>0</v>
      </c>
      <c r="Q676" s="504">
        <v>0</v>
      </c>
      <c r="R676" s="504">
        <v>0</v>
      </c>
      <c r="S676" s="504">
        <v>0</v>
      </c>
      <c r="T676" s="504">
        <v>0</v>
      </c>
      <c r="U676" s="504">
        <v>0</v>
      </c>
      <c r="V676" s="504">
        <v>0</v>
      </c>
      <c r="W676" s="504">
        <v>0</v>
      </c>
      <c r="X676" s="504">
        <v>0</v>
      </c>
    </row>
    <row r="677" spans="2:24" outlineLevel="1">
      <c r="E677" s="505" t="s">
        <v>5523</v>
      </c>
      <c r="F677" s="488">
        <v>0</v>
      </c>
      <c r="G677" s="488" t="s">
        <v>29</v>
      </c>
      <c r="H677" s="504">
        <v>0</v>
      </c>
      <c r="I677" s="504">
        <v>0</v>
      </c>
      <c r="J677" s="504">
        <v>0</v>
      </c>
      <c r="K677" s="504">
        <v>0</v>
      </c>
      <c r="L677" s="504">
        <v>0</v>
      </c>
      <c r="M677" s="504">
        <v>0</v>
      </c>
      <c r="N677" s="504">
        <v>0</v>
      </c>
      <c r="O677" s="504">
        <v>0</v>
      </c>
      <c r="P677" s="504">
        <v>0</v>
      </c>
      <c r="Q677" s="504">
        <v>0</v>
      </c>
      <c r="R677" s="504">
        <v>0</v>
      </c>
      <c r="S677" s="504">
        <v>0</v>
      </c>
      <c r="T677" s="504">
        <v>0</v>
      </c>
      <c r="U677" s="504">
        <v>0</v>
      </c>
      <c r="V677" s="504">
        <v>0</v>
      </c>
      <c r="W677" s="504">
        <v>0</v>
      </c>
      <c r="X677" s="504">
        <v>0</v>
      </c>
    </row>
    <row r="678" spans="2:24" outlineLevel="1">
      <c r="E678" s="505" t="s">
        <v>5524</v>
      </c>
      <c r="F678" s="488">
        <v>0</v>
      </c>
      <c r="G678" s="488" t="s">
        <v>29</v>
      </c>
      <c r="H678" s="504">
        <v>0</v>
      </c>
      <c r="I678" s="504">
        <v>0</v>
      </c>
      <c r="J678" s="504">
        <v>0</v>
      </c>
      <c r="K678" s="504">
        <v>0</v>
      </c>
      <c r="L678" s="504">
        <v>0</v>
      </c>
      <c r="M678" s="504">
        <v>0</v>
      </c>
      <c r="N678" s="504">
        <v>0</v>
      </c>
      <c r="O678" s="504">
        <v>0</v>
      </c>
      <c r="P678" s="504">
        <v>0</v>
      </c>
      <c r="Q678" s="504">
        <v>0</v>
      </c>
      <c r="R678" s="504">
        <v>0</v>
      </c>
      <c r="S678" s="504">
        <v>0</v>
      </c>
      <c r="T678" s="504">
        <v>0</v>
      </c>
      <c r="U678" s="504">
        <v>0</v>
      </c>
      <c r="V678" s="504">
        <v>0</v>
      </c>
      <c r="W678" s="504">
        <v>0</v>
      </c>
      <c r="X678" s="504">
        <v>0</v>
      </c>
    </row>
    <row r="679" spans="2:24" outlineLevel="1">
      <c r="E679" s="505" t="s">
        <v>5525</v>
      </c>
      <c r="F679" s="488">
        <v>0</v>
      </c>
      <c r="G679" s="488" t="s">
        <v>29</v>
      </c>
      <c r="H679" s="504">
        <v>0</v>
      </c>
      <c r="I679" s="504">
        <v>0</v>
      </c>
      <c r="J679" s="504">
        <v>0</v>
      </c>
      <c r="K679" s="504">
        <v>0</v>
      </c>
      <c r="L679" s="504">
        <v>0</v>
      </c>
      <c r="M679" s="504">
        <v>0</v>
      </c>
      <c r="N679" s="504">
        <v>0</v>
      </c>
      <c r="O679" s="504">
        <v>0</v>
      </c>
      <c r="P679" s="504">
        <v>0</v>
      </c>
      <c r="Q679" s="504">
        <v>0</v>
      </c>
      <c r="R679" s="504">
        <v>0</v>
      </c>
      <c r="S679" s="504">
        <v>0</v>
      </c>
      <c r="T679" s="504">
        <v>0</v>
      </c>
      <c r="U679" s="504">
        <v>0</v>
      </c>
      <c r="V679" s="504">
        <v>0</v>
      </c>
      <c r="W679" s="504">
        <v>0</v>
      </c>
      <c r="X679" s="504">
        <v>0</v>
      </c>
    </row>
    <row r="680" spans="2:24" outlineLevel="1">
      <c r="B680" s="490" t="s">
        <v>8001</v>
      </c>
      <c r="E680" s="505"/>
    </row>
    <row r="681" spans="2:24" outlineLevel="1">
      <c r="E681" s="505" t="s">
        <v>8002</v>
      </c>
      <c r="F681" s="488">
        <v>0</v>
      </c>
      <c r="G681" s="488" t="s">
        <v>29</v>
      </c>
      <c r="H681" s="504">
        <v>1232.2208853379871</v>
      </c>
      <c r="I681" s="504">
        <v>0</v>
      </c>
      <c r="J681" s="504">
        <v>0</v>
      </c>
      <c r="K681" s="504">
        <v>0</v>
      </c>
      <c r="L681" s="504">
        <v>0</v>
      </c>
      <c r="M681" s="504">
        <v>0</v>
      </c>
      <c r="N681" s="504">
        <v>202.74036459337924</v>
      </c>
      <c r="O681" s="504">
        <v>227.74765993859597</v>
      </c>
      <c r="P681" s="504">
        <v>246.3409873992</v>
      </c>
      <c r="Q681" s="504">
        <v>265.8941264683142</v>
      </c>
      <c r="R681" s="504">
        <v>289.49774693849753</v>
      </c>
      <c r="S681" s="504">
        <v>0</v>
      </c>
      <c r="T681" s="504">
        <v>0</v>
      </c>
      <c r="U681" s="504">
        <v>0</v>
      </c>
      <c r="V681" s="504">
        <v>0</v>
      </c>
      <c r="W681" s="504">
        <v>0</v>
      </c>
      <c r="X681" s="504">
        <v>0</v>
      </c>
    </row>
    <row r="682" spans="2:24" outlineLevel="1">
      <c r="E682" s="488" t="s">
        <v>7546</v>
      </c>
      <c r="F682" s="502">
        <v>0</v>
      </c>
      <c r="G682" s="488" t="s">
        <v>64</v>
      </c>
      <c r="H682" s="502">
        <v>0</v>
      </c>
      <c r="I682" s="502">
        <v>0</v>
      </c>
      <c r="J682" s="502">
        <v>0</v>
      </c>
      <c r="K682" s="502">
        <v>8.7741270075143429E-2</v>
      </c>
      <c r="L682" s="502">
        <v>5.4371394086782932E-2</v>
      </c>
      <c r="M682" s="502">
        <v>1.849539242511522E-2</v>
      </c>
      <c r="N682" s="502">
        <v>1.1831961948282732E-2</v>
      </c>
      <c r="O682" s="502">
        <v>1.9539819883654719E-2</v>
      </c>
      <c r="P682" s="502">
        <v>1.759392920418934E-2</v>
      </c>
      <c r="Q682" s="502">
        <v>2.1660859207095262E-2</v>
      </c>
      <c r="R682" s="502">
        <v>1.2448426046954175E-2</v>
      </c>
      <c r="S682" s="502">
        <v>7.4219393559827873E-2</v>
      </c>
      <c r="T682" s="502">
        <v>4.0476505625413495E-2</v>
      </c>
      <c r="U682" s="502">
        <v>4.0459558823529473E-2</v>
      </c>
      <c r="V682" s="502">
        <v>4.0381618699316224E-2</v>
      </c>
      <c r="W682" s="502">
        <v>4.0406360424028565E-2</v>
      </c>
      <c r="X682" s="502">
        <v>0</v>
      </c>
    </row>
    <row r="683" spans="2:24" outlineLevel="1">
      <c r="E683" s="488" t="s">
        <v>6799</v>
      </c>
      <c r="F683" s="502">
        <v>0.02</v>
      </c>
      <c r="G683" s="488" t="s">
        <v>64</v>
      </c>
      <c r="H683" s="502"/>
      <c r="I683" s="502"/>
      <c r="J683" s="502"/>
      <c r="K683" s="502"/>
      <c r="L683" s="502"/>
      <c r="M683" s="502"/>
      <c r="N683" s="502"/>
      <c r="O683" s="502"/>
      <c r="P683" s="502"/>
      <c r="Q683" s="502"/>
      <c r="R683" s="502"/>
      <c r="S683" s="502"/>
      <c r="T683" s="502"/>
      <c r="U683" s="502"/>
      <c r="V683" s="502"/>
      <c r="W683" s="502"/>
      <c r="X683" s="502"/>
    </row>
    <row r="684" spans="2:24" outlineLevel="1">
      <c r="B684" s="490" t="s">
        <v>8003</v>
      </c>
      <c r="D684" s="488"/>
    </row>
    <row r="685" spans="2:24" outlineLevel="1">
      <c r="D685" s="488"/>
      <c r="E685" s="488" t="s">
        <v>8004</v>
      </c>
      <c r="G685" s="488" t="s">
        <v>50</v>
      </c>
      <c r="M685" s="488">
        <v>435.55</v>
      </c>
    </row>
    <row r="686" spans="2:24" outlineLevel="1">
      <c r="D686" s="488"/>
      <c r="E686" s="488" t="s">
        <v>8005</v>
      </c>
      <c r="G686" s="488" t="s">
        <v>50</v>
      </c>
      <c r="M686" s="488">
        <v>0</v>
      </c>
    </row>
    <row r="687" spans="2:24" outlineLevel="1">
      <c r="E687" s="488" t="s">
        <v>7550</v>
      </c>
      <c r="F687" s="488">
        <v>0</v>
      </c>
      <c r="G687" s="488" t="s">
        <v>50</v>
      </c>
      <c r="H687" s="501">
        <v>0</v>
      </c>
      <c r="I687" s="501">
        <v>0</v>
      </c>
      <c r="J687" s="501">
        <v>0</v>
      </c>
      <c r="K687" s="501">
        <v>0</v>
      </c>
      <c r="L687" s="501">
        <v>0</v>
      </c>
      <c r="M687" s="501">
        <v>0</v>
      </c>
      <c r="N687" s="501">
        <v>599.85807237196468</v>
      </c>
      <c r="O687" s="501">
        <v>603.02172093622232</v>
      </c>
      <c r="P687" s="501">
        <v>627.73838133025913</v>
      </c>
      <c r="Q687" s="501">
        <v>644.02752836332775</v>
      </c>
      <c r="R687" s="501">
        <v>666.49925112214476</v>
      </c>
      <c r="S687" s="501">
        <v>56.011120018199634</v>
      </c>
      <c r="T687" s="501">
        <v>55.124558707408923</v>
      </c>
      <c r="U687" s="501">
        <v>54.353426079629493</v>
      </c>
      <c r="V687" s="501">
        <v>53.684435399489047</v>
      </c>
      <c r="W687" s="501">
        <v>53.1012017808374</v>
      </c>
      <c r="X687" s="501">
        <v>0</v>
      </c>
    </row>
    <row r="688" spans="2:24" outlineLevel="1">
      <c r="E688" s="488" t="s">
        <v>7867</v>
      </c>
      <c r="F688" s="488">
        <v>0</v>
      </c>
      <c r="G688" s="488" t="s">
        <v>50</v>
      </c>
      <c r="H688" s="501">
        <v>0</v>
      </c>
      <c r="I688" s="501">
        <v>0</v>
      </c>
      <c r="J688" s="501">
        <v>0</v>
      </c>
      <c r="K688" s="501">
        <v>0</v>
      </c>
      <c r="L688" s="501">
        <v>0</v>
      </c>
      <c r="M688" s="501">
        <v>0</v>
      </c>
      <c r="N688" s="501">
        <v>0</v>
      </c>
      <c r="O688" s="501">
        <v>0</v>
      </c>
      <c r="P688" s="501">
        <v>0</v>
      </c>
      <c r="Q688" s="501">
        <v>0</v>
      </c>
      <c r="R688" s="501">
        <v>0</v>
      </c>
      <c r="S688" s="501">
        <v>0</v>
      </c>
      <c r="T688" s="501">
        <v>0</v>
      </c>
      <c r="U688" s="501">
        <v>0</v>
      </c>
      <c r="V688" s="501">
        <v>0</v>
      </c>
      <c r="W688" s="501">
        <v>0</v>
      </c>
      <c r="X688" s="501">
        <v>0</v>
      </c>
    </row>
    <row r="689" spans="2:24" outlineLevel="1">
      <c r="E689" s="488" t="s">
        <v>7868</v>
      </c>
      <c r="G689" s="488" t="s">
        <v>50</v>
      </c>
      <c r="H689" s="501"/>
      <c r="I689" s="501"/>
      <c r="J689" s="501"/>
      <c r="K689" s="501"/>
      <c r="L689" s="501"/>
      <c r="M689" s="501">
        <f xml:space="preserve"> SUM(M685:M686)</f>
        <v>435.55</v>
      </c>
      <c r="N689" s="501">
        <f t="shared" ref="N689:R689" si="9" xml:space="preserve"> SUM(N687:N688)</f>
        <v>599.85807237196468</v>
      </c>
      <c r="O689" s="501">
        <f t="shared" si="9"/>
        <v>603.02172093622232</v>
      </c>
      <c r="P689" s="501">
        <f t="shared" si="9"/>
        <v>627.73838133025913</v>
      </c>
      <c r="Q689" s="501">
        <f t="shared" si="9"/>
        <v>644.02752836332775</v>
      </c>
      <c r="R689" s="501">
        <f t="shared" si="9"/>
        <v>666.49925112214476</v>
      </c>
      <c r="S689" s="501"/>
      <c r="T689" s="501"/>
      <c r="U689" s="501"/>
      <c r="V689" s="501"/>
      <c r="W689" s="501"/>
      <c r="X689" s="501"/>
    </row>
    <row r="690" spans="2:24" outlineLevel="1">
      <c r="E690" s="488" t="s">
        <v>7551</v>
      </c>
      <c r="F690" s="488">
        <v>0</v>
      </c>
      <c r="G690" s="488" t="s">
        <v>50</v>
      </c>
      <c r="H690" s="501">
        <v>0</v>
      </c>
      <c r="I690" s="501">
        <v>0</v>
      </c>
      <c r="J690" s="501">
        <v>0</v>
      </c>
      <c r="K690" s="501">
        <v>0</v>
      </c>
      <c r="L690" s="501">
        <v>0</v>
      </c>
      <c r="M690" s="501">
        <v>0</v>
      </c>
      <c r="N690" s="501">
        <v>651.79283904352906</v>
      </c>
      <c r="O690" s="501">
        <v>668.03347514391646</v>
      </c>
      <c r="P690" s="501">
        <v>707.64991740356459</v>
      </c>
      <c r="Q690" s="501">
        <v>741.73874281149267</v>
      </c>
      <c r="R690" s="501">
        <v>777.17551191239625</v>
      </c>
      <c r="S690" s="501">
        <v>68.78385561598347</v>
      </c>
      <c r="T690" s="501">
        <v>69.054103477970585</v>
      </c>
      <c r="U690" s="501">
        <v>69.453849633888908</v>
      </c>
      <c r="V690" s="501">
        <v>69.969744316137295</v>
      </c>
      <c r="W690" s="501">
        <v>70.594208584900599</v>
      </c>
      <c r="X690" s="501">
        <v>0</v>
      </c>
    </row>
    <row r="691" spans="2:24" outlineLevel="1">
      <c r="E691" s="488" t="s">
        <v>8006</v>
      </c>
      <c r="F691" s="488">
        <v>0</v>
      </c>
      <c r="G691" s="488" t="s">
        <v>50</v>
      </c>
      <c r="H691" s="501">
        <v>0</v>
      </c>
      <c r="I691" s="501">
        <v>0</v>
      </c>
      <c r="J691" s="501">
        <v>0</v>
      </c>
      <c r="K691" s="501">
        <v>0</v>
      </c>
      <c r="L691" s="501">
        <v>0</v>
      </c>
      <c r="M691" s="501">
        <v>0</v>
      </c>
      <c r="N691" s="501">
        <v>0</v>
      </c>
      <c r="O691" s="501">
        <v>0</v>
      </c>
      <c r="P691" s="501">
        <v>0</v>
      </c>
      <c r="Q691" s="501">
        <v>0</v>
      </c>
      <c r="R691" s="501">
        <v>0</v>
      </c>
      <c r="S691" s="501">
        <v>0</v>
      </c>
      <c r="T691" s="501">
        <v>0</v>
      </c>
      <c r="U691" s="501">
        <v>0</v>
      </c>
      <c r="V691" s="501">
        <v>0</v>
      </c>
      <c r="W691" s="501">
        <v>0</v>
      </c>
      <c r="X691" s="501">
        <v>0</v>
      </c>
    </row>
    <row r="692" spans="2:24" outlineLevel="1">
      <c r="E692" s="488" t="s">
        <v>8007</v>
      </c>
      <c r="G692" s="488" t="s">
        <v>50</v>
      </c>
      <c r="H692" s="501"/>
      <c r="I692" s="501"/>
      <c r="J692" s="501"/>
      <c r="K692" s="501"/>
      <c r="L692" s="501"/>
      <c r="M692" s="501">
        <f xml:space="preserve"> SUM(M685:M686) * M83</f>
        <v>467.72512677400198</v>
      </c>
      <c r="N692" s="501">
        <f t="shared" ref="N692:R692" si="10" xml:space="preserve"> SUM(N690:N691)</f>
        <v>651.79283904352906</v>
      </c>
      <c r="O692" s="501">
        <f t="shared" si="10"/>
        <v>668.03347514391646</v>
      </c>
      <c r="P692" s="501">
        <f t="shared" si="10"/>
        <v>707.64991740356459</v>
      </c>
      <c r="Q692" s="501">
        <f t="shared" si="10"/>
        <v>741.73874281149267</v>
      </c>
      <c r="R692" s="501">
        <f t="shared" si="10"/>
        <v>777.17551191239625</v>
      </c>
      <c r="S692" s="501"/>
      <c r="T692" s="501"/>
      <c r="U692" s="501"/>
      <c r="V692" s="501"/>
      <c r="W692" s="501"/>
      <c r="X692" s="501"/>
    </row>
    <row r="693" spans="2:24" outlineLevel="1">
      <c r="E693" s="488" t="s">
        <v>7552</v>
      </c>
      <c r="F693" s="501">
        <v>628.22899082478375</v>
      </c>
      <c r="G693" s="488" t="s">
        <v>50</v>
      </c>
      <c r="H693" s="501"/>
      <c r="I693" s="501"/>
      <c r="J693" s="501"/>
      <c r="K693" s="501"/>
      <c r="L693" s="501"/>
      <c r="M693" s="501"/>
      <c r="N693" s="501"/>
      <c r="O693" s="501"/>
      <c r="P693" s="501"/>
      <c r="Q693" s="501"/>
      <c r="R693" s="501"/>
      <c r="S693" s="501"/>
      <c r="T693" s="501"/>
      <c r="U693" s="501"/>
      <c r="V693" s="501"/>
      <c r="W693" s="501"/>
      <c r="X693" s="501"/>
    </row>
    <row r="694" spans="2:24" outlineLevel="1">
      <c r="E694" s="488" t="s">
        <v>8008</v>
      </c>
      <c r="F694" s="501">
        <v>0</v>
      </c>
      <c r="G694" s="488" t="s">
        <v>50</v>
      </c>
      <c r="H694" s="501"/>
      <c r="I694" s="501"/>
      <c r="J694" s="501"/>
      <c r="K694" s="501"/>
      <c r="L694" s="501"/>
      <c r="M694" s="501"/>
      <c r="N694" s="501"/>
      <c r="O694" s="501"/>
      <c r="P694" s="501"/>
      <c r="Q694" s="501"/>
      <c r="R694" s="501"/>
      <c r="S694" s="501"/>
      <c r="T694" s="501"/>
      <c r="U694" s="501"/>
      <c r="V694" s="501"/>
      <c r="W694" s="501"/>
      <c r="X694" s="501"/>
    </row>
    <row r="695" spans="2:24" outlineLevel="1">
      <c r="E695" s="488" t="s">
        <v>8009</v>
      </c>
      <c r="F695" s="501">
        <f>F693+F694</f>
        <v>628.22899082478375</v>
      </c>
      <c r="G695" s="488" t="s">
        <v>50</v>
      </c>
      <c r="H695" s="501"/>
      <c r="I695" s="501"/>
      <c r="J695" s="501"/>
      <c r="K695" s="501"/>
      <c r="L695" s="501"/>
      <c r="M695" s="501"/>
      <c r="N695" s="501"/>
      <c r="O695" s="501"/>
      <c r="P695" s="501"/>
      <c r="Q695" s="501"/>
      <c r="R695" s="501"/>
      <c r="S695" s="501"/>
      <c r="T695" s="501"/>
      <c r="U695" s="501"/>
      <c r="V695" s="501"/>
      <c r="W695" s="501"/>
      <c r="X695" s="501"/>
    </row>
    <row r="696" spans="2:24" outlineLevel="1">
      <c r="E696" s="488" t="s">
        <v>7553</v>
      </c>
      <c r="F696" s="501">
        <v>709.27809726297983</v>
      </c>
      <c r="G696" s="488" t="s">
        <v>50</v>
      </c>
      <c r="H696" s="501"/>
      <c r="I696" s="501"/>
      <c r="J696" s="501"/>
      <c r="K696" s="501"/>
      <c r="L696" s="501"/>
      <c r="M696" s="501"/>
      <c r="N696" s="501"/>
      <c r="O696" s="501"/>
      <c r="P696" s="501"/>
      <c r="Q696" s="501"/>
      <c r="R696" s="501"/>
      <c r="S696" s="501"/>
      <c r="T696" s="501"/>
      <c r="U696" s="501"/>
      <c r="V696" s="501"/>
      <c r="W696" s="501"/>
      <c r="X696" s="501"/>
    </row>
    <row r="697" spans="2:24" outlineLevel="1">
      <c r="E697" s="488" t="s">
        <v>8010</v>
      </c>
      <c r="F697" s="501">
        <v>0</v>
      </c>
      <c r="G697" s="488" t="s">
        <v>50</v>
      </c>
      <c r="H697" s="501"/>
      <c r="I697" s="501"/>
      <c r="J697" s="501"/>
      <c r="K697" s="501"/>
      <c r="L697" s="501"/>
      <c r="M697" s="501"/>
      <c r="N697" s="501"/>
      <c r="O697" s="501"/>
      <c r="P697" s="501"/>
      <c r="Q697" s="501"/>
      <c r="R697" s="501"/>
      <c r="S697" s="501"/>
      <c r="T697" s="501"/>
      <c r="U697" s="501"/>
      <c r="V697" s="501"/>
      <c r="W697" s="501"/>
      <c r="X697" s="501"/>
    </row>
    <row r="698" spans="2:24" outlineLevel="1">
      <c r="E698" s="488" t="s">
        <v>8011</v>
      </c>
      <c r="F698" s="501">
        <f>F696+F697</f>
        <v>709.27809726297983</v>
      </c>
      <c r="G698" s="488" t="s">
        <v>50</v>
      </c>
      <c r="H698" s="501"/>
      <c r="I698" s="501"/>
      <c r="J698" s="501"/>
      <c r="K698" s="501"/>
      <c r="L698" s="501"/>
      <c r="M698" s="501"/>
      <c r="N698" s="501"/>
      <c r="O698" s="501"/>
      <c r="P698" s="501"/>
      <c r="Q698" s="501"/>
      <c r="R698" s="501"/>
      <c r="S698" s="501"/>
      <c r="T698" s="501"/>
      <c r="U698" s="501"/>
      <c r="V698" s="501"/>
      <c r="W698" s="501"/>
      <c r="X698" s="501"/>
    </row>
    <row r="699" spans="2:24" outlineLevel="1">
      <c r="B699" s="490" t="s">
        <v>8012</v>
      </c>
    </row>
    <row r="700" spans="2:24" outlineLevel="1">
      <c r="E700" s="488" t="s">
        <v>7915</v>
      </c>
      <c r="F700" s="488">
        <v>0</v>
      </c>
      <c r="G700" s="488" t="s">
        <v>29</v>
      </c>
      <c r="H700" s="504">
        <v>0</v>
      </c>
      <c r="I700" s="504">
        <v>0</v>
      </c>
      <c r="J700" s="504">
        <v>0</v>
      </c>
      <c r="K700" s="504">
        <v>0</v>
      </c>
      <c r="L700" s="504">
        <v>0</v>
      </c>
      <c r="M700" s="504">
        <v>0</v>
      </c>
      <c r="N700" s="504">
        <v>321.69736519895685</v>
      </c>
      <c r="O700" s="504">
        <v>314.63185339834644</v>
      </c>
      <c r="P700" s="504">
        <v>310.06566105842069</v>
      </c>
      <c r="Q700" s="504">
        <v>304.98253514051839</v>
      </c>
      <c r="R700" s="504">
        <v>301.18165568373314</v>
      </c>
      <c r="S700" s="504">
        <v>294.74620141662086</v>
      </c>
      <c r="T700" s="504">
        <v>310.41380954884835</v>
      </c>
      <c r="U700" s="504">
        <v>316.64536848750822</v>
      </c>
      <c r="V700" s="504">
        <v>322.9967650980654</v>
      </c>
      <c r="W700" s="504">
        <v>329.45087971310596</v>
      </c>
      <c r="X700" s="504">
        <v>336.04195166745779</v>
      </c>
    </row>
    <row r="701" spans="2:24" outlineLevel="1">
      <c r="E701" s="488" t="s">
        <v>7916</v>
      </c>
      <c r="F701" s="488">
        <v>0</v>
      </c>
      <c r="G701" s="488" t="s">
        <v>29</v>
      </c>
      <c r="H701" s="504">
        <v>0</v>
      </c>
      <c r="I701" s="504">
        <v>0</v>
      </c>
      <c r="J701" s="504">
        <v>0</v>
      </c>
      <c r="K701" s="504">
        <v>0</v>
      </c>
      <c r="L701" s="504">
        <v>0</v>
      </c>
      <c r="M701" s="504">
        <v>0</v>
      </c>
      <c r="N701" s="504">
        <v>6320.0935369735917</v>
      </c>
      <c r="O701" s="504">
        <v>6135.2408138982173</v>
      </c>
      <c r="P701" s="504">
        <v>6001.1643483822436</v>
      </c>
      <c r="Q701" s="504">
        <v>5858.8144236621283</v>
      </c>
      <c r="R701" s="504">
        <v>5742.7010900662217</v>
      </c>
      <c r="S701" s="504">
        <v>5578.1326194919093</v>
      </c>
      <c r="T701" s="504">
        <v>5874.6453330459735</v>
      </c>
      <c r="U701" s="504">
        <v>5992.5788705061941</v>
      </c>
      <c r="V701" s="504">
        <v>6112.7803606098814</v>
      </c>
      <c r="W701" s="504">
        <v>6234.9258101222531</v>
      </c>
      <c r="X701" s="504">
        <v>6359.663205512873</v>
      </c>
    </row>
    <row r="702" spans="2:24" outlineLevel="1">
      <c r="E702" s="488" t="s">
        <v>7917</v>
      </c>
      <c r="F702" s="488">
        <v>0</v>
      </c>
      <c r="G702" s="488" t="s">
        <v>29</v>
      </c>
      <c r="H702" s="504">
        <v>0</v>
      </c>
      <c r="I702" s="504">
        <v>0</v>
      </c>
      <c r="J702" s="504">
        <v>0</v>
      </c>
      <c r="K702" s="504">
        <v>0</v>
      </c>
      <c r="L702" s="504">
        <v>0</v>
      </c>
      <c r="M702" s="504">
        <v>0</v>
      </c>
      <c r="N702" s="504">
        <v>5048.9000116954503</v>
      </c>
      <c r="O702" s="504">
        <v>4878.7496763113622</v>
      </c>
      <c r="P702" s="504">
        <v>4750.2459857629483</v>
      </c>
      <c r="Q702" s="504">
        <v>4616.2995108586938</v>
      </c>
      <c r="R702" s="504">
        <v>4504.0593610132337</v>
      </c>
      <c r="S702" s="504">
        <v>4354.9220593903037</v>
      </c>
      <c r="T702" s="504">
        <v>4586.4134643515381</v>
      </c>
      <c r="U702" s="504">
        <v>4678.4857399429757</v>
      </c>
      <c r="V702" s="504">
        <v>4772.3286362188646</v>
      </c>
      <c r="W702" s="504">
        <v>4867.6892073671397</v>
      </c>
      <c r="X702" s="504">
        <v>4965.0733450119315</v>
      </c>
    </row>
    <row r="703" spans="2:24" outlineLevel="1">
      <c r="E703" s="488" t="s">
        <v>7918</v>
      </c>
      <c r="F703" s="488">
        <v>0</v>
      </c>
      <c r="G703" s="488" t="s">
        <v>29</v>
      </c>
      <c r="H703" s="504">
        <v>0</v>
      </c>
      <c r="I703" s="504">
        <v>0</v>
      </c>
      <c r="J703" s="504">
        <v>0</v>
      </c>
      <c r="K703" s="504">
        <v>0</v>
      </c>
      <c r="L703" s="504">
        <v>0</v>
      </c>
      <c r="M703" s="504">
        <v>0</v>
      </c>
      <c r="N703" s="504">
        <v>1583.4188828109736</v>
      </c>
      <c r="O703" s="504">
        <v>1524.289158410249</v>
      </c>
      <c r="P703" s="504">
        <v>1478.5455222070059</v>
      </c>
      <c r="Q703" s="504">
        <v>1431.4373826038225</v>
      </c>
      <c r="R703" s="504">
        <v>1391.3687898662652</v>
      </c>
      <c r="S703" s="504">
        <v>1340.226849081299</v>
      </c>
      <c r="T703" s="504">
        <v>1411.4683069144235</v>
      </c>
      <c r="U703" s="504">
        <v>1439.8035409601353</v>
      </c>
      <c r="V703" s="504">
        <v>1468.6836833528801</v>
      </c>
      <c r="W703" s="504">
        <v>1498.0308900430816</v>
      </c>
      <c r="X703" s="504">
        <v>1528.0008491298927</v>
      </c>
    </row>
    <row r="704" spans="2:24" outlineLevel="1">
      <c r="E704" s="488" t="s">
        <v>7919</v>
      </c>
      <c r="F704" s="488">
        <v>0</v>
      </c>
      <c r="G704" s="488" t="s">
        <v>29</v>
      </c>
      <c r="H704" s="504">
        <v>0</v>
      </c>
      <c r="I704" s="504">
        <v>0</v>
      </c>
      <c r="J704" s="504">
        <v>0</v>
      </c>
      <c r="K704" s="504">
        <v>0</v>
      </c>
      <c r="L704" s="504">
        <v>0</v>
      </c>
      <c r="M704" s="504">
        <v>0</v>
      </c>
      <c r="N704" s="504">
        <v>1700.5404871385283</v>
      </c>
      <c r="O704" s="504">
        <v>1716.3595644301809</v>
      </c>
      <c r="P704" s="504">
        <v>1745.5221788717979</v>
      </c>
      <c r="Q704" s="504">
        <v>1771.7921905799326</v>
      </c>
      <c r="R704" s="504">
        <v>1805.6453049349045</v>
      </c>
      <c r="S704" s="504">
        <v>1823.5524401129655</v>
      </c>
      <c r="T704" s="504">
        <v>1920.4856826889159</v>
      </c>
      <c r="U704" s="504">
        <v>1959.0394433605882</v>
      </c>
      <c r="V704" s="504">
        <v>1998.3346225067157</v>
      </c>
      <c r="W704" s="504">
        <v>2038.2653032023763</v>
      </c>
      <c r="X704" s="504">
        <v>2079.0433192974151</v>
      </c>
    </row>
    <row r="705" spans="4:24" outlineLevel="1">
      <c r="E705" s="488" t="s">
        <v>7920</v>
      </c>
      <c r="F705" s="488">
        <v>0</v>
      </c>
      <c r="G705" s="488" t="s">
        <v>29</v>
      </c>
      <c r="H705" s="504">
        <v>0</v>
      </c>
      <c r="I705" s="504">
        <v>0</v>
      </c>
      <c r="J705" s="504">
        <v>0</v>
      </c>
      <c r="K705" s="504">
        <v>0</v>
      </c>
      <c r="L705" s="504">
        <v>0</v>
      </c>
      <c r="M705" s="504">
        <v>0</v>
      </c>
      <c r="N705" s="504">
        <v>0</v>
      </c>
      <c r="O705" s="504">
        <v>0</v>
      </c>
      <c r="P705" s="504">
        <v>0</v>
      </c>
      <c r="Q705" s="504">
        <v>0</v>
      </c>
      <c r="R705" s="504">
        <v>0</v>
      </c>
      <c r="S705" s="504">
        <v>0</v>
      </c>
      <c r="T705" s="504">
        <v>0</v>
      </c>
      <c r="U705" s="504">
        <v>0</v>
      </c>
      <c r="V705" s="504">
        <v>0</v>
      </c>
      <c r="W705" s="504">
        <v>0</v>
      </c>
      <c r="X705" s="504">
        <v>0</v>
      </c>
    </row>
    <row r="706" spans="4:24" outlineLevel="1">
      <c r="E706" s="488" t="s">
        <v>7933</v>
      </c>
      <c r="F706" s="488">
        <v>0</v>
      </c>
      <c r="G706" s="488" t="s">
        <v>29</v>
      </c>
      <c r="H706" s="504">
        <v>0</v>
      </c>
      <c r="I706" s="504">
        <v>0</v>
      </c>
      <c r="J706" s="504">
        <v>0</v>
      </c>
      <c r="K706" s="504">
        <v>0</v>
      </c>
      <c r="L706" s="504">
        <v>0</v>
      </c>
      <c r="M706" s="504">
        <v>0</v>
      </c>
      <c r="N706" s="504">
        <v>260.81592454080896</v>
      </c>
      <c r="O706" s="504">
        <v>255.0875655550569</v>
      </c>
      <c r="P706" s="504">
        <v>251.3855281571679</v>
      </c>
      <c r="Q706" s="504">
        <v>247.26438720528259</v>
      </c>
      <c r="R706" s="504">
        <v>244.18282671759718</v>
      </c>
      <c r="S706" s="504">
        <v>238.96528645742464</v>
      </c>
      <c r="T706" s="504">
        <v>243.26208515078471</v>
      </c>
      <c r="U706" s="504">
        <v>239.85751071855393</v>
      </c>
      <c r="V706" s="504">
        <v>236.49673299411097</v>
      </c>
      <c r="W706" s="504">
        <v>233.16557742117982</v>
      </c>
      <c r="X706" s="504">
        <v>229.88680946887592</v>
      </c>
    </row>
    <row r="707" spans="4:24" outlineLevel="1">
      <c r="E707" s="488" t="s">
        <v>7934</v>
      </c>
      <c r="F707" s="488">
        <v>0</v>
      </c>
      <c r="G707" s="488" t="s">
        <v>29</v>
      </c>
      <c r="H707" s="504">
        <v>0</v>
      </c>
      <c r="I707" s="504">
        <v>0</v>
      </c>
      <c r="J707" s="504">
        <v>0</v>
      </c>
      <c r="K707" s="504">
        <v>0</v>
      </c>
      <c r="L707" s="504">
        <v>0</v>
      </c>
      <c r="M707" s="504">
        <v>0</v>
      </c>
      <c r="N707" s="504">
        <v>2725.646550726733</v>
      </c>
      <c r="O707" s="504">
        <v>2645.9257073412246</v>
      </c>
      <c r="P707" s="504">
        <v>2588.1029783532226</v>
      </c>
      <c r="Q707" s="504">
        <v>2526.7121810430635</v>
      </c>
      <c r="R707" s="504">
        <v>2476.6363545766385</v>
      </c>
      <c r="S707" s="504">
        <v>2405.6634359710633</v>
      </c>
      <c r="T707" s="504">
        <v>2430.6778219760722</v>
      </c>
      <c r="U707" s="504">
        <v>2378.8070607357981</v>
      </c>
      <c r="V707" s="504">
        <v>2328.0053055048265</v>
      </c>
      <c r="W707" s="504">
        <v>2278.1178064721475</v>
      </c>
      <c r="X707" s="504">
        <v>2229.3523769308968</v>
      </c>
    </row>
    <row r="708" spans="4:24" outlineLevel="1">
      <c r="E708" s="488" t="s">
        <v>7935</v>
      </c>
      <c r="F708" s="488">
        <v>0</v>
      </c>
      <c r="G708" s="488" t="s">
        <v>29</v>
      </c>
      <c r="H708" s="504">
        <v>0</v>
      </c>
      <c r="I708" s="504">
        <v>0</v>
      </c>
      <c r="J708" s="504">
        <v>0</v>
      </c>
      <c r="K708" s="504">
        <v>0</v>
      </c>
      <c r="L708" s="504">
        <v>0</v>
      </c>
      <c r="M708" s="504">
        <v>0</v>
      </c>
      <c r="N708" s="504">
        <v>2150.7878838794536</v>
      </c>
      <c r="O708" s="504">
        <v>2078.3053076877272</v>
      </c>
      <c r="P708" s="504">
        <v>2023.5638432053454</v>
      </c>
      <c r="Q708" s="504">
        <v>1966.5037995037289</v>
      </c>
      <c r="R708" s="504">
        <v>1918.6904631704222</v>
      </c>
      <c r="S708" s="504">
        <v>1855.1592582303267</v>
      </c>
      <c r="T708" s="504">
        <v>1865.8528342481304</v>
      </c>
      <c r="U708" s="504">
        <v>1817.6608973776756</v>
      </c>
      <c r="V708" s="504">
        <v>1770.6848391023734</v>
      </c>
      <c r="W708" s="504">
        <v>1724.7936283839613</v>
      </c>
      <c r="X708" s="504">
        <v>1680.1317447323368</v>
      </c>
    </row>
    <row r="709" spans="4:24" outlineLevel="1">
      <c r="E709" s="488" t="s">
        <v>7936</v>
      </c>
      <c r="F709" s="488">
        <v>0</v>
      </c>
      <c r="G709" s="488" t="s">
        <v>29</v>
      </c>
      <c r="H709" s="504">
        <v>0</v>
      </c>
      <c r="I709" s="504">
        <v>0</v>
      </c>
      <c r="J709" s="504">
        <v>0</v>
      </c>
      <c r="K709" s="504">
        <v>0</v>
      </c>
      <c r="L709" s="504">
        <v>0</v>
      </c>
      <c r="M709" s="504">
        <v>0</v>
      </c>
      <c r="N709" s="504">
        <v>352.84772796924807</v>
      </c>
      <c r="O709" s="504">
        <v>339.67131006951649</v>
      </c>
      <c r="P709" s="504">
        <v>329.47783677032697</v>
      </c>
      <c r="Q709" s="504">
        <v>318.98029868467961</v>
      </c>
      <c r="R709" s="504">
        <v>310.05144728354344</v>
      </c>
      <c r="S709" s="504">
        <v>298.65502034572768</v>
      </c>
      <c r="T709" s="504">
        <v>299.2442289394034</v>
      </c>
      <c r="U709" s="504">
        <v>290.41633274332082</v>
      </c>
      <c r="V709" s="504">
        <v>281.84427450825245</v>
      </c>
      <c r="W709" s="504">
        <v>273.50474338321197</v>
      </c>
      <c r="X709" s="504">
        <v>265.41828372098479</v>
      </c>
    </row>
    <row r="710" spans="4:24" outlineLevel="1">
      <c r="E710" s="488" t="s">
        <v>7937</v>
      </c>
      <c r="F710" s="488">
        <v>0</v>
      </c>
      <c r="G710" s="488" t="s">
        <v>29</v>
      </c>
      <c r="H710" s="504">
        <v>0</v>
      </c>
      <c r="I710" s="504">
        <v>0</v>
      </c>
      <c r="J710" s="504">
        <v>0</v>
      </c>
      <c r="K710" s="504">
        <v>0</v>
      </c>
      <c r="L710" s="504">
        <v>0</v>
      </c>
      <c r="M710" s="504">
        <v>0</v>
      </c>
      <c r="N710" s="504">
        <v>130.57620701859341</v>
      </c>
      <c r="O710" s="504">
        <v>131.79087678206</v>
      </c>
      <c r="P710" s="504">
        <v>134.03013165974866</v>
      </c>
      <c r="Q710" s="504">
        <v>136.04727768662994</v>
      </c>
      <c r="R710" s="504">
        <v>138.64669316757335</v>
      </c>
      <c r="S710" s="504">
        <v>140.02169470843933</v>
      </c>
      <c r="T710" s="504">
        <v>147.0960636519429</v>
      </c>
      <c r="U710" s="504">
        <v>149.67389539615428</v>
      </c>
      <c r="V710" s="504">
        <v>152.29442263073878</v>
      </c>
      <c r="W710" s="504">
        <v>154.94922268686977</v>
      </c>
      <c r="X710" s="504">
        <v>157.65405042560101</v>
      </c>
    </row>
    <row r="711" spans="4:24" outlineLevel="1">
      <c r="E711" s="488" t="s">
        <v>7938</v>
      </c>
      <c r="F711" s="488">
        <v>0</v>
      </c>
      <c r="G711" s="488" t="s">
        <v>29</v>
      </c>
      <c r="H711" s="504">
        <v>0</v>
      </c>
      <c r="I711" s="504">
        <v>0</v>
      </c>
      <c r="J711" s="504">
        <v>0</v>
      </c>
      <c r="K711" s="504">
        <v>0</v>
      </c>
      <c r="L711" s="504">
        <v>0</v>
      </c>
      <c r="M711" s="504">
        <v>0</v>
      </c>
      <c r="N711" s="504">
        <v>0</v>
      </c>
      <c r="O711" s="504">
        <v>0</v>
      </c>
      <c r="P711" s="504">
        <v>0</v>
      </c>
      <c r="Q711" s="504">
        <v>0</v>
      </c>
      <c r="R711" s="504">
        <v>0</v>
      </c>
      <c r="S711" s="504">
        <v>0</v>
      </c>
      <c r="T711" s="504">
        <v>0</v>
      </c>
      <c r="U711" s="504">
        <v>0</v>
      </c>
      <c r="V711" s="504">
        <v>0</v>
      </c>
      <c r="W711" s="504">
        <v>0</v>
      </c>
      <c r="X711" s="504">
        <v>0</v>
      </c>
    </row>
    <row r="712" spans="4:24" outlineLevel="1">
      <c r="E712" s="488" t="s">
        <v>7951</v>
      </c>
      <c r="F712" s="488">
        <v>0</v>
      </c>
      <c r="G712" s="488" t="s">
        <v>29</v>
      </c>
      <c r="H712" s="504">
        <v>0</v>
      </c>
      <c r="I712" s="504">
        <v>0</v>
      </c>
      <c r="J712" s="504">
        <v>0</v>
      </c>
      <c r="K712" s="504">
        <v>0</v>
      </c>
      <c r="L712" s="504">
        <v>0</v>
      </c>
      <c r="M712" s="504">
        <v>0</v>
      </c>
      <c r="N712" s="504">
        <v>0</v>
      </c>
      <c r="O712" s="504">
        <v>100.69188096696151</v>
      </c>
      <c r="P712" s="504">
        <v>201.38854565498823</v>
      </c>
      <c r="Q712" s="504">
        <v>322.69905795707604</v>
      </c>
      <c r="R712" s="504">
        <v>431.04266386469658</v>
      </c>
      <c r="S712" s="504">
        <v>585.09270009640284</v>
      </c>
      <c r="T712" s="504">
        <v>616.19404458219617</v>
      </c>
      <c r="U712" s="504">
        <v>628.56414342556252</v>
      </c>
      <c r="V712" s="504">
        <v>641.17212878514749</v>
      </c>
      <c r="W712" s="504">
        <v>653.98401687291971</v>
      </c>
      <c r="X712" s="504">
        <v>667.06777526494204</v>
      </c>
    </row>
    <row r="713" spans="4:24" outlineLevel="1">
      <c r="E713" s="488" t="s">
        <v>7952</v>
      </c>
      <c r="F713" s="488">
        <v>0</v>
      </c>
      <c r="G713" s="488" t="s">
        <v>29</v>
      </c>
      <c r="H713" s="504">
        <v>0</v>
      </c>
      <c r="I713" s="504">
        <v>0</v>
      </c>
      <c r="J713" s="504">
        <v>0</v>
      </c>
      <c r="K713" s="504">
        <v>0</v>
      </c>
      <c r="L713" s="504">
        <v>0</v>
      </c>
      <c r="M713" s="504">
        <v>0</v>
      </c>
      <c r="N713" s="504">
        <v>0</v>
      </c>
      <c r="O713" s="504">
        <v>1116.0678407333742</v>
      </c>
      <c r="P713" s="504">
        <v>2148.392537585089</v>
      </c>
      <c r="Q713" s="504">
        <v>3252.853179110396</v>
      </c>
      <c r="R713" s="504">
        <v>4289.9390898362453</v>
      </c>
      <c r="S713" s="504">
        <v>5365.2620948542417</v>
      </c>
      <c r="T713" s="504">
        <v>5650.459405709662</v>
      </c>
      <c r="U713" s="504">
        <v>5763.8924094421964</v>
      </c>
      <c r="V713" s="504">
        <v>5879.5068170926643</v>
      </c>
      <c r="W713" s="504">
        <v>5996.9909995299313</v>
      </c>
      <c r="X713" s="504">
        <v>6116.9682150162671</v>
      </c>
    </row>
    <row r="714" spans="4:24" outlineLevel="1">
      <c r="E714" s="488" t="s">
        <v>7953</v>
      </c>
      <c r="F714" s="488">
        <v>0</v>
      </c>
      <c r="G714" s="488" t="s">
        <v>29</v>
      </c>
      <c r="H714" s="504">
        <v>0</v>
      </c>
      <c r="I714" s="504">
        <v>0</v>
      </c>
      <c r="J714" s="504">
        <v>0</v>
      </c>
      <c r="K714" s="504">
        <v>0</v>
      </c>
      <c r="L714" s="504">
        <v>0</v>
      </c>
      <c r="M714" s="504">
        <v>0</v>
      </c>
      <c r="N714" s="504">
        <v>0</v>
      </c>
      <c r="O714" s="504">
        <v>1510.343939955435</v>
      </c>
      <c r="P714" s="504">
        <v>3049.3523305773533</v>
      </c>
      <c r="Q714" s="504">
        <v>4271.4731657789844</v>
      </c>
      <c r="R714" s="504">
        <v>5678.1423860659625</v>
      </c>
      <c r="S714" s="504">
        <v>7144.4603181709499</v>
      </c>
      <c r="T714" s="504">
        <v>7524.2331669586792</v>
      </c>
      <c r="U714" s="504">
        <v>7675.2821892823586</v>
      </c>
      <c r="V714" s="504">
        <v>7829.2360004968778</v>
      </c>
      <c r="W714" s="504">
        <v>7985.6796307606883</v>
      </c>
      <c r="X714" s="504">
        <v>8145.44301975689</v>
      </c>
    </row>
    <row r="715" spans="4:24" outlineLevel="1">
      <c r="E715" s="488" t="s">
        <v>7954</v>
      </c>
      <c r="F715" s="488">
        <v>0</v>
      </c>
      <c r="G715" s="488" t="s">
        <v>29</v>
      </c>
      <c r="H715" s="504">
        <v>0</v>
      </c>
      <c r="I715" s="504">
        <v>0</v>
      </c>
      <c r="J715" s="504">
        <v>0</v>
      </c>
      <c r="K715" s="504">
        <v>0</v>
      </c>
      <c r="L715" s="504">
        <v>0</v>
      </c>
      <c r="M715" s="504">
        <v>0</v>
      </c>
      <c r="N715" s="504">
        <v>0</v>
      </c>
      <c r="O715" s="504">
        <v>147.59148311977242</v>
      </c>
      <c r="P715" s="504">
        <v>304.9968101667011</v>
      </c>
      <c r="Q715" s="504">
        <v>433.30420827176658</v>
      </c>
      <c r="R715" s="504">
        <v>602.29672377199211</v>
      </c>
      <c r="S715" s="504">
        <v>764.11906108019537</v>
      </c>
      <c r="T715" s="504">
        <v>804.73677882458094</v>
      </c>
      <c r="U715" s="504">
        <v>820.89187409769727</v>
      </c>
      <c r="V715" s="504">
        <v>837.35764427991205</v>
      </c>
      <c r="W715" s="504">
        <v>854.08970724135395</v>
      </c>
      <c r="X715" s="504">
        <v>871.17682724176575</v>
      </c>
    </row>
    <row r="716" spans="4:24" outlineLevel="1">
      <c r="E716" s="488" t="s">
        <v>7955</v>
      </c>
      <c r="F716" s="488">
        <v>0</v>
      </c>
      <c r="G716" s="488" t="s">
        <v>29</v>
      </c>
      <c r="H716" s="504">
        <v>0</v>
      </c>
      <c r="I716" s="504">
        <v>0</v>
      </c>
      <c r="J716" s="504">
        <v>0</v>
      </c>
      <c r="K716" s="504">
        <v>0</v>
      </c>
      <c r="L716" s="504">
        <v>0</v>
      </c>
      <c r="M716" s="504">
        <v>0</v>
      </c>
      <c r="N716" s="504">
        <v>0</v>
      </c>
      <c r="O716" s="504">
        <v>-83.206712249394982</v>
      </c>
      <c r="P716" s="504">
        <v>-69.354021630178295</v>
      </c>
      <c r="Q716" s="504">
        <v>-55.405155654256383</v>
      </c>
      <c r="R716" s="504">
        <v>-52.989012174702381</v>
      </c>
      <c r="S716" s="504">
        <v>-46.398474683613635</v>
      </c>
      <c r="T716" s="504">
        <v>-48.864844447776925</v>
      </c>
      <c r="U716" s="504">
        <v>-49.845806469561104</v>
      </c>
      <c r="V716" s="504">
        <v>-50.845633145610364</v>
      </c>
      <c r="W716" s="504">
        <v>-51.861629525315408</v>
      </c>
      <c r="X716" s="504">
        <v>-52.899185509894842</v>
      </c>
    </row>
    <row r="717" spans="4:24" outlineLevel="1">
      <c r="E717" s="488" t="s">
        <v>7956</v>
      </c>
      <c r="F717" s="488">
        <v>0</v>
      </c>
      <c r="G717" s="488" t="s">
        <v>29</v>
      </c>
      <c r="H717" s="504">
        <v>0</v>
      </c>
      <c r="I717" s="504">
        <v>0</v>
      </c>
      <c r="J717" s="504">
        <v>0</v>
      </c>
      <c r="K717" s="504">
        <v>0</v>
      </c>
      <c r="L717" s="504">
        <v>0</v>
      </c>
      <c r="M717" s="504">
        <v>0</v>
      </c>
      <c r="N717" s="504">
        <v>0</v>
      </c>
      <c r="O717" s="504">
        <v>0</v>
      </c>
      <c r="P717" s="504">
        <v>0</v>
      </c>
      <c r="Q717" s="504">
        <v>0</v>
      </c>
      <c r="R717" s="504">
        <v>0</v>
      </c>
      <c r="S717" s="504">
        <v>0</v>
      </c>
      <c r="T717" s="504">
        <v>0</v>
      </c>
      <c r="U717" s="504">
        <v>0</v>
      </c>
      <c r="V717" s="504">
        <v>0</v>
      </c>
      <c r="W717" s="504">
        <v>0</v>
      </c>
      <c r="X717" s="504">
        <v>0</v>
      </c>
    </row>
    <row r="718" spans="4:24">
      <c r="D718" s="500" t="s">
        <v>98</v>
      </c>
    </row>
  </sheetData>
  <conditionalFormatting sqref="F2:F3">
    <cfRule type="cellIs" dxfId="82" priority="1" stopIfTrue="1" operator="notEqual">
      <formula>0</formula>
    </cfRule>
    <cfRule type="cellIs" dxfId="81" priority="2" stopIfTrue="1" operator="equal">
      <formula>""</formula>
    </cfRule>
  </conditionalFormatting>
  <conditionalFormatting sqref="J3:ZZ3">
    <cfRule type="cellIs" dxfId="80" priority="3" operator="equal">
      <formula>"PPA ext."</formula>
    </cfRule>
    <cfRule type="cellIs" dxfId="79" priority="4" operator="equal">
      <formula>"Delay"</formula>
    </cfRule>
    <cfRule type="cellIs" dxfId="78" priority="5" operator="equal">
      <formula>"Fin Close"</formula>
    </cfRule>
    <cfRule type="cellIs" dxfId="77" priority="6" stopIfTrue="1" operator="equal">
      <formula>"Construction"</formula>
    </cfRule>
    <cfRule type="cellIs" dxfId="76" priority="7" stopIfTrue="1" operator="equal">
      <formula>"Operations"</formula>
    </cfRule>
  </conditionalFormatting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S37"/>
  <sheetViews>
    <sheetView showGridLines="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2.75" outlineLevelRow="1"/>
  <cols>
    <col min="1" max="4" width="1.5" style="70" customWidth="1"/>
    <col min="5" max="5" width="30.1640625" style="70" bestFit="1" customWidth="1"/>
    <col min="6" max="6" width="18.6640625" style="70" bestFit="1" customWidth="1"/>
    <col min="7" max="7" width="11.33203125" style="70" bestFit="1" customWidth="1"/>
    <col min="8" max="8" width="6.6640625" style="70" bestFit="1" customWidth="1"/>
    <col min="9" max="9" width="3.5" style="70" customWidth="1"/>
    <col min="10" max="19" width="11.5" style="70" bestFit="1" customWidth="1"/>
    <col min="20" max="20" width="15.1640625" style="70" hidden="1" customWidth="1"/>
    <col min="21" max="16384" width="15.1640625" style="70" hidden="1"/>
  </cols>
  <sheetData>
    <row r="1" spans="1:19" s="20" customFormat="1" ht="26.25">
      <c r="A1" s="25" t="str">
        <f ca="1" xml:space="preserve"> RIGHT(CELL("filename", A1), LEN(CELL("filename", A1)) - SEARCH("]", CELL("filename", A1)))</f>
        <v>Time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t="shared" ref="J2:S2" si="0" xml:space="preserve"> J$13</f>
        <v>44286</v>
      </c>
      <c r="K2" s="2">
        <f t="shared" si="0"/>
        <v>44651</v>
      </c>
      <c r="L2" s="2">
        <f t="shared" si="0"/>
        <v>45016</v>
      </c>
      <c r="M2" s="2">
        <f t="shared" si="0"/>
        <v>45382</v>
      </c>
      <c r="N2" s="2">
        <f t="shared" si="0"/>
        <v>45747</v>
      </c>
      <c r="O2" s="2">
        <f t="shared" si="0"/>
        <v>46112</v>
      </c>
      <c r="P2" s="2">
        <f t="shared" si="0"/>
        <v>46477</v>
      </c>
      <c r="Q2" s="2">
        <f t="shared" si="0"/>
        <v>46843</v>
      </c>
      <c r="R2" s="2">
        <f t="shared" si="0"/>
        <v>47208</v>
      </c>
      <c r="S2" s="2">
        <f t="shared" si="0"/>
        <v>47573</v>
      </c>
    </row>
    <row r="3" spans="1:19" s="11" customFormat="1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t="shared" ref="J3:S3" si="1" xml:space="preserve"> J$18</f>
        <v>PR19</v>
      </c>
      <c r="K3" s="3" t="str">
        <f t="shared" si="1"/>
        <v>PR19</v>
      </c>
      <c r="L3" s="3" t="str">
        <f t="shared" si="1"/>
        <v>PR19</v>
      </c>
      <c r="M3" s="3" t="str">
        <f t="shared" si="1"/>
        <v>PR19</v>
      </c>
      <c r="N3" s="3" t="str">
        <f t="shared" si="1"/>
        <v>PR19</v>
      </c>
      <c r="O3" s="3" t="str">
        <f t="shared" si="1"/>
        <v>PR24</v>
      </c>
      <c r="P3" s="3" t="str">
        <f t="shared" si="1"/>
        <v>PR24</v>
      </c>
      <c r="Q3" s="3" t="str">
        <f t="shared" si="1"/>
        <v>PR24</v>
      </c>
      <c r="R3" s="3" t="str">
        <f t="shared" si="1"/>
        <v>PR24</v>
      </c>
      <c r="S3" s="3" t="str">
        <f t="shared" si="1"/>
        <v>PR24</v>
      </c>
    </row>
    <row r="4" spans="1:19" s="10" customFormat="1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t="shared" ref="J4:S4" si="2" xml:space="preserve"> J$23</f>
        <v>1</v>
      </c>
      <c r="K4" s="10">
        <f t="shared" si="2"/>
        <v>2</v>
      </c>
      <c r="L4" s="10">
        <f t="shared" si="2"/>
        <v>3</v>
      </c>
      <c r="M4" s="10">
        <f t="shared" si="2"/>
        <v>4</v>
      </c>
      <c r="N4" s="10">
        <f t="shared" si="2"/>
        <v>5</v>
      </c>
      <c r="O4" s="10">
        <f t="shared" si="2"/>
        <v>6</v>
      </c>
      <c r="P4" s="10">
        <f t="shared" si="2"/>
        <v>7</v>
      </c>
      <c r="Q4" s="10">
        <f t="shared" si="2"/>
        <v>8</v>
      </c>
      <c r="R4" s="10">
        <f t="shared" si="2"/>
        <v>9</v>
      </c>
      <c r="S4" s="10">
        <f t="shared" si="2"/>
        <v>10</v>
      </c>
    </row>
    <row r="5" spans="1:19" s="11" customFormat="1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t="shared" ref="J5:S5" si="3" xml:space="preserve"> J$27</f>
        <v>1</v>
      </c>
      <c r="K5" s="1">
        <f t="shared" si="3"/>
        <v>2</v>
      </c>
      <c r="L5" s="1">
        <f t="shared" si="3"/>
        <v>3</v>
      </c>
      <c r="M5" s="1">
        <f t="shared" si="3"/>
        <v>4</v>
      </c>
      <c r="N5" s="1">
        <f t="shared" si="3"/>
        <v>5</v>
      </c>
      <c r="O5" s="1">
        <f t="shared" si="3"/>
        <v>6</v>
      </c>
      <c r="P5" s="1">
        <f t="shared" si="3"/>
        <v>7</v>
      </c>
      <c r="Q5" s="1">
        <f t="shared" si="3"/>
        <v>8</v>
      </c>
      <c r="R5" s="1">
        <f t="shared" si="3"/>
        <v>9</v>
      </c>
      <c r="S5" s="1">
        <f t="shared" si="3"/>
        <v>10</v>
      </c>
    </row>
    <row r="6" spans="1:19" s="9" customFormat="1">
      <c r="A6" s="7"/>
      <c r="B6" s="7"/>
      <c r="C6" s="24"/>
      <c r="F6" s="7"/>
      <c r="G6" s="7"/>
      <c r="H6" s="7"/>
    </row>
    <row r="9" spans="1:19" collapsed="1">
      <c r="A9" s="69" t="s">
        <v>8013</v>
      </c>
    </row>
    <row r="10" spans="1:19" hidden="1" outlineLevel="1">
      <c r="B10" s="69" t="s">
        <v>8014</v>
      </c>
    </row>
    <row r="11" spans="1:19" hidden="1" outlineLevel="1">
      <c r="A11" s="71"/>
      <c r="B11" s="71"/>
      <c r="C11" s="71"/>
      <c r="D11" s="71"/>
      <c r="E11" s="72" t="str">
        <f xml:space="preserve">  InpS!E$93</f>
        <v>Months per period (Primary)</v>
      </c>
      <c r="F11" s="72">
        <f xml:space="preserve">  InpS!F$93</f>
        <v>12</v>
      </c>
      <c r="G11" s="72" t="str">
        <f xml:space="preserve">  InpS!G$93</f>
        <v>Months</v>
      </c>
      <c r="M11" s="73"/>
    </row>
    <row r="12" spans="1:19" hidden="1" outlineLevel="1">
      <c r="E12" s="74" t="str">
        <f t="shared" ref="E12:S12" si="4" xml:space="preserve">  E$34</f>
        <v>Model period start</v>
      </c>
      <c r="F12" s="74">
        <f t="shared" si="4"/>
        <v>0</v>
      </c>
      <c r="G12" s="74" t="str">
        <f t="shared" si="4"/>
        <v>date</v>
      </c>
      <c r="H12" s="74">
        <f t="shared" si="4"/>
        <v>0</v>
      </c>
      <c r="I12" s="74">
        <f t="shared" si="4"/>
        <v>0</v>
      </c>
      <c r="J12" s="74">
        <f t="shared" si="4"/>
        <v>43922</v>
      </c>
      <c r="K12" s="74">
        <f t="shared" si="4"/>
        <v>44287</v>
      </c>
      <c r="L12" s="74">
        <f t="shared" si="4"/>
        <v>44652</v>
      </c>
      <c r="M12" s="74">
        <f t="shared" si="4"/>
        <v>45017</v>
      </c>
      <c r="N12" s="74">
        <f t="shared" si="4"/>
        <v>45383</v>
      </c>
      <c r="O12" s="74">
        <f t="shared" si="4"/>
        <v>45748</v>
      </c>
      <c r="P12" s="74">
        <f t="shared" si="4"/>
        <v>46113</v>
      </c>
      <c r="Q12" s="74">
        <f t="shared" si="4"/>
        <v>46478</v>
      </c>
      <c r="R12" s="74">
        <f t="shared" si="4"/>
        <v>46844</v>
      </c>
      <c r="S12" s="74">
        <f t="shared" si="4"/>
        <v>47209</v>
      </c>
    </row>
    <row r="13" spans="1:19" hidden="1" outlineLevel="1">
      <c r="A13" s="75"/>
      <c r="B13" s="75"/>
      <c r="C13" s="75"/>
      <c r="D13" s="75"/>
      <c r="E13" s="75" t="s">
        <v>8014</v>
      </c>
      <c r="F13" s="75"/>
      <c r="G13" s="75" t="s">
        <v>25</v>
      </c>
      <c r="H13" s="75"/>
      <c r="I13" s="75"/>
      <c r="J13" s="76">
        <f t="shared" ref="J13:S13" si="5" xml:space="preserve">  EDATE( J12, $F11 ) - 1</f>
        <v>44286</v>
      </c>
      <c r="K13" s="76">
        <f t="shared" si="5"/>
        <v>44651</v>
      </c>
      <c r="L13" s="76">
        <f t="shared" si="5"/>
        <v>45016</v>
      </c>
      <c r="M13" s="76">
        <f t="shared" si="5"/>
        <v>45382</v>
      </c>
      <c r="N13" s="76">
        <f t="shared" si="5"/>
        <v>45747</v>
      </c>
      <c r="O13" s="76">
        <f t="shared" si="5"/>
        <v>46112</v>
      </c>
      <c r="P13" s="76">
        <f t="shared" si="5"/>
        <v>46477</v>
      </c>
      <c r="Q13" s="76">
        <f t="shared" si="5"/>
        <v>46843</v>
      </c>
      <c r="R13" s="76">
        <f t="shared" si="5"/>
        <v>47208</v>
      </c>
      <c r="S13" s="76">
        <f t="shared" si="5"/>
        <v>47573</v>
      </c>
    </row>
    <row r="14" spans="1:19" hidden="1" outlineLevel="1"/>
    <row r="15" spans="1:19" hidden="1" outlineLevel="1"/>
    <row r="16" spans="1:19" hidden="1" outlineLevel="1">
      <c r="B16" s="69" t="s">
        <v>16</v>
      </c>
    </row>
    <row r="17" spans="1:19" hidden="1" outlineLevel="1">
      <c r="E17" s="77" t="str">
        <f t="shared" ref="E17:S17" si="6" xml:space="preserve">  E$27</f>
        <v>Period number</v>
      </c>
      <c r="F17" s="77">
        <f t="shared" si="6"/>
        <v>0</v>
      </c>
      <c r="G17" s="77" t="str">
        <f t="shared" si="6"/>
        <v>Counter</v>
      </c>
      <c r="H17" s="77">
        <f t="shared" si="6"/>
        <v>0</v>
      </c>
      <c r="I17" s="77">
        <f t="shared" si="6"/>
        <v>0</v>
      </c>
      <c r="J17" s="77">
        <f t="shared" si="6"/>
        <v>1</v>
      </c>
      <c r="K17" s="77">
        <f t="shared" si="6"/>
        <v>2</v>
      </c>
      <c r="L17" s="77">
        <f t="shared" si="6"/>
        <v>3</v>
      </c>
      <c r="M17" s="77">
        <f t="shared" si="6"/>
        <v>4</v>
      </c>
      <c r="N17" s="77">
        <f t="shared" si="6"/>
        <v>5</v>
      </c>
      <c r="O17" s="77">
        <f t="shared" si="6"/>
        <v>6</v>
      </c>
      <c r="P17" s="77">
        <f t="shared" si="6"/>
        <v>7</v>
      </c>
      <c r="Q17" s="77">
        <f t="shared" si="6"/>
        <v>8</v>
      </c>
      <c r="R17" s="77">
        <f t="shared" si="6"/>
        <v>9</v>
      </c>
      <c r="S17" s="77">
        <f t="shared" si="6"/>
        <v>10</v>
      </c>
    </row>
    <row r="18" spans="1:19" hidden="1" outlineLevel="1">
      <c r="A18" s="75"/>
      <c r="B18" s="75"/>
      <c r="C18" s="75"/>
      <c r="D18" s="75"/>
      <c r="E18" s="75" t="s">
        <v>16</v>
      </c>
      <c r="F18" s="75"/>
      <c r="G18" s="75"/>
      <c r="H18" s="78">
        <f xml:space="preserve"> SUM( J18:S18 )</f>
        <v>0</v>
      </c>
      <c r="I18" s="75"/>
      <c r="J18" s="78" t="str">
        <f t="shared" ref="J18:S18" si="7" xml:space="preserve">  IF( J17 &lt;= 5, "PR19", "PR24" )</f>
        <v>PR19</v>
      </c>
      <c r="K18" s="78" t="str">
        <f t="shared" si="7"/>
        <v>PR19</v>
      </c>
      <c r="L18" s="78" t="str">
        <f t="shared" si="7"/>
        <v>PR19</v>
      </c>
      <c r="M18" s="78" t="str">
        <f t="shared" si="7"/>
        <v>PR19</v>
      </c>
      <c r="N18" s="78" t="str">
        <f t="shared" si="7"/>
        <v>PR19</v>
      </c>
      <c r="O18" s="78" t="str">
        <f t="shared" si="7"/>
        <v>PR24</v>
      </c>
      <c r="P18" s="78" t="str">
        <f t="shared" si="7"/>
        <v>PR24</v>
      </c>
      <c r="Q18" s="78" t="str">
        <f t="shared" si="7"/>
        <v>PR24</v>
      </c>
      <c r="R18" s="78" t="str">
        <f t="shared" si="7"/>
        <v>PR24</v>
      </c>
      <c r="S18" s="78" t="str">
        <f t="shared" si="7"/>
        <v>PR24</v>
      </c>
    </row>
    <row r="19" spans="1:19" hidden="1" outlineLevel="1"/>
    <row r="20" spans="1:19" hidden="1" outlineLevel="1"/>
    <row r="21" spans="1:19" hidden="1" outlineLevel="1">
      <c r="B21" s="69" t="s">
        <v>18</v>
      </c>
    </row>
    <row r="22" spans="1:19" hidden="1" outlineLevel="1">
      <c r="E22" s="77" t="str">
        <f t="shared" ref="E22:S22" si="8" xml:space="preserve">  E$27</f>
        <v>Period number</v>
      </c>
      <c r="F22" s="77">
        <f t="shared" si="8"/>
        <v>0</v>
      </c>
      <c r="G22" s="77" t="str">
        <f t="shared" si="8"/>
        <v>Counter</v>
      </c>
      <c r="H22" s="77">
        <f t="shared" si="8"/>
        <v>0</v>
      </c>
      <c r="I22" s="77">
        <f t="shared" si="8"/>
        <v>0</v>
      </c>
      <c r="J22" s="77">
        <f t="shared" si="8"/>
        <v>1</v>
      </c>
      <c r="K22" s="77">
        <f t="shared" si="8"/>
        <v>2</v>
      </c>
      <c r="L22" s="77">
        <f t="shared" si="8"/>
        <v>3</v>
      </c>
      <c r="M22" s="77">
        <f t="shared" si="8"/>
        <v>4</v>
      </c>
      <c r="N22" s="77">
        <f t="shared" si="8"/>
        <v>5</v>
      </c>
      <c r="O22" s="77">
        <f t="shared" si="8"/>
        <v>6</v>
      </c>
      <c r="P22" s="77">
        <f t="shared" si="8"/>
        <v>7</v>
      </c>
      <c r="Q22" s="77">
        <f t="shared" si="8"/>
        <v>8</v>
      </c>
      <c r="R22" s="77">
        <f t="shared" si="8"/>
        <v>9</v>
      </c>
      <c r="S22" s="77">
        <f t="shared" si="8"/>
        <v>10</v>
      </c>
    </row>
    <row r="23" spans="1:19" hidden="1" outlineLevel="1">
      <c r="A23" s="75"/>
      <c r="B23" s="75"/>
      <c r="C23" s="75"/>
      <c r="D23" s="75"/>
      <c r="E23" s="75" t="s">
        <v>18</v>
      </c>
      <c r="F23" s="75"/>
      <c r="G23" s="75" t="s">
        <v>8015</v>
      </c>
      <c r="H23" s="75"/>
      <c r="I23" s="75"/>
      <c r="J23" s="79">
        <f t="shared" ref="J23:S23" si="9" xml:space="preserve">  J22</f>
        <v>1</v>
      </c>
      <c r="K23" s="79">
        <f t="shared" si="9"/>
        <v>2</v>
      </c>
      <c r="L23" s="79">
        <f t="shared" si="9"/>
        <v>3</v>
      </c>
      <c r="M23" s="79">
        <f t="shared" si="9"/>
        <v>4</v>
      </c>
      <c r="N23" s="79">
        <f t="shared" si="9"/>
        <v>5</v>
      </c>
      <c r="O23" s="79">
        <f t="shared" si="9"/>
        <v>6</v>
      </c>
      <c r="P23" s="79">
        <f t="shared" si="9"/>
        <v>7</v>
      </c>
      <c r="Q23" s="79">
        <f t="shared" si="9"/>
        <v>8</v>
      </c>
      <c r="R23" s="79">
        <f t="shared" si="9"/>
        <v>9</v>
      </c>
      <c r="S23" s="79">
        <f t="shared" si="9"/>
        <v>10</v>
      </c>
    </row>
    <row r="24" spans="1:19" hidden="1" outlineLevel="1"/>
    <row r="25" spans="1:19" hidden="1" outlineLevel="1"/>
    <row r="26" spans="1:19" hidden="1" outlineLevel="1">
      <c r="B26" s="69" t="s">
        <v>8016</v>
      </c>
    </row>
    <row r="27" spans="1:19" hidden="1" outlineLevel="1">
      <c r="A27" s="75"/>
      <c r="B27" s="75"/>
      <c r="C27" s="75"/>
      <c r="D27" s="75"/>
      <c r="E27" s="75" t="s">
        <v>8016</v>
      </c>
      <c r="F27" s="75"/>
      <c r="G27" s="75" t="s">
        <v>8015</v>
      </c>
      <c r="H27" s="75"/>
      <c r="I27" s="75"/>
      <c r="J27" s="79">
        <f t="shared" ref="J27:S27" si="10" xml:space="preserve">  I27 + 1</f>
        <v>1</v>
      </c>
      <c r="K27" s="79">
        <f t="shared" si="10"/>
        <v>2</v>
      </c>
      <c r="L27" s="79">
        <f t="shared" si="10"/>
        <v>3</v>
      </c>
      <c r="M27" s="79">
        <f t="shared" si="10"/>
        <v>4</v>
      </c>
      <c r="N27" s="79">
        <f t="shared" si="10"/>
        <v>5</v>
      </c>
      <c r="O27" s="79">
        <f t="shared" si="10"/>
        <v>6</v>
      </c>
      <c r="P27" s="79">
        <f t="shared" si="10"/>
        <v>7</v>
      </c>
      <c r="Q27" s="79">
        <f t="shared" si="10"/>
        <v>8</v>
      </c>
      <c r="R27" s="79">
        <f t="shared" si="10"/>
        <v>9</v>
      </c>
      <c r="S27" s="79">
        <f t="shared" si="10"/>
        <v>10</v>
      </c>
    </row>
    <row r="28" spans="1:19" hidden="1" outlineLevel="1"/>
    <row r="30" spans="1:19">
      <c r="B30" s="69" t="s">
        <v>8017</v>
      </c>
    </row>
    <row r="31" spans="1:19">
      <c r="A31" s="71"/>
      <c r="B31" s="71"/>
      <c r="C31" s="71"/>
      <c r="D31" s="71"/>
      <c r="E31" s="80" t="str">
        <f xml:space="preserve">  InpS!E$10</f>
        <v>Start date</v>
      </c>
      <c r="F31" s="80">
        <f xml:space="preserve">  InpS!F$10</f>
        <v>43922</v>
      </c>
      <c r="G31" s="80" t="str">
        <f xml:space="preserve">  InpS!G$10</f>
        <v>date</v>
      </c>
      <c r="M31" s="74"/>
    </row>
    <row r="32" spans="1:19">
      <c r="A32" s="71"/>
      <c r="B32" s="71"/>
      <c r="C32" s="71"/>
      <c r="D32" s="71"/>
      <c r="E32" s="72" t="str">
        <f xml:space="preserve">  InpS!E$93</f>
        <v>Months per period (Primary)</v>
      </c>
      <c r="F32" s="72">
        <f xml:space="preserve">  InpS!F$93</f>
        <v>12</v>
      </c>
      <c r="G32" s="72" t="str">
        <f xml:space="preserve">  InpS!G$93</f>
        <v>Months</v>
      </c>
      <c r="M32" s="73"/>
    </row>
    <row r="33" spans="2:19">
      <c r="E33" s="77" t="str">
        <f t="shared" ref="E33:S33" si="11" xml:space="preserve">  E$27</f>
        <v>Period number</v>
      </c>
      <c r="F33" s="77">
        <f t="shared" si="11"/>
        <v>0</v>
      </c>
      <c r="G33" s="77" t="str">
        <f t="shared" si="11"/>
        <v>Counter</v>
      </c>
      <c r="H33" s="77">
        <f t="shared" si="11"/>
        <v>0</v>
      </c>
      <c r="I33" s="77">
        <f t="shared" si="11"/>
        <v>0</v>
      </c>
      <c r="J33" s="77">
        <f t="shared" si="11"/>
        <v>1</v>
      </c>
      <c r="K33" s="77">
        <f t="shared" si="11"/>
        <v>2</v>
      </c>
      <c r="L33" s="77">
        <f t="shared" si="11"/>
        <v>3</v>
      </c>
      <c r="M33" s="77">
        <f t="shared" si="11"/>
        <v>4</v>
      </c>
      <c r="N33" s="77">
        <f t="shared" si="11"/>
        <v>5</v>
      </c>
      <c r="O33" s="77">
        <f t="shared" si="11"/>
        <v>6</v>
      </c>
      <c r="P33" s="77">
        <f t="shared" si="11"/>
        <v>7</v>
      </c>
      <c r="Q33" s="77">
        <f t="shared" si="11"/>
        <v>8</v>
      </c>
      <c r="R33" s="77">
        <f t="shared" si="11"/>
        <v>9</v>
      </c>
      <c r="S33" s="77">
        <f t="shared" si="11"/>
        <v>10</v>
      </c>
    </row>
    <row r="34" spans="2:19">
      <c r="E34" s="70" t="s">
        <v>8017</v>
      </c>
      <c r="G34" s="70" t="s">
        <v>25</v>
      </c>
      <c r="J34" s="74">
        <f t="shared" ref="J34:S34" si="12" xml:space="preserve">  IF( J33 = 1, $F31, EDATE( I34, $F32 ) )</f>
        <v>43922</v>
      </c>
      <c r="K34" s="74">
        <f t="shared" si="12"/>
        <v>44287</v>
      </c>
      <c r="L34" s="74">
        <f t="shared" si="12"/>
        <v>44652</v>
      </c>
      <c r="M34" s="74">
        <f t="shared" si="12"/>
        <v>45017</v>
      </c>
      <c r="N34" s="74">
        <f t="shared" si="12"/>
        <v>45383</v>
      </c>
      <c r="O34" s="74">
        <f t="shared" si="12"/>
        <v>45748</v>
      </c>
      <c r="P34" s="74">
        <f t="shared" si="12"/>
        <v>46113</v>
      </c>
      <c r="Q34" s="74">
        <f t="shared" si="12"/>
        <v>46478</v>
      </c>
      <c r="R34" s="74">
        <f t="shared" si="12"/>
        <v>46844</v>
      </c>
      <c r="S34" s="74">
        <f t="shared" si="12"/>
        <v>47209</v>
      </c>
    </row>
    <row r="37" spans="2:19">
      <c r="B37" s="70" t="s">
        <v>98</v>
      </c>
    </row>
  </sheetData>
  <conditionalFormatting sqref="F2">
    <cfRule type="cellIs" dxfId="75" priority="3" stopIfTrue="1" operator="equal">
      <formula>""</formula>
    </cfRule>
  </conditionalFormatting>
  <conditionalFormatting sqref="F2:F3">
    <cfRule type="cellIs" dxfId="74" priority="1" stopIfTrue="1" operator="notEqual">
      <formula>0</formula>
    </cfRule>
  </conditionalFormatting>
  <conditionalFormatting sqref="J3:S3">
    <cfRule type="cellIs" dxfId="73" priority="9" operator="equal">
      <formula>"PPA ext."</formula>
    </cfRule>
    <cfRule type="cellIs" dxfId="72" priority="10" operator="equal">
      <formula>"Delay"</formula>
    </cfRule>
    <cfRule type="cellIs" dxfId="71" priority="11" operator="equal">
      <formula>"Fin Close"</formula>
    </cfRule>
    <cfRule type="cellIs" dxfId="70" priority="12" stopIfTrue="1" operator="equal">
      <formula>"Construction"</formula>
    </cfRule>
    <cfRule type="cellIs" dxfId="69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2"/>
    <customPr name="MMSheetType" r:id="rId3"/>
    <customPr name="MMTimeAxis" r:id="rId4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S115"/>
  <sheetViews>
    <sheetView showGridLines="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2.75"/>
  <cols>
    <col min="1" max="4" width="1.5" style="70" customWidth="1"/>
    <col min="5" max="5" width="58.33203125" style="70" bestFit="1" customWidth="1"/>
    <col min="6" max="6" width="18.6640625" style="70" bestFit="1" customWidth="1"/>
    <col min="7" max="7" width="17" style="70" bestFit="1" customWidth="1"/>
    <col min="8" max="8" width="6.6640625" style="70" bestFit="1" customWidth="1"/>
    <col min="9" max="9" width="3.5" style="70" customWidth="1"/>
    <col min="10" max="19" width="11.1640625" style="70" bestFit="1" customWidth="1"/>
    <col min="20" max="20" width="15.1640625" style="70" hidden="1" customWidth="1"/>
    <col min="21" max="16384" width="15.1640625" style="70" hidden="1"/>
  </cols>
  <sheetData>
    <row r="1" spans="1:19" s="20" customFormat="1" ht="26.25">
      <c r="A1" s="25" t="str">
        <f ca="1" xml:space="preserve"> RIGHT(CELL("filename", A1), LEN(CELL("filename", A1)) - SEARCH("]", CELL("filename", A1)))</f>
        <v>Totex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>
      <c r="A6" s="7"/>
      <c r="B6" s="7"/>
      <c r="C6" s="24"/>
      <c r="F6" s="7"/>
      <c r="G6" s="7"/>
      <c r="H6" s="7"/>
    </row>
    <row r="8" spans="1:19">
      <c r="B8" s="69" t="s">
        <v>8018</v>
      </c>
    </row>
    <row r="9" spans="1:19">
      <c r="A9" s="71"/>
      <c r="B9" s="71"/>
      <c r="C9" s="71"/>
      <c r="D9" s="71"/>
      <c r="E9" s="88" t="str">
        <f xml:space="preserve">  InpS!E$15</f>
        <v>Pre-inflation average totex PR19</v>
      </c>
      <c r="F9" s="88">
        <f xml:space="preserve">  InpS!F$15</f>
        <v>1763.809362228812</v>
      </c>
      <c r="G9" s="88" t="str">
        <f xml:space="preserve">  InpS!G$15</f>
        <v>£m</v>
      </c>
      <c r="M9" s="89"/>
    </row>
    <row r="10" spans="1:19">
      <c r="A10" s="71"/>
      <c r="B10" s="71"/>
      <c r="C10" s="71"/>
      <c r="D10" s="71"/>
      <c r="E10" s="90" t="str">
        <f xml:space="preserve">  Wholesale!E$11</f>
        <v>CPIH factor</v>
      </c>
      <c r="F10" s="90">
        <f xml:space="preserve">  Wholesale!F$11</f>
        <v>1.1806332960179113</v>
      </c>
      <c r="G10" s="90" t="str">
        <f xml:space="preserve">  Wholesale!G$11</f>
        <v>factor</v>
      </c>
      <c r="M10" s="91"/>
    </row>
    <row r="11" spans="1:19">
      <c r="E11" s="70" t="s">
        <v>8018</v>
      </c>
      <c r="F11" s="89">
        <f xml:space="preserve">  $F9 * $F10</f>
        <v>2082.4120608754524</v>
      </c>
      <c r="G11" s="70" t="s">
        <v>29</v>
      </c>
      <c r="M11" s="89"/>
    </row>
    <row r="14" spans="1:19">
      <c r="B14" s="69" t="s">
        <v>8019</v>
      </c>
    </row>
    <row r="15" spans="1:19">
      <c r="A15" s="71"/>
      <c r="B15" s="71"/>
      <c r="C15" s="71"/>
      <c r="D15" s="71"/>
      <c r="E15" s="88" t="str">
        <f xml:space="preserve">  InpS!E$17</f>
        <v>Pre-inflation average PAYG PR19</v>
      </c>
      <c r="F15" s="88">
        <f xml:space="preserve">  InpS!F$17</f>
        <v>835.64506415908977</v>
      </c>
      <c r="G15" s="88" t="str">
        <f xml:space="preserve">  InpS!G$17</f>
        <v>£m</v>
      </c>
      <c r="M15" s="89"/>
    </row>
    <row r="16" spans="1:19">
      <c r="A16" s="71"/>
      <c r="B16" s="71"/>
      <c r="C16" s="71"/>
      <c r="D16" s="71"/>
      <c r="E16" s="90" t="str">
        <f xml:space="preserve">  Wholesale!E$11</f>
        <v>CPIH factor</v>
      </c>
      <c r="F16" s="90">
        <f xml:space="preserve">  Wholesale!F$11</f>
        <v>1.1806332960179113</v>
      </c>
      <c r="G16" s="90" t="str">
        <f xml:space="preserve">  Wholesale!G$11</f>
        <v>factor</v>
      </c>
      <c r="M16" s="91"/>
    </row>
    <row r="17" spans="1:13">
      <c r="E17" s="70" t="s">
        <v>8019</v>
      </c>
      <c r="F17" s="89">
        <f xml:space="preserve">  $F15 * $F16</f>
        <v>986.59038639924518</v>
      </c>
      <c r="G17" s="70" t="s">
        <v>29</v>
      </c>
      <c r="M17" s="89"/>
    </row>
    <row r="20" spans="1:13">
      <c r="B20" s="69" t="s">
        <v>8020</v>
      </c>
    </row>
    <row r="21" spans="1:13">
      <c r="A21" s="71"/>
      <c r="B21" s="71"/>
      <c r="C21" s="71"/>
      <c r="D21" s="71"/>
      <c r="E21" s="88" t="str">
        <f xml:space="preserve">  InpS!E$18</f>
        <v>Average PAYG PR24</v>
      </c>
      <c r="F21" s="88">
        <f xml:space="preserve">  InpS!F$18</f>
        <v>1296.5382775908752</v>
      </c>
      <c r="G21" s="88" t="str">
        <f xml:space="preserve">  InpS!G$18</f>
        <v>£m</v>
      </c>
      <c r="M21" s="89"/>
    </row>
    <row r="22" spans="1:13">
      <c r="E22" s="89" t="str">
        <f t="shared" ref="E22:G22" si="0" xml:space="preserve">  E$17</f>
        <v>Average PAYG PR19</v>
      </c>
      <c r="F22" s="89">
        <f t="shared" si="0"/>
        <v>986.59038639924518</v>
      </c>
      <c r="G22" s="89" t="str">
        <f t="shared" si="0"/>
        <v>£m</v>
      </c>
      <c r="M22" s="89"/>
    </row>
    <row r="23" spans="1:13">
      <c r="E23" s="70" t="s">
        <v>8020</v>
      </c>
      <c r="F23" s="89">
        <f xml:space="preserve">  $F21 - $F22</f>
        <v>309.94789119162999</v>
      </c>
      <c r="G23" s="70" t="s">
        <v>29</v>
      </c>
      <c r="M23" s="89"/>
    </row>
    <row r="26" spans="1:13">
      <c r="B26" s="69" t="s">
        <v>8021</v>
      </c>
    </row>
    <row r="27" spans="1:13">
      <c r="E27" s="89" t="str">
        <f t="shared" ref="E27:G27" si="1" xml:space="preserve">  E$17</f>
        <v>Average PAYG PR19</v>
      </c>
      <c r="F27" s="89">
        <f t="shared" si="1"/>
        <v>986.59038639924518</v>
      </c>
      <c r="G27" s="89" t="str">
        <f t="shared" si="1"/>
        <v>£m</v>
      </c>
      <c r="M27" s="89"/>
    </row>
    <row r="28" spans="1:13">
      <c r="E28" s="89" t="str">
        <f t="shared" ref="E28:G28" si="2" xml:space="preserve">  E$11</f>
        <v>Average totex PR19</v>
      </c>
      <c r="F28" s="89">
        <f t="shared" si="2"/>
        <v>2082.4120608754524</v>
      </c>
      <c r="G28" s="89" t="str">
        <f t="shared" si="2"/>
        <v>£m</v>
      </c>
      <c r="M28" s="89"/>
    </row>
    <row r="29" spans="1:13">
      <c r="E29" s="70" t="s">
        <v>8021</v>
      </c>
      <c r="F29" s="93">
        <f xml:space="preserve">  $F27 / $F28</f>
        <v>0.47377289295206998</v>
      </c>
      <c r="G29" s="70" t="s">
        <v>64</v>
      </c>
      <c r="M29" s="93"/>
    </row>
    <row r="32" spans="1:13">
      <c r="B32" s="69" t="s">
        <v>8022</v>
      </c>
    </row>
    <row r="33" spans="1:13">
      <c r="A33" s="71"/>
      <c r="B33" s="71"/>
      <c r="C33" s="71"/>
      <c r="D33" s="71"/>
      <c r="E33" s="88" t="str">
        <f xml:space="preserve">  InpS!E$18</f>
        <v>Average PAYG PR24</v>
      </c>
      <c r="F33" s="88">
        <f xml:space="preserve">  InpS!F$18</f>
        <v>1296.5382775908752</v>
      </c>
      <c r="G33" s="88" t="str">
        <f xml:space="preserve">  InpS!G$18</f>
        <v>£m</v>
      </c>
      <c r="M33" s="89"/>
    </row>
    <row r="34" spans="1:13">
      <c r="A34" s="71"/>
      <c r="B34" s="71"/>
      <c r="C34" s="71"/>
      <c r="D34" s="71"/>
      <c r="E34" s="88" t="str">
        <f xml:space="preserve">  InpS!E$16</f>
        <v>Average totex PR24</v>
      </c>
      <c r="F34" s="88">
        <f xml:space="preserve">  InpS!F$16</f>
        <v>3935.0393589578803</v>
      </c>
      <c r="G34" s="88" t="str">
        <f xml:space="preserve">  InpS!G$16</f>
        <v>£m</v>
      </c>
      <c r="M34" s="89"/>
    </row>
    <row r="35" spans="1:13">
      <c r="E35" s="70" t="s">
        <v>8022</v>
      </c>
      <c r="F35" s="93">
        <f xml:space="preserve">  $F33 / $F34</f>
        <v>0.3294854661718653</v>
      </c>
      <c r="G35" s="70" t="s">
        <v>64</v>
      </c>
      <c r="M35" s="93"/>
    </row>
    <row r="38" spans="1:13">
      <c r="B38" s="69" t="s">
        <v>8023</v>
      </c>
    </row>
    <row r="39" spans="1:13">
      <c r="E39" s="93" t="str">
        <f t="shared" ref="E39:G39" si="3" xml:space="preserve">  E$35</f>
        <v>Effective average PAYG rate PR24</v>
      </c>
      <c r="F39" s="93">
        <f t="shared" si="3"/>
        <v>0.3294854661718653</v>
      </c>
      <c r="G39" s="93" t="str">
        <f t="shared" si="3"/>
        <v>%</v>
      </c>
      <c r="M39" s="93"/>
    </row>
    <row r="40" spans="1:13">
      <c r="E40" s="93" t="str">
        <f t="shared" ref="E40:G40" si="4" xml:space="preserve">  E$29</f>
        <v>Effective average PAYG rate PR19</v>
      </c>
      <c r="F40" s="93">
        <f t="shared" si="4"/>
        <v>0.47377289295206998</v>
      </c>
      <c r="G40" s="93" t="str">
        <f t="shared" si="4"/>
        <v>%</v>
      </c>
      <c r="M40" s="93"/>
    </row>
    <row r="41" spans="1:13">
      <c r="E41" s="70" t="s">
        <v>8023</v>
      </c>
      <c r="F41" s="93">
        <f xml:space="preserve">  $F39 - $F40</f>
        <v>-0.14428742678020468</v>
      </c>
      <c r="G41" s="70" t="s">
        <v>64</v>
      </c>
      <c r="M41" s="93"/>
    </row>
    <row r="44" spans="1:13">
      <c r="B44" s="69" t="s">
        <v>8024</v>
      </c>
    </row>
    <row r="45" spans="1:13">
      <c r="E45" s="93" t="str">
        <f t="shared" ref="E45:G45" si="5" xml:space="preserve">  E$41</f>
        <v>Effective average PAYG rate variance</v>
      </c>
      <c r="F45" s="93">
        <f t="shared" si="5"/>
        <v>-0.14428742678020468</v>
      </c>
      <c r="G45" s="93" t="str">
        <f t="shared" si="5"/>
        <v>%</v>
      </c>
      <c r="M45" s="93"/>
    </row>
    <row r="46" spans="1:13">
      <c r="A46" s="71"/>
      <c r="B46" s="71"/>
      <c r="C46" s="71"/>
      <c r="D46" s="71"/>
      <c r="E46" s="88" t="str">
        <f xml:space="preserve">  InpS!E$16</f>
        <v>Average totex PR24</v>
      </c>
      <c r="F46" s="88">
        <f xml:space="preserve">  InpS!F$16</f>
        <v>3935.0393589578803</v>
      </c>
      <c r="G46" s="88" t="str">
        <f xml:space="preserve">  InpS!G$16</f>
        <v>£m</v>
      </c>
      <c r="M46" s="89"/>
    </row>
    <row r="47" spans="1:13">
      <c r="E47" s="70" t="s">
        <v>8024</v>
      </c>
      <c r="F47" s="89">
        <f xml:space="preserve">  $F45 * $F46</f>
        <v>-567.77670338285873</v>
      </c>
      <c r="G47" s="70" t="s">
        <v>29</v>
      </c>
      <c r="M47" s="89"/>
    </row>
    <row r="50" spans="1:13">
      <c r="B50" s="69" t="s">
        <v>8025</v>
      </c>
    </row>
    <row r="51" spans="1:13">
      <c r="E51" s="89" t="str">
        <f t="shared" ref="E51:G51" si="6" xml:space="preserve">  E$23</f>
        <v>Average PAYG variance</v>
      </c>
      <c r="F51" s="89">
        <f t="shared" si="6"/>
        <v>309.94789119162999</v>
      </c>
      <c r="G51" s="89" t="str">
        <f t="shared" si="6"/>
        <v>£m</v>
      </c>
      <c r="M51" s="89"/>
    </row>
    <row r="52" spans="1:13">
      <c r="E52" s="89" t="str">
        <f t="shared" ref="E52:G52" si="7" xml:space="preserve">  E$47</f>
        <v>Impact of average PAYG rates</v>
      </c>
      <c r="F52" s="89">
        <f t="shared" si="7"/>
        <v>-567.77670338285873</v>
      </c>
      <c r="G52" s="89" t="str">
        <f t="shared" si="7"/>
        <v>£m</v>
      </c>
      <c r="M52" s="89"/>
    </row>
    <row r="53" spans="1:13">
      <c r="E53" s="70" t="s">
        <v>8025</v>
      </c>
      <c r="F53" s="89">
        <f xml:space="preserve">  $F51 - $F52</f>
        <v>877.72459457448872</v>
      </c>
      <c r="G53" s="70" t="s">
        <v>29</v>
      </c>
      <c r="M53" s="89"/>
    </row>
    <row r="56" spans="1:13">
      <c r="B56" s="69" t="s">
        <v>8026</v>
      </c>
    </row>
    <row r="57" spans="1:13">
      <c r="A57" s="71"/>
      <c r="B57" s="71"/>
      <c r="C57" s="71"/>
      <c r="D57" s="71"/>
      <c r="E57" s="88" t="str">
        <f xml:space="preserve">  InpS!E$19</f>
        <v>Pre-inflation average profiled allowed revenue PR19</v>
      </c>
      <c r="F57" s="88">
        <f xml:space="preserve">  InpS!F$19</f>
        <v>2057.9787402207712</v>
      </c>
      <c r="G57" s="88" t="str">
        <f xml:space="preserve">  InpS!G$19</f>
        <v>£m</v>
      </c>
      <c r="M57" s="89"/>
    </row>
    <row r="58" spans="1:13">
      <c r="A58" s="71"/>
      <c r="B58" s="71"/>
      <c r="C58" s="71"/>
      <c r="D58" s="71"/>
      <c r="E58" s="90" t="str">
        <f xml:space="preserve">  Wholesale!E$11</f>
        <v>CPIH factor</v>
      </c>
      <c r="F58" s="90">
        <f xml:space="preserve">  Wholesale!F$11</f>
        <v>1.1806332960179113</v>
      </c>
      <c r="G58" s="90" t="str">
        <f xml:space="preserve">  Wholesale!G$11</f>
        <v>factor</v>
      </c>
      <c r="M58" s="91"/>
    </row>
    <row r="59" spans="1:13">
      <c r="E59" s="70" t="s">
        <v>8026</v>
      </c>
      <c r="F59" s="89">
        <f xml:space="preserve">  $F57 * $F58</f>
        <v>2429.718223201638</v>
      </c>
      <c r="G59" s="70" t="s">
        <v>29</v>
      </c>
      <c r="M59" s="89"/>
    </row>
    <row r="62" spans="1:13">
      <c r="B62" s="69" t="s">
        <v>8027</v>
      </c>
    </row>
    <row r="63" spans="1:13">
      <c r="A63" s="71"/>
      <c r="B63" s="71"/>
      <c r="C63" s="71"/>
      <c r="D63" s="71"/>
      <c r="E63" s="88" t="str">
        <f xml:space="preserve">  InpS!E$20</f>
        <v>Average profiled allowed revenue PR24</v>
      </c>
      <c r="F63" s="88">
        <f xml:space="preserve">  InpS!F$20</f>
        <v>3610.4409973275979</v>
      </c>
      <c r="G63" s="88" t="str">
        <f xml:space="preserve">  InpS!G$20</f>
        <v>£m</v>
      </c>
      <c r="M63" s="89"/>
    </row>
    <row r="64" spans="1:13">
      <c r="E64" s="89" t="str">
        <f t="shared" ref="E64:G64" si="8" xml:space="preserve">  E$59</f>
        <v>Average profiled allowed revenue PR19</v>
      </c>
      <c r="F64" s="89">
        <f t="shared" si="8"/>
        <v>2429.718223201638</v>
      </c>
      <c r="G64" s="89" t="str">
        <f t="shared" si="8"/>
        <v>£m</v>
      </c>
      <c r="M64" s="89"/>
    </row>
    <row r="65" spans="1:13">
      <c r="A65" s="71"/>
      <c r="B65" s="71"/>
      <c r="C65" s="71"/>
      <c r="D65" s="71"/>
      <c r="E65" s="72" t="str">
        <f xml:space="preserve">  'Cost to serve'!E$17</f>
        <v>Total number of households PR24</v>
      </c>
      <c r="F65" s="72">
        <f xml:space="preserve">  'Cost to serve'!F$17</f>
        <v>6085.267600000001</v>
      </c>
      <c r="G65" s="72" t="str">
        <f xml:space="preserve">  'Cost to serve'!G$17</f>
        <v>000 customers</v>
      </c>
      <c r="M65" s="73"/>
    </row>
    <row r="66" spans="1:13">
      <c r="A66" s="71"/>
      <c r="B66" s="71"/>
      <c r="C66" s="71"/>
      <c r="D66" s="71"/>
      <c r="E66" s="72" t="str">
        <f xml:space="preserve">  InpS!E$92</f>
        <v>Units in a thousand</v>
      </c>
      <c r="F66" s="72">
        <f xml:space="preserve">  InpS!F$92</f>
        <v>1000</v>
      </c>
      <c r="G66" s="72" t="str">
        <f xml:space="preserve">  InpS!G$92</f>
        <v>units</v>
      </c>
      <c r="M66" s="73"/>
    </row>
    <row r="67" spans="1:13">
      <c r="E67" s="70" t="s">
        <v>8027</v>
      </c>
      <c r="F67" s="89">
        <f xml:space="preserve">  ( $F63 - $F64 ) / $F65 * $F66</f>
        <v>194.02972091579991</v>
      </c>
      <c r="G67" s="70" t="s">
        <v>50</v>
      </c>
      <c r="M67" s="89"/>
    </row>
    <row r="70" spans="1:13">
      <c r="B70" s="69" t="s">
        <v>8028</v>
      </c>
    </row>
    <row r="71" spans="1:13">
      <c r="A71" s="71"/>
      <c r="B71" s="71"/>
      <c r="C71" s="71"/>
      <c r="D71" s="71"/>
      <c r="E71" s="88" t="str">
        <f xml:space="preserve">  Wholesale!E$24</f>
        <v>Wholesale bill impact</v>
      </c>
      <c r="F71" s="88">
        <f xml:space="preserve">  Wholesale!F$24</f>
        <v>167.54522241232189</v>
      </c>
      <c r="G71" s="88" t="str">
        <f xml:space="preserve">  Wholesale!G$24</f>
        <v>£ / customer</v>
      </c>
      <c r="M71" s="89"/>
    </row>
    <row r="72" spans="1:13">
      <c r="E72" s="89" t="str">
        <f t="shared" ref="E72:G72" si="9" xml:space="preserve">  E$67</f>
        <v>Average profiled allowed revenues variance per customer</v>
      </c>
      <c r="F72" s="89">
        <f t="shared" si="9"/>
        <v>194.02972091579991</v>
      </c>
      <c r="G72" s="89" t="str">
        <f t="shared" si="9"/>
        <v>£ / customer</v>
      </c>
      <c r="M72" s="89"/>
    </row>
    <row r="73" spans="1:13">
      <c r="E73" s="70" t="s">
        <v>8028</v>
      </c>
      <c r="F73" s="91">
        <f xml:space="preserve">  $F71 / $F72</f>
        <v>0.86350287791749647</v>
      </c>
      <c r="G73" s="70" t="s">
        <v>5580</v>
      </c>
      <c r="M73" s="91"/>
    </row>
    <row r="76" spans="1:13">
      <c r="B76" s="69" t="s">
        <v>8029</v>
      </c>
    </row>
    <row r="77" spans="1:13">
      <c r="E77" s="89" t="str">
        <f t="shared" ref="E77:G77" si="10" xml:space="preserve">  E$23</f>
        <v>Average PAYG variance</v>
      </c>
      <c r="F77" s="89">
        <f t="shared" si="10"/>
        <v>309.94789119162999</v>
      </c>
      <c r="G77" s="89" t="str">
        <f t="shared" si="10"/>
        <v>£m</v>
      </c>
      <c r="M77" s="89"/>
    </row>
    <row r="78" spans="1:13">
      <c r="A78" s="71"/>
      <c r="B78" s="71"/>
      <c r="C78" s="71"/>
      <c r="D78" s="71"/>
      <c r="E78" s="72" t="str">
        <f xml:space="preserve">  'Cost to serve'!E$17</f>
        <v>Total number of households PR24</v>
      </c>
      <c r="F78" s="72">
        <f xml:space="preserve">  'Cost to serve'!F$17</f>
        <v>6085.267600000001</v>
      </c>
      <c r="G78" s="72" t="str">
        <f xml:space="preserve">  'Cost to serve'!G$17</f>
        <v>000 customers</v>
      </c>
      <c r="M78" s="73"/>
    </row>
    <row r="79" spans="1:13">
      <c r="A79" s="71"/>
      <c r="B79" s="71"/>
      <c r="C79" s="71"/>
      <c r="D79" s="71"/>
      <c r="E79" s="72" t="str">
        <f xml:space="preserve">  InpS!E$92</f>
        <v>Units in a thousand</v>
      </c>
      <c r="F79" s="72">
        <f xml:space="preserve">  InpS!F$92</f>
        <v>1000</v>
      </c>
      <c r="G79" s="72" t="str">
        <f xml:space="preserve">  InpS!G$92</f>
        <v>units</v>
      </c>
      <c r="M79" s="73"/>
    </row>
    <row r="80" spans="1:13">
      <c r="E80" s="70" t="s">
        <v>8029</v>
      </c>
      <c r="F80" s="89">
        <f xml:space="preserve">  $F77 / $F78 * $F79</f>
        <v>50.934143174185131</v>
      </c>
      <c r="G80" s="70" t="s">
        <v>50</v>
      </c>
      <c r="M80" s="89"/>
    </row>
    <row r="83" spans="1:13">
      <c r="B83" s="69" t="s">
        <v>8030</v>
      </c>
    </row>
    <row r="84" spans="1:13">
      <c r="E84" s="89" t="str">
        <f t="shared" ref="E84:G84" si="11" xml:space="preserve">  E$80</f>
        <v>Pre-adjustment average PAYG bill impact</v>
      </c>
      <c r="F84" s="89">
        <f t="shared" si="11"/>
        <v>50.934143174185131</v>
      </c>
      <c r="G84" s="89" t="str">
        <f t="shared" si="11"/>
        <v>£ / customer</v>
      </c>
      <c r="M84" s="89"/>
    </row>
    <row r="85" spans="1:13">
      <c r="E85" s="91" t="str">
        <f t="shared" ref="E85:G85" si="12" xml:space="preserve">  E$73</f>
        <v>Average adjustment factor</v>
      </c>
      <c r="F85" s="91">
        <f t="shared" si="12"/>
        <v>0.86350287791749647</v>
      </c>
      <c r="G85" s="91" t="str">
        <f t="shared" si="12"/>
        <v>factor</v>
      </c>
      <c r="M85" s="91"/>
    </row>
    <row r="86" spans="1:13">
      <c r="E86" s="70" t="s">
        <v>8030</v>
      </c>
      <c r="F86" s="89">
        <f xml:space="preserve">  $F84 * $F85</f>
        <v>43.981779215170668</v>
      </c>
      <c r="G86" s="70" t="s">
        <v>50</v>
      </c>
      <c r="M86" s="89"/>
    </row>
    <row r="89" spans="1:13">
      <c r="B89" s="69" t="s">
        <v>8031</v>
      </c>
    </row>
    <row r="90" spans="1:13">
      <c r="E90" s="89" t="str">
        <f t="shared" ref="E90:G90" si="13" xml:space="preserve">  E$53</f>
        <v>Impact of average totex change</v>
      </c>
      <c r="F90" s="89">
        <f t="shared" si="13"/>
        <v>877.72459457448872</v>
      </c>
      <c r="G90" s="89" t="str">
        <f t="shared" si="13"/>
        <v>£m</v>
      </c>
      <c r="M90" s="89"/>
    </row>
    <row r="91" spans="1:13">
      <c r="E91" s="89" t="str">
        <f t="shared" ref="E91:G91" si="14" xml:space="preserve">  E$23</f>
        <v>Average PAYG variance</v>
      </c>
      <c r="F91" s="89">
        <f t="shared" si="14"/>
        <v>309.94789119162999</v>
      </c>
      <c r="G91" s="89" t="str">
        <f t="shared" si="14"/>
        <v>£m</v>
      </c>
      <c r="M91" s="89"/>
    </row>
    <row r="92" spans="1:13">
      <c r="E92" s="89" t="str">
        <f t="shared" ref="E92:G92" si="15" xml:space="preserve">  E$86</f>
        <v>Average PAYG bill impact</v>
      </c>
      <c r="F92" s="89">
        <f t="shared" si="15"/>
        <v>43.981779215170668</v>
      </c>
      <c r="G92" s="89" t="str">
        <f t="shared" si="15"/>
        <v>£ / customer</v>
      </c>
      <c r="M92" s="89"/>
    </row>
    <row r="93" spans="1:13">
      <c r="A93" s="75"/>
      <c r="B93" s="75"/>
      <c r="C93" s="75"/>
      <c r="D93" s="75"/>
      <c r="E93" s="75" t="s">
        <v>8031</v>
      </c>
      <c r="F93" s="94">
        <f xml:space="preserve">  $F90 / $F91 * $F92</f>
        <v>124.54961116813313</v>
      </c>
      <c r="G93" s="75" t="s">
        <v>50</v>
      </c>
      <c r="M93" s="89"/>
    </row>
    <row r="96" spans="1:13">
      <c r="B96" s="69" t="s">
        <v>8032</v>
      </c>
    </row>
    <row r="97" spans="1:13">
      <c r="E97" s="89" t="str">
        <f t="shared" ref="E97:G97" si="16" xml:space="preserve">  E$23</f>
        <v>Average PAYG variance</v>
      </c>
      <c r="F97" s="89">
        <f t="shared" si="16"/>
        <v>309.94789119162999</v>
      </c>
      <c r="G97" s="89" t="str">
        <f t="shared" si="16"/>
        <v>£m</v>
      </c>
      <c r="M97" s="89"/>
    </row>
    <row r="98" spans="1:13">
      <c r="A98" s="71"/>
      <c r="B98" s="71"/>
      <c r="C98" s="71"/>
      <c r="D98" s="71"/>
      <c r="E98" s="72" t="str">
        <f xml:space="preserve">  'Cost to serve'!E$17</f>
        <v>Total number of households PR24</v>
      </c>
      <c r="F98" s="72">
        <f xml:space="preserve">  'Cost to serve'!F$17</f>
        <v>6085.267600000001</v>
      </c>
      <c r="G98" s="72" t="str">
        <f xml:space="preserve">  'Cost to serve'!G$17</f>
        <v>000 customers</v>
      </c>
      <c r="M98" s="73"/>
    </row>
    <row r="99" spans="1:13">
      <c r="A99" s="71"/>
      <c r="B99" s="71"/>
      <c r="C99" s="71"/>
      <c r="D99" s="71"/>
      <c r="E99" s="72" t="str">
        <f xml:space="preserve">  InpS!E$92</f>
        <v>Units in a thousand</v>
      </c>
      <c r="F99" s="72">
        <f xml:space="preserve">  InpS!F$92</f>
        <v>1000</v>
      </c>
      <c r="G99" s="72" t="str">
        <f xml:space="preserve">  InpS!G$92</f>
        <v>units</v>
      </c>
      <c r="M99" s="73"/>
    </row>
    <row r="100" spans="1:13">
      <c r="E100" s="70" t="s">
        <v>8032</v>
      </c>
      <c r="F100" s="89">
        <f xml:space="preserve">  $F97 / $F98 * $F99</f>
        <v>50.934143174185131</v>
      </c>
      <c r="G100" s="70" t="s">
        <v>50</v>
      </c>
      <c r="M100" s="89"/>
    </row>
    <row r="103" spans="1:13">
      <c r="B103" s="69" t="s">
        <v>8033</v>
      </c>
    </row>
    <row r="104" spans="1:13">
      <c r="E104" s="89" t="str">
        <f t="shared" ref="E104:G104" si="17" xml:space="preserve">  E$100</f>
        <v>Pre-adjustment PAYG bill impact</v>
      </c>
      <c r="F104" s="89">
        <f t="shared" si="17"/>
        <v>50.934143174185131</v>
      </c>
      <c r="G104" s="89" t="str">
        <f t="shared" si="17"/>
        <v>£ / customer</v>
      </c>
      <c r="M104" s="89"/>
    </row>
    <row r="105" spans="1:13">
      <c r="A105" s="71"/>
      <c r="B105" s="71"/>
      <c r="C105" s="71"/>
      <c r="D105" s="71"/>
      <c r="E105" s="90" t="str">
        <f xml:space="preserve">  Wholesale!E$44</f>
        <v>Adjustment factor</v>
      </c>
      <c r="F105" s="90">
        <f xml:space="preserve">  Wholesale!F$44</f>
        <v>0.18690827766276127</v>
      </c>
      <c r="G105" s="90" t="str">
        <f xml:space="preserve">  Wholesale!G$44</f>
        <v>factor</v>
      </c>
      <c r="M105" s="91"/>
    </row>
    <row r="106" spans="1:13">
      <c r="A106" s="75"/>
      <c r="B106" s="75"/>
      <c r="C106" s="75"/>
      <c r="D106" s="75"/>
      <c r="E106" s="75" t="s">
        <v>8033</v>
      </c>
      <c r="F106" s="94">
        <f xml:space="preserve">  $F104 * $F105</f>
        <v>9.5200129749154314</v>
      </c>
      <c r="G106" s="75" t="s">
        <v>50</v>
      </c>
      <c r="M106" s="89"/>
    </row>
    <row r="109" spans="1:13">
      <c r="B109" s="69" t="s">
        <v>8034</v>
      </c>
    </row>
    <row r="110" spans="1:13">
      <c r="E110" s="89" t="str">
        <f t="shared" ref="E110:G110" si="18" xml:space="preserve">  E$106</f>
        <v>PAYG bill impact</v>
      </c>
      <c r="F110" s="89">
        <f t="shared" si="18"/>
        <v>9.5200129749154314</v>
      </c>
      <c r="G110" s="89" t="str">
        <f t="shared" si="18"/>
        <v>£ / customer</v>
      </c>
      <c r="M110" s="89"/>
    </row>
    <row r="111" spans="1:13">
      <c r="E111" s="89" t="str">
        <f t="shared" ref="E111:G111" si="19" xml:space="preserve">  E$93</f>
        <v>Average totex increase/(decrease)</v>
      </c>
      <c r="F111" s="89">
        <f t="shared" si="19"/>
        <v>124.54961116813313</v>
      </c>
      <c r="G111" s="89" t="str">
        <f t="shared" si="19"/>
        <v>£ / customer</v>
      </c>
      <c r="M111" s="89"/>
    </row>
    <row r="112" spans="1:13">
      <c r="A112" s="75"/>
      <c r="B112" s="75"/>
      <c r="C112" s="75"/>
      <c r="D112" s="75"/>
      <c r="E112" s="75" t="s">
        <v>8034</v>
      </c>
      <c r="F112" s="94">
        <f xml:space="preserve">  $F110 - $F111</f>
        <v>-115.02959819321769</v>
      </c>
      <c r="G112" s="75" t="s">
        <v>50</v>
      </c>
      <c r="M112" s="89"/>
    </row>
    <row r="115" spans="2:2">
      <c r="B115" s="70" t="s">
        <v>98</v>
      </c>
    </row>
  </sheetData>
  <conditionalFormatting sqref="F2">
    <cfRule type="cellIs" dxfId="68" priority="3" stopIfTrue="1" operator="equal">
      <formula>""</formula>
    </cfRule>
  </conditionalFormatting>
  <conditionalFormatting sqref="F2:F3">
    <cfRule type="cellIs" dxfId="67" priority="1" stopIfTrue="1" operator="notEqual">
      <formula>0</formula>
    </cfRule>
  </conditionalFormatting>
  <conditionalFormatting sqref="J3:S3">
    <cfRule type="cellIs" dxfId="66" priority="9" operator="equal">
      <formula>"PPA ext."</formula>
    </cfRule>
    <cfRule type="cellIs" dxfId="65" priority="10" operator="equal">
      <formula>"Delay"</formula>
    </cfRule>
    <cfRule type="cellIs" dxfId="64" priority="11" operator="equal">
      <formula>"Fin Close"</formula>
    </cfRule>
    <cfRule type="cellIs" dxfId="63" priority="12" stopIfTrue="1" operator="equal">
      <formula>"Construction"</formula>
    </cfRule>
    <cfRule type="cellIs" dxfId="62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S83"/>
  <sheetViews>
    <sheetView showGridLines="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2.75"/>
  <cols>
    <col min="1" max="4" width="1.5" style="70" customWidth="1"/>
    <col min="5" max="5" width="36" style="70" bestFit="1" customWidth="1"/>
    <col min="6" max="6" width="18.6640625" style="70" bestFit="1" customWidth="1"/>
    <col min="7" max="7" width="17" style="70" bestFit="1" customWidth="1"/>
    <col min="8" max="8" width="6.6640625" style="70" bestFit="1" customWidth="1"/>
    <col min="9" max="9" width="3.5" style="70" customWidth="1"/>
    <col min="10" max="19" width="11.1640625" style="70" bestFit="1" customWidth="1"/>
    <col min="20" max="20" width="15.1640625" style="70" hidden="1" customWidth="1"/>
    <col min="21" max="16384" width="15.1640625" style="70" hidden="1"/>
  </cols>
  <sheetData>
    <row r="1" spans="1:19" s="20" customFormat="1" ht="26.25">
      <c r="A1" s="25" t="str">
        <f ca="1" xml:space="preserve"> RIGHT(CELL("filename", A1), LEN(CELL("filename", A1)) - SEARCH("]", CELL("filename", A1)))</f>
        <v>RCV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>
      <c r="A6" s="7"/>
      <c r="B6" s="7"/>
      <c r="C6" s="24"/>
      <c r="F6" s="7"/>
      <c r="G6" s="7"/>
      <c r="H6" s="7"/>
    </row>
    <row r="8" spans="1:19">
      <c r="B8" s="69" t="s">
        <v>8035</v>
      </c>
    </row>
    <row r="9" spans="1:19">
      <c r="A9" s="71"/>
      <c r="B9" s="71"/>
      <c r="C9" s="71"/>
      <c r="D9" s="71"/>
      <c r="E9" s="88" t="str">
        <f xml:space="preserve">  InpS!E$26</f>
        <v>Pre-inflation average RCV PR19</v>
      </c>
      <c r="F9" s="88">
        <f xml:space="preserve">  InpS!F$26</f>
        <v>15105.990860792652</v>
      </c>
      <c r="G9" s="88" t="str">
        <f xml:space="preserve">  InpS!G$26</f>
        <v>£m</v>
      </c>
      <c r="M9" s="89"/>
    </row>
    <row r="10" spans="1:19">
      <c r="A10" s="71"/>
      <c r="B10" s="71"/>
      <c r="C10" s="71"/>
      <c r="D10" s="71"/>
      <c r="E10" s="90" t="str">
        <f xml:space="preserve">  Wholesale!E$11</f>
        <v>CPIH factor</v>
      </c>
      <c r="F10" s="90">
        <f xml:space="preserve">  Wholesale!F$11</f>
        <v>1.1806332960179113</v>
      </c>
      <c r="G10" s="90" t="str">
        <f xml:space="preserve">  Wholesale!G$11</f>
        <v>factor</v>
      </c>
      <c r="M10" s="91"/>
    </row>
    <row r="11" spans="1:19">
      <c r="E11" s="70" t="s">
        <v>8035</v>
      </c>
      <c r="F11" s="89">
        <f xml:space="preserve">  $F9 * $F10</f>
        <v>17834.635779594075</v>
      </c>
      <c r="G11" s="70" t="s">
        <v>29</v>
      </c>
      <c r="M11" s="89"/>
    </row>
    <row r="14" spans="1:19">
      <c r="B14" s="69" t="s">
        <v>8036</v>
      </c>
    </row>
    <row r="15" spans="1:19">
      <c r="A15" s="71"/>
      <c r="B15" s="71"/>
      <c r="C15" s="71"/>
      <c r="D15" s="71"/>
      <c r="E15" s="88" t="str">
        <f xml:space="preserve">  InpS!E$24</f>
        <v>Pre-inflation run off PR19</v>
      </c>
      <c r="F15" s="88">
        <f xml:space="preserve">  InpS!F$24</f>
        <v>667.96781020806316</v>
      </c>
      <c r="G15" s="88" t="str">
        <f xml:space="preserve">  InpS!G$24</f>
        <v>£m</v>
      </c>
      <c r="M15" s="89"/>
    </row>
    <row r="16" spans="1:19">
      <c r="A16" s="71"/>
      <c r="B16" s="71"/>
      <c r="C16" s="71"/>
      <c r="D16" s="71"/>
      <c r="E16" s="90" t="str">
        <f xml:space="preserve">  Wholesale!E$11</f>
        <v>CPIH factor</v>
      </c>
      <c r="F16" s="90">
        <f xml:space="preserve">  Wholesale!F$11</f>
        <v>1.1806332960179113</v>
      </c>
      <c r="G16" s="90" t="str">
        <f xml:space="preserve">  Wholesale!G$11</f>
        <v>factor</v>
      </c>
      <c r="M16" s="91"/>
    </row>
    <row r="17" spans="1:13">
      <c r="E17" s="70" t="s">
        <v>8036</v>
      </c>
      <c r="F17" s="89">
        <f xml:space="preserve">  $F15 * $F16</f>
        <v>788.6250373998123</v>
      </c>
      <c r="G17" s="70" t="s">
        <v>29</v>
      </c>
      <c r="M17" s="89"/>
    </row>
    <row r="20" spans="1:13">
      <c r="B20" s="69" t="s">
        <v>8037</v>
      </c>
    </row>
    <row r="21" spans="1:13">
      <c r="A21" s="71"/>
      <c r="B21" s="71"/>
      <c r="C21" s="71"/>
      <c r="D21" s="71"/>
      <c r="E21" s="88" t="str">
        <f xml:space="preserve">  InpS!E$25</f>
        <v>Run off PR24</v>
      </c>
      <c r="F21" s="88">
        <f xml:space="preserve">  InpS!F$25</f>
        <v>961.17082629595245</v>
      </c>
      <c r="G21" s="88" t="str">
        <f xml:space="preserve">  InpS!G$25</f>
        <v>£m</v>
      </c>
      <c r="M21" s="89"/>
    </row>
    <row r="22" spans="1:13">
      <c r="E22" s="89" t="str">
        <f t="shared" ref="E22:G22" si="0" xml:space="preserve">  E$17</f>
        <v>Run off PR19</v>
      </c>
      <c r="F22" s="89">
        <f t="shared" si="0"/>
        <v>788.6250373998123</v>
      </c>
      <c r="G22" s="89" t="str">
        <f t="shared" si="0"/>
        <v>£m</v>
      </c>
      <c r="M22" s="89"/>
    </row>
    <row r="23" spans="1:13">
      <c r="E23" s="70" t="s">
        <v>8037</v>
      </c>
      <c r="F23" s="89">
        <f xml:space="preserve">  $F21 - $F22</f>
        <v>172.54578889614015</v>
      </c>
      <c r="G23" s="70" t="s">
        <v>29</v>
      </c>
      <c r="M23" s="89"/>
    </row>
    <row r="26" spans="1:13">
      <c r="B26" s="69" t="s">
        <v>8038</v>
      </c>
    </row>
    <row r="27" spans="1:13">
      <c r="E27" s="89" t="str">
        <f t="shared" ref="E27:G27" si="1" xml:space="preserve">  E$17</f>
        <v>Run off PR19</v>
      </c>
      <c r="F27" s="89">
        <f t="shared" si="1"/>
        <v>788.6250373998123</v>
      </c>
      <c r="G27" s="89" t="str">
        <f t="shared" si="1"/>
        <v>£m</v>
      </c>
      <c r="M27" s="89"/>
    </row>
    <row r="28" spans="1:13">
      <c r="E28" s="89" t="str">
        <f t="shared" ref="E28:G28" si="2" xml:space="preserve">  E$11</f>
        <v>Average RCV PR19</v>
      </c>
      <c r="F28" s="89">
        <f t="shared" si="2"/>
        <v>17834.635779594075</v>
      </c>
      <c r="G28" s="89" t="str">
        <f t="shared" si="2"/>
        <v>£m</v>
      </c>
      <c r="M28" s="89"/>
    </row>
    <row r="29" spans="1:13">
      <c r="E29" s="70" t="s">
        <v>8038</v>
      </c>
      <c r="F29" s="93">
        <f xml:space="preserve">  $F27 / $F28</f>
        <v>4.4218735226549261E-2</v>
      </c>
      <c r="G29" s="70" t="s">
        <v>64</v>
      </c>
      <c r="M29" s="93"/>
    </row>
    <row r="32" spans="1:13">
      <c r="B32" s="69" t="s">
        <v>8039</v>
      </c>
    </row>
    <row r="33" spans="1:13">
      <c r="A33" s="71"/>
      <c r="B33" s="71"/>
      <c r="C33" s="71"/>
      <c r="D33" s="71"/>
      <c r="E33" s="88" t="str">
        <f xml:space="preserve">  InpS!E$25</f>
        <v>Run off PR24</v>
      </c>
      <c r="F33" s="88">
        <f xml:space="preserve">  InpS!F$25</f>
        <v>961.17082629595245</v>
      </c>
      <c r="G33" s="88" t="str">
        <f xml:space="preserve">  InpS!G$25</f>
        <v>£m</v>
      </c>
      <c r="M33" s="89"/>
    </row>
    <row r="34" spans="1:13">
      <c r="A34" s="71"/>
      <c r="B34" s="71"/>
      <c r="C34" s="71"/>
      <c r="D34" s="71"/>
      <c r="E34" s="88" t="str">
        <f xml:space="preserve">  InpS!E$27</f>
        <v>Average RCV PR24</v>
      </c>
      <c r="F34" s="88">
        <f xml:space="preserve">  InpS!F$27</f>
        <v>24303.320110155411</v>
      </c>
      <c r="G34" s="88" t="str">
        <f xml:space="preserve">  InpS!G$27</f>
        <v>£m</v>
      </c>
      <c r="M34" s="89"/>
    </row>
    <row r="35" spans="1:13">
      <c r="E35" s="70" t="s">
        <v>8039</v>
      </c>
      <c r="F35" s="93">
        <f xml:space="preserve">  $F33 / $F34</f>
        <v>3.954895141649048E-2</v>
      </c>
      <c r="G35" s="70" t="s">
        <v>64</v>
      </c>
      <c r="M35" s="93"/>
    </row>
    <row r="38" spans="1:13">
      <c r="B38" s="69" t="s">
        <v>8040</v>
      </c>
    </row>
    <row r="39" spans="1:13">
      <c r="E39" s="93" t="str">
        <f t="shared" ref="E39:G39" si="3" xml:space="preserve">  E$35</f>
        <v>Effective run off rate PR24</v>
      </c>
      <c r="F39" s="93">
        <f t="shared" si="3"/>
        <v>3.954895141649048E-2</v>
      </c>
      <c r="G39" s="93" t="str">
        <f t="shared" si="3"/>
        <v>%</v>
      </c>
      <c r="M39" s="93"/>
    </row>
    <row r="40" spans="1:13">
      <c r="E40" s="93" t="str">
        <f t="shared" ref="E40:G40" si="4" xml:space="preserve">  E$29</f>
        <v>Effective run off rate PR19</v>
      </c>
      <c r="F40" s="93">
        <f t="shared" si="4"/>
        <v>4.4218735226549261E-2</v>
      </c>
      <c r="G40" s="93" t="str">
        <f t="shared" si="4"/>
        <v>%</v>
      </c>
      <c r="M40" s="93"/>
    </row>
    <row r="41" spans="1:13">
      <c r="E41" s="70" t="s">
        <v>8040</v>
      </c>
      <c r="F41" s="93">
        <f xml:space="preserve">  $F39 - $F40</f>
        <v>-4.6697838100587807E-3</v>
      </c>
      <c r="G41" s="70" t="s">
        <v>64</v>
      </c>
      <c r="M41" s="93"/>
    </row>
    <row r="44" spans="1:13">
      <c r="B44" s="69" t="s">
        <v>8041</v>
      </c>
    </row>
    <row r="45" spans="1:13">
      <c r="E45" s="93" t="str">
        <f t="shared" ref="E45:G45" si="5" xml:space="preserve">  E$41</f>
        <v>Effective run off rate variance</v>
      </c>
      <c r="F45" s="93">
        <f t="shared" si="5"/>
        <v>-4.6697838100587807E-3</v>
      </c>
      <c r="G45" s="93" t="str">
        <f t="shared" si="5"/>
        <v>%</v>
      </c>
      <c r="M45" s="93"/>
    </row>
    <row r="46" spans="1:13">
      <c r="A46" s="71"/>
      <c r="B46" s="71"/>
      <c r="C46" s="71"/>
      <c r="D46" s="71"/>
      <c r="E46" s="88" t="str">
        <f xml:space="preserve">  InpS!E$27</f>
        <v>Average RCV PR24</v>
      </c>
      <c r="F46" s="88">
        <f xml:space="preserve">  InpS!F$27</f>
        <v>24303.320110155411</v>
      </c>
      <c r="G46" s="88" t="str">
        <f xml:space="preserve">  InpS!G$27</f>
        <v>£m</v>
      </c>
      <c r="M46" s="89"/>
    </row>
    <row r="47" spans="1:13">
      <c r="E47" s="70" t="s">
        <v>8041</v>
      </c>
      <c r="F47" s="89">
        <f xml:space="preserve">  $F45 * $F46</f>
        <v>-113.49125078107973</v>
      </c>
      <c r="G47" s="70" t="s">
        <v>29</v>
      </c>
      <c r="M47" s="89"/>
    </row>
    <row r="50" spans="1:13">
      <c r="B50" s="69" t="s">
        <v>8042</v>
      </c>
    </row>
    <row r="51" spans="1:13">
      <c r="E51" s="89" t="str">
        <f t="shared" ref="E51:G51" si="6" xml:space="preserve">  E$23</f>
        <v>Run off variance</v>
      </c>
      <c r="F51" s="89">
        <f t="shared" si="6"/>
        <v>172.54578889614015</v>
      </c>
      <c r="G51" s="89" t="str">
        <f t="shared" si="6"/>
        <v>£m</v>
      </c>
      <c r="M51" s="89"/>
    </row>
    <row r="52" spans="1:13">
      <c r="E52" s="89" t="str">
        <f t="shared" ref="E52:G52" si="7" xml:space="preserve">  E$47</f>
        <v>Impact of run off rates</v>
      </c>
      <c r="F52" s="89">
        <f t="shared" si="7"/>
        <v>-113.49125078107973</v>
      </c>
      <c r="G52" s="89" t="str">
        <f t="shared" si="7"/>
        <v>£m</v>
      </c>
      <c r="M52" s="89"/>
    </row>
    <row r="53" spans="1:13">
      <c r="E53" s="70" t="s">
        <v>8042</v>
      </c>
      <c r="F53" s="89">
        <f xml:space="preserve">  $F51 - $F52</f>
        <v>286.03703967721987</v>
      </c>
      <c r="G53" s="70" t="s">
        <v>29</v>
      </c>
      <c r="M53" s="89"/>
    </row>
    <row r="56" spans="1:13">
      <c r="B56" s="69" t="s">
        <v>8043</v>
      </c>
    </row>
    <row r="57" spans="1:13">
      <c r="E57" s="89" t="str">
        <f t="shared" ref="E57:G57" si="8" xml:space="preserve">  E$23</f>
        <v>Run off variance</v>
      </c>
      <c r="F57" s="89">
        <f t="shared" si="8"/>
        <v>172.54578889614015</v>
      </c>
      <c r="G57" s="89" t="str">
        <f t="shared" si="8"/>
        <v>£m</v>
      </c>
      <c r="M57" s="89"/>
    </row>
    <row r="58" spans="1:13">
      <c r="A58" s="71"/>
      <c r="B58" s="71"/>
      <c r="C58" s="71"/>
      <c r="D58" s="71"/>
      <c r="E58" s="72" t="str">
        <f xml:space="preserve">  'Cost to serve'!E$17</f>
        <v>Total number of households PR24</v>
      </c>
      <c r="F58" s="72">
        <f xml:space="preserve">  'Cost to serve'!F$17</f>
        <v>6085.267600000001</v>
      </c>
      <c r="G58" s="72" t="str">
        <f xml:space="preserve">  'Cost to serve'!G$17</f>
        <v>000 customers</v>
      </c>
      <c r="M58" s="73"/>
    </row>
    <row r="59" spans="1:13">
      <c r="A59" s="71"/>
      <c r="B59" s="71"/>
      <c r="C59" s="71"/>
      <c r="D59" s="71"/>
      <c r="E59" s="72" t="str">
        <f xml:space="preserve">  InpS!E$92</f>
        <v>Units in a thousand</v>
      </c>
      <c r="F59" s="72">
        <f xml:space="preserve">  InpS!F$92</f>
        <v>1000</v>
      </c>
      <c r="G59" s="72" t="str">
        <f xml:space="preserve">  InpS!G$92</f>
        <v>units</v>
      </c>
      <c r="M59" s="73"/>
    </row>
    <row r="60" spans="1:13">
      <c r="E60" s="70" t="s">
        <v>8043</v>
      </c>
      <c r="F60" s="89">
        <f xml:space="preserve">  $F57 / $F58 * $F59</f>
        <v>28.35467562612039</v>
      </c>
      <c r="G60" s="70" t="s">
        <v>50</v>
      </c>
      <c r="M60" s="89"/>
    </row>
    <row r="63" spans="1:13">
      <c r="B63" s="69" t="s">
        <v>8044</v>
      </c>
    </row>
    <row r="64" spans="1:13">
      <c r="E64" s="89" t="str">
        <f t="shared" ref="E64:G64" si="9" xml:space="preserve">  E$60</f>
        <v>Pre-adjustment run off bill impact</v>
      </c>
      <c r="F64" s="89">
        <f t="shared" si="9"/>
        <v>28.35467562612039</v>
      </c>
      <c r="G64" s="89" t="str">
        <f t="shared" si="9"/>
        <v>£ / customer</v>
      </c>
      <c r="M64" s="89"/>
    </row>
    <row r="65" spans="1:13">
      <c r="A65" s="71"/>
      <c r="B65" s="71"/>
      <c r="C65" s="71"/>
      <c r="D65" s="71"/>
      <c r="E65" s="90" t="str">
        <f xml:space="preserve">  Wholesale!E$44</f>
        <v>Adjustment factor</v>
      </c>
      <c r="F65" s="90">
        <f xml:space="preserve">  Wholesale!F$44</f>
        <v>0.18690827766276127</v>
      </c>
      <c r="G65" s="90" t="str">
        <f xml:space="preserve">  Wholesale!G$44</f>
        <v>factor</v>
      </c>
      <c r="M65" s="91"/>
    </row>
    <row r="66" spans="1:13">
      <c r="A66" s="75"/>
      <c r="B66" s="75"/>
      <c r="C66" s="75"/>
      <c r="D66" s="75"/>
      <c r="E66" s="75" t="s">
        <v>8044</v>
      </c>
      <c r="F66" s="94">
        <f xml:space="preserve">  $F64 * $F65</f>
        <v>5.2997235849644388</v>
      </c>
      <c r="G66" s="75" t="s">
        <v>50</v>
      </c>
      <c r="M66" s="89"/>
    </row>
    <row r="69" spans="1:13">
      <c r="B69" s="69" t="s">
        <v>35</v>
      </c>
    </row>
    <row r="70" spans="1:13">
      <c r="E70" s="89" t="str">
        <f t="shared" ref="E70:G70" si="10" xml:space="preserve">  E$53</f>
        <v>Impact of increased RCV</v>
      </c>
      <c r="F70" s="89">
        <f t="shared" si="10"/>
        <v>286.03703967721987</v>
      </c>
      <c r="G70" s="89" t="str">
        <f t="shared" si="10"/>
        <v>£m</v>
      </c>
      <c r="M70" s="89"/>
    </row>
    <row r="71" spans="1:13">
      <c r="E71" s="89" t="str">
        <f t="shared" ref="E71:G71" si="11" xml:space="preserve">  E$23</f>
        <v>Run off variance</v>
      </c>
      <c r="F71" s="89">
        <f t="shared" si="11"/>
        <v>172.54578889614015</v>
      </c>
      <c r="G71" s="89" t="str">
        <f t="shared" si="11"/>
        <v>£m</v>
      </c>
      <c r="M71" s="89"/>
    </row>
    <row r="72" spans="1:13">
      <c r="E72" s="89" t="str">
        <f t="shared" ref="E72:G72" si="12" xml:space="preserve">  E$66</f>
        <v>Run off bill impact</v>
      </c>
      <c r="F72" s="89">
        <f t="shared" si="12"/>
        <v>5.2997235849644388</v>
      </c>
      <c r="G72" s="89" t="str">
        <f t="shared" si="12"/>
        <v>£ / customer</v>
      </c>
      <c r="M72" s="89"/>
    </row>
    <row r="73" spans="1:13">
      <c r="A73" s="75"/>
      <c r="B73" s="75"/>
      <c r="C73" s="75"/>
      <c r="D73" s="75"/>
      <c r="E73" s="75" t="s">
        <v>35</v>
      </c>
      <c r="F73" s="94">
        <f xml:space="preserve">  $F70 / $F71 * $F72</f>
        <v>8.7855939866677453</v>
      </c>
      <c r="G73" s="75" t="s">
        <v>50</v>
      </c>
      <c r="M73" s="89"/>
    </row>
    <row r="76" spans="1:13">
      <c r="B76" s="69" t="s">
        <v>8045</v>
      </c>
    </row>
    <row r="77" spans="1:13">
      <c r="E77" s="89" t="str">
        <f t="shared" ref="E77:G77" si="13" xml:space="preserve">  E$47</f>
        <v>Impact of run off rates</v>
      </c>
      <c r="F77" s="89">
        <f t="shared" si="13"/>
        <v>-113.49125078107973</v>
      </c>
      <c r="G77" s="89" t="str">
        <f t="shared" si="13"/>
        <v>£m</v>
      </c>
      <c r="M77" s="89"/>
    </row>
    <row r="78" spans="1:13">
      <c r="E78" s="89" t="str">
        <f t="shared" ref="E78:G78" si="14" xml:space="preserve">  E$23</f>
        <v>Run off variance</v>
      </c>
      <c r="F78" s="89">
        <f t="shared" si="14"/>
        <v>172.54578889614015</v>
      </c>
      <c r="G78" s="89" t="str">
        <f t="shared" si="14"/>
        <v>£m</v>
      </c>
      <c r="M78" s="89"/>
    </row>
    <row r="79" spans="1:13">
      <c r="E79" s="89" t="str">
        <f t="shared" ref="E79:G79" si="15" xml:space="preserve">  E$66</f>
        <v>Run off bill impact</v>
      </c>
      <c r="F79" s="89">
        <f t="shared" si="15"/>
        <v>5.2997235849644388</v>
      </c>
      <c r="G79" s="89" t="str">
        <f t="shared" si="15"/>
        <v>£ / customer</v>
      </c>
      <c r="M79" s="89"/>
    </row>
    <row r="80" spans="1:13">
      <c r="A80" s="75"/>
      <c r="B80" s="75"/>
      <c r="C80" s="75"/>
      <c r="D80" s="75"/>
      <c r="E80" s="75" t="s">
        <v>8045</v>
      </c>
      <c r="F80" s="94">
        <f xml:space="preserve">  $F77 / $F78 * $F79</f>
        <v>-3.4858704017033069</v>
      </c>
      <c r="G80" s="75" t="s">
        <v>50</v>
      </c>
      <c r="M80" s="89"/>
    </row>
    <row r="83" spans="2:2">
      <c r="B83" s="70" t="s">
        <v>98</v>
      </c>
    </row>
  </sheetData>
  <conditionalFormatting sqref="F2">
    <cfRule type="cellIs" dxfId="61" priority="3" stopIfTrue="1" operator="equal">
      <formula>""</formula>
    </cfRule>
  </conditionalFormatting>
  <conditionalFormatting sqref="F2:F3">
    <cfRule type="cellIs" dxfId="60" priority="1" stopIfTrue="1" operator="notEqual">
      <formula>0</formula>
    </cfRule>
  </conditionalFormatting>
  <conditionalFormatting sqref="J3:S3">
    <cfRule type="cellIs" dxfId="59" priority="9" operator="equal">
      <formula>"PPA ext."</formula>
    </cfRule>
    <cfRule type="cellIs" dxfId="58" priority="10" operator="equal">
      <formula>"Delay"</formula>
    </cfRule>
    <cfRule type="cellIs" dxfId="57" priority="11" operator="equal">
      <formula>"Fin Close"</formula>
    </cfRule>
    <cfRule type="cellIs" dxfId="56" priority="12" stopIfTrue="1" operator="equal">
      <formula>"Construction"</formula>
    </cfRule>
    <cfRule type="cellIs" dxfId="55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S70"/>
  <sheetViews>
    <sheetView showGridLines="0" workbookViewId="0">
      <pane xSplit="9" ySplit="5" topLeftCell="J37" activePane="bottomRight" state="frozen"/>
      <selection pane="topRight"/>
      <selection pane="bottomLeft"/>
      <selection pane="bottomRight" activeCell="F58" sqref="F58"/>
    </sheetView>
  </sheetViews>
  <sheetFormatPr defaultColWidth="0" defaultRowHeight="12.75" outlineLevelRow="1"/>
  <cols>
    <col min="1" max="4" width="1.5" style="70" customWidth="1"/>
    <col min="5" max="5" width="50.33203125" style="70" bestFit="1" customWidth="1"/>
    <col min="6" max="6" width="18.6640625" style="70" bestFit="1" customWidth="1"/>
    <col min="7" max="7" width="17" style="70" bestFit="1" customWidth="1"/>
    <col min="8" max="8" width="6.6640625" style="70" bestFit="1" customWidth="1"/>
    <col min="9" max="9" width="3.5" style="70" customWidth="1"/>
    <col min="10" max="19" width="11.1640625" style="70" bestFit="1" customWidth="1"/>
    <col min="20" max="20" width="15.1640625" style="70" hidden="1" customWidth="1"/>
    <col min="21" max="16384" width="15.1640625" style="70" hidden="1"/>
  </cols>
  <sheetData>
    <row r="1" spans="1:19" s="20" customFormat="1" ht="26.25">
      <c r="A1" s="25" t="str">
        <f ca="1" xml:space="preserve"> RIGHT(CELL("filename", A1), LEN(CELL("filename", A1)) - SEARCH("]", CELL("filename", A1)))</f>
        <v>Wholesale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>
      <c r="A6" s="7"/>
      <c r="B6" s="7"/>
      <c r="C6" s="24"/>
      <c r="F6" s="7"/>
      <c r="G6" s="7"/>
      <c r="H6" s="7"/>
    </row>
    <row r="8" spans="1:19">
      <c r="B8" s="69" t="s">
        <v>8046</v>
      </c>
    </row>
    <row r="9" spans="1:19">
      <c r="A9" s="71"/>
      <c r="B9" s="71"/>
      <c r="C9" s="71"/>
      <c r="D9" s="71"/>
      <c r="E9" s="90" t="str">
        <f xml:space="preserve">  InpS!E$32</f>
        <v>CPIH 2022-23</v>
      </c>
      <c r="F9" s="90">
        <f xml:space="preserve">  InpS!F$32</f>
        <v>123.04166666666664</v>
      </c>
      <c r="G9" s="90" t="str">
        <f xml:space="preserve">  InpS!G$32</f>
        <v>index</v>
      </c>
      <c r="M9" s="91"/>
    </row>
    <row r="10" spans="1:19">
      <c r="A10" s="71"/>
      <c r="B10" s="71"/>
      <c r="C10" s="71"/>
      <c r="D10" s="71"/>
      <c r="E10" s="90" t="str">
        <f xml:space="preserve">  InpS!E$31</f>
        <v>CPIH 2017-18</v>
      </c>
      <c r="F10" s="90">
        <f xml:space="preserve">  InpS!F$31</f>
        <v>104.21666666666665</v>
      </c>
      <c r="G10" s="90" t="str">
        <f xml:space="preserve">  InpS!G$31</f>
        <v>index</v>
      </c>
      <c r="M10" s="91"/>
    </row>
    <row r="11" spans="1:19">
      <c r="A11" s="75"/>
      <c r="B11" s="75"/>
      <c r="C11" s="75"/>
      <c r="D11" s="75"/>
      <c r="E11" s="75" t="s">
        <v>8046</v>
      </c>
      <c r="F11" s="95">
        <f xml:space="preserve">  $F9 / $F10</f>
        <v>1.1806332960179113</v>
      </c>
      <c r="G11" s="75" t="s">
        <v>5580</v>
      </c>
      <c r="M11" s="91"/>
    </row>
    <row r="14" spans="1:19">
      <c r="B14" s="69" t="s">
        <v>8047</v>
      </c>
    </row>
    <row r="15" spans="1:19">
      <c r="A15" s="71"/>
      <c r="B15" s="71"/>
      <c r="C15" s="71"/>
      <c r="D15" s="71"/>
      <c r="E15" s="88" t="str">
        <f xml:space="preserve">  InpS!E$39</f>
        <v>Combined average bills PR24</v>
      </c>
      <c r="F15" s="88">
        <f xml:space="preserve">  InpS!F$39</f>
        <v>628.22899082478375</v>
      </c>
      <c r="G15" s="88" t="str">
        <f xml:space="preserve">  InpS!G$39</f>
        <v>£ / customer</v>
      </c>
      <c r="M15" s="89"/>
    </row>
    <row r="16" spans="1:19">
      <c r="A16" s="71"/>
      <c r="B16" s="71"/>
      <c r="C16" s="71"/>
      <c r="D16" s="71"/>
      <c r="E16" s="88" t="str">
        <f xml:space="preserve">  InpS!E$38</f>
        <v>Combined average bills PR19 (2022-23 prices)</v>
      </c>
      <c r="F16" s="88">
        <f xml:space="preserve">  InpS!F$38</f>
        <v>432.76476674935344</v>
      </c>
      <c r="G16" s="88" t="str">
        <f xml:space="preserve">  InpS!G$38</f>
        <v>£ / customer</v>
      </c>
      <c r="M16" s="89"/>
    </row>
    <row r="17" spans="1:13">
      <c r="E17" s="70" t="s">
        <v>8047</v>
      </c>
      <c r="F17" s="89">
        <f xml:space="preserve">  $F15 - $F16</f>
        <v>195.46422407543031</v>
      </c>
      <c r="G17" s="70" t="s">
        <v>50</v>
      </c>
      <c r="M17" s="89"/>
    </row>
    <row r="20" spans="1:13">
      <c r="B20" s="69" t="s">
        <v>8048</v>
      </c>
    </row>
    <row r="21" spans="1:13">
      <c r="E21" s="89" t="str">
        <f t="shared" ref="E21:G21" si="0" xml:space="preserve">  E$17</f>
        <v>Total bill impact</v>
      </c>
      <c r="F21" s="89">
        <f t="shared" si="0"/>
        <v>195.46422407543031</v>
      </c>
      <c r="G21" s="89" t="str">
        <f t="shared" si="0"/>
        <v>£ / customer</v>
      </c>
      <c r="M21" s="89"/>
    </row>
    <row r="22" spans="1:13">
      <c r="A22" s="71"/>
      <c r="B22" s="71"/>
      <c r="C22" s="71"/>
      <c r="D22" s="71"/>
      <c r="E22" s="88" t="str">
        <f xml:space="preserve">  'Customer number impacts'!E$25</f>
        <v>Customer numbers &amp; retail apportionment</v>
      </c>
      <c r="F22" s="88">
        <f xml:space="preserve">  'Customer number impacts'!F$25</f>
        <v>-58.285983787584108</v>
      </c>
      <c r="G22" s="88" t="str">
        <f xml:space="preserve">  'Customer number impacts'!G$25</f>
        <v>£ / customer</v>
      </c>
      <c r="M22" s="89"/>
    </row>
    <row r="23" spans="1:13">
      <c r="A23" s="71"/>
      <c r="B23" s="71"/>
      <c r="C23" s="71"/>
      <c r="D23" s="71"/>
      <c r="E23" s="88" t="str">
        <f xml:space="preserve">  'Cost to serve'!E$37</f>
        <v>Retail cost to serve</v>
      </c>
      <c r="F23" s="88">
        <f xml:space="preserve">  'Cost to serve'!F$37</f>
        <v>86.204985450692519</v>
      </c>
      <c r="G23" s="88" t="str">
        <f xml:space="preserve">  'Cost to serve'!G$37</f>
        <v>£ / customer</v>
      </c>
      <c r="M23" s="89"/>
    </row>
    <row r="24" spans="1:13">
      <c r="A24" s="75"/>
      <c r="B24" s="75"/>
      <c r="C24" s="75"/>
      <c r="D24" s="75"/>
      <c r="E24" s="75" t="s">
        <v>8048</v>
      </c>
      <c r="F24" s="94">
        <f xml:space="preserve">  $F21 - $F22 - $F23</f>
        <v>167.54522241232189</v>
      </c>
      <c r="G24" s="75" t="s">
        <v>50</v>
      </c>
      <c r="M24" s="89"/>
    </row>
    <row r="27" spans="1:13">
      <c r="B27" s="69" t="s">
        <v>8049</v>
      </c>
    </row>
    <row r="28" spans="1:13">
      <c r="A28" s="71"/>
      <c r="B28" s="71"/>
      <c r="C28" s="71"/>
      <c r="D28" s="71"/>
      <c r="E28" s="88" t="str">
        <f xml:space="preserve">  InpS!E$34</f>
        <v>Pre-inflation final profiled allowed revenues PR19</v>
      </c>
      <c r="F28" s="88">
        <f xml:space="preserve">  InpS!F$34</f>
        <v>9632.0037783973039</v>
      </c>
      <c r="G28" s="88" t="str">
        <f xml:space="preserve">  InpS!G$34</f>
        <v>£m</v>
      </c>
      <c r="M28" s="89"/>
    </row>
    <row r="29" spans="1:13">
      <c r="E29" s="91" t="str">
        <f t="shared" ref="E29:G29" si="1" xml:space="preserve">  E$11</f>
        <v>CPIH factor</v>
      </c>
      <c r="F29" s="91">
        <f t="shared" si="1"/>
        <v>1.1806332960179113</v>
      </c>
      <c r="G29" s="91" t="str">
        <f t="shared" si="1"/>
        <v>factor</v>
      </c>
      <c r="M29" s="91"/>
    </row>
    <row r="30" spans="1:13">
      <c r="E30" s="70" t="s">
        <v>8049</v>
      </c>
      <c r="F30" s="89">
        <f xml:space="preserve">  $F28 * $F29</f>
        <v>11371.864368146185</v>
      </c>
      <c r="G30" s="70" t="s">
        <v>29</v>
      </c>
      <c r="M30" s="89"/>
    </row>
    <row r="33" spans="1:13">
      <c r="B33" s="69" t="s">
        <v>8050</v>
      </c>
    </row>
    <row r="34" spans="1:13">
      <c r="A34" s="71"/>
      <c r="B34" s="71"/>
      <c r="C34" s="71"/>
      <c r="D34" s="71"/>
      <c r="E34" s="88" t="str">
        <f xml:space="preserve">  InpS!E$35</f>
        <v>Final profiled allowed revenues PR24</v>
      </c>
      <c r="F34" s="88">
        <f xml:space="preserve">  InpS!F$35</f>
        <v>16826.719156975199</v>
      </c>
      <c r="G34" s="88" t="str">
        <f xml:space="preserve">  InpS!G$35</f>
        <v>£m</v>
      </c>
      <c r="M34" s="89"/>
    </row>
    <row r="35" spans="1:13">
      <c r="E35" s="89" t="str">
        <f t="shared" ref="E35:G35" si="2" xml:space="preserve">  E$30</f>
        <v>Profiled allowed revenues PR19</v>
      </c>
      <c r="F35" s="89">
        <f t="shared" si="2"/>
        <v>11371.864368146185</v>
      </c>
      <c r="G35" s="89" t="str">
        <f t="shared" si="2"/>
        <v>£m</v>
      </c>
      <c r="M35" s="89"/>
    </row>
    <row r="36" spans="1:13">
      <c r="A36" s="71"/>
      <c r="B36" s="71"/>
      <c r="C36" s="71"/>
      <c r="D36" s="71"/>
      <c r="E36" s="72" t="str">
        <f xml:space="preserve">  'Cost to serve'!E$17</f>
        <v>Total number of households PR24</v>
      </c>
      <c r="F36" s="72">
        <f xml:space="preserve">  'Cost to serve'!F$17</f>
        <v>6085.267600000001</v>
      </c>
      <c r="G36" s="72" t="str">
        <f xml:space="preserve">  'Cost to serve'!G$17</f>
        <v>000 customers</v>
      </c>
      <c r="M36" s="73"/>
    </row>
    <row r="37" spans="1:13">
      <c r="A37" s="71"/>
      <c r="B37" s="71"/>
      <c r="C37" s="71"/>
      <c r="D37" s="71"/>
      <c r="E37" s="72" t="str">
        <f xml:space="preserve">  InpS!E$92</f>
        <v>Units in a thousand</v>
      </c>
      <c r="F37" s="72">
        <f xml:space="preserve">  InpS!F$92</f>
        <v>1000</v>
      </c>
      <c r="G37" s="72" t="str">
        <f xml:space="preserve">  InpS!G$92</f>
        <v>units</v>
      </c>
      <c r="M37" s="73"/>
    </row>
    <row r="38" spans="1:13">
      <c r="E38" s="70" t="s">
        <v>8050</v>
      </c>
      <c r="F38" s="89">
        <f xml:space="preserve">  ( $F34 - $F35 ) / $F36 * $F37</f>
        <v>896.40343652742786</v>
      </c>
      <c r="G38" s="70" t="s">
        <v>50</v>
      </c>
      <c r="M38" s="89"/>
    </row>
    <row r="41" spans="1:13">
      <c r="B41" s="69" t="s">
        <v>8051</v>
      </c>
    </row>
    <row r="42" spans="1:13">
      <c r="E42" s="89" t="str">
        <f t="shared" ref="E42:G42" si="3" xml:space="preserve">  E$24</f>
        <v>Wholesale bill impact</v>
      </c>
      <c r="F42" s="89">
        <f t="shared" si="3"/>
        <v>167.54522241232189</v>
      </c>
      <c r="G42" s="89" t="str">
        <f t="shared" si="3"/>
        <v>£ / customer</v>
      </c>
      <c r="M42" s="89"/>
    </row>
    <row r="43" spans="1:13">
      <c r="E43" s="89" t="str">
        <f t="shared" ref="E43:G43" si="4" xml:space="preserve">  E$38</f>
        <v>Profiled allowed revenues per customer</v>
      </c>
      <c r="F43" s="89">
        <f t="shared" si="4"/>
        <v>896.40343652742786</v>
      </c>
      <c r="G43" s="89" t="str">
        <f t="shared" si="4"/>
        <v>£ / customer</v>
      </c>
      <c r="M43" s="89"/>
    </row>
    <row r="44" spans="1:13">
      <c r="A44" s="75"/>
      <c r="B44" s="75"/>
      <c r="C44" s="75"/>
      <c r="D44" s="75"/>
      <c r="E44" s="75" t="s">
        <v>8051</v>
      </c>
      <c r="F44" s="95">
        <f xml:space="preserve">  $F42 / $F43</f>
        <v>0.18690827766276127</v>
      </c>
      <c r="G44" s="75" t="s">
        <v>5580</v>
      </c>
      <c r="M44" s="91"/>
    </row>
    <row r="48" spans="1:13">
      <c r="A48" s="69" t="s">
        <v>8052</v>
      </c>
    </row>
    <row r="49" spans="1:13" outlineLevel="1">
      <c r="B49" s="69" t="s">
        <v>8053</v>
      </c>
    </row>
    <row r="50" spans="1:13" outlineLevel="1">
      <c r="A50" s="71"/>
      <c r="B50" s="71"/>
      <c r="C50" s="71"/>
      <c r="D50" s="71"/>
      <c r="E50" s="88" t="str">
        <f xml:space="preserve">  InpS!E$36</f>
        <v>Pre-inflation final return on capital PR19</v>
      </c>
      <c r="F50" s="88">
        <f xml:space="preserve">  InpS!F$36</f>
        <v>1864.9638123592028</v>
      </c>
      <c r="G50" s="88" t="str">
        <f xml:space="preserve">  InpS!G$36</f>
        <v>£m</v>
      </c>
      <c r="M50" s="89"/>
    </row>
    <row r="51" spans="1:13" outlineLevel="1">
      <c r="E51" s="91" t="str">
        <f t="shared" ref="E51:G51" si="5" xml:space="preserve">  E$11</f>
        <v>CPIH factor</v>
      </c>
      <c r="F51" s="91">
        <f t="shared" si="5"/>
        <v>1.1806332960179113</v>
      </c>
      <c r="G51" s="91" t="str">
        <f t="shared" si="5"/>
        <v>factor</v>
      </c>
      <c r="M51" s="91"/>
    </row>
    <row r="52" spans="1:13" outlineLevel="1">
      <c r="E52" s="70" t="s">
        <v>8053</v>
      </c>
      <c r="F52" s="89">
        <f xml:space="preserve">  $F50 * $F51</f>
        <v>2201.838372739775</v>
      </c>
      <c r="G52" s="70" t="s">
        <v>29</v>
      </c>
      <c r="M52" s="89"/>
    </row>
    <row r="53" spans="1:13" outlineLevel="1"/>
    <row r="54" spans="1:13" outlineLevel="1"/>
    <row r="55" spans="1:13" outlineLevel="1">
      <c r="B55" s="69" t="s">
        <v>8054</v>
      </c>
    </row>
    <row r="56" spans="1:13" outlineLevel="1">
      <c r="A56" s="71"/>
      <c r="B56" s="71"/>
      <c r="C56" s="71"/>
      <c r="D56" s="71"/>
      <c r="E56" s="88" t="str">
        <f xml:space="preserve">  InpS!E$37</f>
        <v>Final return on capital PR24</v>
      </c>
      <c r="F56" s="88">
        <f xml:space="preserve">  InpS!F$37</f>
        <v>5275.0809366241983</v>
      </c>
      <c r="G56" s="88" t="str">
        <f xml:space="preserve">  InpS!G$37</f>
        <v>£m</v>
      </c>
      <c r="M56" s="89"/>
    </row>
    <row r="57" spans="1:13" outlineLevel="1">
      <c r="E57" s="89" t="str">
        <f t="shared" ref="E57:G57" si="6" xml:space="preserve">  E$52</f>
        <v>Final return on capital PR19</v>
      </c>
      <c r="F57" s="89">
        <f t="shared" si="6"/>
        <v>2201.838372739775</v>
      </c>
      <c r="G57" s="89" t="str">
        <f t="shared" si="6"/>
        <v>£m</v>
      </c>
      <c r="M57" s="89"/>
    </row>
    <row r="58" spans="1:13" outlineLevel="1">
      <c r="A58" s="71"/>
      <c r="B58" s="71"/>
      <c r="C58" s="71"/>
      <c r="D58" s="71"/>
      <c r="E58" s="72" t="str">
        <f xml:space="preserve">  'Cost to serve'!E$17</f>
        <v>Total number of households PR24</v>
      </c>
      <c r="F58" s="72">
        <f xml:space="preserve">  'Cost to serve'!F$17</f>
        <v>6085.267600000001</v>
      </c>
      <c r="G58" s="72" t="str">
        <f xml:space="preserve">  'Cost to serve'!G$17</f>
        <v>000 customers</v>
      </c>
      <c r="M58" s="73"/>
    </row>
    <row r="59" spans="1:13" outlineLevel="1">
      <c r="A59" s="71"/>
      <c r="B59" s="71"/>
      <c r="C59" s="71"/>
      <c r="D59" s="71"/>
      <c r="E59" s="72" t="str">
        <f xml:space="preserve">  InpS!E$92</f>
        <v>Units in a thousand</v>
      </c>
      <c r="F59" s="72">
        <f xml:space="preserve">  InpS!F$92</f>
        <v>1000</v>
      </c>
      <c r="G59" s="72" t="str">
        <f xml:space="preserve">  InpS!G$92</f>
        <v>units</v>
      </c>
      <c r="M59" s="73"/>
    </row>
    <row r="60" spans="1:13" outlineLevel="1">
      <c r="E60" s="70" t="s">
        <v>8054</v>
      </c>
      <c r="F60" s="89">
        <f xml:space="preserve">  ( $F56 - $F57 ) / $F58 * $F59</f>
        <v>505.02997828467278</v>
      </c>
      <c r="G60" s="70" t="s">
        <v>50</v>
      </c>
      <c r="M60" s="89"/>
    </row>
    <row r="61" spans="1:13" outlineLevel="1"/>
    <row r="62" spans="1:13" outlineLevel="1"/>
    <row r="63" spans="1:13" outlineLevel="1">
      <c r="B63" s="69" t="s">
        <v>8052</v>
      </c>
    </row>
    <row r="64" spans="1:13" outlineLevel="1">
      <c r="E64" s="89" t="str">
        <f t="shared" ref="E64:G64" si="7" xml:space="preserve">  E$60</f>
        <v>Pre-adjustment WACC</v>
      </c>
      <c r="F64" s="89">
        <f t="shared" si="7"/>
        <v>505.02997828467278</v>
      </c>
      <c r="G64" s="89" t="str">
        <f t="shared" si="7"/>
        <v>£ / customer</v>
      </c>
      <c r="M64" s="89"/>
    </row>
    <row r="65" spans="1:13" outlineLevel="1">
      <c r="E65" s="91" t="str">
        <f t="shared" ref="E65:G65" si="8" xml:space="preserve">  E$44</f>
        <v>Adjustment factor</v>
      </c>
      <c r="F65" s="91">
        <f t="shared" si="8"/>
        <v>0.18690827766276127</v>
      </c>
      <c r="G65" s="91" t="str">
        <f t="shared" si="8"/>
        <v>factor</v>
      </c>
      <c r="M65" s="91"/>
    </row>
    <row r="66" spans="1:13" outlineLevel="1">
      <c r="A66" s="75"/>
      <c r="B66" s="75"/>
      <c r="C66" s="75"/>
      <c r="D66" s="75"/>
      <c r="E66" s="75" t="s">
        <v>8052</v>
      </c>
      <c r="F66" s="94">
        <f xml:space="preserve">  $F64 * $F65</f>
        <v>94.394283409249923</v>
      </c>
      <c r="G66" s="75" t="s">
        <v>50</v>
      </c>
      <c r="M66" s="89"/>
    </row>
    <row r="67" spans="1:13" outlineLevel="1"/>
    <row r="70" spans="1:13">
      <c r="B70" s="70" t="s">
        <v>98</v>
      </c>
    </row>
  </sheetData>
  <conditionalFormatting sqref="F2">
    <cfRule type="cellIs" dxfId="54" priority="3" stopIfTrue="1" operator="equal">
      <formula>""</formula>
    </cfRule>
  </conditionalFormatting>
  <conditionalFormatting sqref="F2:F3">
    <cfRule type="cellIs" dxfId="53" priority="1" stopIfTrue="1" operator="notEqual">
      <formula>0</formula>
    </cfRule>
  </conditionalFormatting>
  <conditionalFormatting sqref="J3:S3">
    <cfRule type="cellIs" dxfId="52" priority="9" operator="equal">
      <formula>"PPA ext."</formula>
    </cfRule>
    <cfRule type="cellIs" dxfId="51" priority="10" operator="equal">
      <formula>"Delay"</formula>
    </cfRule>
    <cfRule type="cellIs" dxfId="50" priority="11" operator="equal">
      <formula>"Fin Close"</formula>
    </cfRule>
    <cfRule type="cellIs" dxfId="49" priority="12" stopIfTrue="1" operator="equal">
      <formula>"Construction"</formula>
    </cfRule>
    <cfRule type="cellIs" dxfId="48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A1:S28"/>
  <sheetViews>
    <sheetView showGridLines="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2.75"/>
  <cols>
    <col min="1" max="4" width="1.5" style="70" customWidth="1"/>
    <col min="5" max="5" width="50.83203125" style="70" bestFit="1" customWidth="1"/>
    <col min="6" max="6" width="18.6640625" style="70" bestFit="1" customWidth="1"/>
    <col min="7" max="7" width="17" style="70" bestFit="1" customWidth="1"/>
    <col min="8" max="8" width="6.6640625" style="70" bestFit="1" customWidth="1"/>
    <col min="9" max="9" width="3.5" style="70" customWidth="1"/>
    <col min="10" max="19" width="11.1640625" style="70" bestFit="1" customWidth="1"/>
    <col min="20" max="20" width="15.1640625" style="70" hidden="1" customWidth="1"/>
    <col min="21" max="16384" width="15.1640625" style="70" hidden="1"/>
  </cols>
  <sheetData>
    <row r="1" spans="1:19" s="20" customFormat="1" ht="26.25">
      <c r="A1" s="25" t="str">
        <f ca="1" xml:space="preserve"> RIGHT(CELL("filename", A1), LEN(CELL("filename", A1)) - SEARCH("]", CELL("filename", A1)))</f>
        <v>Wholesale reconciliation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>
      <c r="A6" s="7"/>
      <c r="B6" s="7"/>
      <c r="C6" s="24"/>
      <c r="F6" s="7"/>
      <c r="G6" s="7"/>
      <c r="H6" s="7"/>
    </row>
    <row r="8" spans="1:19">
      <c r="B8" s="69" t="s">
        <v>8055</v>
      </c>
    </row>
    <row r="9" spans="1:19">
      <c r="A9" s="71"/>
      <c r="B9" s="71"/>
      <c r="C9" s="71"/>
      <c r="D9" s="71"/>
      <c r="E9" s="88" t="str">
        <f xml:space="preserve">  InpS!E$43</f>
        <v>Pre-inflation post financeability adjustment PR19</v>
      </c>
      <c r="F9" s="88">
        <f xml:space="preserve">  InpS!F$43</f>
        <v>63.798177790677627</v>
      </c>
      <c r="G9" s="88" t="str">
        <f xml:space="preserve">  InpS!G$43</f>
        <v>£m</v>
      </c>
      <c r="M9" s="89"/>
    </row>
    <row r="10" spans="1:19">
      <c r="A10" s="71"/>
      <c r="B10" s="71"/>
      <c r="C10" s="71"/>
      <c r="D10" s="71"/>
      <c r="E10" s="90" t="str">
        <f xml:space="preserve">  Wholesale!E$11</f>
        <v>CPIH factor</v>
      </c>
      <c r="F10" s="90">
        <f xml:space="preserve">  Wholesale!F$11</f>
        <v>1.1806332960179113</v>
      </c>
      <c r="G10" s="90" t="str">
        <f xml:space="preserve">  Wholesale!G$11</f>
        <v>factor</v>
      </c>
      <c r="M10" s="91"/>
    </row>
    <row r="11" spans="1:19">
      <c r="E11" s="70" t="s">
        <v>8055</v>
      </c>
      <c r="F11" s="89">
        <f xml:space="preserve">  $F9 * $F10</f>
        <v>75.322252924944436</v>
      </c>
      <c r="G11" s="70" t="s">
        <v>29</v>
      </c>
      <c r="M11" s="89"/>
    </row>
    <row r="14" spans="1:19">
      <c r="B14" s="69" t="s">
        <v>8056</v>
      </c>
    </row>
    <row r="15" spans="1:19">
      <c r="A15" s="71"/>
      <c r="B15" s="71"/>
      <c r="C15" s="71"/>
      <c r="D15" s="71"/>
      <c r="E15" s="88" t="str">
        <f xml:space="preserve">  InpS!E$44</f>
        <v>Post financeability adjustment PR24</v>
      </c>
      <c r="F15" s="88">
        <f xml:space="preserve">  InpS!F$44</f>
        <v>65.762700916862556</v>
      </c>
      <c r="G15" s="88" t="str">
        <f xml:space="preserve">  InpS!G$44</f>
        <v>£m</v>
      </c>
      <c r="M15" s="89"/>
    </row>
    <row r="16" spans="1:19">
      <c r="E16" s="89" t="str">
        <f t="shared" ref="E16:G16" si="0" xml:space="preserve">  E$11</f>
        <v>Post financeability adjustment PR19</v>
      </c>
      <c r="F16" s="89">
        <f t="shared" si="0"/>
        <v>75.322252924944436</v>
      </c>
      <c r="G16" s="89" t="str">
        <f t="shared" si="0"/>
        <v>£m</v>
      </c>
      <c r="M16" s="89"/>
    </row>
    <row r="17" spans="1:13">
      <c r="A17" s="71"/>
      <c r="B17" s="71"/>
      <c r="C17" s="71"/>
      <c r="D17" s="71"/>
      <c r="E17" s="72" t="str">
        <f xml:space="preserve">  'Cost to serve'!E$17</f>
        <v>Total number of households PR24</v>
      </c>
      <c r="F17" s="72">
        <f xml:space="preserve">  'Cost to serve'!F$17</f>
        <v>6085.267600000001</v>
      </c>
      <c r="G17" s="72" t="str">
        <f xml:space="preserve">  'Cost to serve'!G$17</f>
        <v>000 customers</v>
      </c>
      <c r="M17" s="73"/>
    </row>
    <row r="18" spans="1:13">
      <c r="A18" s="71"/>
      <c r="B18" s="71"/>
      <c r="C18" s="71"/>
      <c r="D18" s="71"/>
      <c r="E18" s="72" t="str">
        <f xml:space="preserve">  InpS!E$92</f>
        <v>Units in a thousand</v>
      </c>
      <c r="F18" s="72">
        <f xml:space="preserve">  InpS!F$92</f>
        <v>1000</v>
      </c>
      <c r="G18" s="72" t="str">
        <f xml:space="preserve">  InpS!G$92</f>
        <v>units</v>
      </c>
      <c r="M18" s="73"/>
    </row>
    <row r="19" spans="1:13">
      <c r="E19" s="70" t="s">
        <v>8056</v>
      </c>
      <c r="F19" s="89">
        <f xml:space="preserve">  ( $F15 - $F16 ) / $F17 * $F18</f>
        <v>-1.5709337101431462</v>
      </c>
      <c r="G19" s="70" t="s">
        <v>50</v>
      </c>
      <c r="M19" s="89"/>
    </row>
    <row r="22" spans="1:13">
      <c r="B22" s="69" t="s">
        <v>8057</v>
      </c>
    </row>
    <row r="23" spans="1:13">
      <c r="E23" s="89" t="str">
        <f t="shared" ref="E23:G23" si="1" xml:space="preserve">  E$19</f>
        <v>Pre-adjustment wholesale reconciliation</v>
      </c>
      <c r="F23" s="89">
        <f t="shared" si="1"/>
        <v>-1.5709337101431462</v>
      </c>
      <c r="G23" s="89" t="str">
        <f t="shared" si="1"/>
        <v>£ / customer</v>
      </c>
      <c r="M23" s="89"/>
    </row>
    <row r="24" spans="1:13">
      <c r="A24" s="71"/>
      <c r="B24" s="71"/>
      <c r="C24" s="71"/>
      <c r="D24" s="71"/>
      <c r="E24" s="90" t="str">
        <f xml:space="preserve">  Wholesale!E$44</f>
        <v>Adjustment factor</v>
      </c>
      <c r="F24" s="90">
        <f xml:space="preserve">  Wholesale!F$44</f>
        <v>0.18690827766276127</v>
      </c>
      <c r="G24" s="90" t="str">
        <f xml:space="preserve">  Wholesale!G$44</f>
        <v>factor</v>
      </c>
      <c r="M24" s="91"/>
    </row>
    <row r="25" spans="1:13">
      <c r="A25" s="75"/>
      <c r="B25" s="75"/>
      <c r="C25" s="75"/>
      <c r="D25" s="75"/>
      <c r="E25" s="75" t="s">
        <v>8057</v>
      </c>
      <c r="F25" s="94">
        <f xml:space="preserve">  $F23 * $F24</f>
        <v>-0.29362051408522688</v>
      </c>
      <c r="G25" s="75" t="s">
        <v>50</v>
      </c>
      <c r="M25" s="89"/>
    </row>
    <row r="28" spans="1:13">
      <c r="B28" s="70" t="s">
        <v>98</v>
      </c>
    </row>
  </sheetData>
  <conditionalFormatting sqref="F2">
    <cfRule type="cellIs" dxfId="47" priority="3" stopIfTrue="1" operator="equal">
      <formula>""</formula>
    </cfRule>
  </conditionalFormatting>
  <conditionalFormatting sqref="F2:F3">
    <cfRule type="cellIs" dxfId="46" priority="1" stopIfTrue="1" operator="notEqual">
      <formula>0</formula>
    </cfRule>
  </conditionalFormatting>
  <conditionalFormatting sqref="J3:S3">
    <cfRule type="cellIs" dxfId="45" priority="9" operator="equal">
      <formula>"PPA ext."</formula>
    </cfRule>
    <cfRule type="cellIs" dxfId="44" priority="10" operator="equal">
      <formula>"Delay"</formula>
    </cfRule>
    <cfRule type="cellIs" dxfId="43" priority="11" operator="equal">
      <formula>"Fin Close"</formula>
    </cfRule>
    <cfRule type="cellIs" dxfId="42" priority="12" stopIfTrue="1" operator="equal">
      <formula>"Construction"</formula>
    </cfRule>
    <cfRule type="cellIs" dxfId="41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  <pageSetUpPr fitToPage="1"/>
  </sheetPr>
  <dimension ref="A1:S97"/>
  <sheetViews>
    <sheetView showGridLines="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2.75" outlineLevelRow="1"/>
  <cols>
    <col min="1" max="4" width="1.5" style="70" customWidth="1"/>
    <col min="5" max="5" width="52.1640625" style="70" bestFit="1" customWidth="1"/>
    <col min="6" max="6" width="18.6640625" style="70" bestFit="1" customWidth="1"/>
    <col min="7" max="7" width="17" style="70" bestFit="1" customWidth="1"/>
    <col min="8" max="8" width="6.6640625" style="70" bestFit="1" customWidth="1"/>
    <col min="9" max="9" width="3.5" style="70" customWidth="1"/>
    <col min="10" max="19" width="11.1640625" style="70" bestFit="1" customWidth="1"/>
    <col min="20" max="20" width="15.1640625" style="70" hidden="1" customWidth="1"/>
    <col min="21" max="16384" width="15.1640625" style="70" hidden="1"/>
  </cols>
  <sheetData>
    <row r="1" spans="1:19" s="20" customFormat="1" ht="26.25">
      <c r="A1" s="25" t="str">
        <f ca="1" xml:space="preserve"> RIGHT(CELL("filename", A1), LEN(CELL("filename", A1)) - SEARCH("]", CELL("filename", A1)))</f>
        <v>Other wholesale items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>
      <c r="A6" s="7"/>
      <c r="B6" s="7"/>
      <c r="C6" s="24"/>
      <c r="F6" s="7"/>
      <c r="G6" s="7"/>
      <c r="H6" s="7"/>
    </row>
    <row r="9" spans="1:19" collapsed="1">
      <c r="A9" s="69" t="s">
        <v>8058</v>
      </c>
    </row>
    <row r="10" spans="1:19" hidden="1" outlineLevel="1">
      <c r="B10" s="69" t="s">
        <v>8059</v>
      </c>
    </row>
    <row r="11" spans="1:19" hidden="1" outlineLevel="1">
      <c r="A11" s="71"/>
      <c r="B11" s="71"/>
      <c r="C11" s="71"/>
      <c r="D11" s="71"/>
      <c r="E11" s="88" t="str">
        <f xml:space="preserve">  InpS!E$48</f>
        <v>Pre-inflation pension deficit repair allowance PR19</v>
      </c>
      <c r="F11" s="88">
        <f xml:space="preserve">  InpS!F$48</f>
        <v>63.827454143736929</v>
      </c>
      <c r="G11" s="88" t="str">
        <f xml:space="preserve">  InpS!G$48</f>
        <v>£m</v>
      </c>
      <c r="M11" s="89"/>
    </row>
    <row r="12" spans="1:19" hidden="1" outlineLevel="1">
      <c r="A12" s="71"/>
      <c r="B12" s="71"/>
      <c r="C12" s="71"/>
      <c r="D12" s="71"/>
      <c r="E12" s="90" t="str">
        <f xml:space="preserve">  Wholesale!E$11</f>
        <v>CPIH factor</v>
      </c>
      <c r="F12" s="90">
        <f xml:space="preserve">  Wholesale!F$11</f>
        <v>1.1806332960179113</v>
      </c>
      <c r="G12" s="90" t="str">
        <f xml:space="preserve">  Wholesale!G$11</f>
        <v>factor</v>
      </c>
      <c r="M12" s="91"/>
    </row>
    <row r="13" spans="1:19" hidden="1" outlineLevel="1">
      <c r="E13" s="70" t="s">
        <v>8059</v>
      </c>
      <c r="F13" s="89">
        <f xml:space="preserve">  $F11 * $F12</f>
        <v>75.35681756215223</v>
      </c>
      <c r="G13" s="70" t="s">
        <v>29</v>
      </c>
      <c r="M13" s="89"/>
    </row>
    <row r="14" spans="1:19" hidden="1" outlineLevel="1"/>
    <row r="15" spans="1:19" hidden="1" outlineLevel="1"/>
    <row r="16" spans="1:19" hidden="1" outlineLevel="1">
      <c r="B16" s="69" t="s">
        <v>8060</v>
      </c>
    </row>
    <row r="17" spans="1:13" hidden="1" outlineLevel="1">
      <c r="A17" s="71"/>
      <c r="B17" s="71"/>
      <c r="C17" s="71"/>
      <c r="D17" s="71"/>
      <c r="E17" s="88" t="str">
        <f xml:space="preserve">  InpS!E$49</f>
        <v>Pension deficit repair allowance PR24</v>
      </c>
      <c r="F17" s="88">
        <f xml:space="preserve">  InpS!F$49</f>
        <v>0</v>
      </c>
      <c r="G17" s="88" t="str">
        <f xml:space="preserve">  InpS!G$49</f>
        <v>£m</v>
      </c>
      <c r="M17" s="89"/>
    </row>
    <row r="18" spans="1:13" hidden="1" outlineLevel="1">
      <c r="E18" s="89" t="str">
        <f t="shared" ref="E18:G18" si="0" xml:space="preserve">  E$13</f>
        <v>Pension deficit repair allowance PR19</v>
      </c>
      <c r="F18" s="89">
        <f t="shared" si="0"/>
        <v>75.35681756215223</v>
      </c>
      <c r="G18" s="89" t="str">
        <f t="shared" si="0"/>
        <v>£m</v>
      </c>
      <c r="M18" s="89"/>
    </row>
    <row r="19" spans="1:13" hidden="1" outlineLevel="1">
      <c r="A19" s="71"/>
      <c r="B19" s="71"/>
      <c r="C19" s="71"/>
      <c r="D19" s="71"/>
      <c r="E19" s="72" t="str">
        <f xml:space="preserve">  'Cost to serve'!E$17</f>
        <v>Total number of households PR24</v>
      </c>
      <c r="F19" s="72">
        <f xml:space="preserve">  'Cost to serve'!F$17</f>
        <v>6085.267600000001</v>
      </c>
      <c r="G19" s="72" t="str">
        <f xml:space="preserve">  'Cost to serve'!G$17</f>
        <v>000 customers</v>
      </c>
      <c r="M19" s="73"/>
    </row>
    <row r="20" spans="1:13" hidden="1" outlineLevel="1">
      <c r="A20" s="71"/>
      <c r="B20" s="71"/>
      <c r="C20" s="71"/>
      <c r="D20" s="71"/>
      <c r="E20" s="72" t="str">
        <f xml:space="preserve">  InpS!E$92</f>
        <v>Units in a thousand</v>
      </c>
      <c r="F20" s="72">
        <f xml:space="preserve">  InpS!F$92</f>
        <v>1000</v>
      </c>
      <c r="G20" s="72" t="str">
        <f xml:space="preserve">  InpS!G$92</f>
        <v>units</v>
      </c>
      <c r="M20" s="73"/>
    </row>
    <row r="21" spans="1:13" hidden="1" outlineLevel="1">
      <c r="E21" s="70" t="s">
        <v>8060</v>
      </c>
      <c r="F21" s="89">
        <f xml:space="preserve">  ( $F17 - $F18 ) / $F19 * $F20</f>
        <v>-12.383484591894073</v>
      </c>
      <c r="G21" s="70" t="s">
        <v>50</v>
      </c>
      <c r="M21" s="89"/>
    </row>
    <row r="22" spans="1:13" hidden="1" outlineLevel="1"/>
    <row r="23" spans="1:13" hidden="1" outlineLevel="1"/>
    <row r="24" spans="1:13" hidden="1" outlineLevel="1">
      <c r="B24" s="69" t="s">
        <v>8058</v>
      </c>
    </row>
    <row r="25" spans="1:13" hidden="1" outlineLevel="1">
      <c r="E25" s="89" t="str">
        <f t="shared" ref="E25:G25" si="1" xml:space="preserve">  E$21</f>
        <v>Pre-adjustment Pension deficit repair allowance</v>
      </c>
      <c r="F25" s="89">
        <f t="shared" si="1"/>
        <v>-12.383484591894073</v>
      </c>
      <c r="G25" s="89" t="str">
        <f t="shared" si="1"/>
        <v>£ / customer</v>
      </c>
      <c r="M25" s="89"/>
    </row>
    <row r="26" spans="1:13" hidden="1" outlineLevel="1">
      <c r="A26" s="71"/>
      <c r="B26" s="71"/>
      <c r="C26" s="71"/>
      <c r="D26" s="71"/>
      <c r="E26" s="90" t="str">
        <f xml:space="preserve">  Wholesale!E$44</f>
        <v>Adjustment factor</v>
      </c>
      <c r="F26" s="90">
        <f xml:space="preserve">  Wholesale!F$44</f>
        <v>0.18690827766276127</v>
      </c>
      <c r="G26" s="90" t="str">
        <f xml:space="preserve">  Wholesale!G$44</f>
        <v>factor</v>
      </c>
      <c r="M26" s="91"/>
    </row>
    <row r="27" spans="1:13" hidden="1" outlineLevel="1">
      <c r="E27" s="70" t="s">
        <v>8058</v>
      </c>
      <c r="F27" s="89">
        <f xml:space="preserve">  $F25 * $F26</f>
        <v>-2.3145757765342632</v>
      </c>
      <c r="G27" s="70" t="s">
        <v>50</v>
      </c>
      <c r="M27" s="89"/>
    </row>
    <row r="28" spans="1:13" hidden="1" outlineLevel="1"/>
    <row r="31" spans="1:13" collapsed="1">
      <c r="A31" s="69" t="s">
        <v>258</v>
      </c>
    </row>
    <row r="32" spans="1:13" hidden="1" outlineLevel="1">
      <c r="B32" s="69" t="s">
        <v>8061</v>
      </c>
    </row>
    <row r="33" spans="1:13" hidden="1" outlineLevel="1">
      <c r="A33" s="71"/>
      <c r="B33" s="71"/>
      <c r="C33" s="71"/>
      <c r="D33" s="71"/>
      <c r="E33" s="88" t="str">
        <f xml:space="preserve">  InpS!E$50</f>
        <v>Pre-inflation tax PR19</v>
      </c>
      <c r="F33" s="88">
        <f xml:space="preserve">  InpS!F$50</f>
        <v>3.779358074742166</v>
      </c>
      <c r="G33" s="88" t="str">
        <f xml:space="preserve">  InpS!G$50</f>
        <v>£m</v>
      </c>
      <c r="M33" s="89"/>
    </row>
    <row r="34" spans="1:13" hidden="1" outlineLevel="1">
      <c r="A34" s="71"/>
      <c r="B34" s="71"/>
      <c r="C34" s="71"/>
      <c r="D34" s="71"/>
      <c r="E34" s="90" t="str">
        <f xml:space="preserve">  Wholesale!E$11</f>
        <v>CPIH factor</v>
      </c>
      <c r="F34" s="90">
        <f xml:space="preserve">  Wholesale!F$11</f>
        <v>1.1806332960179113</v>
      </c>
      <c r="G34" s="90" t="str">
        <f xml:space="preserve">  Wholesale!G$11</f>
        <v>factor</v>
      </c>
      <c r="M34" s="91"/>
    </row>
    <row r="35" spans="1:13" hidden="1" outlineLevel="1">
      <c r="E35" s="70" t="s">
        <v>8061</v>
      </c>
      <c r="F35" s="89">
        <f xml:space="preserve">  $F33 * $F34</f>
        <v>4.4620359806147514</v>
      </c>
      <c r="G35" s="70" t="s">
        <v>29</v>
      </c>
      <c r="M35" s="89"/>
    </row>
    <row r="36" spans="1:13" hidden="1" outlineLevel="1"/>
    <row r="37" spans="1:13" hidden="1" outlineLevel="1"/>
    <row r="38" spans="1:13" hidden="1" outlineLevel="1">
      <c r="B38" s="69" t="s">
        <v>8062</v>
      </c>
    </row>
    <row r="39" spans="1:13" hidden="1" outlineLevel="1">
      <c r="A39" s="71"/>
      <c r="B39" s="71"/>
      <c r="C39" s="71"/>
      <c r="D39" s="71"/>
      <c r="E39" s="88" t="str">
        <f xml:space="preserve">  InpS!E$51</f>
        <v>Tax PR24</v>
      </c>
      <c r="F39" s="88">
        <f xml:space="preserve">  InpS!F$51</f>
        <v>0</v>
      </c>
      <c r="G39" s="88" t="str">
        <f xml:space="preserve">  InpS!G$51</f>
        <v>£m</v>
      </c>
      <c r="M39" s="89"/>
    </row>
    <row r="40" spans="1:13" hidden="1" outlineLevel="1">
      <c r="E40" s="89" t="str">
        <f t="shared" ref="E40:G40" si="2" xml:space="preserve">  E$35</f>
        <v>Tax PR19</v>
      </c>
      <c r="F40" s="89">
        <f t="shared" si="2"/>
        <v>4.4620359806147514</v>
      </c>
      <c r="G40" s="89" t="str">
        <f t="shared" si="2"/>
        <v>£m</v>
      </c>
      <c r="M40" s="89"/>
    </row>
    <row r="41" spans="1:13" hidden="1" outlineLevel="1">
      <c r="A41" s="71"/>
      <c r="B41" s="71"/>
      <c r="C41" s="71"/>
      <c r="D41" s="71"/>
      <c r="E41" s="72" t="str">
        <f xml:space="preserve">  'Cost to serve'!E$17</f>
        <v>Total number of households PR24</v>
      </c>
      <c r="F41" s="72">
        <f xml:space="preserve">  'Cost to serve'!F$17</f>
        <v>6085.267600000001</v>
      </c>
      <c r="G41" s="72" t="str">
        <f xml:space="preserve">  'Cost to serve'!G$17</f>
        <v>000 customers</v>
      </c>
      <c r="M41" s="73"/>
    </row>
    <row r="42" spans="1:13" hidden="1" outlineLevel="1">
      <c r="A42" s="71"/>
      <c r="B42" s="71"/>
      <c r="C42" s="71"/>
      <c r="D42" s="71"/>
      <c r="E42" s="72" t="str">
        <f xml:space="preserve">  InpS!E$92</f>
        <v>Units in a thousand</v>
      </c>
      <c r="F42" s="72">
        <f xml:space="preserve">  InpS!F$92</f>
        <v>1000</v>
      </c>
      <c r="G42" s="72" t="str">
        <f xml:space="preserve">  InpS!G$92</f>
        <v>units</v>
      </c>
      <c r="M42" s="73"/>
    </row>
    <row r="43" spans="1:13" hidden="1" outlineLevel="1">
      <c r="E43" s="70" t="s">
        <v>8062</v>
      </c>
      <c r="F43" s="89">
        <f xml:space="preserve">  ( $F39 - $F40 ) / $F41 * $F42</f>
        <v>-0.73325222059499084</v>
      </c>
      <c r="G43" s="70" t="s">
        <v>50</v>
      </c>
      <c r="M43" s="89"/>
    </row>
    <row r="44" spans="1:13" hidden="1" outlineLevel="1"/>
    <row r="45" spans="1:13" hidden="1" outlineLevel="1"/>
    <row r="46" spans="1:13" hidden="1" outlineLevel="1">
      <c r="B46" s="69" t="s">
        <v>258</v>
      </c>
    </row>
    <row r="47" spans="1:13" hidden="1" outlineLevel="1">
      <c r="E47" s="89" t="str">
        <f t="shared" ref="E47:G47" si="3" xml:space="preserve">  E$43</f>
        <v>Pre-adjustment tax</v>
      </c>
      <c r="F47" s="89">
        <f t="shared" si="3"/>
        <v>-0.73325222059499084</v>
      </c>
      <c r="G47" s="89" t="str">
        <f t="shared" si="3"/>
        <v>£ / customer</v>
      </c>
      <c r="M47" s="89"/>
    </row>
    <row r="48" spans="1:13" hidden="1" outlineLevel="1">
      <c r="A48" s="71"/>
      <c r="B48" s="71"/>
      <c r="C48" s="71"/>
      <c r="D48" s="71"/>
      <c r="E48" s="90" t="str">
        <f xml:space="preserve">  Wholesale!E$44</f>
        <v>Adjustment factor</v>
      </c>
      <c r="F48" s="90">
        <f xml:space="preserve">  Wholesale!F$44</f>
        <v>0.18690827766276127</v>
      </c>
      <c r="G48" s="90" t="str">
        <f xml:space="preserve">  Wholesale!G$44</f>
        <v>factor</v>
      </c>
      <c r="M48" s="91"/>
    </row>
    <row r="49" spans="1:13" hidden="1" outlineLevel="1">
      <c r="E49" s="70" t="s">
        <v>258</v>
      </c>
      <c r="F49" s="89">
        <f xml:space="preserve">  $F47 * $F48</f>
        <v>-0.13705090964380484</v>
      </c>
      <c r="G49" s="70" t="s">
        <v>50</v>
      </c>
      <c r="M49" s="89"/>
    </row>
    <row r="50" spans="1:13" hidden="1" outlineLevel="1"/>
    <row r="53" spans="1:13" collapsed="1">
      <c r="A53" s="69" t="s">
        <v>259</v>
      </c>
    </row>
    <row r="54" spans="1:13" hidden="1" outlineLevel="1">
      <c r="B54" s="69" t="s">
        <v>8063</v>
      </c>
    </row>
    <row r="55" spans="1:13" hidden="1" outlineLevel="1">
      <c r="A55" s="71"/>
      <c r="B55" s="71"/>
      <c r="C55" s="71"/>
      <c r="D55" s="71"/>
      <c r="E55" s="88" t="str">
        <f xml:space="preserve">  InpS!E$52</f>
        <v>Pre-inflation revenue profiling PR19</v>
      </c>
      <c r="F55" s="88">
        <f xml:space="preserve">  InpS!F$52</f>
        <v>0</v>
      </c>
      <c r="G55" s="88" t="str">
        <f xml:space="preserve">  InpS!G$52</f>
        <v>£m</v>
      </c>
      <c r="M55" s="89"/>
    </row>
    <row r="56" spans="1:13" hidden="1" outlineLevel="1">
      <c r="A56" s="71"/>
      <c r="B56" s="71"/>
      <c r="C56" s="71"/>
      <c r="D56" s="71"/>
      <c r="E56" s="90" t="str">
        <f xml:space="preserve">  Wholesale!E$11</f>
        <v>CPIH factor</v>
      </c>
      <c r="F56" s="90">
        <f xml:space="preserve">  Wholesale!F$11</f>
        <v>1.1806332960179113</v>
      </c>
      <c r="G56" s="90" t="str">
        <f xml:space="preserve">  Wholesale!G$11</f>
        <v>factor</v>
      </c>
      <c r="M56" s="91"/>
    </row>
    <row r="57" spans="1:13" hidden="1" outlineLevel="1">
      <c r="E57" s="70" t="s">
        <v>8063</v>
      </c>
      <c r="F57" s="89">
        <f xml:space="preserve">  $F55 * $F56</f>
        <v>0</v>
      </c>
      <c r="G57" s="70" t="s">
        <v>29</v>
      </c>
      <c r="M57" s="89"/>
    </row>
    <row r="58" spans="1:13" hidden="1" outlineLevel="1"/>
    <row r="59" spans="1:13" hidden="1" outlineLevel="1"/>
    <row r="60" spans="1:13" hidden="1" outlineLevel="1">
      <c r="B60" s="69" t="s">
        <v>8064</v>
      </c>
    </row>
    <row r="61" spans="1:13" hidden="1" outlineLevel="1">
      <c r="A61" s="71"/>
      <c r="B61" s="71"/>
      <c r="C61" s="71"/>
      <c r="D61" s="71"/>
      <c r="E61" s="88" t="str">
        <f xml:space="preserve">  InpS!E$53</f>
        <v>Revenue profiling PR24</v>
      </c>
      <c r="F61" s="88">
        <f xml:space="preserve">  InpS!F$53</f>
        <v>0</v>
      </c>
      <c r="G61" s="88" t="str">
        <f xml:space="preserve">  InpS!G$53</f>
        <v>£m</v>
      </c>
      <c r="M61" s="89"/>
    </row>
    <row r="62" spans="1:13" hidden="1" outlineLevel="1">
      <c r="E62" s="89" t="str">
        <f t="shared" ref="E62:G62" si="4" xml:space="preserve">  E$57</f>
        <v>Revenue profiling PR19</v>
      </c>
      <c r="F62" s="89">
        <f t="shared" si="4"/>
        <v>0</v>
      </c>
      <c r="G62" s="89" t="str">
        <f t="shared" si="4"/>
        <v>£m</v>
      </c>
      <c r="M62" s="89"/>
    </row>
    <row r="63" spans="1:13" hidden="1" outlineLevel="1">
      <c r="A63" s="71"/>
      <c r="B63" s="71"/>
      <c r="C63" s="71"/>
      <c r="D63" s="71"/>
      <c r="E63" s="72" t="str">
        <f xml:space="preserve">  'Cost to serve'!E$17</f>
        <v>Total number of households PR24</v>
      </c>
      <c r="F63" s="72">
        <f xml:space="preserve">  'Cost to serve'!F$17</f>
        <v>6085.267600000001</v>
      </c>
      <c r="G63" s="72" t="str">
        <f xml:space="preserve">  'Cost to serve'!G$17</f>
        <v>000 customers</v>
      </c>
      <c r="M63" s="73"/>
    </row>
    <row r="64" spans="1:13" hidden="1" outlineLevel="1">
      <c r="A64" s="71"/>
      <c r="B64" s="71"/>
      <c r="C64" s="71"/>
      <c r="D64" s="71"/>
      <c r="E64" s="72" t="str">
        <f xml:space="preserve">  InpS!E$92</f>
        <v>Units in a thousand</v>
      </c>
      <c r="F64" s="72">
        <f xml:space="preserve">  InpS!F$92</f>
        <v>1000</v>
      </c>
      <c r="G64" s="72" t="str">
        <f xml:space="preserve">  InpS!G$92</f>
        <v>units</v>
      </c>
      <c r="M64" s="73"/>
    </row>
    <row r="65" spans="1:13" hidden="1" outlineLevel="1">
      <c r="E65" s="70" t="s">
        <v>8064</v>
      </c>
      <c r="F65" s="89">
        <f xml:space="preserve">  ( $F61 - $F62 ) / $F63 * $F64</f>
        <v>0</v>
      </c>
      <c r="G65" s="70" t="s">
        <v>50</v>
      </c>
      <c r="M65" s="89"/>
    </row>
    <row r="66" spans="1:13" hidden="1" outlineLevel="1"/>
    <row r="67" spans="1:13" hidden="1" outlineLevel="1"/>
    <row r="68" spans="1:13" hidden="1" outlineLevel="1">
      <c r="B68" s="69" t="s">
        <v>259</v>
      </c>
    </row>
    <row r="69" spans="1:13" hidden="1" outlineLevel="1">
      <c r="E69" s="89" t="str">
        <f t="shared" ref="E69:G69" si="5" xml:space="preserve">  E$65</f>
        <v>Pre-adjustment revenue profiling</v>
      </c>
      <c r="F69" s="89">
        <f t="shared" si="5"/>
        <v>0</v>
      </c>
      <c r="G69" s="89" t="str">
        <f t="shared" si="5"/>
        <v>£ / customer</v>
      </c>
      <c r="M69" s="89"/>
    </row>
    <row r="70" spans="1:13" hidden="1" outlineLevel="1">
      <c r="A70" s="71"/>
      <c r="B70" s="71"/>
      <c r="C70" s="71"/>
      <c r="D70" s="71"/>
      <c r="E70" s="90" t="str">
        <f xml:space="preserve">  Wholesale!E$44</f>
        <v>Adjustment factor</v>
      </c>
      <c r="F70" s="90">
        <f xml:space="preserve">  Wholesale!F$44</f>
        <v>0.18690827766276127</v>
      </c>
      <c r="G70" s="90" t="str">
        <f xml:space="preserve">  Wholesale!G$44</f>
        <v>factor</v>
      </c>
      <c r="M70" s="91"/>
    </row>
    <row r="71" spans="1:13" hidden="1" outlineLevel="1">
      <c r="E71" s="70" t="s">
        <v>259</v>
      </c>
      <c r="F71" s="89">
        <f xml:space="preserve">  $F69 * $F70</f>
        <v>0</v>
      </c>
      <c r="G71" s="70" t="s">
        <v>50</v>
      </c>
      <c r="M71" s="89"/>
    </row>
    <row r="72" spans="1:13" hidden="1" outlineLevel="1"/>
    <row r="75" spans="1:13" collapsed="1">
      <c r="A75" s="69" t="s">
        <v>7186</v>
      </c>
    </row>
    <row r="76" spans="1:13" hidden="1" outlineLevel="1">
      <c r="B76" s="69" t="s">
        <v>55</v>
      </c>
    </row>
    <row r="77" spans="1:13" hidden="1" outlineLevel="1">
      <c r="E77" s="89" t="str">
        <f t="shared" ref="E77:G77" si="6" xml:space="preserve">  E$27</f>
        <v>Pension deficit repair allowance</v>
      </c>
      <c r="F77" s="89">
        <f t="shared" si="6"/>
        <v>-2.3145757765342632</v>
      </c>
      <c r="G77" s="89" t="str">
        <f t="shared" si="6"/>
        <v>£ / customer</v>
      </c>
      <c r="M77" s="89"/>
    </row>
    <row r="78" spans="1:13" hidden="1" outlineLevel="1">
      <c r="E78" s="89" t="str">
        <f t="shared" ref="E78:G78" si="7" xml:space="preserve">  E$49</f>
        <v>Tax</v>
      </c>
      <c r="F78" s="89">
        <f t="shared" si="7"/>
        <v>-0.13705090964380484</v>
      </c>
      <c r="G78" s="89" t="str">
        <f t="shared" si="7"/>
        <v>£ / customer</v>
      </c>
      <c r="M78" s="89"/>
    </row>
    <row r="79" spans="1:13" hidden="1" outlineLevel="1">
      <c r="E79" s="89" t="str">
        <f t="shared" ref="E79:G79" si="8" xml:space="preserve">  E$71</f>
        <v>Revenue profiling</v>
      </c>
      <c r="F79" s="89">
        <f t="shared" si="8"/>
        <v>0</v>
      </c>
      <c r="G79" s="89" t="str">
        <f t="shared" si="8"/>
        <v>£ / customer</v>
      </c>
      <c r="M79" s="89"/>
    </row>
    <row r="80" spans="1:13" hidden="1" outlineLevel="1">
      <c r="E80" s="89" t="str">
        <f t="shared" ref="E80:G80" si="9" xml:space="preserve">  E$93</f>
        <v>Other</v>
      </c>
      <c r="F80" s="89">
        <f t="shared" si="9"/>
        <v>61.076449643455405</v>
      </c>
      <c r="G80" s="89" t="str">
        <f t="shared" si="9"/>
        <v>£ / customer</v>
      </c>
      <c r="M80" s="89"/>
    </row>
    <row r="81" spans="1:13" hidden="1" outlineLevel="1">
      <c r="A81" s="75"/>
      <c r="B81" s="75"/>
      <c r="C81" s="75"/>
      <c r="D81" s="75"/>
      <c r="E81" s="75" t="s">
        <v>55</v>
      </c>
      <c r="F81" s="94">
        <f xml:space="preserve">  $F77 + $F78 + $F79 + $F80</f>
        <v>58.624822957277338</v>
      </c>
      <c r="G81" s="75" t="s">
        <v>50</v>
      </c>
      <c r="M81" s="89"/>
    </row>
    <row r="82" spans="1:13" hidden="1" outlineLevel="1"/>
    <row r="83" spans="1:13" hidden="1" outlineLevel="1"/>
    <row r="84" spans="1:13" hidden="1" outlineLevel="1">
      <c r="B84" s="69" t="s">
        <v>7186</v>
      </c>
    </row>
    <row r="85" spans="1:13" hidden="1" outlineLevel="1">
      <c r="A85" s="71"/>
      <c r="B85" s="71"/>
      <c r="C85" s="71"/>
      <c r="D85" s="71"/>
      <c r="E85" s="88" t="str">
        <f xml:space="preserve">  Wholesale!E$24</f>
        <v>Wholesale bill impact</v>
      </c>
      <c r="F85" s="88">
        <f xml:space="preserve">  Wholesale!F$24</f>
        <v>167.54522241232189</v>
      </c>
      <c r="G85" s="88" t="str">
        <f xml:space="preserve">  Wholesale!G$24</f>
        <v>£ / customer</v>
      </c>
      <c r="M85" s="89"/>
    </row>
    <row r="86" spans="1:13" hidden="1" outlineLevel="1">
      <c r="A86" s="71"/>
      <c r="B86" s="71"/>
      <c r="C86" s="71"/>
      <c r="D86" s="71"/>
      <c r="E86" s="88" t="str">
        <f xml:space="preserve">  Totex!E$106</f>
        <v>PAYG bill impact</v>
      </c>
      <c r="F86" s="88">
        <f xml:space="preserve">  Totex!F$106</f>
        <v>9.5200129749154314</v>
      </c>
      <c r="G86" s="88" t="str">
        <f xml:space="preserve">  Totex!G$106</f>
        <v>£ / customer</v>
      </c>
      <c r="M86" s="89"/>
    </row>
    <row r="87" spans="1:13" hidden="1" outlineLevel="1">
      <c r="E87" s="89" t="str">
        <f t="shared" ref="E87:G87" si="10" xml:space="preserve">  E$27</f>
        <v>Pension deficit repair allowance</v>
      </c>
      <c r="F87" s="89">
        <f t="shared" si="10"/>
        <v>-2.3145757765342632</v>
      </c>
      <c r="G87" s="89" t="str">
        <f t="shared" si="10"/>
        <v>£ / customer</v>
      </c>
      <c r="M87" s="89"/>
    </row>
    <row r="88" spans="1:13" hidden="1" outlineLevel="1">
      <c r="A88" s="71"/>
      <c r="B88" s="71"/>
      <c r="C88" s="71"/>
      <c r="D88" s="71"/>
      <c r="E88" s="88" t="str">
        <f xml:space="preserve">  Wholesale!E$66</f>
        <v>WACC</v>
      </c>
      <c r="F88" s="88">
        <f xml:space="preserve">  Wholesale!F$66</f>
        <v>94.394283409249923</v>
      </c>
      <c r="G88" s="88" t="str">
        <f xml:space="preserve">  Wholesale!G$66</f>
        <v>£ / customer</v>
      </c>
      <c r="M88" s="89"/>
    </row>
    <row r="89" spans="1:13" hidden="1" outlineLevel="1">
      <c r="A89" s="71"/>
      <c r="B89" s="71"/>
      <c r="C89" s="71"/>
      <c r="D89" s="71"/>
      <c r="E89" s="88" t="str">
        <f xml:space="preserve">  RCV!E$66</f>
        <v>Run off bill impact</v>
      </c>
      <c r="F89" s="88">
        <f xml:space="preserve">  RCV!F$66</f>
        <v>5.2997235849644388</v>
      </c>
      <c r="G89" s="88" t="str">
        <f xml:space="preserve">  RCV!G$66</f>
        <v>£ / customer</v>
      </c>
      <c r="M89" s="89"/>
    </row>
    <row r="90" spans="1:13" hidden="1" outlineLevel="1">
      <c r="E90" s="89" t="str">
        <f t="shared" ref="E90:G90" si="11" xml:space="preserve">  E$49</f>
        <v>Tax</v>
      </c>
      <c r="F90" s="89">
        <f t="shared" si="11"/>
        <v>-0.13705090964380484</v>
      </c>
      <c r="G90" s="89" t="str">
        <f t="shared" si="11"/>
        <v>£ / customer</v>
      </c>
      <c r="M90" s="89"/>
    </row>
    <row r="91" spans="1:13" hidden="1" outlineLevel="1">
      <c r="A91" s="71"/>
      <c r="B91" s="71"/>
      <c r="C91" s="71"/>
      <c r="D91" s="71"/>
      <c r="E91" s="88" t="str">
        <f xml:space="preserve">  'Wholesale reconciliation'!E$25</f>
        <v>Wholesale reconciliation items</v>
      </c>
      <c r="F91" s="88">
        <f xml:space="preserve">  'Wholesale reconciliation'!F$25</f>
        <v>-0.29362051408522688</v>
      </c>
      <c r="G91" s="88" t="str">
        <f xml:space="preserve">  'Wholesale reconciliation'!G$25</f>
        <v>£ / customer</v>
      </c>
      <c r="M91" s="89"/>
    </row>
    <row r="92" spans="1:13" hidden="1" outlineLevel="1">
      <c r="E92" s="89" t="str">
        <f t="shared" ref="E92:G92" si="12" xml:space="preserve">  E$71</f>
        <v>Revenue profiling</v>
      </c>
      <c r="F92" s="89">
        <f t="shared" si="12"/>
        <v>0</v>
      </c>
      <c r="G92" s="89" t="str">
        <f t="shared" si="12"/>
        <v>£ / customer</v>
      </c>
      <c r="M92" s="89"/>
    </row>
    <row r="93" spans="1:13" hidden="1" outlineLevel="1">
      <c r="E93" s="70" t="s">
        <v>7186</v>
      </c>
      <c r="F93" s="89">
        <f xml:space="preserve">  $F85 - ( $F86 + $F87 + $F88 + $F89 + $F90 + $F91 + $F92 )</f>
        <v>61.076449643455405</v>
      </c>
      <c r="G93" s="70" t="s">
        <v>50</v>
      </c>
      <c r="M93" s="89"/>
    </row>
    <row r="94" spans="1:13" hidden="1" outlineLevel="1"/>
    <row r="97" spans="2:2">
      <c r="B97" s="70" t="s">
        <v>98</v>
      </c>
    </row>
  </sheetData>
  <conditionalFormatting sqref="F2">
    <cfRule type="cellIs" dxfId="40" priority="3" stopIfTrue="1" operator="equal">
      <formula>""</formula>
    </cfRule>
  </conditionalFormatting>
  <conditionalFormatting sqref="F2:F3">
    <cfRule type="cellIs" dxfId="39" priority="1" stopIfTrue="1" operator="notEqual">
      <formula>0</formula>
    </cfRule>
  </conditionalFormatting>
  <conditionalFormatting sqref="J3:S3">
    <cfRule type="cellIs" dxfId="38" priority="9" operator="equal">
      <formula>"PPA ext."</formula>
    </cfRule>
    <cfRule type="cellIs" dxfId="37" priority="10" operator="equal">
      <formula>"Delay"</formula>
    </cfRule>
    <cfRule type="cellIs" dxfId="36" priority="11" operator="equal">
      <formula>"Fin Close"</formula>
    </cfRule>
    <cfRule type="cellIs" dxfId="35" priority="12" stopIfTrue="1" operator="equal">
      <formula>"Construction"</formula>
    </cfRule>
    <cfRule type="cellIs" dxfId="34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fitToPage="1"/>
  </sheetPr>
  <dimension ref="A1:S40"/>
  <sheetViews>
    <sheetView showGridLines="0" workbookViewId="0">
      <pane xSplit="9" ySplit="5" topLeftCell="J6" activePane="bottomRight" state="frozen"/>
      <selection pane="topRight"/>
      <selection pane="bottomLeft"/>
      <selection pane="bottomRight" activeCell="F15" sqref="F15"/>
    </sheetView>
  </sheetViews>
  <sheetFormatPr defaultColWidth="0" defaultRowHeight="12.75"/>
  <cols>
    <col min="1" max="4" width="1.5" style="70" customWidth="1"/>
    <col min="5" max="5" width="42" style="70" bestFit="1" customWidth="1"/>
    <col min="6" max="6" width="18.6640625" style="70" bestFit="1" customWidth="1"/>
    <col min="7" max="7" width="17" style="70" bestFit="1" customWidth="1"/>
    <col min="8" max="8" width="6.6640625" style="70" bestFit="1" customWidth="1"/>
    <col min="9" max="9" width="3.5" style="70" customWidth="1"/>
    <col min="10" max="19" width="11.1640625" style="70" bestFit="1" customWidth="1"/>
    <col min="20" max="20" width="15.1640625" style="70" hidden="1" customWidth="1"/>
    <col min="21" max="16384" width="15.1640625" style="70" hidden="1"/>
  </cols>
  <sheetData>
    <row r="1" spans="1:19" s="20" customFormat="1" ht="26.25">
      <c r="A1" s="25" t="str">
        <f ca="1" xml:space="preserve"> RIGHT(CELL("filename", A1), LEN(CELL("filename", A1)) - SEARCH("]", CELL("filename", A1)))</f>
        <v>Cost to serve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>
      <c r="A6" s="7"/>
      <c r="B6" s="7"/>
      <c r="C6" s="24"/>
      <c r="F6" s="7"/>
      <c r="G6" s="7"/>
      <c r="H6" s="7"/>
    </row>
    <row r="8" spans="1:19">
      <c r="B8" s="69" t="s">
        <v>8065</v>
      </c>
    </row>
    <row r="9" spans="1:19">
      <c r="A9" s="71"/>
      <c r="B9" s="71"/>
      <c r="C9" s="71"/>
      <c r="D9" s="71"/>
      <c r="E9" s="72" t="str">
        <f xml:space="preserve">  InpS!E$59</f>
        <v>Number of metered households PR19</v>
      </c>
      <c r="F9" s="72">
        <f xml:space="preserve">  InpS!F$59</f>
        <v>3382.4036000000001</v>
      </c>
      <c r="G9" s="72" t="str">
        <f xml:space="preserve">  InpS!G$59</f>
        <v>000 customers</v>
      </c>
      <c r="M9" s="73"/>
    </row>
    <row r="10" spans="1:19">
      <c r="A10" s="71"/>
      <c r="B10" s="71"/>
      <c r="C10" s="71"/>
      <c r="D10" s="71"/>
      <c r="E10" s="72" t="str">
        <f xml:space="preserve">  InpS!E$60</f>
        <v>Number of unmetered households PR19</v>
      </c>
      <c r="F10" s="72">
        <f xml:space="preserve">  InpS!F$60</f>
        <v>2329.4030000000002</v>
      </c>
      <c r="G10" s="72" t="str">
        <f xml:space="preserve">  InpS!G$60</f>
        <v>000 customers</v>
      </c>
      <c r="M10" s="73"/>
    </row>
    <row r="11" spans="1:19">
      <c r="A11" s="75"/>
      <c r="B11" s="75"/>
      <c r="C11" s="75"/>
      <c r="D11" s="75"/>
      <c r="E11" s="75" t="s">
        <v>8065</v>
      </c>
      <c r="F11" s="78">
        <f xml:space="preserve">  $F9 + $F10</f>
        <v>5711.8065999999999</v>
      </c>
      <c r="G11" s="75" t="s">
        <v>67</v>
      </c>
      <c r="M11" s="73"/>
    </row>
    <row r="14" spans="1:19">
      <c r="B14" s="69" t="s">
        <v>8066</v>
      </c>
    </row>
    <row r="15" spans="1:19">
      <c r="A15" s="71"/>
      <c r="B15" s="71"/>
      <c r="C15" s="71"/>
      <c r="D15" s="71"/>
      <c r="E15" s="72" t="str">
        <f xml:space="preserve">  InpS!E$61</f>
        <v>Number of metered households PR24</v>
      </c>
      <c r="F15" s="72">
        <f xml:space="preserve">  InpS!F$61</f>
        <v>4577.2489000000005</v>
      </c>
      <c r="G15" s="72" t="str">
        <f xml:space="preserve">  InpS!G$61</f>
        <v>000 customers</v>
      </c>
      <c r="M15" s="73"/>
    </row>
    <row r="16" spans="1:19">
      <c r="A16" s="71"/>
      <c r="B16" s="71"/>
      <c r="C16" s="71"/>
      <c r="D16" s="71"/>
      <c r="E16" s="72" t="str">
        <f xml:space="preserve">  InpS!E$62</f>
        <v>Number of unmetered households PR24</v>
      </c>
      <c r="F16" s="72">
        <f xml:space="preserve">  InpS!F$62</f>
        <v>1508.0187000000001</v>
      </c>
      <c r="G16" s="72" t="str">
        <f xml:space="preserve">  InpS!G$62</f>
        <v>000 customers</v>
      </c>
      <c r="M16" s="73"/>
    </row>
    <row r="17" spans="1:13">
      <c r="A17" s="75"/>
      <c r="B17" s="75"/>
      <c r="C17" s="75"/>
      <c r="D17" s="75"/>
      <c r="E17" s="75" t="s">
        <v>8066</v>
      </c>
      <c r="F17" s="78">
        <f xml:space="preserve">  $F15 + $F16</f>
        <v>6085.267600000001</v>
      </c>
      <c r="G17" s="75" t="s">
        <v>67</v>
      </c>
      <c r="M17" s="73"/>
    </row>
    <row r="20" spans="1:13">
      <c r="B20" s="69" t="s">
        <v>8067</v>
      </c>
    </row>
    <row r="21" spans="1:13">
      <c r="A21" s="71"/>
      <c r="B21" s="71"/>
      <c r="C21" s="71"/>
      <c r="D21" s="71"/>
      <c r="E21" s="88" t="str">
        <f xml:space="preserve">  InpS!E$66</f>
        <v>Total retail revenue PR19</v>
      </c>
      <c r="F21" s="88">
        <f xml:space="preserve">  InpS!F$66</f>
        <v>657.88992270655365</v>
      </c>
      <c r="G21" s="88" t="str">
        <f xml:space="preserve">  InpS!G$66</f>
        <v>£m</v>
      </c>
      <c r="M21" s="89"/>
    </row>
    <row r="22" spans="1:13">
      <c r="E22" s="73" t="str">
        <f t="shared" ref="E22:G22" si="0" xml:space="preserve">  E$11</f>
        <v>Total number of households PR19</v>
      </c>
      <c r="F22" s="73">
        <f t="shared" si="0"/>
        <v>5711.8065999999999</v>
      </c>
      <c r="G22" s="73" t="str">
        <f t="shared" si="0"/>
        <v>000 customers</v>
      </c>
      <c r="M22" s="73"/>
    </row>
    <row r="23" spans="1:13">
      <c r="A23" s="71"/>
      <c r="B23" s="71"/>
      <c r="C23" s="71"/>
      <c r="D23" s="71"/>
      <c r="E23" s="72" t="str">
        <f xml:space="preserve">  InpS!E$92</f>
        <v>Units in a thousand</v>
      </c>
      <c r="F23" s="72">
        <f xml:space="preserve">  InpS!F$92</f>
        <v>1000</v>
      </c>
      <c r="G23" s="72" t="str">
        <f xml:space="preserve">  InpS!G$92</f>
        <v>units</v>
      </c>
      <c r="M23" s="73"/>
    </row>
    <row r="24" spans="1:13">
      <c r="E24" s="70" t="s">
        <v>8067</v>
      </c>
      <c r="F24" s="89">
        <f xml:space="preserve">  $F21 / $F22 * $F23</f>
        <v>115.18070704749591</v>
      </c>
      <c r="G24" s="70" t="s">
        <v>50</v>
      </c>
      <c r="M24" s="89"/>
    </row>
    <row r="27" spans="1:13">
      <c r="B27" s="69" t="s">
        <v>8068</v>
      </c>
    </row>
    <row r="28" spans="1:13">
      <c r="A28" s="71"/>
      <c r="B28" s="71"/>
      <c r="C28" s="71"/>
      <c r="D28" s="71"/>
      <c r="E28" s="88" t="str">
        <f xml:space="preserve">  InpS!E$67</f>
        <v>Total retail revenue PR24</v>
      </c>
      <c r="F28" s="88">
        <f xml:space="preserve">  InpS!F$67</f>
        <v>1225.4858296627895</v>
      </c>
      <c r="G28" s="88" t="str">
        <f xml:space="preserve">  InpS!G$67</f>
        <v>£m</v>
      </c>
      <c r="M28" s="89"/>
    </row>
    <row r="29" spans="1:13">
      <c r="E29" s="73" t="str">
        <f t="shared" ref="E29:G29" si="1" xml:space="preserve">  E$17</f>
        <v>Total number of households PR24</v>
      </c>
      <c r="F29" s="73">
        <f t="shared" si="1"/>
        <v>6085.267600000001</v>
      </c>
      <c r="G29" s="73" t="str">
        <f t="shared" si="1"/>
        <v>000 customers</v>
      </c>
      <c r="M29" s="73"/>
    </row>
    <row r="30" spans="1:13">
      <c r="A30" s="71"/>
      <c r="B30" s="71"/>
      <c r="C30" s="71"/>
      <c r="D30" s="71"/>
      <c r="E30" s="72" t="str">
        <f xml:space="preserve">  InpS!E$92</f>
        <v>Units in a thousand</v>
      </c>
      <c r="F30" s="72">
        <f xml:space="preserve">  InpS!F$92</f>
        <v>1000</v>
      </c>
      <c r="G30" s="72" t="str">
        <f xml:space="preserve">  InpS!G$92</f>
        <v>units</v>
      </c>
      <c r="M30" s="73"/>
    </row>
    <row r="31" spans="1:13">
      <c r="E31" s="70" t="s">
        <v>8068</v>
      </c>
      <c r="F31" s="89">
        <f xml:space="preserve">  $F28 / $F29 * $F30</f>
        <v>201.38569249818843</v>
      </c>
      <c r="G31" s="70" t="s">
        <v>50</v>
      </c>
      <c r="M31" s="89"/>
    </row>
    <row r="34" spans="1:13">
      <c r="B34" s="69" t="s">
        <v>8069</v>
      </c>
    </row>
    <row r="35" spans="1:13">
      <c r="E35" s="89" t="str">
        <f t="shared" ref="E35:G35" si="2" xml:space="preserve">  E$31</f>
        <v>Retail revenue per customer PR24</v>
      </c>
      <c r="F35" s="89">
        <f t="shared" si="2"/>
        <v>201.38569249818843</v>
      </c>
      <c r="G35" s="89" t="str">
        <f t="shared" si="2"/>
        <v>£ / customer</v>
      </c>
      <c r="M35" s="89"/>
    </row>
    <row r="36" spans="1:13">
      <c r="E36" s="89" t="str">
        <f t="shared" ref="E36:G36" si="3" xml:space="preserve">  E$24</f>
        <v>Retail revenue per customer PR19</v>
      </c>
      <c r="F36" s="89">
        <f t="shared" si="3"/>
        <v>115.18070704749591</v>
      </c>
      <c r="G36" s="89" t="str">
        <f t="shared" si="3"/>
        <v>£ / customer</v>
      </c>
      <c r="M36" s="89"/>
    </row>
    <row r="37" spans="1:13">
      <c r="A37" s="75"/>
      <c r="B37" s="75"/>
      <c r="C37" s="75"/>
      <c r="D37" s="75"/>
      <c r="E37" s="75" t="s">
        <v>8069</v>
      </c>
      <c r="F37" s="94">
        <f xml:space="preserve">  $F35 - $F36</f>
        <v>86.204985450692519</v>
      </c>
      <c r="G37" s="75" t="s">
        <v>50</v>
      </c>
      <c r="M37" s="89"/>
    </row>
    <row r="40" spans="1:13">
      <c r="B40" s="70" t="s">
        <v>98</v>
      </c>
    </row>
  </sheetData>
  <conditionalFormatting sqref="F2">
    <cfRule type="cellIs" dxfId="33" priority="3" stopIfTrue="1" operator="equal">
      <formula>""</formula>
    </cfRule>
  </conditionalFormatting>
  <conditionalFormatting sqref="F2:F3">
    <cfRule type="cellIs" dxfId="32" priority="1" stopIfTrue="1" operator="notEqual">
      <formula>0</formula>
    </cfRule>
  </conditionalFormatting>
  <conditionalFormatting sqref="J3:S3">
    <cfRule type="cellIs" dxfId="31" priority="9" operator="equal">
      <formula>"PPA ext."</formula>
    </cfRule>
    <cfRule type="cellIs" dxfId="30" priority="10" operator="equal">
      <formula>"Delay"</formula>
    </cfRule>
    <cfRule type="cellIs" dxfId="29" priority="11" operator="equal">
      <formula>"Fin Close"</formula>
    </cfRule>
    <cfRule type="cellIs" dxfId="28" priority="12" stopIfTrue="1" operator="equal">
      <formula>"Construction"</formula>
    </cfRule>
    <cfRule type="cellIs" dxfId="27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  <pageSetUpPr fitToPage="1"/>
  </sheetPr>
  <dimension ref="A1:S28"/>
  <sheetViews>
    <sheetView showGridLines="0" workbookViewId="0">
      <pane xSplit="9" ySplit="5" topLeftCell="J6" activePane="bottomRight" state="frozen"/>
      <selection pane="topRight"/>
      <selection pane="bottomLeft"/>
      <selection pane="bottomRight" activeCell="F25" sqref="F25"/>
    </sheetView>
  </sheetViews>
  <sheetFormatPr defaultColWidth="0" defaultRowHeight="12.75"/>
  <cols>
    <col min="1" max="4" width="1.5" style="70" customWidth="1"/>
    <col min="5" max="5" width="45.33203125" style="70" bestFit="1" customWidth="1"/>
    <col min="6" max="6" width="18.6640625" style="70" bestFit="1" customWidth="1"/>
    <col min="7" max="7" width="17" style="70" bestFit="1" customWidth="1"/>
    <col min="8" max="8" width="6.6640625" style="70" bestFit="1" customWidth="1"/>
    <col min="9" max="9" width="3.5" style="70" customWidth="1"/>
    <col min="10" max="19" width="11.1640625" style="70" bestFit="1" customWidth="1"/>
    <col min="20" max="20" width="15.1640625" style="70" hidden="1" customWidth="1"/>
    <col min="21" max="16384" width="15.1640625" style="70" hidden="1"/>
  </cols>
  <sheetData>
    <row r="1" spans="1:19" s="20" customFormat="1" ht="26.25">
      <c r="A1" s="25" t="str">
        <f ca="1" xml:space="preserve"> RIGHT(CELL("filename", A1), LEN(CELL("filename", A1)) - SEARCH("]", CELL("filename", A1)))</f>
        <v>Customer number impacts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>
      <c r="A6" s="7"/>
      <c r="B6" s="7"/>
      <c r="C6" s="24"/>
      <c r="F6" s="7"/>
      <c r="G6" s="7"/>
      <c r="H6" s="7"/>
    </row>
    <row r="8" spans="1:19">
      <c r="B8" s="69" t="s">
        <v>8070</v>
      </c>
    </row>
    <row r="9" spans="1:19">
      <c r="A9" s="71"/>
      <c r="B9" s="71"/>
      <c r="C9" s="71"/>
      <c r="D9" s="71"/>
      <c r="E9" s="92" t="str">
        <f xml:space="preserve">  InpS!E$57</f>
        <v>Housing apportionment PR19</v>
      </c>
      <c r="F9" s="92">
        <f xml:space="preserve">  InpS!F$57</f>
        <v>0.78553189135100521</v>
      </c>
      <c r="G9" s="92" t="str">
        <f xml:space="preserve">  InpS!G$57</f>
        <v>%</v>
      </c>
      <c r="M9" s="93"/>
    </row>
    <row r="10" spans="1:19">
      <c r="A10" s="71"/>
      <c r="B10" s="71"/>
      <c r="C10" s="71"/>
      <c r="D10" s="71"/>
      <c r="E10" s="72" t="str">
        <f xml:space="preserve">  'Cost to serve'!E$11</f>
        <v>Total number of households PR19</v>
      </c>
      <c r="F10" s="72">
        <f xml:space="preserve">  'Cost to serve'!F$11</f>
        <v>5711.8065999999999</v>
      </c>
      <c r="G10" s="72" t="str">
        <f xml:space="preserve">  'Cost to serve'!G$11</f>
        <v>000 customers</v>
      </c>
      <c r="M10" s="73"/>
    </row>
    <row r="11" spans="1:19">
      <c r="E11" s="70" t="s">
        <v>8070</v>
      </c>
      <c r="F11" s="93">
        <f xml:space="preserve">  $F9 / $F10</f>
        <v>1.3752774671169806E-4</v>
      </c>
      <c r="G11" s="70" t="s">
        <v>8071</v>
      </c>
      <c r="M11" s="93"/>
    </row>
    <row r="14" spans="1:19">
      <c r="B14" s="69" t="s">
        <v>8072</v>
      </c>
    </row>
    <row r="15" spans="1:19">
      <c r="A15" s="71"/>
      <c r="B15" s="71"/>
      <c r="C15" s="71"/>
      <c r="D15" s="71"/>
      <c r="E15" s="92" t="str">
        <f xml:space="preserve">  InpS!E$58</f>
        <v>Housing apportionment PR24</v>
      </c>
      <c r="F15" s="92">
        <f xml:space="preserve">  InpS!F$58</f>
        <v>0.81581441480390449</v>
      </c>
      <c r="G15" s="92" t="str">
        <f xml:space="preserve">  InpS!G$58</f>
        <v>%</v>
      </c>
      <c r="M15" s="93"/>
    </row>
    <row r="16" spans="1:19">
      <c r="A16" s="71"/>
      <c r="B16" s="71"/>
      <c r="C16" s="71"/>
      <c r="D16" s="71"/>
      <c r="E16" s="72" t="str">
        <f xml:space="preserve">  'Cost to serve'!E$17</f>
        <v>Total number of households PR24</v>
      </c>
      <c r="F16" s="72">
        <f xml:space="preserve">  'Cost to serve'!F$17</f>
        <v>6085.267600000001</v>
      </c>
      <c r="G16" s="72" t="str">
        <f xml:space="preserve">  'Cost to serve'!G$17</f>
        <v>000 customers</v>
      </c>
      <c r="M16" s="73"/>
    </row>
    <row r="17" spans="1:13">
      <c r="E17" s="70" t="s">
        <v>8072</v>
      </c>
      <c r="F17" s="509">
        <f xml:space="preserve">  $F15 / $F16</f>
        <v>1.3406385198309182E-4</v>
      </c>
      <c r="G17" s="70" t="s">
        <v>8071</v>
      </c>
      <c r="M17" s="93"/>
    </row>
    <row r="20" spans="1:13">
      <c r="B20" s="69" t="s">
        <v>8073</v>
      </c>
    </row>
    <row r="21" spans="1:13">
      <c r="A21" s="71"/>
      <c r="B21" s="71"/>
      <c r="C21" s="71"/>
      <c r="D21" s="71"/>
      <c r="E21" s="88" t="str">
        <f xml:space="preserve">  InpS!E$33</f>
        <v>Total wholesale revenues PR24</v>
      </c>
      <c r="F21" s="88">
        <f xml:space="preserve">  InpS!F$33</f>
        <v>16826.719156975199</v>
      </c>
      <c r="G21" s="88" t="str">
        <f xml:space="preserve">  InpS!G$33</f>
        <v>£m</v>
      </c>
      <c r="M21" s="89"/>
    </row>
    <row r="22" spans="1:13">
      <c r="E22" s="93" t="str">
        <f t="shared" ref="E22:G22" si="0" xml:space="preserve">  E$17</f>
        <v>Housing apportionment per customer PR24</v>
      </c>
      <c r="F22" s="508">
        <f t="shared" si="0"/>
        <v>1.3406385198309182E-4</v>
      </c>
      <c r="G22" s="93" t="str">
        <f t="shared" si="0"/>
        <v>% / customer</v>
      </c>
      <c r="M22" s="93"/>
    </row>
    <row r="23" spans="1:13">
      <c r="E23" s="93" t="str">
        <f t="shared" ref="E23:G23" si="1" xml:space="preserve">  E$11</f>
        <v>Housing apportionment per customer PR19</v>
      </c>
      <c r="F23" s="508">
        <f t="shared" si="1"/>
        <v>1.3752774671169806E-4</v>
      </c>
      <c r="G23" s="93" t="str">
        <f t="shared" si="1"/>
        <v>% / customer</v>
      </c>
      <c r="M23" s="93"/>
    </row>
    <row r="24" spans="1:13">
      <c r="A24" s="71"/>
      <c r="B24" s="71"/>
      <c r="C24" s="71"/>
      <c r="D24" s="71"/>
      <c r="E24" s="72" t="str">
        <f xml:space="preserve">  InpS!E$92</f>
        <v>Units in a thousand</v>
      </c>
      <c r="F24" s="72">
        <f xml:space="preserve">  InpS!F$92</f>
        <v>1000</v>
      </c>
      <c r="G24" s="72" t="str">
        <f xml:space="preserve">  InpS!G$92</f>
        <v>units</v>
      </c>
      <c r="M24" s="73"/>
    </row>
    <row r="25" spans="1:13">
      <c r="A25" s="75"/>
      <c r="B25" s="75"/>
      <c r="C25" s="75"/>
      <c r="D25" s="75"/>
      <c r="E25" s="75" t="s">
        <v>8073</v>
      </c>
      <c r="F25" s="94">
        <f xml:space="preserve">  $F21 * ( $F22 - $F23 ) * $F24</f>
        <v>-58.285983787584108</v>
      </c>
      <c r="G25" s="75" t="s">
        <v>50</v>
      </c>
      <c r="M25" s="89"/>
    </row>
    <row r="28" spans="1:13">
      <c r="B28" s="70" t="s">
        <v>98</v>
      </c>
    </row>
  </sheetData>
  <conditionalFormatting sqref="F2">
    <cfRule type="cellIs" dxfId="26" priority="3" stopIfTrue="1" operator="equal">
      <formula>""</formula>
    </cfRule>
  </conditionalFormatting>
  <conditionalFormatting sqref="F2:F3">
    <cfRule type="cellIs" dxfId="25" priority="1" stopIfTrue="1" operator="notEqual">
      <formula>0</formula>
    </cfRule>
  </conditionalFormatting>
  <conditionalFormatting sqref="J3:S3">
    <cfRule type="cellIs" dxfId="24" priority="9" operator="equal">
      <formula>"PPA ext."</formula>
    </cfRule>
    <cfRule type="cellIs" dxfId="23" priority="10" operator="equal">
      <formula>"Delay"</formula>
    </cfRule>
    <cfRule type="cellIs" dxfId="22" priority="11" operator="equal">
      <formula>"Fin Close"</formula>
    </cfRule>
    <cfRule type="cellIs" dxfId="21" priority="12" stopIfTrue="1" operator="equal">
      <formula>"Construction"</formula>
    </cfRule>
    <cfRule type="cellIs" dxfId="20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1"/>
  <sheetViews>
    <sheetView showGridLines="0" workbookViewId="0"/>
  </sheetViews>
  <sheetFormatPr defaultColWidth="0" defaultRowHeight="13.5" customHeight="1" zeroHeight="1"/>
  <cols>
    <col min="1" max="1" width="12.83203125" style="40" bestFit="1" customWidth="1"/>
    <col min="2" max="2" width="83.83203125" style="40" bestFit="1" customWidth="1"/>
    <col min="3" max="3" width="17" style="40" customWidth="1"/>
    <col min="4" max="10" width="11.6640625" style="40" customWidth="1"/>
    <col min="11" max="14" width="11.6640625" style="40" hidden="1" customWidth="1"/>
    <col min="15" max="16384" width="11.6640625" style="40" hidden="1"/>
  </cols>
  <sheetData>
    <row r="1" spans="1:10" ht="31.5">
      <c r="A1" s="66" t="str">
        <f ca="1" xml:space="preserve"> RIGHT(CELL("filename", $A$1), LEN(CELL("filename", $A$1)) - SEARCH("]", CELL("filename", $A$1)))</f>
        <v>Cover</v>
      </c>
      <c r="B1" s="52"/>
      <c r="C1" s="26"/>
      <c r="D1" s="26"/>
      <c r="E1" s="26"/>
      <c r="F1" s="26"/>
      <c r="G1" s="26"/>
      <c r="H1" s="26"/>
      <c r="I1" s="26"/>
      <c r="J1" s="26"/>
    </row>
    <row r="2" spans="1:10" ht="12.75"/>
    <row r="3" spans="1:10" s="65" customFormat="1" ht="23.25">
      <c r="B3" s="61" t="s">
        <v>2</v>
      </c>
    </row>
    <row r="4" spans="1:10" ht="12.75"/>
    <row r="5" spans="1:10" ht="12.75">
      <c r="B5" s="40" t="s">
        <v>3</v>
      </c>
      <c r="C5" s="59">
        <v>1</v>
      </c>
    </row>
    <row r="6" spans="1:10" ht="12.75">
      <c r="B6" s="40" t="s">
        <v>4</v>
      </c>
      <c r="C6" s="59" t="s">
        <v>5</v>
      </c>
    </row>
    <row r="7" spans="1:10" ht="12.75">
      <c r="B7" s="40" t="s">
        <v>6</v>
      </c>
      <c r="C7" s="60" t="e">
        <f ca="1" xml:space="preserve"> MID(CELL("filename"), FIND("[", CELL("filename"), 1) + 1, FIND("]", CELL("filename"), 1) - FIND("[", CELL("filename"), 1) - 1)</f>
        <v>#VALUE!</v>
      </c>
    </row>
    <row r="8" spans="1:10" ht="12.75">
      <c r="B8" s="40" t="s">
        <v>7</v>
      </c>
      <c r="C8" s="104">
        <v>45121</v>
      </c>
    </row>
    <row r="9" spans="1:10" ht="12.75"/>
    <row r="10" spans="1:10" ht="12.75">
      <c r="B10" s="40" t="s">
        <v>8</v>
      </c>
      <c r="C10" s="57" t="s">
        <v>9</v>
      </c>
    </row>
    <row r="11" spans="1:10" ht="12.75"/>
    <row r="12" spans="1:10" ht="12.75"/>
    <row r="13" spans="1:10" ht="12.75"/>
    <row r="14" spans="1:10" ht="12.75"/>
    <row r="15" spans="1:10" ht="12.75"/>
    <row r="16" spans="1:10" ht="12.75"/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3.5" customHeight="1"/>
    <row r="39" ht="13.5" customHeight="1"/>
    <row r="40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70" ht="13.5" customHeight="1"/>
    <row r="71" ht="13.5" customHeight="1"/>
  </sheetData>
  <hyperlinks>
    <hyperlink ref="C10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57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SheetType" r:id="rId2"/>
  </customProperties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  <pageSetUpPr fitToPage="1"/>
  </sheetPr>
  <dimension ref="A1:S207"/>
  <sheetViews>
    <sheetView showGridLines="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2.75" outlineLevelRow="1"/>
  <cols>
    <col min="1" max="4" width="1.5" style="70" customWidth="1"/>
    <col min="5" max="5" width="46.33203125" style="70" bestFit="1" customWidth="1"/>
    <col min="6" max="6" width="18.6640625" style="70" bestFit="1" customWidth="1"/>
    <col min="7" max="7" width="14.83203125" style="70" bestFit="1" customWidth="1"/>
    <col min="8" max="8" width="6.6640625" style="70" bestFit="1" customWidth="1"/>
    <col min="9" max="9" width="3.5" style="70" customWidth="1"/>
    <col min="10" max="19" width="11.1640625" style="70" bestFit="1" customWidth="1"/>
    <col min="20" max="20" width="15.1640625" style="70" hidden="1" customWidth="1"/>
    <col min="21" max="16384" width="15.1640625" style="70" hidden="1"/>
  </cols>
  <sheetData>
    <row r="1" spans="1:19" s="20" customFormat="1" ht="26.25">
      <c r="A1" s="25" t="str">
        <f ca="1" xml:space="preserve"> RIGHT(CELL("filename", A1), LEN(CELL("filename", A1)) - SEARCH("]", CELL("filename", A1)))</f>
        <v>Breakdown by costs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>
      <c r="A6" s="7"/>
      <c r="B6" s="7"/>
      <c r="C6" s="24"/>
      <c r="F6" s="7"/>
      <c r="G6" s="7"/>
      <c r="H6" s="7"/>
    </row>
    <row r="8" spans="1:19">
      <c r="B8" s="69" t="s">
        <v>8074</v>
      </c>
    </row>
    <row r="9" spans="1:19">
      <c r="A9" s="71"/>
      <c r="B9" s="71"/>
      <c r="C9" s="71"/>
      <c r="D9" s="71"/>
      <c r="E9" s="88" t="str">
        <f xml:space="preserve">  Totex!E$93</f>
        <v>Average totex increase/(decrease)</v>
      </c>
      <c r="F9" s="88">
        <f xml:space="preserve">  Totex!F$93</f>
        <v>124.54961116813313</v>
      </c>
      <c r="G9" s="88" t="str">
        <f xml:space="preserve">  Totex!G$93</f>
        <v>£ / customer</v>
      </c>
      <c r="M9" s="89"/>
    </row>
    <row r="10" spans="1:19">
      <c r="A10" s="71"/>
      <c r="B10" s="71"/>
      <c r="C10" s="71"/>
      <c r="D10" s="71"/>
      <c r="E10" s="88" t="str">
        <f xml:space="preserve">  Totex!E$112</f>
        <v>Final Impact of PAYG rate change</v>
      </c>
      <c r="F10" s="88">
        <f xml:space="preserve">  Totex!F$112</f>
        <v>-115.02959819321769</v>
      </c>
      <c r="G10" s="88" t="str">
        <f xml:space="preserve">  Totex!G$112</f>
        <v>£ / customer</v>
      </c>
      <c r="M10" s="89"/>
    </row>
    <row r="11" spans="1:19">
      <c r="A11" s="71"/>
      <c r="B11" s="71"/>
      <c r="C11" s="71"/>
      <c r="D11" s="71"/>
      <c r="E11" s="88" t="str">
        <f xml:space="preserve">  RCV!E$73</f>
        <v>RCV</v>
      </c>
      <c r="F11" s="88">
        <f xml:space="preserve">  RCV!F$73</f>
        <v>8.7855939866677453</v>
      </c>
      <c r="G11" s="88" t="str">
        <f xml:space="preserve">  RCV!G$73</f>
        <v>£ / customer</v>
      </c>
      <c r="M11" s="89"/>
    </row>
    <row r="12" spans="1:19">
      <c r="A12" s="71"/>
      <c r="B12" s="71"/>
      <c r="C12" s="71"/>
      <c r="D12" s="71"/>
      <c r="E12" s="88" t="str">
        <f xml:space="preserve">  RCV!E$80</f>
        <v>Run-off rates</v>
      </c>
      <c r="F12" s="88">
        <f xml:space="preserve">  RCV!F$80</f>
        <v>-3.4858704017033069</v>
      </c>
      <c r="G12" s="88" t="str">
        <f xml:space="preserve">  RCV!G$80</f>
        <v>£ / customer</v>
      </c>
      <c r="M12" s="89"/>
    </row>
    <row r="13" spans="1:19">
      <c r="E13" s="70" t="s">
        <v>8074</v>
      </c>
      <c r="F13" s="89">
        <f xml:space="preserve">  $F9 + $F10 + $F11 + $F12</f>
        <v>14.819736559879869</v>
      </c>
      <c r="G13" s="70" t="s">
        <v>50</v>
      </c>
      <c r="M13" s="89"/>
    </row>
    <row r="17" spans="1:13" collapsed="1">
      <c r="A17" s="69" t="s">
        <v>8075</v>
      </c>
    </row>
    <row r="18" spans="1:13" hidden="1" outlineLevel="1">
      <c r="B18" s="69" t="s">
        <v>8076</v>
      </c>
    </row>
    <row r="19" spans="1:13" hidden="1" outlineLevel="1">
      <c r="A19" s="71"/>
      <c r="B19" s="71"/>
      <c r="C19" s="71"/>
      <c r="D19" s="71"/>
      <c r="E19" s="88" t="str">
        <f xml:space="preserve">  InpS!E$72</f>
        <v>Base expenditure PR24</v>
      </c>
      <c r="F19" s="88">
        <f xml:space="preserve">  InpS!F$72</f>
        <v>12387.516186875238</v>
      </c>
      <c r="G19" s="88" t="str">
        <f xml:space="preserve">  InpS!G$72</f>
        <v>£m</v>
      </c>
      <c r="M19" s="89"/>
    </row>
    <row r="20" spans="1:13" hidden="1" outlineLevel="1">
      <c r="A20" s="71"/>
      <c r="B20" s="71"/>
      <c r="C20" s="71"/>
      <c r="D20" s="71"/>
      <c r="E20" s="88" t="str">
        <f xml:space="preserve">  InpS!E$71</f>
        <v>Pre-inflation base expenditure PR19</v>
      </c>
      <c r="F20" s="88">
        <f xml:space="preserve">  InpS!F$71</f>
        <v>7372.4876330952011</v>
      </c>
      <c r="G20" s="88" t="str">
        <f xml:space="preserve">  InpS!G$71</f>
        <v>£m</v>
      </c>
      <c r="M20" s="89"/>
    </row>
    <row r="21" spans="1:13" hidden="1" outlineLevel="1">
      <c r="A21" s="71"/>
      <c r="B21" s="71"/>
      <c r="C21" s="71"/>
      <c r="D21" s="71"/>
      <c r="E21" s="90" t="str">
        <f xml:space="preserve">  Wholesale!E$11</f>
        <v>CPIH factor</v>
      </c>
      <c r="F21" s="90">
        <f xml:space="preserve">  Wholesale!F$11</f>
        <v>1.1806332960179113</v>
      </c>
      <c r="G21" s="90" t="str">
        <f xml:space="preserve">  Wholesale!G$11</f>
        <v>factor</v>
      </c>
      <c r="M21" s="91"/>
    </row>
    <row r="22" spans="1:13" hidden="1" outlineLevel="1">
      <c r="E22" s="70" t="s">
        <v>8076</v>
      </c>
      <c r="F22" s="89">
        <f xml:space="preserve">  $F19 - ( $F20 * $F21 )</f>
        <v>3683.3118127627622</v>
      </c>
      <c r="G22" s="70" t="s">
        <v>29</v>
      </c>
      <c r="M22" s="89"/>
    </row>
    <row r="23" spans="1:13" hidden="1" outlineLevel="1"/>
    <row r="24" spans="1:13" hidden="1" outlineLevel="1"/>
    <row r="25" spans="1:13" hidden="1" outlineLevel="1">
      <c r="B25" s="69" t="s">
        <v>8077</v>
      </c>
    </row>
    <row r="26" spans="1:13" hidden="1" outlineLevel="1">
      <c r="A26" s="71"/>
      <c r="B26" s="71"/>
      <c r="C26" s="71"/>
      <c r="D26" s="71"/>
      <c r="E26" s="88" t="str">
        <f xml:space="preserve">  InpS!E$74</f>
        <v>Storm overflows PR24</v>
      </c>
      <c r="F26" s="88">
        <f xml:space="preserve">  InpS!F$74</f>
        <v>320.77</v>
      </c>
      <c r="G26" s="88" t="str">
        <f xml:space="preserve">  InpS!G$74</f>
        <v>£m</v>
      </c>
      <c r="M26" s="89"/>
    </row>
    <row r="27" spans="1:13" hidden="1" outlineLevel="1">
      <c r="A27" s="71"/>
      <c r="B27" s="71"/>
      <c r="C27" s="71"/>
      <c r="D27" s="71"/>
      <c r="E27" s="88" t="str">
        <f xml:space="preserve">  InpS!E$73</f>
        <v>Pre-inflation storm overflows PR19</v>
      </c>
      <c r="F27" s="88">
        <f xml:space="preserve">  InpS!F$73</f>
        <v>0</v>
      </c>
      <c r="G27" s="88" t="str">
        <f xml:space="preserve">  InpS!G$73</f>
        <v>£m</v>
      </c>
      <c r="M27" s="89"/>
    </row>
    <row r="28" spans="1:13" hidden="1" outlineLevel="1">
      <c r="A28" s="71"/>
      <c r="B28" s="71"/>
      <c r="C28" s="71"/>
      <c r="D28" s="71"/>
      <c r="E28" s="90" t="str">
        <f xml:space="preserve">  Wholesale!E$11</f>
        <v>CPIH factor</v>
      </c>
      <c r="F28" s="90">
        <f xml:space="preserve">  Wholesale!F$11</f>
        <v>1.1806332960179113</v>
      </c>
      <c r="G28" s="90" t="str">
        <f xml:space="preserve">  Wholesale!G$11</f>
        <v>factor</v>
      </c>
      <c r="M28" s="91"/>
    </row>
    <row r="29" spans="1:13" hidden="1" outlineLevel="1">
      <c r="E29" s="70" t="s">
        <v>8077</v>
      </c>
      <c r="F29" s="89">
        <f xml:space="preserve">  $F26 - ( $F27 * $F28 )</f>
        <v>320.77</v>
      </c>
      <c r="G29" s="70" t="s">
        <v>29</v>
      </c>
      <c r="M29" s="89"/>
    </row>
    <row r="30" spans="1:13" hidden="1" outlineLevel="1"/>
    <row r="31" spans="1:13" hidden="1" outlineLevel="1"/>
    <row r="32" spans="1:13" hidden="1" outlineLevel="1">
      <c r="B32" s="69" t="s">
        <v>8078</v>
      </c>
    </row>
    <row r="33" spans="1:13" hidden="1" outlineLevel="1">
      <c r="A33" s="71"/>
      <c r="B33" s="71"/>
      <c r="C33" s="71"/>
      <c r="D33" s="71"/>
      <c r="E33" s="88" t="str">
        <f xml:space="preserve">  InpS!E$76</f>
        <v>Nutrient removal PR24</v>
      </c>
      <c r="F33" s="88">
        <f xml:space="preserve">  InpS!F$76</f>
        <v>2.3889999999999998</v>
      </c>
      <c r="G33" s="88" t="str">
        <f xml:space="preserve">  InpS!G$76</f>
        <v>£m</v>
      </c>
      <c r="M33" s="89"/>
    </row>
    <row r="34" spans="1:13" hidden="1" outlineLevel="1">
      <c r="A34" s="71"/>
      <c r="B34" s="71"/>
      <c r="C34" s="71"/>
      <c r="D34" s="71"/>
      <c r="E34" s="88" t="str">
        <f xml:space="preserve">  InpS!E$75</f>
        <v>Pre-inflation nutrient removal PR19</v>
      </c>
      <c r="F34" s="88">
        <f xml:space="preserve">  InpS!F$75</f>
        <v>0</v>
      </c>
      <c r="G34" s="88" t="str">
        <f xml:space="preserve">  InpS!G$75</f>
        <v>£m</v>
      </c>
      <c r="M34" s="89"/>
    </row>
    <row r="35" spans="1:13" hidden="1" outlineLevel="1">
      <c r="A35" s="71"/>
      <c r="B35" s="71"/>
      <c r="C35" s="71"/>
      <c r="D35" s="71"/>
      <c r="E35" s="90" t="str">
        <f xml:space="preserve">  Wholesale!E$11</f>
        <v>CPIH factor</v>
      </c>
      <c r="F35" s="90">
        <f xml:space="preserve">  Wholesale!F$11</f>
        <v>1.1806332960179113</v>
      </c>
      <c r="G35" s="90" t="str">
        <f xml:space="preserve">  Wholesale!G$11</f>
        <v>factor</v>
      </c>
      <c r="M35" s="91"/>
    </row>
    <row r="36" spans="1:13" hidden="1" outlineLevel="1">
      <c r="E36" s="70" t="s">
        <v>8078</v>
      </c>
      <c r="F36" s="89">
        <f xml:space="preserve">  $F33 - ( $F34 * $F35 )</f>
        <v>2.3889999999999998</v>
      </c>
      <c r="G36" s="70" t="s">
        <v>29</v>
      </c>
      <c r="M36" s="89"/>
    </row>
    <row r="37" spans="1:13" hidden="1" outlineLevel="1"/>
    <row r="38" spans="1:13" hidden="1" outlineLevel="1"/>
    <row r="39" spans="1:13" hidden="1" outlineLevel="1">
      <c r="B39" s="69" t="s">
        <v>8079</v>
      </c>
    </row>
    <row r="40" spans="1:13" hidden="1" outlineLevel="1">
      <c r="A40" s="71"/>
      <c r="B40" s="71"/>
      <c r="C40" s="71"/>
      <c r="D40" s="71"/>
      <c r="E40" s="88" t="str">
        <f xml:space="preserve">  InpS!E$78</f>
        <v>Resilience PR24</v>
      </c>
      <c r="F40" s="88">
        <f xml:space="preserve">  InpS!F$78</f>
        <v>513.08900000000006</v>
      </c>
      <c r="G40" s="88" t="str">
        <f xml:space="preserve">  InpS!G$78</f>
        <v>£m</v>
      </c>
      <c r="M40" s="89"/>
    </row>
    <row r="41" spans="1:13" hidden="1" outlineLevel="1">
      <c r="A41" s="71"/>
      <c r="B41" s="71"/>
      <c r="C41" s="71"/>
      <c r="D41" s="71"/>
      <c r="E41" s="88" t="str">
        <f xml:space="preserve">  InpS!E$77</f>
        <v>Pre-inflation resilience PR19</v>
      </c>
      <c r="F41" s="88">
        <f xml:space="preserve">  InpS!F$77</f>
        <v>210.57789922539629</v>
      </c>
      <c r="G41" s="88" t="str">
        <f xml:space="preserve">  InpS!G$77</f>
        <v>£m</v>
      </c>
      <c r="M41" s="89"/>
    </row>
    <row r="42" spans="1:13" hidden="1" outlineLevel="1">
      <c r="A42" s="71"/>
      <c r="B42" s="71"/>
      <c r="C42" s="71"/>
      <c r="D42" s="71"/>
      <c r="E42" s="90" t="str">
        <f xml:space="preserve">  Wholesale!E$11</f>
        <v>CPIH factor</v>
      </c>
      <c r="F42" s="90">
        <f xml:space="preserve">  Wholesale!F$11</f>
        <v>1.1806332960179113</v>
      </c>
      <c r="G42" s="90" t="str">
        <f xml:space="preserve">  Wholesale!G$11</f>
        <v>factor</v>
      </c>
      <c r="M42" s="91"/>
    </row>
    <row r="43" spans="1:13" hidden="1" outlineLevel="1">
      <c r="E43" s="70" t="s">
        <v>8079</v>
      </c>
      <c r="F43" s="89">
        <f xml:space="preserve">  $F40 - ( $F41 * $F42 )</f>
        <v>264.47372076899285</v>
      </c>
      <c r="G43" s="70" t="s">
        <v>29</v>
      </c>
      <c r="M43" s="89"/>
    </row>
    <row r="44" spans="1:13" hidden="1" outlineLevel="1"/>
    <row r="45" spans="1:13" hidden="1" outlineLevel="1"/>
    <row r="46" spans="1:13" hidden="1" outlineLevel="1">
      <c r="B46" s="69" t="s">
        <v>8080</v>
      </c>
    </row>
    <row r="47" spans="1:13" hidden="1" outlineLevel="1">
      <c r="A47" s="71"/>
      <c r="B47" s="71"/>
      <c r="C47" s="71"/>
      <c r="D47" s="71"/>
      <c r="E47" s="88" t="str">
        <f xml:space="preserve">  InpS!E$80</f>
        <v>Net zero PR24</v>
      </c>
      <c r="F47" s="88">
        <f xml:space="preserve">  InpS!F$80</f>
        <v>0</v>
      </c>
      <c r="G47" s="88" t="str">
        <f xml:space="preserve">  InpS!G$80</f>
        <v>£m</v>
      </c>
      <c r="M47" s="89"/>
    </row>
    <row r="48" spans="1:13" hidden="1" outlineLevel="1">
      <c r="A48" s="71"/>
      <c r="B48" s="71"/>
      <c r="C48" s="71"/>
      <c r="D48" s="71"/>
      <c r="E48" s="88" t="str">
        <f xml:space="preserve">  InpS!E$79</f>
        <v>Pre-inflation net zero PR19</v>
      </c>
      <c r="F48" s="88">
        <f xml:space="preserve">  InpS!F$79</f>
        <v>0</v>
      </c>
      <c r="G48" s="88" t="str">
        <f xml:space="preserve">  InpS!G$79</f>
        <v>£m</v>
      </c>
      <c r="M48" s="89"/>
    </row>
    <row r="49" spans="1:13" hidden="1" outlineLevel="1">
      <c r="A49" s="71"/>
      <c r="B49" s="71"/>
      <c r="C49" s="71"/>
      <c r="D49" s="71"/>
      <c r="E49" s="90" t="str">
        <f xml:space="preserve">  Wholesale!E$11</f>
        <v>CPIH factor</v>
      </c>
      <c r="F49" s="90">
        <f xml:space="preserve">  Wholesale!F$11</f>
        <v>1.1806332960179113</v>
      </c>
      <c r="G49" s="90" t="str">
        <f xml:space="preserve">  Wholesale!G$11</f>
        <v>factor</v>
      </c>
      <c r="M49" s="91"/>
    </row>
    <row r="50" spans="1:13" hidden="1" outlineLevel="1">
      <c r="E50" s="70" t="s">
        <v>8080</v>
      </c>
      <c r="F50" s="89">
        <f xml:space="preserve">  $F47 - ( $F48 * $F49 )</f>
        <v>0</v>
      </c>
      <c r="G50" s="70" t="s">
        <v>29</v>
      </c>
      <c r="M50" s="89"/>
    </row>
    <row r="51" spans="1:13" hidden="1" outlineLevel="1"/>
    <row r="52" spans="1:13" hidden="1" outlineLevel="1"/>
    <row r="53" spans="1:13" hidden="1" outlineLevel="1">
      <c r="B53" s="69" t="s">
        <v>8081</v>
      </c>
    </row>
    <row r="54" spans="1:13" hidden="1" outlineLevel="1">
      <c r="A54" s="71"/>
      <c r="B54" s="71"/>
      <c r="C54" s="71"/>
      <c r="D54" s="71"/>
      <c r="E54" s="88" t="str">
        <f xml:space="preserve">  InpS!E$82</f>
        <v>WRMP PR24</v>
      </c>
      <c r="F54" s="88">
        <f xml:space="preserve">  InpS!F$82</f>
        <v>0</v>
      </c>
      <c r="G54" s="88" t="str">
        <f xml:space="preserve">  InpS!G$82</f>
        <v>£m</v>
      </c>
      <c r="M54" s="89"/>
    </row>
    <row r="55" spans="1:13" hidden="1" outlineLevel="1">
      <c r="A55" s="71"/>
      <c r="B55" s="71"/>
      <c r="C55" s="71"/>
      <c r="D55" s="71"/>
      <c r="E55" s="88" t="str">
        <f xml:space="preserve">  InpS!E$81</f>
        <v>Pre-inflation WRMP PR19</v>
      </c>
      <c r="F55" s="88">
        <f xml:space="preserve">  InpS!F$81</f>
        <v>0</v>
      </c>
      <c r="G55" s="88" t="str">
        <f xml:space="preserve">  InpS!G$81</f>
        <v>£m</v>
      </c>
      <c r="M55" s="89"/>
    </row>
    <row r="56" spans="1:13" hidden="1" outlineLevel="1">
      <c r="A56" s="71"/>
      <c r="B56" s="71"/>
      <c r="C56" s="71"/>
      <c r="D56" s="71"/>
      <c r="E56" s="90" t="str">
        <f xml:space="preserve">  Wholesale!E$11</f>
        <v>CPIH factor</v>
      </c>
      <c r="F56" s="90">
        <f xml:space="preserve">  Wholesale!F$11</f>
        <v>1.1806332960179113</v>
      </c>
      <c r="G56" s="90" t="str">
        <f xml:space="preserve">  Wholesale!G$11</f>
        <v>factor</v>
      </c>
      <c r="M56" s="91"/>
    </row>
    <row r="57" spans="1:13" hidden="1" outlineLevel="1">
      <c r="E57" s="70" t="s">
        <v>8081</v>
      </c>
      <c r="F57" s="89">
        <f xml:space="preserve">  $F54 - ( $F55 * $F56 )</f>
        <v>0</v>
      </c>
      <c r="G57" s="70" t="s">
        <v>29</v>
      </c>
      <c r="M57" s="89"/>
    </row>
    <row r="58" spans="1:13" hidden="1" outlineLevel="1"/>
    <row r="59" spans="1:13" hidden="1" outlineLevel="1"/>
    <row r="60" spans="1:13" hidden="1" outlineLevel="1">
      <c r="B60" s="69" t="s">
        <v>8082</v>
      </c>
    </row>
    <row r="61" spans="1:13" hidden="1" outlineLevel="1">
      <c r="A61" s="71"/>
      <c r="B61" s="71"/>
      <c r="C61" s="71"/>
      <c r="D61" s="71"/>
      <c r="E61" s="88" t="str">
        <f xml:space="preserve">  InpS!E$84</f>
        <v>Environmental PR24</v>
      </c>
      <c r="F61" s="88">
        <f xml:space="preserve">  InpS!F$84</f>
        <v>2646.0519999999997</v>
      </c>
      <c r="G61" s="88" t="str">
        <f xml:space="preserve">  InpS!G$84</f>
        <v>£m</v>
      </c>
      <c r="M61" s="89"/>
    </row>
    <row r="62" spans="1:13" hidden="1" outlineLevel="1">
      <c r="A62" s="71"/>
      <c r="B62" s="71"/>
      <c r="C62" s="71"/>
      <c r="D62" s="71"/>
      <c r="E62" s="88" t="str">
        <f xml:space="preserve">  InpS!E$83</f>
        <v>Pre-inflation environmental PR19</v>
      </c>
      <c r="F62" s="88">
        <f xml:space="preserve">  InpS!F$83</f>
        <v>473.97058604759854</v>
      </c>
      <c r="G62" s="88" t="str">
        <f xml:space="preserve">  InpS!G$83</f>
        <v>£m</v>
      </c>
      <c r="M62" s="89"/>
    </row>
    <row r="63" spans="1:13" hidden="1" outlineLevel="1">
      <c r="A63" s="71"/>
      <c r="B63" s="71"/>
      <c r="C63" s="71"/>
      <c r="D63" s="71"/>
      <c r="E63" s="90" t="str">
        <f xml:space="preserve">  Wholesale!E$11</f>
        <v>CPIH factor</v>
      </c>
      <c r="F63" s="90">
        <f xml:space="preserve">  Wholesale!F$11</f>
        <v>1.1806332960179113</v>
      </c>
      <c r="G63" s="90" t="str">
        <f xml:space="preserve">  Wholesale!G$11</f>
        <v>factor</v>
      </c>
      <c r="M63" s="91"/>
    </row>
    <row r="64" spans="1:13" hidden="1" outlineLevel="1">
      <c r="E64" s="70" t="s">
        <v>8082</v>
      </c>
      <c r="F64" s="89">
        <f xml:space="preserve">  $F61 - ( $F62 * $F63 )</f>
        <v>2086.4665447790821</v>
      </c>
      <c r="G64" s="70" t="s">
        <v>29</v>
      </c>
      <c r="M64" s="89"/>
    </row>
    <row r="65" spans="1:13" hidden="1" outlineLevel="1"/>
    <row r="66" spans="1:13" hidden="1" outlineLevel="1"/>
    <row r="67" spans="1:13" hidden="1" outlineLevel="1">
      <c r="B67" s="69" t="s">
        <v>8083</v>
      </c>
    </row>
    <row r="68" spans="1:13" hidden="1" outlineLevel="1">
      <c r="A68" s="71"/>
      <c r="B68" s="71"/>
      <c r="C68" s="71"/>
      <c r="D68" s="71"/>
      <c r="E68" s="88" t="str">
        <f xml:space="preserve">  InpS!E$86</f>
        <v>Other environmental PR24</v>
      </c>
      <c r="F68" s="88">
        <f xml:space="preserve">  InpS!F$86</f>
        <v>0</v>
      </c>
      <c r="G68" s="88" t="str">
        <f xml:space="preserve">  InpS!G$86</f>
        <v>£m</v>
      </c>
      <c r="M68" s="89"/>
    </row>
    <row r="69" spans="1:13" hidden="1" outlineLevel="1">
      <c r="A69" s="71"/>
      <c r="B69" s="71"/>
      <c r="C69" s="71"/>
      <c r="D69" s="71"/>
      <c r="E69" s="88" t="str">
        <f xml:space="preserve">  InpS!E$85</f>
        <v>Pre-inflation other environmental PR19</v>
      </c>
      <c r="F69" s="88">
        <f xml:space="preserve">  InpS!F$85</f>
        <v>0</v>
      </c>
      <c r="G69" s="88" t="str">
        <f xml:space="preserve">  InpS!G$85</f>
        <v>£m</v>
      </c>
      <c r="M69" s="89"/>
    </row>
    <row r="70" spans="1:13" hidden="1" outlineLevel="1">
      <c r="A70" s="71"/>
      <c r="B70" s="71"/>
      <c r="C70" s="71"/>
      <c r="D70" s="71"/>
      <c r="E70" s="90" t="str">
        <f xml:space="preserve">  Wholesale!E$11</f>
        <v>CPIH factor</v>
      </c>
      <c r="F70" s="90">
        <f xml:space="preserve">  Wholesale!F$11</f>
        <v>1.1806332960179113</v>
      </c>
      <c r="G70" s="90" t="str">
        <f xml:space="preserve">  Wholesale!G$11</f>
        <v>factor</v>
      </c>
      <c r="M70" s="91"/>
    </row>
    <row r="71" spans="1:13" hidden="1" outlineLevel="1">
      <c r="E71" s="70" t="s">
        <v>8083</v>
      </c>
      <c r="F71" s="89">
        <f xml:space="preserve">  $F68 - ( $F69 * $F70 )</f>
        <v>0</v>
      </c>
      <c r="G71" s="70" t="s">
        <v>29</v>
      </c>
      <c r="M71" s="89"/>
    </row>
    <row r="72" spans="1:13" hidden="1" outlineLevel="1"/>
    <row r="73" spans="1:13" hidden="1" outlineLevel="1"/>
    <row r="74" spans="1:13" hidden="1" outlineLevel="1">
      <c r="B74" s="69" t="s">
        <v>8084</v>
      </c>
    </row>
    <row r="75" spans="1:13" hidden="1" outlineLevel="1">
      <c r="A75" s="71"/>
      <c r="B75" s="71"/>
      <c r="C75" s="71"/>
      <c r="D75" s="71"/>
      <c r="E75" s="88" t="str">
        <f xml:space="preserve">  InpS!E$88</f>
        <v>Other enhancement costs PR24</v>
      </c>
      <c r="F75" s="88">
        <f xml:space="preserve">  InpS!F$88</f>
        <v>6759.7569999999996</v>
      </c>
      <c r="G75" s="88" t="str">
        <f xml:space="preserve">  InpS!G$88</f>
        <v>£m</v>
      </c>
      <c r="M75" s="89"/>
    </row>
    <row r="76" spans="1:13" hidden="1" outlineLevel="1">
      <c r="A76" s="71"/>
      <c r="B76" s="71"/>
      <c r="C76" s="71"/>
      <c r="D76" s="71"/>
      <c r="E76" s="88" t="str">
        <f xml:space="preserve">  InpS!E$87</f>
        <v>Pre-inflation other enhancement costs PR19</v>
      </c>
      <c r="F76" s="88">
        <f xml:space="preserve">  InpS!F$87</f>
        <v>784.37889931673294</v>
      </c>
      <c r="G76" s="88" t="str">
        <f xml:space="preserve">  InpS!G$87</f>
        <v>£m</v>
      </c>
      <c r="M76" s="89"/>
    </row>
    <row r="77" spans="1:13" hidden="1" outlineLevel="1">
      <c r="A77" s="71"/>
      <c r="B77" s="71"/>
      <c r="C77" s="71"/>
      <c r="D77" s="71"/>
      <c r="E77" s="90" t="str">
        <f xml:space="preserve">  Wholesale!E$11</f>
        <v>CPIH factor</v>
      </c>
      <c r="F77" s="90">
        <f xml:space="preserve">  Wholesale!F$11</f>
        <v>1.1806332960179113</v>
      </c>
      <c r="G77" s="90" t="str">
        <f xml:space="preserve">  Wholesale!G$11</f>
        <v>factor</v>
      </c>
      <c r="M77" s="91"/>
    </row>
    <row r="78" spans="1:13" hidden="1" outlineLevel="1">
      <c r="E78" s="70" t="s">
        <v>8084</v>
      </c>
      <c r="F78" s="89">
        <f xml:space="preserve">  $F75 - ( $F76 * $F77 )</f>
        <v>5833.6931547727836</v>
      </c>
      <c r="G78" s="70" t="s">
        <v>29</v>
      </c>
      <c r="M78" s="89"/>
    </row>
    <row r="79" spans="1:13" hidden="1" outlineLevel="1"/>
    <row r="80" spans="1:13" hidden="1" outlineLevel="1"/>
    <row r="81" spans="1:13" hidden="1" outlineLevel="1">
      <c r="B81" s="69" t="s">
        <v>8085</v>
      </c>
    </row>
    <row r="82" spans="1:13" hidden="1" outlineLevel="1">
      <c r="E82" s="89" t="str">
        <f t="shared" ref="E82:G82" si="0" xml:space="preserve">  E$22</f>
        <v>Base expenditure delta</v>
      </c>
      <c r="F82" s="89">
        <f t="shared" si="0"/>
        <v>3683.3118127627622</v>
      </c>
      <c r="G82" s="89" t="str">
        <f t="shared" si="0"/>
        <v>£m</v>
      </c>
      <c r="M82" s="89"/>
    </row>
    <row r="83" spans="1:13" hidden="1" outlineLevel="1">
      <c r="E83" s="89" t="str">
        <f t="shared" ref="E83:G83" si="1" xml:space="preserve">  E$29</f>
        <v>Storm overflows delta</v>
      </c>
      <c r="F83" s="89">
        <f t="shared" si="1"/>
        <v>320.77</v>
      </c>
      <c r="G83" s="89" t="str">
        <f t="shared" si="1"/>
        <v>£m</v>
      </c>
      <c r="M83" s="89"/>
    </row>
    <row r="84" spans="1:13" hidden="1" outlineLevel="1">
      <c r="E84" s="89" t="str">
        <f t="shared" ref="E84:G84" si="2" xml:space="preserve">  E$36</f>
        <v>Nutrient removal delta</v>
      </c>
      <c r="F84" s="89">
        <f t="shared" si="2"/>
        <v>2.3889999999999998</v>
      </c>
      <c r="G84" s="89" t="str">
        <f t="shared" si="2"/>
        <v>£m</v>
      </c>
      <c r="M84" s="89"/>
    </row>
    <row r="85" spans="1:13" hidden="1" outlineLevel="1">
      <c r="E85" s="89" t="str">
        <f t="shared" ref="E85:G85" si="3" xml:space="preserve">  E$43</f>
        <v>Resilience delta</v>
      </c>
      <c r="F85" s="89">
        <f t="shared" si="3"/>
        <v>264.47372076899285</v>
      </c>
      <c r="G85" s="89" t="str">
        <f t="shared" si="3"/>
        <v>£m</v>
      </c>
      <c r="M85" s="89"/>
    </row>
    <row r="86" spans="1:13" hidden="1" outlineLevel="1">
      <c r="E86" s="89" t="str">
        <f t="shared" ref="E86:G86" si="4" xml:space="preserve">  E$50</f>
        <v>Net zero delta</v>
      </c>
      <c r="F86" s="89">
        <f t="shared" si="4"/>
        <v>0</v>
      </c>
      <c r="G86" s="89" t="str">
        <f t="shared" si="4"/>
        <v>£m</v>
      </c>
      <c r="M86" s="89"/>
    </row>
    <row r="87" spans="1:13" hidden="1" outlineLevel="1">
      <c r="E87" s="89" t="str">
        <f t="shared" ref="E87:G87" si="5" xml:space="preserve">  E$57</f>
        <v>WRMP delta</v>
      </c>
      <c r="F87" s="89">
        <f t="shared" si="5"/>
        <v>0</v>
      </c>
      <c r="G87" s="89" t="str">
        <f t="shared" si="5"/>
        <v>£m</v>
      </c>
      <c r="M87" s="89"/>
    </row>
    <row r="88" spans="1:13" hidden="1" outlineLevel="1">
      <c r="E88" s="89" t="str">
        <f t="shared" ref="E88:G88" si="6" xml:space="preserve">  E$64</f>
        <v>Environmental delta</v>
      </c>
      <c r="F88" s="89">
        <f t="shared" si="6"/>
        <v>2086.4665447790821</v>
      </c>
      <c r="G88" s="89" t="str">
        <f t="shared" si="6"/>
        <v>£m</v>
      </c>
      <c r="M88" s="89"/>
    </row>
    <row r="89" spans="1:13" hidden="1" outlineLevel="1">
      <c r="E89" s="89" t="str">
        <f t="shared" ref="E89:G89" si="7" xml:space="preserve">  E$71</f>
        <v>Other environmental delta</v>
      </c>
      <c r="F89" s="89">
        <f t="shared" si="7"/>
        <v>0</v>
      </c>
      <c r="G89" s="89" t="str">
        <f t="shared" si="7"/>
        <v>£m</v>
      </c>
      <c r="M89" s="89"/>
    </row>
    <row r="90" spans="1:13" hidden="1" outlineLevel="1">
      <c r="E90" s="89" t="str">
        <f t="shared" ref="E90:G90" si="8" xml:space="preserve">  E$78</f>
        <v>Other enhancement costs delta</v>
      </c>
      <c r="F90" s="89">
        <f t="shared" si="8"/>
        <v>5833.6931547727836</v>
      </c>
      <c r="G90" s="89" t="str">
        <f t="shared" si="8"/>
        <v>£m</v>
      </c>
      <c r="M90" s="89"/>
    </row>
    <row r="91" spans="1:13" hidden="1" outlineLevel="1">
      <c r="E91" s="70" t="s">
        <v>8085</v>
      </c>
      <c r="F91" s="89">
        <f xml:space="preserve">  $F82 + $F83 + $F84 + $F85 + $F86 + $F87 + $F88 + $F89 + $F90</f>
        <v>12191.104233083621</v>
      </c>
      <c r="G91" s="70" t="s">
        <v>29</v>
      </c>
      <c r="M91" s="89"/>
    </row>
    <row r="92" spans="1:13" hidden="1" outlineLevel="1"/>
    <row r="95" spans="1:13" collapsed="1">
      <c r="A95" s="69" t="s">
        <v>8086</v>
      </c>
    </row>
    <row r="96" spans="1:13" hidden="1" outlineLevel="1">
      <c r="B96" s="69" t="s">
        <v>8087</v>
      </c>
    </row>
    <row r="97" spans="2:13" hidden="1" outlineLevel="1">
      <c r="E97" s="89" t="str">
        <f t="shared" ref="E97:G97" si="9" xml:space="preserve">  E$91</f>
        <v>Total expenditure category delta</v>
      </c>
      <c r="F97" s="89">
        <f t="shared" si="9"/>
        <v>12191.104233083621</v>
      </c>
      <c r="G97" s="89" t="str">
        <f t="shared" si="9"/>
        <v>£m</v>
      </c>
      <c r="M97" s="89"/>
    </row>
    <row r="98" spans="2:13" hidden="1" outlineLevel="1">
      <c r="E98" s="89" t="str">
        <f t="shared" ref="E98:G98" si="10" xml:space="preserve">  E$22</f>
        <v>Base expenditure delta</v>
      </c>
      <c r="F98" s="89">
        <f t="shared" si="10"/>
        <v>3683.3118127627622</v>
      </c>
      <c r="G98" s="89" t="str">
        <f t="shared" si="10"/>
        <v>£m</v>
      </c>
      <c r="M98" s="89"/>
    </row>
    <row r="99" spans="2:13" hidden="1" outlineLevel="1">
      <c r="E99" s="70" t="s">
        <v>8087</v>
      </c>
      <c r="F99" s="91">
        <f xml:space="preserve">  IF( $F97 = 0, 0, $F98 / $F97 )</f>
        <v>0.30213110661191556</v>
      </c>
      <c r="G99" s="70" t="s">
        <v>5580</v>
      </c>
      <c r="M99" s="91"/>
    </row>
    <row r="100" spans="2:13" hidden="1" outlineLevel="1"/>
    <row r="101" spans="2:13" hidden="1" outlineLevel="1"/>
    <row r="102" spans="2:13" hidden="1" outlineLevel="1">
      <c r="B102" s="69" t="s">
        <v>8088</v>
      </c>
    </row>
    <row r="103" spans="2:13" hidden="1" outlineLevel="1">
      <c r="E103" s="89" t="str">
        <f t="shared" ref="E103:G103" si="11" xml:space="preserve">  E$91</f>
        <v>Total expenditure category delta</v>
      </c>
      <c r="F103" s="89">
        <f t="shared" si="11"/>
        <v>12191.104233083621</v>
      </c>
      <c r="G103" s="89" t="str">
        <f t="shared" si="11"/>
        <v>£m</v>
      </c>
      <c r="M103" s="89"/>
    </row>
    <row r="104" spans="2:13" hidden="1" outlineLevel="1">
      <c r="E104" s="89" t="str">
        <f t="shared" ref="E104:G104" si="12" xml:space="preserve">  E$29</f>
        <v>Storm overflows delta</v>
      </c>
      <c r="F104" s="89">
        <f t="shared" si="12"/>
        <v>320.77</v>
      </c>
      <c r="G104" s="89" t="str">
        <f t="shared" si="12"/>
        <v>£m</v>
      </c>
      <c r="M104" s="89"/>
    </row>
    <row r="105" spans="2:13" hidden="1" outlineLevel="1">
      <c r="E105" s="70" t="s">
        <v>8088</v>
      </c>
      <c r="F105" s="91">
        <f xml:space="preserve">  IF( $F103 = 0, 0, $F104 / $F103 )</f>
        <v>2.63118085012767E-2</v>
      </c>
      <c r="G105" s="70" t="s">
        <v>5580</v>
      </c>
      <c r="M105" s="91"/>
    </row>
    <row r="106" spans="2:13" hidden="1" outlineLevel="1"/>
    <row r="107" spans="2:13" hidden="1" outlineLevel="1"/>
    <row r="108" spans="2:13" hidden="1" outlineLevel="1">
      <c r="B108" s="69" t="s">
        <v>8089</v>
      </c>
    </row>
    <row r="109" spans="2:13" hidden="1" outlineLevel="1">
      <c r="E109" s="89" t="str">
        <f t="shared" ref="E109:G109" si="13" xml:space="preserve">  E$91</f>
        <v>Total expenditure category delta</v>
      </c>
      <c r="F109" s="89">
        <f t="shared" si="13"/>
        <v>12191.104233083621</v>
      </c>
      <c r="G109" s="89" t="str">
        <f t="shared" si="13"/>
        <v>£m</v>
      </c>
      <c r="M109" s="89"/>
    </row>
    <row r="110" spans="2:13" hidden="1" outlineLevel="1">
      <c r="E110" s="89" t="str">
        <f t="shared" ref="E110:G110" si="14" xml:space="preserve">  E$36</f>
        <v>Nutrient removal delta</v>
      </c>
      <c r="F110" s="89">
        <f t="shared" si="14"/>
        <v>2.3889999999999998</v>
      </c>
      <c r="G110" s="89" t="str">
        <f t="shared" si="14"/>
        <v>£m</v>
      </c>
      <c r="M110" s="89"/>
    </row>
    <row r="111" spans="2:13" hidden="1" outlineLevel="1">
      <c r="E111" s="70" t="s">
        <v>8089</v>
      </c>
      <c r="F111" s="91">
        <f xml:space="preserve">  IF( $F109 = 0, 0, $F110 / $F109 )</f>
        <v>1.9596256043130604E-4</v>
      </c>
      <c r="G111" s="70" t="s">
        <v>5580</v>
      </c>
      <c r="M111" s="91"/>
    </row>
    <row r="112" spans="2:13" hidden="1" outlineLevel="1"/>
    <row r="113" spans="2:13" hidden="1" outlineLevel="1"/>
    <row r="114" spans="2:13" hidden="1" outlineLevel="1">
      <c r="B114" s="69" t="s">
        <v>8090</v>
      </c>
    </row>
    <row r="115" spans="2:13" hidden="1" outlineLevel="1">
      <c r="E115" s="89" t="str">
        <f t="shared" ref="E115:G115" si="15" xml:space="preserve">  E$91</f>
        <v>Total expenditure category delta</v>
      </c>
      <c r="F115" s="89">
        <f t="shared" si="15"/>
        <v>12191.104233083621</v>
      </c>
      <c r="G115" s="89" t="str">
        <f t="shared" si="15"/>
        <v>£m</v>
      </c>
      <c r="M115" s="89"/>
    </row>
    <row r="116" spans="2:13" hidden="1" outlineLevel="1">
      <c r="E116" s="89" t="str">
        <f t="shared" ref="E116:G116" si="16" xml:space="preserve">  E$43</f>
        <v>Resilience delta</v>
      </c>
      <c r="F116" s="89">
        <f t="shared" si="16"/>
        <v>264.47372076899285</v>
      </c>
      <c r="G116" s="89" t="str">
        <f t="shared" si="16"/>
        <v>£m</v>
      </c>
      <c r="M116" s="89"/>
    </row>
    <row r="117" spans="2:13" hidden="1" outlineLevel="1">
      <c r="E117" s="70" t="s">
        <v>8090</v>
      </c>
      <c r="F117" s="91">
        <f xml:space="preserve">  IF( $F115 = 0, 0, $F116 / $F115 )</f>
        <v>2.169399225143831E-2</v>
      </c>
      <c r="G117" s="70" t="s">
        <v>5580</v>
      </c>
      <c r="M117" s="91"/>
    </row>
    <row r="118" spans="2:13" hidden="1" outlineLevel="1"/>
    <row r="119" spans="2:13" hidden="1" outlineLevel="1"/>
    <row r="120" spans="2:13" hidden="1" outlineLevel="1">
      <c r="B120" s="69" t="s">
        <v>8091</v>
      </c>
    </row>
    <row r="121" spans="2:13" hidden="1" outlineLevel="1">
      <c r="E121" s="89" t="str">
        <f t="shared" ref="E121:G121" si="17" xml:space="preserve">  E$91</f>
        <v>Total expenditure category delta</v>
      </c>
      <c r="F121" s="89">
        <f t="shared" si="17"/>
        <v>12191.104233083621</v>
      </c>
      <c r="G121" s="89" t="str">
        <f t="shared" si="17"/>
        <v>£m</v>
      </c>
      <c r="M121" s="89"/>
    </row>
    <row r="122" spans="2:13" hidden="1" outlineLevel="1">
      <c r="E122" s="89" t="str">
        <f t="shared" ref="E122:G122" si="18" xml:space="preserve">  E$50</f>
        <v>Net zero delta</v>
      </c>
      <c r="F122" s="89">
        <f t="shared" si="18"/>
        <v>0</v>
      </c>
      <c r="G122" s="89" t="str">
        <f t="shared" si="18"/>
        <v>£m</v>
      </c>
      <c r="M122" s="89"/>
    </row>
    <row r="123" spans="2:13" hidden="1" outlineLevel="1">
      <c r="E123" s="70" t="s">
        <v>8091</v>
      </c>
      <c r="F123" s="91">
        <f xml:space="preserve">  IF( $F121 = 0, 0, $F122 / $F121 )</f>
        <v>0</v>
      </c>
      <c r="G123" s="70" t="s">
        <v>5580</v>
      </c>
      <c r="M123" s="91"/>
    </row>
    <row r="124" spans="2:13" hidden="1" outlineLevel="1"/>
    <row r="125" spans="2:13" hidden="1" outlineLevel="1"/>
    <row r="126" spans="2:13" hidden="1" outlineLevel="1">
      <c r="B126" s="69" t="s">
        <v>8092</v>
      </c>
    </row>
    <row r="127" spans="2:13" hidden="1" outlineLevel="1">
      <c r="E127" s="89" t="str">
        <f t="shared" ref="E127:G127" si="19" xml:space="preserve">  E$91</f>
        <v>Total expenditure category delta</v>
      </c>
      <c r="F127" s="89">
        <f t="shared" si="19"/>
        <v>12191.104233083621</v>
      </c>
      <c r="G127" s="89" t="str">
        <f t="shared" si="19"/>
        <v>£m</v>
      </c>
      <c r="M127" s="89"/>
    </row>
    <row r="128" spans="2:13" hidden="1" outlineLevel="1">
      <c r="E128" s="89" t="str">
        <f t="shared" ref="E128:G128" si="20" xml:space="preserve">  E$57</f>
        <v>WRMP delta</v>
      </c>
      <c r="F128" s="89">
        <f t="shared" si="20"/>
        <v>0</v>
      </c>
      <c r="G128" s="89" t="str">
        <f t="shared" si="20"/>
        <v>£m</v>
      </c>
      <c r="M128" s="89"/>
    </row>
    <row r="129" spans="2:13" hidden="1" outlineLevel="1">
      <c r="E129" s="70" t="s">
        <v>8092</v>
      </c>
      <c r="F129" s="91">
        <f xml:space="preserve">  IF( $F127 = 0, 0, $F128 / $F127 )</f>
        <v>0</v>
      </c>
      <c r="G129" s="70" t="s">
        <v>5580</v>
      </c>
      <c r="M129" s="91"/>
    </row>
    <row r="130" spans="2:13" hidden="1" outlineLevel="1"/>
    <row r="131" spans="2:13" hidden="1" outlineLevel="1"/>
    <row r="132" spans="2:13" hidden="1" outlineLevel="1">
      <c r="B132" s="69" t="s">
        <v>8093</v>
      </c>
    </row>
    <row r="133" spans="2:13" hidden="1" outlineLevel="1">
      <c r="E133" s="89" t="str">
        <f t="shared" ref="E133:G133" si="21" xml:space="preserve">  E$91</f>
        <v>Total expenditure category delta</v>
      </c>
      <c r="F133" s="89">
        <f t="shared" si="21"/>
        <v>12191.104233083621</v>
      </c>
      <c r="G133" s="89" t="str">
        <f t="shared" si="21"/>
        <v>£m</v>
      </c>
      <c r="M133" s="89"/>
    </row>
    <row r="134" spans="2:13" hidden="1" outlineLevel="1">
      <c r="E134" s="89" t="str">
        <f t="shared" ref="E134:G134" si="22" xml:space="preserve">  E$64</f>
        <v>Environmental delta</v>
      </c>
      <c r="F134" s="89">
        <f t="shared" si="22"/>
        <v>2086.4665447790821</v>
      </c>
      <c r="G134" s="89" t="str">
        <f t="shared" si="22"/>
        <v>£m</v>
      </c>
      <c r="M134" s="89"/>
    </row>
    <row r="135" spans="2:13" hidden="1" outlineLevel="1">
      <c r="E135" s="70" t="s">
        <v>8093</v>
      </c>
      <c r="F135" s="91">
        <f xml:space="preserve">  IF( $F133 = 0, 0, $F134 / $F133 )</f>
        <v>0.17114664142702771</v>
      </c>
      <c r="G135" s="70" t="s">
        <v>5580</v>
      </c>
      <c r="M135" s="91"/>
    </row>
    <row r="136" spans="2:13" hidden="1" outlineLevel="1"/>
    <row r="137" spans="2:13" hidden="1" outlineLevel="1"/>
    <row r="138" spans="2:13" hidden="1" outlineLevel="1">
      <c r="B138" s="69" t="s">
        <v>8094</v>
      </c>
    </row>
    <row r="139" spans="2:13" hidden="1" outlineLevel="1">
      <c r="E139" s="89" t="str">
        <f t="shared" ref="E139:G139" si="23" xml:space="preserve">  E$91</f>
        <v>Total expenditure category delta</v>
      </c>
      <c r="F139" s="89">
        <f t="shared" si="23"/>
        <v>12191.104233083621</v>
      </c>
      <c r="G139" s="89" t="str">
        <f t="shared" si="23"/>
        <v>£m</v>
      </c>
      <c r="M139" s="89"/>
    </row>
    <row r="140" spans="2:13" hidden="1" outlineLevel="1">
      <c r="E140" s="89" t="str">
        <f t="shared" ref="E140:G140" si="24" xml:space="preserve">  E$71</f>
        <v>Other environmental delta</v>
      </c>
      <c r="F140" s="89">
        <f t="shared" si="24"/>
        <v>0</v>
      </c>
      <c r="G140" s="89" t="str">
        <f t="shared" si="24"/>
        <v>£m</v>
      </c>
      <c r="M140" s="89"/>
    </row>
    <row r="141" spans="2:13" hidden="1" outlineLevel="1">
      <c r="E141" s="70" t="s">
        <v>8094</v>
      </c>
      <c r="F141" s="91">
        <f xml:space="preserve">  IF( $F139 = 0, 0, $F140 / $F139 )</f>
        <v>0</v>
      </c>
      <c r="G141" s="70" t="s">
        <v>5580</v>
      </c>
      <c r="M141" s="91"/>
    </row>
    <row r="142" spans="2:13" hidden="1" outlineLevel="1"/>
    <row r="143" spans="2:13" hidden="1" outlineLevel="1"/>
    <row r="144" spans="2:13" hidden="1" outlineLevel="1">
      <c r="B144" s="69" t="s">
        <v>8095</v>
      </c>
    </row>
    <row r="145" spans="1:13" hidden="1" outlineLevel="1">
      <c r="E145" s="89" t="str">
        <f t="shared" ref="E145:G145" si="25" xml:space="preserve">  E$91</f>
        <v>Total expenditure category delta</v>
      </c>
      <c r="F145" s="89">
        <f t="shared" si="25"/>
        <v>12191.104233083621</v>
      </c>
      <c r="G145" s="89" t="str">
        <f t="shared" si="25"/>
        <v>£m</v>
      </c>
      <c r="M145" s="89"/>
    </row>
    <row r="146" spans="1:13" hidden="1" outlineLevel="1">
      <c r="E146" s="89" t="str">
        <f t="shared" ref="E146:G146" si="26" xml:space="preserve">  E$78</f>
        <v>Other enhancement costs delta</v>
      </c>
      <c r="F146" s="89">
        <f t="shared" si="26"/>
        <v>5833.6931547727836</v>
      </c>
      <c r="G146" s="89" t="str">
        <f t="shared" si="26"/>
        <v>£m</v>
      </c>
      <c r="M146" s="89"/>
    </row>
    <row r="147" spans="1:13" hidden="1" outlineLevel="1">
      <c r="E147" s="70" t="s">
        <v>8095</v>
      </c>
      <c r="F147" s="91">
        <f xml:space="preserve">  IF( $F145 = 0, 0, $F146 / $F145 )</f>
        <v>0.47852048864791041</v>
      </c>
      <c r="G147" s="70" t="s">
        <v>5580</v>
      </c>
      <c r="M147" s="91"/>
    </row>
    <row r="148" spans="1:13" hidden="1" outlineLevel="1"/>
    <row r="151" spans="1:13" collapsed="1">
      <c r="A151" s="69" t="s">
        <v>8096</v>
      </c>
    </row>
    <row r="152" spans="1:13" hidden="1" outlineLevel="1">
      <c r="B152" s="69" t="s">
        <v>101</v>
      </c>
    </row>
    <row r="153" spans="1:13" hidden="1" outlineLevel="1">
      <c r="E153" s="91" t="str">
        <f t="shared" ref="E153:G153" si="27" xml:space="preserve">  E$99</f>
        <v>Base expenditure proportion</v>
      </c>
      <c r="F153" s="91">
        <f t="shared" si="27"/>
        <v>0.30213110661191556</v>
      </c>
      <c r="G153" s="91" t="str">
        <f t="shared" si="27"/>
        <v>factor</v>
      </c>
      <c r="M153" s="91"/>
    </row>
    <row r="154" spans="1:13" hidden="1" outlineLevel="1">
      <c r="E154" s="89" t="str">
        <f t="shared" ref="E154:G154" si="28" xml:space="preserve">  E$13</f>
        <v>Costs impact</v>
      </c>
      <c r="F154" s="89">
        <f t="shared" si="28"/>
        <v>14.819736559879869</v>
      </c>
      <c r="G154" s="89" t="str">
        <f t="shared" si="28"/>
        <v>£ / customer</v>
      </c>
      <c r="M154" s="89"/>
    </row>
    <row r="155" spans="1:13" hidden="1" outlineLevel="1">
      <c r="E155" s="70" t="s">
        <v>101</v>
      </c>
      <c r="F155" s="89">
        <f xml:space="preserve">  $F153 * $F154</f>
        <v>4.4775034065335673</v>
      </c>
      <c r="G155" s="70" t="s">
        <v>50</v>
      </c>
      <c r="M155" s="89"/>
    </row>
    <row r="156" spans="1:13" hidden="1" outlineLevel="1"/>
    <row r="157" spans="1:13" hidden="1" outlineLevel="1"/>
    <row r="158" spans="1:13" hidden="1" outlineLevel="1">
      <c r="B158" s="69" t="s">
        <v>141</v>
      </c>
    </row>
    <row r="159" spans="1:13" hidden="1" outlineLevel="1">
      <c r="E159" s="91" t="str">
        <f t="shared" ref="E159:G159" si="29" xml:space="preserve">  E$105</f>
        <v>Storm overflows proportion</v>
      </c>
      <c r="F159" s="91">
        <f t="shared" si="29"/>
        <v>2.63118085012767E-2</v>
      </c>
      <c r="G159" s="91" t="str">
        <f t="shared" si="29"/>
        <v>factor</v>
      </c>
      <c r="M159" s="91"/>
    </row>
    <row r="160" spans="1:13" hidden="1" outlineLevel="1">
      <c r="E160" s="89" t="str">
        <f t="shared" ref="E160:G160" si="30" xml:space="preserve">  E$13</f>
        <v>Costs impact</v>
      </c>
      <c r="F160" s="89">
        <f t="shared" si="30"/>
        <v>14.819736559879869</v>
      </c>
      <c r="G160" s="89" t="str">
        <f t="shared" si="30"/>
        <v>£ / customer</v>
      </c>
      <c r="M160" s="89"/>
    </row>
    <row r="161" spans="2:13" hidden="1" outlineLevel="1">
      <c r="E161" s="70" t="s">
        <v>141</v>
      </c>
      <c r="F161" s="89">
        <f xml:space="preserve">  $F159 * $F160</f>
        <v>0.38993407040292827</v>
      </c>
      <c r="G161" s="70" t="s">
        <v>50</v>
      </c>
      <c r="M161" s="89"/>
    </row>
    <row r="162" spans="2:13" hidden="1" outlineLevel="1"/>
    <row r="163" spans="2:13" hidden="1" outlineLevel="1"/>
    <row r="164" spans="2:13" hidden="1" outlineLevel="1">
      <c r="B164" s="69" t="s">
        <v>142</v>
      </c>
    </row>
    <row r="165" spans="2:13" hidden="1" outlineLevel="1">
      <c r="E165" s="91" t="str">
        <f t="shared" ref="E165:G165" si="31" xml:space="preserve">  E$111</f>
        <v>Nutrient removal proportion</v>
      </c>
      <c r="F165" s="91">
        <f t="shared" si="31"/>
        <v>1.9596256043130604E-4</v>
      </c>
      <c r="G165" s="91" t="str">
        <f t="shared" si="31"/>
        <v>factor</v>
      </c>
      <c r="M165" s="91"/>
    </row>
    <row r="166" spans="2:13" hidden="1" outlineLevel="1">
      <c r="E166" s="89" t="str">
        <f t="shared" ref="E166:G166" si="32" xml:space="preserve">  E$13</f>
        <v>Costs impact</v>
      </c>
      <c r="F166" s="89">
        <f t="shared" si="32"/>
        <v>14.819736559879869</v>
      </c>
      <c r="G166" s="89" t="str">
        <f t="shared" si="32"/>
        <v>£ / customer</v>
      </c>
      <c r="M166" s="89"/>
    </row>
    <row r="167" spans="2:13" hidden="1" outlineLevel="1">
      <c r="E167" s="70" t="s">
        <v>142</v>
      </c>
      <c r="F167" s="89">
        <f xml:space="preserve">  $F165 * $F166</f>
        <v>2.9041135211914943E-3</v>
      </c>
      <c r="G167" s="70" t="s">
        <v>50</v>
      </c>
      <c r="M167" s="89"/>
    </row>
    <row r="168" spans="2:13" hidden="1" outlineLevel="1"/>
    <row r="169" spans="2:13" hidden="1" outlineLevel="1"/>
    <row r="170" spans="2:13" hidden="1" outlineLevel="1">
      <c r="B170" s="69" t="s">
        <v>137</v>
      </c>
    </row>
    <row r="171" spans="2:13" hidden="1" outlineLevel="1">
      <c r="E171" s="91" t="str">
        <f t="shared" ref="E171:G171" si="33" xml:space="preserve">  E$117</f>
        <v>Resilience proportion</v>
      </c>
      <c r="F171" s="91">
        <f t="shared" si="33"/>
        <v>2.169399225143831E-2</v>
      </c>
      <c r="G171" s="91" t="str">
        <f t="shared" si="33"/>
        <v>factor</v>
      </c>
      <c r="M171" s="91"/>
    </row>
    <row r="172" spans="2:13" hidden="1" outlineLevel="1">
      <c r="E172" s="89" t="str">
        <f t="shared" ref="E172:G172" si="34" xml:space="preserve">  E$13</f>
        <v>Costs impact</v>
      </c>
      <c r="F172" s="89">
        <f t="shared" si="34"/>
        <v>14.819736559879869</v>
      </c>
      <c r="G172" s="89" t="str">
        <f t="shared" si="34"/>
        <v>£ / customer</v>
      </c>
      <c r="M172" s="89"/>
    </row>
    <row r="173" spans="2:13" hidden="1" outlineLevel="1">
      <c r="E173" s="70" t="s">
        <v>137</v>
      </c>
      <c r="F173" s="89">
        <f xml:space="preserve">  $F171 * $F172</f>
        <v>0.32149925009839092</v>
      </c>
      <c r="G173" s="70" t="s">
        <v>50</v>
      </c>
      <c r="M173" s="89"/>
    </row>
    <row r="174" spans="2:13" hidden="1" outlineLevel="1"/>
    <row r="175" spans="2:13" hidden="1" outlineLevel="1"/>
    <row r="176" spans="2:13" hidden="1" outlineLevel="1">
      <c r="B176" s="69" t="s">
        <v>143</v>
      </c>
    </row>
    <row r="177" spans="2:13" hidden="1" outlineLevel="1">
      <c r="E177" s="91" t="str">
        <f t="shared" ref="E177:G177" si="35" xml:space="preserve">  E$123</f>
        <v>Net zero proportion</v>
      </c>
      <c r="F177" s="91">
        <f t="shared" si="35"/>
        <v>0</v>
      </c>
      <c r="G177" s="91" t="str">
        <f t="shared" si="35"/>
        <v>factor</v>
      </c>
      <c r="M177" s="91"/>
    </row>
    <row r="178" spans="2:13" hidden="1" outlineLevel="1">
      <c r="E178" s="89" t="str">
        <f t="shared" ref="E178:G178" si="36" xml:space="preserve">  E$13</f>
        <v>Costs impact</v>
      </c>
      <c r="F178" s="89">
        <f t="shared" si="36"/>
        <v>14.819736559879869</v>
      </c>
      <c r="G178" s="89" t="str">
        <f t="shared" si="36"/>
        <v>£ / customer</v>
      </c>
      <c r="M178" s="89"/>
    </row>
    <row r="179" spans="2:13" hidden="1" outlineLevel="1">
      <c r="E179" s="70" t="s">
        <v>143</v>
      </c>
      <c r="F179" s="89">
        <f xml:space="preserve">  $F177 * $F178</f>
        <v>0</v>
      </c>
      <c r="G179" s="70" t="s">
        <v>50</v>
      </c>
      <c r="M179" s="89"/>
    </row>
    <row r="180" spans="2:13" hidden="1" outlineLevel="1"/>
    <row r="181" spans="2:13" hidden="1" outlineLevel="1"/>
    <row r="182" spans="2:13" hidden="1" outlineLevel="1">
      <c r="B182" s="69" t="s">
        <v>144</v>
      </c>
    </row>
    <row r="183" spans="2:13" hidden="1" outlineLevel="1">
      <c r="E183" s="91" t="str">
        <f t="shared" ref="E183:G183" si="37" xml:space="preserve">  E$129</f>
        <v>WRMP proportion</v>
      </c>
      <c r="F183" s="91">
        <f t="shared" si="37"/>
        <v>0</v>
      </c>
      <c r="G183" s="91" t="str">
        <f t="shared" si="37"/>
        <v>factor</v>
      </c>
      <c r="M183" s="91"/>
    </row>
    <row r="184" spans="2:13" hidden="1" outlineLevel="1">
      <c r="E184" s="89" t="str">
        <f t="shared" ref="E184:G184" si="38" xml:space="preserve">  E$13</f>
        <v>Costs impact</v>
      </c>
      <c r="F184" s="89">
        <f t="shared" si="38"/>
        <v>14.819736559879869</v>
      </c>
      <c r="G184" s="89" t="str">
        <f t="shared" si="38"/>
        <v>£ / customer</v>
      </c>
      <c r="M184" s="89"/>
    </row>
    <row r="185" spans="2:13" hidden="1" outlineLevel="1">
      <c r="E185" s="70" t="s">
        <v>144</v>
      </c>
      <c r="F185" s="89">
        <f xml:space="preserve">  $F183 * $F184</f>
        <v>0</v>
      </c>
      <c r="G185" s="70" t="s">
        <v>50</v>
      </c>
      <c r="M185" s="89"/>
    </row>
    <row r="186" spans="2:13" hidden="1" outlineLevel="1"/>
    <row r="187" spans="2:13" hidden="1" outlineLevel="1"/>
    <row r="188" spans="2:13" hidden="1" outlineLevel="1">
      <c r="B188" s="69" t="s">
        <v>145</v>
      </c>
    </row>
    <row r="189" spans="2:13" hidden="1" outlineLevel="1">
      <c r="E189" s="91" t="str">
        <f t="shared" ref="E189:G189" si="39" xml:space="preserve">  E$135</f>
        <v>Environmental proportion</v>
      </c>
      <c r="F189" s="91">
        <f t="shared" si="39"/>
        <v>0.17114664142702771</v>
      </c>
      <c r="G189" s="91" t="str">
        <f t="shared" si="39"/>
        <v>factor</v>
      </c>
      <c r="M189" s="91"/>
    </row>
    <row r="190" spans="2:13" hidden="1" outlineLevel="1">
      <c r="E190" s="89" t="str">
        <f t="shared" ref="E190:G190" si="40" xml:space="preserve">  E$13</f>
        <v>Costs impact</v>
      </c>
      <c r="F190" s="89">
        <f t="shared" si="40"/>
        <v>14.819736559879869</v>
      </c>
      <c r="G190" s="89" t="str">
        <f t="shared" si="40"/>
        <v>£ / customer</v>
      </c>
      <c r="M190" s="89"/>
    </row>
    <row r="191" spans="2:13" hidden="1" outlineLevel="1">
      <c r="E191" s="70" t="s">
        <v>145</v>
      </c>
      <c r="F191" s="89">
        <f xml:space="preserve">  $F189 * $F190</f>
        <v>2.536348139056773</v>
      </c>
      <c r="G191" s="70" t="s">
        <v>50</v>
      </c>
      <c r="M191" s="89"/>
    </row>
    <row r="192" spans="2:13" hidden="1" outlineLevel="1"/>
    <row r="193" spans="2:13" hidden="1" outlineLevel="1"/>
    <row r="194" spans="2:13" hidden="1" outlineLevel="1">
      <c r="B194" s="69" t="s">
        <v>146</v>
      </c>
    </row>
    <row r="195" spans="2:13" hidden="1" outlineLevel="1">
      <c r="E195" s="91" t="str">
        <f t="shared" ref="E195:G195" si="41" xml:space="preserve">  E$141</f>
        <v>Other environmental proportion</v>
      </c>
      <c r="F195" s="91">
        <f t="shared" si="41"/>
        <v>0</v>
      </c>
      <c r="G195" s="91" t="str">
        <f t="shared" si="41"/>
        <v>factor</v>
      </c>
      <c r="M195" s="91"/>
    </row>
    <row r="196" spans="2:13" hidden="1" outlineLevel="1">
      <c r="E196" s="89" t="str">
        <f t="shared" ref="E196:G196" si="42" xml:space="preserve">  E$13</f>
        <v>Costs impact</v>
      </c>
      <c r="F196" s="89">
        <f t="shared" si="42"/>
        <v>14.819736559879869</v>
      </c>
      <c r="G196" s="89" t="str">
        <f t="shared" si="42"/>
        <v>£ / customer</v>
      </c>
      <c r="M196" s="89"/>
    </row>
    <row r="197" spans="2:13" hidden="1" outlineLevel="1">
      <c r="E197" s="70" t="s">
        <v>146</v>
      </c>
      <c r="F197" s="89">
        <f xml:space="preserve">  $F195 * $F196</f>
        <v>0</v>
      </c>
      <c r="G197" s="70" t="s">
        <v>50</v>
      </c>
      <c r="M197" s="89"/>
    </row>
    <row r="198" spans="2:13" hidden="1" outlineLevel="1"/>
    <row r="199" spans="2:13" hidden="1" outlineLevel="1"/>
    <row r="200" spans="2:13" hidden="1" outlineLevel="1">
      <c r="B200" s="69" t="s">
        <v>8097</v>
      </c>
    </row>
    <row r="201" spans="2:13" hidden="1" outlineLevel="1">
      <c r="E201" s="91" t="str">
        <f t="shared" ref="E201:G201" si="43" xml:space="preserve">  E$147</f>
        <v>Other enhancement costs proportion</v>
      </c>
      <c r="F201" s="91">
        <f t="shared" si="43"/>
        <v>0.47852048864791041</v>
      </c>
      <c r="G201" s="91" t="str">
        <f t="shared" si="43"/>
        <v>factor</v>
      </c>
      <c r="M201" s="91"/>
    </row>
    <row r="202" spans="2:13" hidden="1" outlineLevel="1">
      <c r="E202" s="89" t="str">
        <f t="shared" ref="E202:G202" si="44" xml:space="preserve">  E$13</f>
        <v>Costs impact</v>
      </c>
      <c r="F202" s="89">
        <f t="shared" si="44"/>
        <v>14.819736559879869</v>
      </c>
      <c r="G202" s="89" t="str">
        <f t="shared" si="44"/>
        <v>£ / customer</v>
      </c>
      <c r="M202" s="89"/>
    </row>
    <row r="203" spans="2:13" hidden="1" outlineLevel="1">
      <c r="E203" s="70" t="s">
        <v>8097</v>
      </c>
      <c r="F203" s="89">
        <f xml:space="preserve">  $F201 * $F202</f>
        <v>7.0915475802670178</v>
      </c>
      <c r="G203" s="70" t="s">
        <v>50</v>
      </c>
      <c r="M203" s="89"/>
    </row>
    <row r="204" spans="2:13" hidden="1" outlineLevel="1"/>
    <row r="207" spans="2:13">
      <c r="B207" s="70" t="s">
        <v>98</v>
      </c>
    </row>
  </sheetData>
  <conditionalFormatting sqref="F2">
    <cfRule type="cellIs" dxfId="19" priority="3" stopIfTrue="1" operator="equal">
      <formula>""</formula>
    </cfRule>
  </conditionalFormatting>
  <conditionalFormatting sqref="F2:F3">
    <cfRule type="cellIs" dxfId="18" priority="1" stopIfTrue="1" operator="notEqual">
      <formula>0</formula>
    </cfRule>
  </conditionalFormatting>
  <conditionalFormatting sqref="J3:S3">
    <cfRule type="cellIs" dxfId="17" priority="9" operator="equal">
      <formula>"PPA ext."</formula>
    </cfRule>
    <cfRule type="cellIs" dxfId="16" priority="10" operator="equal">
      <formula>"Delay"</formula>
    </cfRule>
    <cfRule type="cellIs" dxfId="15" priority="11" operator="equal">
      <formula>"Fin Close"</formula>
    </cfRule>
    <cfRule type="cellIs" dxfId="14" priority="12" stopIfTrue="1" operator="equal">
      <formula>"Construction"</formula>
    </cfRule>
    <cfRule type="cellIs" dxfId="13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8C561"/>
    <pageSetUpPr fitToPage="1"/>
  </sheetPr>
  <dimension ref="A1:S21"/>
  <sheetViews>
    <sheetView showGridLines="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2.75"/>
  <cols>
    <col min="1" max="4" width="1.5" style="70" customWidth="1"/>
    <col min="5" max="5" width="44" style="70" bestFit="1" customWidth="1"/>
    <col min="6" max="6" width="18.6640625" style="70" bestFit="1" customWidth="1"/>
    <col min="7" max="7" width="14.83203125" style="70" bestFit="1" customWidth="1"/>
    <col min="8" max="8" width="6.6640625" style="70" bestFit="1" customWidth="1"/>
    <col min="9" max="9" width="3.5" style="70" customWidth="1"/>
    <col min="10" max="19" width="11.1640625" style="70" bestFit="1" customWidth="1"/>
    <col min="20" max="20" width="15.1640625" style="70" hidden="1" customWidth="1"/>
    <col min="21" max="16384" width="15.1640625" style="70" hidden="1"/>
  </cols>
  <sheetData>
    <row r="1" spans="1:19" s="44" customFormat="1" ht="26.25">
      <c r="A1" s="30" t="str">
        <f ca="1" xml:space="preserve"> RIGHT(CELL("filename", A1), LEN(CELL("filename", A1)) - SEARCH("]", CELL("filename", A1)))</f>
        <v>Total bill impacts</v>
      </c>
      <c r="B1" s="54"/>
      <c r="C1" s="42"/>
      <c r="D1" s="49"/>
      <c r="F1" s="38" t="str">
        <f>HYPERLINK("#Contents!A1","Go to contents")</f>
        <v>Go to contents</v>
      </c>
      <c r="H1" s="34"/>
      <c r="J1" s="34"/>
    </row>
    <row r="2" spans="1:19" s="16" customFormat="1">
      <c r="A2" s="48"/>
      <c r="B2" s="48"/>
      <c r="C2" s="56"/>
      <c r="D2" s="64"/>
      <c r="E2" s="6" t="s">
        <v>14</v>
      </c>
      <c r="F2" s="15">
        <v>0</v>
      </c>
      <c r="G2" s="14" t="s">
        <v>15</v>
      </c>
      <c r="H2" s="46"/>
      <c r="I2" s="4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>
      <c r="A3" s="48"/>
      <c r="B3" s="48"/>
      <c r="C3" s="56"/>
      <c r="D3" s="64"/>
      <c r="E3" s="9" t="s">
        <v>16</v>
      </c>
      <c r="F3" s="15"/>
      <c r="G3" s="14" t="s">
        <v>17</v>
      </c>
      <c r="H3" s="46"/>
      <c r="I3" s="4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>
      <c r="A4" s="48"/>
      <c r="B4" s="48"/>
      <c r="C4" s="56"/>
      <c r="D4" s="64"/>
      <c r="E4" s="6" t="s">
        <v>18</v>
      </c>
      <c r="F4" s="31"/>
      <c r="G4" s="31"/>
      <c r="H4" s="46"/>
      <c r="I4" s="4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>
      <c r="A5" s="48"/>
      <c r="B5" s="48"/>
      <c r="C5" s="56"/>
      <c r="D5" s="64"/>
      <c r="E5" s="6" t="s">
        <v>19</v>
      </c>
      <c r="F5" s="32" t="s">
        <v>20</v>
      </c>
      <c r="G5" s="32" t="s">
        <v>21</v>
      </c>
      <c r="H5" s="32" t="s">
        <v>22</v>
      </c>
      <c r="I5" s="4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50" customFormat="1">
      <c r="A6" s="32"/>
      <c r="B6" s="32"/>
      <c r="C6" s="53"/>
      <c r="F6" s="32"/>
      <c r="G6" s="32"/>
      <c r="H6" s="32"/>
    </row>
    <row r="8" spans="1:19">
      <c r="C8" s="85" t="s">
        <v>27</v>
      </c>
    </row>
    <row r="9" spans="1:19">
      <c r="E9" s="86" t="str">
        <f xml:space="preserve"> Totex!E$93</f>
        <v>Average totex increase/(decrease)</v>
      </c>
      <c r="F9" s="86">
        <f xml:space="preserve"> Totex!$F$93</f>
        <v>124.54961116813313</v>
      </c>
      <c r="G9" s="86" t="str">
        <f xml:space="preserve"> Totex!G$93</f>
        <v>£ / customer</v>
      </c>
      <c r="H9" s="86"/>
      <c r="I9" s="86"/>
      <c r="J9" s="87"/>
      <c r="K9" s="87"/>
      <c r="L9" s="87"/>
      <c r="M9" s="87"/>
      <c r="N9" s="87"/>
      <c r="O9" s="87"/>
      <c r="P9" s="87"/>
      <c r="Q9" s="87"/>
      <c r="R9" s="87"/>
      <c r="S9" s="87"/>
    </row>
    <row r="10" spans="1:19">
      <c r="E10" s="86" t="str">
        <f xml:space="preserve"> Totex!E$112</f>
        <v>Final Impact of PAYG rate change</v>
      </c>
      <c r="F10" s="86">
        <f xml:space="preserve"> Totex!$F$112</f>
        <v>-115.02959819321769</v>
      </c>
      <c r="G10" s="86" t="str">
        <f xml:space="preserve"> Totex!G$112</f>
        <v>£ / customer</v>
      </c>
      <c r="H10" s="86"/>
      <c r="I10" s="86"/>
      <c r="J10" s="87"/>
      <c r="K10" s="87"/>
      <c r="L10" s="87"/>
      <c r="M10" s="87"/>
      <c r="N10" s="87"/>
      <c r="O10" s="87"/>
      <c r="P10" s="87"/>
      <c r="Q10" s="87"/>
      <c r="R10" s="87"/>
      <c r="S10" s="87"/>
    </row>
    <row r="11" spans="1:19">
      <c r="C11" s="85" t="s">
        <v>35</v>
      </c>
    </row>
    <row r="12" spans="1:19">
      <c r="E12" s="86" t="str">
        <f xml:space="preserve"> RCV!E$73</f>
        <v>RCV</v>
      </c>
      <c r="F12" s="86">
        <f xml:space="preserve"> RCV!$F$73</f>
        <v>8.7855939866677453</v>
      </c>
      <c r="G12" s="86" t="str">
        <f xml:space="preserve"> RCV!G$73</f>
        <v>£ / customer</v>
      </c>
      <c r="H12" s="86"/>
      <c r="I12" s="86"/>
      <c r="J12" s="87"/>
      <c r="K12" s="87"/>
      <c r="L12" s="87"/>
      <c r="M12" s="87"/>
      <c r="N12" s="87"/>
      <c r="O12" s="87"/>
      <c r="P12" s="87"/>
      <c r="Q12" s="87"/>
      <c r="R12" s="87"/>
      <c r="S12" s="87"/>
    </row>
    <row r="13" spans="1:19">
      <c r="E13" s="86" t="str">
        <f xml:space="preserve"> RCV!E$80</f>
        <v>Run-off rates</v>
      </c>
      <c r="F13" s="86">
        <f xml:space="preserve"> RCV!$F$80</f>
        <v>-3.4858704017033069</v>
      </c>
      <c r="G13" s="86" t="str">
        <f xml:space="preserve"> RCV!G$80</f>
        <v>£ / customer</v>
      </c>
      <c r="H13" s="86"/>
      <c r="I13" s="86"/>
      <c r="J13" s="87"/>
      <c r="K13" s="87"/>
      <c r="L13" s="87"/>
      <c r="M13" s="87"/>
      <c r="N13" s="87"/>
      <c r="O13" s="87"/>
      <c r="P13" s="87"/>
      <c r="Q13" s="87"/>
      <c r="R13" s="87"/>
      <c r="S13" s="87"/>
    </row>
    <row r="14" spans="1:19">
      <c r="C14" s="85" t="s">
        <v>254</v>
      </c>
    </row>
    <row r="15" spans="1:19">
      <c r="E15" s="86" t="str">
        <f xml:space="preserve"> Wholesale!E$66</f>
        <v>WACC</v>
      </c>
      <c r="F15" s="86">
        <f xml:space="preserve"> Wholesale!$F$66</f>
        <v>94.394283409249923</v>
      </c>
      <c r="G15" s="86" t="str">
        <f xml:space="preserve"> Wholesale!G$66</f>
        <v>£ / customer</v>
      </c>
      <c r="H15" s="86"/>
      <c r="I15" s="86"/>
      <c r="J15" s="87"/>
      <c r="K15" s="87"/>
      <c r="L15" s="87"/>
      <c r="M15" s="87"/>
      <c r="N15" s="87"/>
      <c r="O15" s="87"/>
      <c r="P15" s="87"/>
      <c r="Q15" s="87"/>
      <c r="R15" s="87"/>
      <c r="S15" s="87"/>
    </row>
    <row r="16" spans="1:19">
      <c r="C16" s="85" t="s">
        <v>8098</v>
      </c>
    </row>
    <row r="17" spans="3:19">
      <c r="E17" s="86" t="str">
        <f xml:space="preserve"> 'Wholesale reconciliation'!E$25</f>
        <v>Wholesale reconciliation items</v>
      </c>
      <c r="F17" s="86">
        <f xml:space="preserve"> 'Wholesale reconciliation'!$F$25</f>
        <v>-0.29362051408522688</v>
      </c>
      <c r="G17" s="86" t="str">
        <f xml:space="preserve"> 'Wholesale reconciliation'!G$25</f>
        <v>£ / customer</v>
      </c>
      <c r="H17" s="86"/>
      <c r="I17" s="86"/>
      <c r="J17" s="87"/>
      <c r="K17" s="87"/>
      <c r="L17" s="87"/>
      <c r="M17" s="87"/>
      <c r="N17" s="87"/>
      <c r="O17" s="87"/>
      <c r="P17" s="87"/>
      <c r="Q17" s="87"/>
      <c r="R17" s="87"/>
      <c r="S17" s="87"/>
    </row>
    <row r="18" spans="3:19">
      <c r="E18" s="86" t="str">
        <f xml:space="preserve"> 'Other wholesale items'!E$81</f>
        <v>Other wholesale items</v>
      </c>
      <c r="F18" s="86">
        <f xml:space="preserve"> 'Other wholesale items'!$F$81</f>
        <v>58.624822957277338</v>
      </c>
      <c r="G18" s="86" t="str">
        <f xml:space="preserve"> 'Other wholesale items'!G$81</f>
        <v>£ / customer</v>
      </c>
      <c r="H18" s="86"/>
      <c r="I18" s="86"/>
      <c r="J18" s="87"/>
      <c r="K18" s="87"/>
      <c r="L18" s="87"/>
      <c r="M18" s="87"/>
      <c r="N18" s="87"/>
      <c r="O18" s="87"/>
      <c r="P18" s="87"/>
      <c r="Q18" s="87"/>
      <c r="R18" s="87"/>
      <c r="S18" s="87"/>
    </row>
    <row r="19" spans="3:19">
      <c r="C19" s="85" t="s">
        <v>1492</v>
      </c>
    </row>
    <row r="20" spans="3:19">
      <c r="E20" s="86" t="str">
        <f xml:space="preserve"> 'Cost to serve'!E$37</f>
        <v>Retail cost to serve</v>
      </c>
      <c r="F20" s="86">
        <f xml:space="preserve"> 'Cost to serve'!$F$37</f>
        <v>86.204985450692519</v>
      </c>
      <c r="G20" s="86" t="str">
        <f xml:space="preserve"> 'Cost to serve'!G$37</f>
        <v>£ / customer</v>
      </c>
      <c r="H20" s="86"/>
      <c r="I20" s="86"/>
      <c r="J20" s="87"/>
      <c r="K20" s="87"/>
      <c r="L20" s="87"/>
      <c r="M20" s="87"/>
      <c r="N20" s="87"/>
      <c r="O20" s="87"/>
      <c r="P20" s="87"/>
      <c r="Q20" s="87"/>
      <c r="R20" s="87"/>
      <c r="S20" s="87"/>
    </row>
    <row r="21" spans="3:19">
      <c r="E21" s="86" t="str">
        <f xml:space="preserve"> 'Customer number impacts'!E$25</f>
        <v>Customer numbers &amp; retail apportionment</v>
      </c>
      <c r="F21" s="86">
        <f xml:space="preserve"> 'Customer number impacts'!$F$25</f>
        <v>-58.285983787584108</v>
      </c>
      <c r="G21" s="86" t="str">
        <f xml:space="preserve"> 'Customer number impacts'!G$25</f>
        <v>£ / customer</v>
      </c>
      <c r="H21" s="86"/>
      <c r="I21" s="86"/>
      <c r="J21" s="87"/>
      <c r="K21" s="87"/>
      <c r="L21" s="87"/>
      <c r="M21" s="87"/>
      <c r="N21" s="87"/>
      <c r="O21" s="87"/>
      <c r="P21" s="87"/>
      <c r="Q21" s="87"/>
      <c r="R21" s="87"/>
      <c r="S21" s="87"/>
    </row>
  </sheetData>
  <conditionalFormatting sqref="F2:F3">
    <cfRule type="cellIs" dxfId="12" priority="1" stopIfTrue="1" operator="notEqual">
      <formula>0</formula>
    </cfRule>
  </conditionalFormatting>
  <conditionalFormatting sqref="J3:S3">
    <cfRule type="cellIs" dxfId="11" priority="3" operator="equal">
      <formula>"PPA ext."</formula>
    </cfRule>
    <cfRule type="cellIs" dxfId="10" priority="4" operator="equal">
      <formula>"Delay"</formula>
    </cfRule>
    <cfRule type="cellIs" dxfId="9" priority="5" operator="equal">
      <formula>"Fin Close"</formula>
    </cfRule>
    <cfRule type="cellIs" dxfId="8" priority="6" stopIfTrue="1" operator="equal">
      <formula>"Construction"</formula>
    </cfRule>
    <cfRule type="cellIs" dxfId="7" priority="7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8C561"/>
    <outlinePr summaryBelow="0" summaryRight="0"/>
    <pageSetUpPr fitToPage="1"/>
  </sheetPr>
  <dimension ref="A1:O41"/>
  <sheetViews>
    <sheetView showGridLines="0" workbookViewId="0">
      <selection activeCell="F10" sqref="F10"/>
    </sheetView>
  </sheetViews>
  <sheetFormatPr defaultColWidth="0" defaultRowHeight="12.75"/>
  <cols>
    <col min="1" max="2" width="1.5" style="7" customWidth="1"/>
    <col min="3" max="3" width="1.5" style="24" customWidth="1"/>
    <col min="4" max="4" width="1.5" style="45" customWidth="1"/>
    <col min="5" max="5" width="71.5" style="9" customWidth="1"/>
    <col min="6" max="6" width="16.33203125" style="9" customWidth="1"/>
    <col min="7" max="8" width="15.1640625" style="9" customWidth="1"/>
    <col min="9" max="9" width="3.5" style="9" customWidth="1"/>
    <col min="10" max="15" width="15.1640625" style="9" customWidth="1"/>
    <col min="16" max="16" width="15.1640625" style="9" hidden="1" customWidth="1"/>
    <col min="17" max="16384" width="15.1640625" style="9" hidden="1"/>
  </cols>
  <sheetData>
    <row r="1" spans="1:15" s="20" customFormat="1" ht="26.25">
      <c r="A1" s="30" t="str">
        <f ca="1" xml:space="preserve"> RIGHT(CELL("filename", A1), LEN(CELL("filename", A1)) - SEARCH("]", CELL("filename", A1)))</f>
        <v>OBXValues</v>
      </c>
      <c r="B1" s="19"/>
      <c r="C1" s="21"/>
      <c r="D1" s="17"/>
      <c r="F1" s="63" t="str">
        <f>HYPERLINK("#Contents!A1","Go to contents")</f>
        <v>Go to contents</v>
      </c>
      <c r="H1" s="12"/>
      <c r="J1" s="12"/>
    </row>
    <row r="2" spans="1:15" s="16" customFormat="1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/>
      <c r="K2" s="2"/>
      <c r="L2" s="2"/>
      <c r="M2" s="2"/>
      <c r="N2" s="2"/>
      <c r="O2" s="2"/>
    </row>
    <row r="3" spans="1:15" s="11" customFormat="1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/>
      <c r="K3" s="3"/>
      <c r="L3" s="3"/>
      <c r="M3" s="3"/>
      <c r="N3" s="3"/>
      <c r="O3" s="3"/>
    </row>
    <row r="4" spans="1:15" s="10" customFormat="1">
      <c r="A4" s="13"/>
      <c r="B4" s="13"/>
      <c r="C4" s="23"/>
      <c r="D4" s="22"/>
      <c r="E4" s="6" t="s">
        <v>18</v>
      </c>
      <c r="F4" s="7"/>
      <c r="G4" s="6"/>
      <c r="H4" s="6"/>
      <c r="I4" s="6"/>
    </row>
    <row r="5" spans="1:15" s="11" customFormat="1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/>
      <c r="K5" s="1"/>
      <c r="L5" s="1"/>
      <c r="M5" s="1"/>
      <c r="N5" s="1"/>
      <c r="O5" s="1"/>
    </row>
    <row r="6" spans="1:15">
      <c r="D6" s="9"/>
      <c r="F6" s="7"/>
      <c r="G6" s="7"/>
      <c r="H6" s="7"/>
    </row>
    <row r="8" spans="1:15">
      <c r="A8" s="7" t="s">
        <v>8099</v>
      </c>
    </row>
    <row r="9" spans="1:15">
      <c r="B9" s="7" t="s">
        <v>8100</v>
      </c>
    </row>
    <row r="10" spans="1:15">
      <c r="E10" s="9" t="str">
        <f xml:space="preserve"> InpS!E38</f>
        <v>Combined average bills PR19 (2022-23 prices)</v>
      </c>
      <c r="F10" s="51">
        <f xml:space="preserve"> InpS!F38</f>
        <v>432.76476674935344</v>
      </c>
    </row>
    <row r="11" spans="1:15">
      <c r="E11" s="9" t="str">
        <f xml:space="preserve"> Totex!E93</f>
        <v>Average totex increase/(decrease)</v>
      </c>
      <c r="F11" s="51">
        <f xml:space="preserve"> Totex!F93</f>
        <v>124.54961116813313</v>
      </c>
    </row>
    <row r="12" spans="1:15">
      <c r="E12" s="55" t="str">
        <f xml:space="preserve"> Totex!E112</f>
        <v>Final Impact of PAYG rate change</v>
      </c>
      <c r="F12" s="51">
        <f xml:space="preserve"> Totex!F112</f>
        <v>-115.02959819321769</v>
      </c>
    </row>
    <row r="13" spans="1:15">
      <c r="E13" s="9" t="str">
        <f xml:space="preserve"> RCV!E73</f>
        <v>RCV</v>
      </c>
      <c r="F13" s="51">
        <f xml:space="preserve"> RCV!F73</f>
        <v>8.7855939866677453</v>
      </c>
    </row>
    <row r="14" spans="1:15">
      <c r="E14" s="9" t="str">
        <f xml:space="preserve"> RCV!E80</f>
        <v>Run-off rates</v>
      </c>
      <c r="F14" s="51">
        <f xml:space="preserve"> RCV!F80</f>
        <v>-3.4858704017033069</v>
      </c>
    </row>
    <row r="15" spans="1:15">
      <c r="E15" s="9" t="str">
        <f xml:space="preserve"> Wholesale!E66</f>
        <v>WACC</v>
      </c>
      <c r="F15" s="51">
        <f xml:space="preserve"> Wholesale!F66</f>
        <v>94.394283409249923</v>
      </c>
    </row>
    <row r="16" spans="1:15">
      <c r="E16" s="9" t="str">
        <f xml:space="preserve"> 'Wholesale reconciliation'!E25</f>
        <v>Wholesale reconciliation items</v>
      </c>
      <c r="F16" s="51">
        <f xml:space="preserve"> 'Wholesale reconciliation'!F25</f>
        <v>-0.29362051408522688</v>
      </c>
    </row>
    <row r="17" spans="1:6">
      <c r="E17" s="9" t="str">
        <f xml:space="preserve"> 'Other wholesale items'!E81</f>
        <v>Other wholesale items</v>
      </c>
      <c r="F17" s="51">
        <f xml:space="preserve"> 'Other wholesale items'!F81</f>
        <v>58.624822957277338</v>
      </c>
    </row>
    <row r="18" spans="1:6">
      <c r="E18" s="9" t="str">
        <f xml:space="preserve"> 'Cost to serve'!E37</f>
        <v>Retail cost to serve</v>
      </c>
      <c r="F18" s="51">
        <f xml:space="preserve"> 'Cost to serve'!F37</f>
        <v>86.204985450692519</v>
      </c>
    </row>
    <row r="19" spans="1:6">
      <c r="E19" s="9" t="str">
        <f xml:space="preserve"> 'Customer number impacts'!E25</f>
        <v>Customer numbers &amp; retail apportionment</v>
      </c>
      <c r="F19" s="51">
        <f xml:space="preserve"> 'Customer number impacts'!F25</f>
        <v>-58.285983787584108</v>
      </c>
    </row>
    <row r="20" spans="1:6">
      <c r="E20" s="9" t="str">
        <f xml:space="preserve"> InpS!E39</f>
        <v>Combined average bills PR24</v>
      </c>
      <c r="F20" s="51">
        <f xml:space="preserve"> InpS!F39</f>
        <v>628.22899082478375</v>
      </c>
    </row>
    <row r="24" spans="1:6">
      <c r="A24" s="7" t="s">
        <v>8101</v>
      </c>
    </row>
    <row r="25" spans="1:6">
      <c r="B25" s="7" t="s">
        <v>8100</v>
      </c>
    </row>
    <row r="26" spans="1:6">
      <c r="E26" s="50" t="str">
        <f xml:space="preserve"> InpS!E38</f>
        <v>Combined average bills PR19 (2022-23 prices)</v>
      </c>
      <c r="F26" s="51">
        <f xml:space="preserve"> InpS!F38</f>
        <v>432.76476674935344</v>
      </c>
    </row>
    <row r="27" spans="1:6">
      <c r="E27" s="50" t="str">
        <f xml:space="preserve"> 'Breakdown by costs'!E155</f>
        <v>Base expenditure</v>
      </c>
      <c r="F27" s="51">
        <f xml:space="preserve"> 'Breakdown by costs'!F155</f>
        <v>4.4775034065335673</v>
      </c>
    </row>
    <row r="28" spans="1:6">
      <c r="E28" s="50" t="str">
        <f xml:space="preserve"> 'Breakdown by costs'!E161</f>
        <v>Storm overflows</v>
      </c>
      <c r="F28" s="51">
        <f xml:space="preserve"> 'Breakdown by costs'!F161</f>
        <v>0.38993407040292827</v>
      </c>
    </row>
    <row r="29" spans="1:6">
      <c r="E29" s="50" t="str">
        <f xml:space="preserve"> 'Breakdown by costs'!E167</f>
        <v>Nutrient removal</v>
      </c>
      <c r="F29" s="51">
        <f xml:space="preserve"> 'Breakdown by costs'!F167</f>
        <v>2.9041135211914943E-3</v>
      </c>
    </row>
    <row r="30" spans="1:6">
      <c r="E30" s="50" t="str">
        <f xml:space="preserve"> 'Breakdown by costs'!E173</f>
        <v>Resilience</v>
      </c>
      <c r="F30" s="51">
        <f xml:space="preserve"> 'Breakdown by costs'!F173</f>
        <v>0.32149925009839092</v>
      </c>
    </row>
    <row r="31" spans="1:6">
      <c r="E31" s="50" t="str">
        <f xml:space="preserve"> 'Breakdown by costs'!E179</f>
        <v>Net zero</v>
      </c>
      <c r="F31" s="51">
        <f xml:space="preserve"> 'Breakdown by costs'!F179</f>
        <v>0</v>
      </c>
    </row>
    <row r="32" spans="1:6">
      <c r="E32" s="50" t="str">
        <f xml:space="preserve"> 'Breakdown by costs'!E185</f>
        <v>WRMP</v>
      </c>
      <c r="F32" s="51">
        <f xml:space="preserve"> 'Breakdown by costs'!F185</f>
        <v>0</v>
      </c>
    </row>
    <row r="33" spans="5:6">
      <c r="E33" s="50" t="str">
        <f xml:space="preserve"> 'Breakdown by costs'!E191</f>
        <v>Environmental</v>
      </c>
      <c r="F33" s="51">
        <f xml:space="preserve"> 'Breakdown by costs'!F191</f>
        <v>2.536348139056773</v>
      </c>
    </row>
    <row r="34" spans="5:6">
      <c r="E34" s="50" t="str">
        <f xml:space="preserve"> 'Breakdown by costs'!E197</f>
        <v>Other environmental</v>
      </c>
      <c r="F34" s="51">
        <f xml:space="preserve"> 'Breakdown by costs'!F197</f>
        <v>0</v>
      </c>
    </row>
    <row r="35" spans="5:6">
      <c r="E35" s="50" t="str">
        <f xml:space="preserve"> 'Breakdown by costs'!E203</f>
        <v>Other enhancement costs</v>
      </c>
      <c r="F35" s="51">
        <f xml:space="preserve"> 'Breakdown by costs'!F203</f>
        <v>7.0915475802670178</v>
      </c>
    </row>
    <row r="36" spans="5:6">
      <c r="E36" s="50" t="str">
        <f xml:space="preserve"> Wholesale!E66</f>
        <v>WACC</v>
      </c>
      <c r="F36" s="51">
        <f xml:space="preserve"> Wholesale!F66</f>
        <v>94.394283409249923</v>
      </c>
    </row>
    <row r="37" spans="5:6">
      <c r="E37" s="50" t="str">
        <f xml:space="preserve"> 'Wholesale reconciliation'!E25</f>
        <v>Wholesale reconciliation items</v>
      </c>
      <c r="F37" s="51">
        <f xml:space="preserve"> 'Wholesale reconciliation'!F25</f>
        <v>-0.29362051408522688</v>
      </c>
    </row>
    <row r="38" spans="5:6">
      <c r="E38" s="50" t="str">
        <f xml:space="preserve"> 'Other wholesale items'!E81</f>
        <v>Other wholesale items</v>
      </c>
      <c r="F38" s="51">
        <f xml:space="preserve"> 'Other wholesale items'!F81</f>
        <v>58.624822957277338</v>
      </c>
    </row>
    <row r="39" spans="5:6">
      <c r="E39" s="50" t="str">
        <f xml:space="preserve"> 'Cost to serve'!E37</f>
        <v>Retail cost to serve</v>
      </c>
      <c r="F39" s="51">
        <f xml:space="preserve"> 'Cost to serve'!F37</f>
        <v>86.204985450692519</v>
      </c>
    </row>
    <row r="40" spans="5:6">
      <c r="E40" s="50" t="str">
        <f xml:space="preserve"> 'Customer number impacts'!E25</f>
        <v>Customer numbers &amp; retail apportionment</v>
      </c>
      <c r="F40" s="51">
        <f xml:space="preserve"> 'Customer number impacts'!F25</f>
        <v>-58.285983787584108</v>
      </c>
    </row>
    <row r="41" spans="5:6">
      <c r="E41" s="50" t="str">
        <f xml:space="preserve"> InpS!E39</f>
        <v>Combined average bills PR24</v>
      </c>
      <c r="F41" s="51">
        <f xml:space="preserve"> InpS!F39</f>
        <v>628.22899082478375</v>
      </c>
    </row>
  </sheetData>
  <conditionalFormatting sqref="F2">
    <cfRule type="cellIs" dxfId="6" priority="3" stopIfTrue="1" operator="equal">
      <formula>""</formula>
    </cfRule>
  </conditionalFormatting>
  <conditionalFormatting sqref="F2:F3">
    <cfRule type="cellIs" dxfId="5" priority="1" stopIfTrue="1" operator="notEqual">
      <formula>0</formula>
    </cfRule>
  </conditionalFormatting>
  <conditionalFormatting sqref="J3:O3">
    <cfRule type="cellIs" dxfId="4" priority="4" operator="equal">
      <formula>"PPA ext."</formula>
    </cfRule>
    <cfRule type="cellIs" dxfId="3" priority="5" operator="equal">
      <formula>"Delay"</formula>
    </cfRule>
    <cfRule type="cellIs" dxfId="2" priority="6" operator="equal">
      <formula>"Fin Close"</formula>
    </cfRule>
    <cfRule type="cellIs" dxfId="1" priority="7" stopIfTrue="1" operator="equal">
      <formula>"Construction"</formula>
    </cfRule>
    <cfRule type="cellIs" dxfId="0" priority="8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SheetType" r:id="rId1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8C561"/>
    <pageSetUpPr fitToPage="1"/>
  </sheetPr>
  <dimension ref="A1:AP71"/>
  <sheetViews>
    <sheetView showGridLines="0" tabSelected="1" zoomScale="80" workbookViewId="0">
      <selection activeCell="B3" sqref="B3:E14"/>
    </sheetView>
  </sheetViews>
  <sheetFormatPr defaultColWidth="0" defaultRowHeight="12.75" customHeight="1" zeroHeight="1"/>
  <cols>
    <col min="1" max="1" width="8.6640625" style="31" customWidth="1"/>
    <col min="2" max="2" width="52.83203125" style="31" bestFit="1" customWidth="1"/>
    <col min="3" max="5" width="23.33203125" style="31" customWidth="1"/>
    <col min="6" max="9" width="8.6640625" style="31" hidden="1" customWidth="1"/>
    <col min="10" max="20" width="8.6640625" style="31" customWidth="1"/>
    <col min="21" max="21" width="51.6640625" style="31" customWidth="1"/>
    <col min="22" max="22" width="9" style="31" hidden="1" customWidth="1"/>
    <col min="23" max="42" width="8.6640625" style="31" customWidth="1"/>
    <col min="43" max="43" width="8.6640625" style="31" hidden="1" customWidth="1"/>
    <col min="44" max="16384" width="8.6640625" style="31" hidden="1"/>
  </cols>
  <sheetData>
    <row r="1" spans="1:42" s="44" customFormat="1" ht="26.25">
      <c r="A1" s="30" t="str">
        <f ca="1" xml:space="preserve"> RIGHT(CELL("filename", A1), LEN(CELL("filename", A1)) - SEARCH("]", CELL("filename", A1)))</f>
        <v>Bill impact waterfall</v>
      </c>
      <c r="B1" s="42"/>
      <c r="C1" s="49"/>
      <c r="E1" s="38" t="str">
        <f>HYPERLINK("#Contents!A1","Go to contents")</f>
        <v>Go to contents</v>
      </c>
      <c r="G1" s="34"/>
      <c r="I1" s="34"/>
    </row>
    <row r="2" spans="1:42" ht="11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25.5">
      <c r="A3" s="5"/>
      <c r="B3" s="47" t="s">
        <v>8100</v>
      </c>
      <c r="C3" s="37" t="s">
        <v>8102</v>
      </c>
      <c r="D3" s="37" t="s">
        <v>8103</v>
      </c>
      <c r="E3" s="37" t="s">
        <v>8104</v>
      </c>
      <c r="F3" s="35"/>
      <c r="G3" s="35"/>
      <c r="H3" s="35"/>
      <c r="I3" s="3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s="84" customFormat="1" ht="20.25" customHeight="1">
      <c r="A4" s="83"/>
      <c r="B4" s="41" t="s">
        <v>8105</v>
      </c>
      <c r="C4" s="29">
        <f>OBXValues!F10</f>
        <v>432.76476674935344</v>
      </c>
      <c r="D4" s="29">
        <f>OBXValues!F10</f>
        <v>432.76476674935344</v>
      </c>
      <c r="E4" s="29"/>
      <c r="F4" s="27"/>
      <c r="G4" s="27"/>
      <c r="H4" s="27"/>
      <c r="I4" s="27"/>
      <c r="J4" s="83"/>
      <c r="K4" s="83"/>
      <c r="L4" s="83"/>
      <c r="M4" s="83"/>
      <c r="N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</row>
    <row r="5" spans="1:42" s="84" customFormat="1" ht="20.25" customHeight="1">
      <c r="A5" s="83"/>
      <c r="B5" s="41" t="s">
        <v>8031</v>
      </c>
      <c r="C5" s="29">
        <f>OBXValues!F11</f>
        <v>124.54961116813313</v>
      </c>
      <c r="D5" s="29"/>
      <c r="E5" s="29">
        <f xml:space="preserve"> MAX(0,MIN(SUM(C$4:C4),SUM(C$4:C5)))+MIN(0,MAX(SUM(C$4:C4),SUM(C$4:C5)))</f>
        <v>432.76476674935344</v>
      </c>
      <c r="F5" s="28">
        <f xml:space="preserve"> MAX(0,MIN(SUM(C$4:C5),C5))</f>
        <v>124.54961116813313</v>
      </c>
      <c r="G5" s="28">
        <f t="shared" ref="G5:G13" si="0" xml:space="preserve"> -MAX(0,C5-F5)</f>
        <v>0</v>
      </c>
      <c r="H5" s="28">
        <f t="shared" ref="H5:H13" si="1" xml:space="preserve"> MAX(0,I5-C5)</f>
        <v>0</v>
      </c>
      <c r="I5" s="28">
        <f xml:space="preserve"> MIN(0,MAX(SUM(C$4:C5),C5))</f>
        <v>0</v>
      </c>
      <c r="J5" s="83"/>
      <c r="K5" s="83"/>
      <c r="L5" s="83"/>
      <c r="M5" s="83"/>
      <c r="N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</row>
    <row r="6" spans="1:42" s="84" customFormat="1" ht="20.25" customHeight="1">
      <c r="A6" s="83"/>
      <c r="B6" s="41" t="s">
        <v>7738</v>
      </c>
      <c r="C6" s="29">
        <f>OBXValues!F12</f>
        <v>-115.02959819321769</v>
      </c>
      <c r="D6" s="29"/>
      <c r="E6" s="29">
        <f xml:space="preserve"> MAX(0,MIN(SUM(C$4:C5),SUM(C$4:C6)))+MIN(0,MAX(SUM(C$4:C5),SUM(C$4:C6)))</f>
        <v>442.2847797242689</v>
      </c>
      <c r="F6" s="28">
        <f xml:space="preserve"> MAX(0,MIN(SUM(C$4:C6),C6))</f>
        <v>0</v>
      </c>
      <c r="G6" s="28">
        <f t="shared" si="0"/>
        <v>0</v>
      </c>
      <c r="H6" s="28">
        <f t="shared" si="1"/>
        <v>115.02959819321769</v>
      </c>
      <c r="I6" s="28">
        <f xml:space="preserve"> MIN(0,MAX(SUM(C$4:C6),C6))</f>
        <v>0</v>
      </c>
      <c r="J6" s="83"/>
      <c r="K6" s="83"/>
      <c r="L6" s="83"/>
      <c r="M6" s="83"/>
      <c r="N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</row>
    <row r="7" spans="1:42" s="84" customFormat="1" ht="20.25" customHeight="1">
      <c r="A7" s="83"/>
      <c r="B7" s="41" t="s">
        <v>35</v>
      </c>
      <c r="C7" s="29">
        <f>OBXValues!F13</f>
        <v>8.7855939866677453</v>
      </c>
      <c r="D7" s="29"/>
      <c r="E7" s="29">
        <f xml:space="preserve"> MAX(0,MIN(SUM(C$4:C6),SUM(C$4:C7)))+MIN(0,MAX(SUM(C$4:C6),SUM(C$4:C7)))</f>
        <v>442.2847797242689</v>
      </c>
      <c r="F7" s="28">
        <f xml:space="preserve"> MAX(0,MIN(SUM(C$4:C7),C7))</f>
        <v>8.7855939866677453</v>
      </c>
      <c r="G7" s="28">
        <f t="shared" si="0"/>
        <v>0</v>
      </c>
      <c r="H7" s="28">
        <f t="shared" si="1"/>
        <v>0</v>
      </c>
      <c r="I7" s="28">
        <f xml:space="preserve"> MIN(0,MAX(SUM(C$4:C7),C7))</f>
        <v>0</v>
      </c>
      <c r="J7" s="83"/>
      <c r="K7" s="83"/>
      <c r="L7" s="83"/>
      <c r="M7" s="83"/>
      <c r="N7" s="83"/>
      <c r="O7" s="83"/>
      <c r="P7" s="83"/>
      <c r="Q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</row>
    <row r="8" spans="1:42" s="84" customFormat="1" ht="20.25" customHeight="1">
      <c r="A8" s="83"/>
      <c r="B8" s="41" t="s">
        <v>8045</v>
      </c>
      <c r="C8" s="29">
        <f>OBXValues!F14</f>
        <v>-3.4858704017033069</v>
      </c>
      <c r="D8" s="29"/>
      <c r="E8" s="29">
        <f xml:space="preserve"> MAX(0,MIN(SUM(C$4:C7),SUM(C$4:C8)))+MIN(0,MAX(SUM(C$4:C7),SUM(C$4:C8)))</f>
        <v>447.5845033092333</v>
      </c>
      <c r="F8" s="28">
        <f xml:space="preserve"> MAX(0,MIN(SUM(C$4:C8),C8))</f>
        <v>0</v>
      </c>
      <c r="G8" s="28">
        <f t="shared" si="0"/>
        <v>0</v>
      </c>
      <c r="H8" s="28">
        <f t="shared" si="1"/>
        <v>3.4858704017033069</v>
      </c>
      <c r="I8" s="28">
        <f xml:space="preserve"> MIN(0,MAX(SUM(C$4:C8),C8))</f>
        <v>0</v>
      </c>
      <c r="J8" s="83"/>
      <c r="K8" s="83"/>
      <c r="L8" s="83"/>
      <c r="M8" s="83"/>
      <c r="N8" s="83"/>
      <c r="O8" s="83"/>
      <c r="P8" s="83"/>
      <c r="Q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</row>
    <row r="9" spans="1:42" s="84" customFormat="1" ht="20.25" customHeight="1">
      <c r="A9" s="83"/>
      <c r="B9" s="41" t="s">
        <v>8052</v>
      </c>
      <c r="C9" s="29">
        <f>OBXValues!F15</f>
        <v>94.394283409249923</v>
      </c>
      <c r="D9" s="29"/>
      <c r="E9" s="29">
        <f xml:space="preserve"> MAX(0,MIN(SUM(C$4:C8),SUM(C$4:C9)))+MIN(0,MAX(SUM(C$4:C8),SUM(C$4:C9)))</f>
        <v>447.5845033092333</v>
      </c>
      <c r="F9" s="28">
        <f xml:space="preserve"> MAX(0,MIN(SUM(C$4:C9),C9))</f>
        <v>94.394283409249923</v>
      </c>
      <c r="G9" s="28">
        <f t="shared" si="0"/>
        <v>0</v>
      </c>
      <c r="H9" s="28">
        <f t="shared" si="1"/>
        <v>0</v>
      </c>
      <c r="I9" s="28">
        <f xml:space="preserve"> MIN(0,MAX(SUM(C$4:C9),C9))</f>
        <v>0</v>
      </c>
      <c r="J9" s="83"/>
      <c r="K9" s="83"/>
      <c r="L9" s="83"/>
      <c r="M9" s="83"/>
      <c r="N9" s="83"/>
      <c r="O9" s="83"/>
      <c r="P9" s="83"/>
      <c r="Q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</row>
    <row r="10" spans="1:42" s="84" customFormat="1" ht="20.25" customHeight="1">
      <c r="A10" s="83"/>
      <c r="B10" s="41" t="s">
        <v>8057</v>
      </c>
      <c r="C10" s="29">
        <f>OBXValues!F16</f>
        <v>-0.29362051408522688</v>
      </c>
      <c r="D10" s="29"/>
      <c r="E10" s="29">
        <f xml:space="preserve"> MAX(0,MIN(SUM(C$4:C9),SUM(C$4:C10)))+MIN(0,MAX(SUM(C$4:C9),SUM(C$4:C10)))</f>
        <v>541.685166204398</v>
      </c>
      <c r="F10" s="28">
        <f xml:space="preserve"> MAX(0,MIN(SUM(C$4:C10),C10))</f>
        <v>0</v>
      </c>
      <c r="G10" s="28">
        <f t="shared" si="0"/>
        <v>0</v>
      </c>
      <c r="H10" s="28">
        <f t="shared" si="1"/>
        <v>0.29362051408522688</v>
      </c>
      <c r="I10" s="28">
        <f xml:space="preserve"> MIN(0,MAX(SUM(C$4:C10),C10))</f>
        <v>0</v>
      </c>
      <c r="J10" s="83"/>
      <c r="K10" s="83"/>
      <c r="L10" s="83"/>
      <c r="M10" s="83"/>
      <c r="N10" s="83"/>
      <c r="O10" s="83"/>
      <c r="P10" s="83"/>
      <c r="Q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</row>
    <row r="11" spans="1:42" s="84" customFormat="1" ht="20.25" customHeight="1">
      <c r="A11" s="83"/>
      <c r="B11" s="41" t="s">
        <v>55</v>
      </c>
      <c r="C11" s="29">
        <f>OBXValues!F17</f>
        <v>58.624822957277338</v>
      </c>
      <c r="D11" s="29"/>
      <c r="E11" s="29">
        <f xml:space="preserve"> MAX(0,MIN(SUM(C$4:C10),SUM(C$4:C11)))+MIN(0,MAX(SUM(C$4:C10),SUM(C$4:C11)))</f>
        <v>541.685166204398</v>
      </c>
      <c r="F11" s="28">
        <f xml:space="preserve"> MAX(0,MIN(SUM(C$4:C11),C11))</f>
        <v>58.624822957277338</v>
      </c>
      <c r="G11" s="28">
        <f t="shared" si="0"/>
        <v>0</v>
      </c>
      <c r="H11" s="28">
        <f t="shared" si="1"/>
        <v>0</v>
      </c>
      <c r="I11" s="28">
        <f xml:space="preserve"> MIN(0,MAX(SUM(C$4:C11),C11))</f>
        <v>0</v>
      </c>
      <c r="J11" s="83"/>
      <c r="K11" s="83"/>
      <c r="L11" s="83"/>
      <c r="M11" s="83"/>
      <c r="N11" s="83"/>
      <c r="O11" s="83"/>
      <c r="P11" s="83"/>
      <c r="Q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</row>
    <row r="12" spans="1:42" s="84" customFormat="1" ht="20.25" customHeight="1">
      <c r="A12" s="83"/>
      <c r="B12" s="41" t="s">
        <v>8069</v>
      </c>
      <c r="C12" s="29">
        <f>OBXValues!F18</f>
        <v>86.204985450692519</v>
      </c>
      <c r="D12" s="29"/>
      <c r="E12" s="29">
        <f xml:space="preserve"> MAX(0,MIN(SUM(C$4:C11),SUM(C$4:C12)))+MIN(0,MAX(SUM(C$4:C11),SUM(C$4:C12)))</f>
        <v>600.30998916167539</v>
      </c>
      <c r="F12" s="28">
        <f xml:space="preserve"> MAX(0,MIN(SUM(C$4:C12),C12))</f>
        <v>86.204985450692519</v>
      </c>
      <c r="G12" s="28">
        <f t="shared" si="0"/>
        <v>0</v>
      </c>
      <c r="H12" s="28">
        <f t="shared" si="1"/>
        <v>0</v>
      </c>
      <c r="I12" s="28">
        <f xml:space="preserve"> MIN(0,MAX(SUM(C$4:C12),C12))</f>
        <v>0</v>
      </c>
      <c r="J12" s="83"/>
      <c r="K12" s="83"/>
      <c r="L12" s="83"/>
      <c r="M12" s="83"/>
      <c r="N12" s="83"/>
      <c r="O12" s="83"/>
      <c r="P12" s="83"/>
      <c r="Q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</row>
    <row r="13" spans="1:42" s="84" customFormat="1" ht="20.25" customHeight="1">
      <c r="A13" s="83"/>
      <c r="B13" s="41" t="s">
        <v>8073</v>
      </c>
      <c r="C13" s="29">
        <f>OBXValues!F19</f>
        <v>-58.285983787584108</v>
      </c>
      <c r="D13" s="29"/>
      <c r="E13" s="29">
        <f xml:space="preserve"> MAX(0,MIN(SUM(C$4:C12),SUM(C$4:C13)))+MIN(0,MAX(SUM(C$4:C12),SUM(C$4:C13)))</f>
        <v>628.22899082478386</v>
      </c>
      <c r="F13" s="28">
        <f xml:space="preserve"> MAX(0,MIN(SUM(C$4:C13),C13))</f>
        <v>0</v>
      </c>
      <c r="G13" s="28">
        <f t="shared" si="0"/>
        <v>0</v>
      </c>
      <c r="H13" s="28">
        <f t="shared" si="1"/>
        <v>58.285983787584108</v>
      </c>
      <c r="I13" s="28">
        <f xml:space="preserve"> MIN(0,MAX(SUM(C$4:C13),C13))</f>
        <v>0</v>
      </c>
      <c r="J13" s="83"/>
      <c r="K13" s="83"/>
      <c r="L13" s="83"/>
      <c r="M13" s="83"/>
      <c r="N13" s="83"/>
      <c r="O13" s="83"/>
      <c r="P13" s="83"/>
      <c r="Q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</row>
    <row r="14" spans="1:42" s="84" customFormat="1" ht="20.25" customHeight="1">
      <c r="A14" s="83"/>
      <c r="B14" s="41" t="s">
        <v>51</v>
      </c>
      <c r="C14" s="29"/>
      <c r="D14" s="29">
        <f>SUM(C4:C13)</f>
        <v>628.22899082478386</v>
      </c>
      <c r="E14" s="29"/>
      <c r="F14" s="28"/>
      <c r="G14" s="28"/>
      <c r="H14" s="28"/>
      <c r="I14" s="28"/>
      <c r="J14" s="83"/>
      <c r="K14" s="83"/>
      <c r="L14" s="83"/>
      <c r="M14" s="83"/>
      <c r="N14" s="83"/>
      <c r="O14" s="83"/>
      <c r="P14" s="83"/>
      <c r="Q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</row>
    <row r="15" spans="1:42" ht="11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1.25" customHeight="1">
      <c r="A16" s="5"/>
      <c r="B16" s="31" t="s">
        <v>8106</v>
      </c>
      <c r="C16" s="5">
        <f>OBXValues!F20</f>
        <v>628.22899082478375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42" ht="11.25" customHeight="1">
      <c r="A17" s="5"/>
      <c r="B17" s="5" t="s">
        <v>8107</v>
      </c>
      <c r="C17" s="5" t="b">
        <f xml:space="preserve"> IF( C16 = D14, TRUE(), FALSE())</f>
        <v>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42" ht="11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42" ht="11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42" ht="11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42" ht="11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42" ht="11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42" ht="10.9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42" ht="11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42" ht="11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42" ht="11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42" ht="11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42" ht="11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42" ht="11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42" ht="11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42" ht="11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</row>
    <row r="32" spans="1:42" ht="11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1:42" ht="11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 spans="1:42" ht="11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spans="1:42" ht="11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</row>
    <row r="36" spans="1:42" ht="11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spans="1:42" ht="11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1:42" ht="11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ht="11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1:42" ht="11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1:42" ht="11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1:42" ht="11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spans="1:42" ht="11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 spans="1:42" ht="11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1:42" ht="11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1:42" ht="11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1:42" ht="11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1:42" ht="11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1:42" ht="11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1:42" ht="11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 spans="1:42" ht="11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 spans="1:42" ht="11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</row>
    <row r="53" spans="1:42" ht="11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</row>
    <row r="54" spans="1:42" ht="11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</row>
    <row r="55" spans="1:42" ht="11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</row>
    <row r="56" spans="1:42" ht="11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1:42" ht="11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 spans="1:42" ht="11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 spans="1:42" ht="11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</row>
    <row r="60" spans="1:42" ht="11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</row>
    <row r="61" spans="1:42" ht="11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</row>
    <row r="62" spans="1:42" ht="11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</row>
    <row r="63" spans="1:42" ht="11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</row>
    <row r="64" spans="1:42" ht="11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</row>
    <row r="65" spans="1:42" ht="11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</row>
    <row r="66" spans="1:42" ht="11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</row>
    <row r="67" spans="1:42" ht="9.75" customHeight="1"/>
    <row r="68" spans="1:42" ht="9.75" customHeight="1"/>
    <row r="69" spans="1:42" ht="9.75" customHeight="1"/>
    <row r="70" spans="1:42" ht="9.75" customHeight="1"/>
    <row r="71" spans="1:42" ht="9.75" customHeight="1"/>
  </sheetData>
  <pageMargins left="0.70866141732283472" right="0.70866141732283472" top="0.74803149606299213" bottom="0.74803149606299213" header="0.31496062992125984" footer="0.31496062992125984"/>
  <pageSetup paperSize="9" scale="25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SheetType" r:id="rId1"/>
  </customPropertie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8C561"/>
    <pageSetUpPr fitToPage="1"/>
  </sheetPr>
  <dimension ref="A1:AQ71"/>
  <sheetViews>
    <sheetView showGridLines="0" zoomScale="80" workbookViewId="0"/>
  </sheetViews>
  <sheetFormatPr defaultColWidth="0" defaultRowHeight="12.75" customHeight="1" zeroHeight="1"/>
  <cols>
    <col min="1" max="1" width="8.6640625" style="31" customWidth="1"/>
    <col min="2" max="2" width="52.83203125" style="31" bestFit="1" customWidth="1"/>
    <col min="3" max="5" width="23.33203125" style="31" customWidth="1"/>
    <col min="6" max="9" width="8.6640625" style="31" hidden="1" customWidth="1"/>
    <col min="10" max="20" width="8.6640625" style="31" customWidth="1"/>
    <col min="21" max="21" width="51.6640625" style="31" customWidth="1"/>
    <col min="22" max="22" width="9" style="31" hidden="1" customWidth="1"/>
    <col min="23" max="43" width="8.6640625" style="31" customWidth="1"/>
    <col min="44" max="44" width="8.6640625" style="31" hidden="1" customWidth="1"/>
    <col min="45" max="16384" width="8.6640625" style="31" hidden="1"/>
  </cols>
  <sheetData>
    <row r="1" spans="1:43" s="44" customFormat="1" ht="26.25">
      <c r="A1" s="30" t="str">
        <f ca="1" xml:space="preserve"> RIGHT(CELL("filename", A1), LEN(CELL("filename", A1)) - SEARCH("]", CELL("filename", A1)))</f>
        <v>Bill impact waterfall (costs)</v>
      </c>
      <c r="B1" s="42"/>
      <c r="C1" s="49"/>
      <c r="E1" s="38" t="str">
        <f>HYPERLINK("#Contents!A1","Go to contents")</f>
        <v>Go to contents</v>
      </c>
      <c r="G1" s="34"/>
      <c r="I1" s="34"/>
    </row>
    <row r="2" spans="1:43" ht="11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3" ht="25.5">
      <c r="A3" s="5"/>
      <c r="B3" s="47" t="s">
        <v>8100</v>
      </c>
      <c r="C3" s="39" t="s">
        <v>8102</v>
      </c>
      <c r="D3" s="39" t="s">
        <v>8103</v>
      </c>
      <c r="E3" s="39" t="s">
        <v>8104</v>
      </c>
      <c r="F3" s="36"/>
      <c r="G3" s="36"/>
      <c r="H3" s="36"/>
      <c r="I3" s="36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3" ht="20.25" customHeight="1">
      <c r="A4" s="5"/>
      <c r="B4" s="41" t="s">
        <v>8105</v>
      </c>
      <c r="C4" s="29">
        <f>OBXValues!F26</f>
        <v>432.76476674935344</v>
      </c>
      <c r="D4" s="29">
        <f>OBXValues!F26</f>
        <v>432.76476674935344</v>
      </c>
      <c r="E4" s="29"/>
      <c r="F4" s="27"/>
      <c r="G4" s="27"/>
      <c r="H4" s="27"/>
      <c r="I4" s="27"/>
      <c r="J4" s="5"/>
      <c r="K4" s="5"/>
      <c r="L4" s="5"/>
      <c r="M4" s="5"/>
      <c r="N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spans="1:43" ht="20.25" customHeight="1">
      <c r="A5" s="5"/>
      <c r="B5" s="41" t="s">
        <v>101</v>
      </c>
      <c r="C5" s="29">
        <f>OBXValues!F27</f>
        <v>4.4775034065335673</v>
      </c>
      <c r="D5" s="29"/>
      <c r="E5" s="29">
        <f xml:space="preserve"> MAX(0,MIN(SUM(C$4:C4),SUM(C$4:C5)))+MIN(0,MAX(SUM(C$4:C4),SUM(C$4:C5)))</f>
        <v>432.76476674935344</v>
      </c>
      <c r="F5" s="28">
        <f xml:space="preserve"> MAX(0,MIN(SUM(C$4:C5),C5))</f>
        <v>4.4775034065335673</v>
      </c>
      <c r="G5" s="28">
        <f t="shared" ref="G5:G17" si="0" xml:space="preserve"> -MAX(0,C5-F5)</f>
        <v>0</v>
      </c>
      <c r="H5" s="28">
        <f t="shared" ref="H5:H17" si="1" xml:space="preserve"> MAX(0,I5-C5)</f>
        <v>0</v>
      </c>
      <c r="I5" s="28">
        <f xml:space="preserve"> MIN(0,MAX(SUM(C$4:C5),C5))</f>
        <v>0</v>
      </c>
      <c r="J5" s="5"/>
      <c r="K5" s="5"/>
      <c r="L5" s="5"/>
      <c r="M5" s="5"/>
      <c r="N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1:43" ht="20.25" customHeight="1">
      <c r="A6" s="5"/>
      <c r="B6" s="41" t="s">
        <v>141</v>
      </c>
      <c r="C6" s="29">
        <f>OBXValues!F28</f>
        <v>0.38993407040292827</v>
      </c>
      <c r="D6" s="29"/>
      <c r="E6" s="29">
        <f xml:space="preserve"> MAX(0,MIN(SUM(C$4:C5),SUM(C$4:C6)))+MIN(0,MAX(SUM(C$4:C5),SUM(C$4:C6)))</f>
        <v>437.24227015588701</v>
      </c>
      <c r="F6" s="28">
        <f xml:space="preserve"> MAX(0,MIN(SUM(C$4:C6),C6))</f>
        <v>0.38993407040292827</v>
      </c>
      <c r="G6" s="28">
        <f t="shared" si="0"/>
        <v>0</v>
      </c>
      <c r="H6" s="28">
        <f t="shared" si="1"/>
        <v>0</v>
      </c>
      <c r="I6" s="28">
        <f xml:space="preserve"> MIN(0,MAX(SUM(C$4:C6),C6))</f>
        <v>0</v>
      </c>
      <c r="J6" s="5"/>
      <c r="K6" s="5"/>
      <c r="L6" s="5"/>
      <c r="M6" s="5"/>
      <c r="N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ht="20.25" customHeight="1">
      <c r="A7" s="5"/>
      <c r="B7" s="41" t="s">
        <v>142</v>
      </c>
      <c r="C7" s="29">
        <f>OBXValues!F29</f>
        <v>2.9041135211914943E-3</v>
      </c>
      <c r="D7" s="29"/>
      <c r="E7" s="29">
        <f xml:space="preserve"> MAX(0,MIN(SUM(C$4:C6),SUM(C$4:C7)))+MIN(0,MAX(SUM(C$4:C6),SUM(C$4:C7)))</f>
        <v>437.63220422628996</v>
      </c>
      <c r="F7" s="28">
        <f xml:space="preserve"> MAX(0,MIN(SUM(C$4:C7),C7))</f>
        <v>2.9041135211914943E-3</v>
      </c>
      <c r="G7" s="28">
        <f t="shared" si="0"/>
        <v>0</v>
      </c>
      <c r="H7" s="28">
        <f t="shared" si="1"/>
        <v>0</v>
      </c>
      <c r="I7" s="28">
        <f xml:space="preserve"> MIN(0,MAX(SUM(C$4:C7),C7))</f>
        <v>0</v>
      </c>
      <c r="J7" s="5"/>
      <c r="K7" s="5"/>
      <c r="L7" s="5"/>
      <c r="M7" s="5"/>
      <c r="N7" s="5"/>
      <c r="O7" s="5"/>
      <c r="P7" s="5"/>
      <c r="Q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</row>
    <row r="8" spans="1:43" ht="20.25" customHeight="1">
      <c r="A8" s="5"/>
      <c r="B8" s="41" t="s">
        <v>137</v>
      </c>
      <c r="C8" s="29">
        <f>OBXValues!F30</f>
        <v>0.32149925009839092</v>
      </c>
      <c r="D8" s="29"/>
      <c r="E8" s="29">
        <f xml:space="preserve"> MAX(0,MIN(SUM(C$4:C7),SUM(C$4:C8)))+MIN(0,MAX(SUM(C$4:C7),SUM(C$4:C8)))</f>
        <v>437.63510833981115</v>
      </c>
      <c r="F8" s="28">
        <f xml:space="preserve"> MAX(0,MIN(SUM(C$4:C8),C8))</f>
        <v>0.32149925009839092</v>
      </c>
      <c r="G8" s="28">
        <f t="shared" si="0"/>
        <v>0</v>
      </c>
      <c r="H8" s="28">
        <f t="shared" si="1"/>
        <v>0</v>
      </c>
      <c r="I8" s="28">
        <f xml:space="preserve"> MIN(0,MAX(SUM(C$4:C8),C8))</f>
        <v>0</v>
      </c>
      <c r="J8" s="5"/>
      <c r="K8" s="5"/>
      <c r="L8" s="5"/>
      <c r="M8" s="5"/>
      <c r="N8" s="5"/>
      <c r="O8" s="5"/>
      <c r="P8" s="5"/>
      <c r="Q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ht="20.25" customHeight="1">
      <c r="A9" s="5"/>
      <c r="B9" s="41" t="s">
        <v>8108</v>
      </c>
      <c r="C9" s="29">
        <f>OBXValues!F31</f>
        <v>0</v>
      </c>
      <c r="D9" s="29"/>
      <c r="E9" s="29">
        <f xml:space="preserve"> MAX(0,MIN(SUM(C$4:C8),SUM(C$4:C9)))+MIN(0,MAX(SUM(C$4:C8),SUM(C$4:C9)))</f>
        <v>437.95660758990954</v>
      </c>
      <c r="F9" s="28">
        <f xml:space="preserve"> MAX(0,MIN(SUM(C$4:C9),C9))</f>
        <v>0</v>
      </c>
      <c r="G9" s="28">
        <f t="shared" si="0"/>
        <v>0</v>
      </c>
      <c r="H9" s="28">
        <f t="shared" si="1"/>
        <v>0</v>
      </c>
      <c r="I9" s="28">
        <f xml:space="preserve"> MIN(0,MAX(SUM(C$4:C9),C9))</f>
        <v>0</v>
      </c>
      <c r="J9" s="5"/>
      <c r="K9" s="5"/>
      <c r="L9" s="5"/>
      <c r="M9" s="5"/>
      <c r="N9" s="5"/>
      <c r="O9" s="5"/>
      <c r="P9" s="5"/>
      <c r="Q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</row>
    <row r="10" spans="1:43" ht="20.25" customHeight="1">
      <c r="A10" s="5"/>
      <c r="B10" s="41" t="s">
        <v>144</v>
      </c>
      <c r="C10" s="29">
        <f>OBXValues!F32</f>
        <v>0</v>
      </c>
      <c r="D10" s="29"/>
      <c r="E10" s="29">
        <f xml:space="preserve"> MAX(0,MIN(SUM(C$4:C9),SUM(C$4:C10)))+MIN(0,MAX(SUM(C$4:C9),SUM(C$4:C10)))</f>
        <v>437.95660758990954</v>
      </c>
      <c r="F10" s="28">
        <f xml:space="preserve"> MAX(0,MIN(SUM(C$4:C10),C10))</f>
        <v>0</v>
      </c>
      <c r="G10" s="28">
        <f t="shared" si="0"/>
        <v>0</v>
      </c>
      <c r="H10" s="28">
        <f t="shared" si="1"/>
        <v>0</v>
      </c>
      <c r="I10" s="28">
        <f xml:space="preserve"> MIN(0,MAX(SUM(C$4:C10),C10))</f>
        <v>0</v>
      </c>
      <c r="J10" s="5"/>
      <c r="K10" s="5"/>
      <c r="L10" s="5"/>
      <c r="M10" s="5"/>
      <c r="N10" s="5"/>
      <c r="O10" s="5"/>
      <c r="P10" s="5"/>
      <c r="Q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</row>
    <row r="11" spans="1:43" ht="20.25" customHeight="1">
      <c r="A11" s="5"/>
      <c r="B11" s="41" t="s">
        <v>145</v>
      </c>
      <c r="C11" s="29">
        <f>OBXValues!F33+OBXValues!F34</f>
        <v>2.536348139056773</v>
      </c>
      <c r="D11" s="29"/>
      <c r="E11" s="29">
        <f xml:space="preserve"> MAX(0,MIN(SUM(C$4:C10),SUM(C$4:C11)))+MIN(0,MAX(SUM(C$4:C10),SUM(C$4:C11)))</f>
        <v>437.95660758990954</v>
      </c>
      <c r="F11" s="28">
        <f xml:space="preserve"> MAX(0,MIN(SUM(C$4:C11),C11))</f>
        <v>2.536348139056773</v>
      </c>
      <c r="G11" s="28">
        <f t="shared" si="0"/>
        <v>0</v>
      </c>
      <c r="H11" s="28">
        <f t="shared" si="1"/>
        <v>0</v>
      </c>
      <c r="I11" s="28">
        <f xml:space="preserve"> MIN(0,MAX(SUM(C$4:C11),C11))</f>
        <v>0</v>
      </c>
      <c r="J11" s="5"/>
      <c r="K11" s="5"/>
      <c r="L11" s="5"/>
      <c r="M11" s="5"/>
      <c r="N11" s="5"/>
      <c r="O11" s="5"/>
      <c r="P11" s="5"/>
      <c r="Q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ht="20.25" customHeight="1">
      <c r="A12" s="5"/>
      <c r="B12" s="41" t="s">
        <v>8097</v>
      </c>
      <c r="C12" s="29">
        <f>OBXValues!F35</f>
        <v>7.0915475802670178</v>
      </c>
      <c r="D12" s="29"/>
      <c r="E12" s="29">
        <f xml:space="preserve"> MAX(0,MIN(SUM(C$4:C11),SUM(C$4:C12)))+MIN(0,MAX(SUM(C$4:C11),SUM(C$4:C12)))</f>
        <v>440.49295572896631</v>
      </c>
      <c r="F12" s="28">
        <f xml:space="preserve"> MAX(0,MIN(SUM(C$4:C12),C12))</f>
        <v>7.0915475802670178</v>
      </c>
      <c r="G12" s="28">
        <f t="shared" si="0"/>
        <v>0</v>
      </c>
      <c r="H12" s="28">
        <f t="shared" si="1"/>
        <v>0</v>
      </c>
      <c r="I12" s="28">
        <f xml:space="preserve"> MIN(0,MAX(SUM(C$4:C12),C12))</f>
        <v>0</v>
      </c>
      <c r="J12" s="5"/>
      <c r="K12" s="5"/>
      <c r="L12" s="5"/>
      <c r="M12" s="5"/>
      <c r="N12" s="5"/>
      <c r="O12" s="5"/>
      <c r="P12" s="5"/>
      <c r="Q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</row>
    <row r="13" spans="1:43" ht="20.25" customHeight="1">
      <c r="A13" s="5"/>
      <c r="B13" s="41" t="s">
        <v>8052</v>
      </c>
      <c r="C13" s="29">
        <f>OBXValues!F36</f>
        <v>94.394283409249923</v>
      </c>
      <c r="D13" s="29"/>
      <c r="E13" s="29">
        <f xml:space="preserve"> MAX(0,MIN(SUM(C$4:C12),SUM(C$4:C13)))+MIN(0,MAX(SUM(C$4:C12),SUM(C$4:C13)))</f>
        <v>447.5845033092333</v>
      </c>
      <c r="F13" s="28">
        <f xml:space="preserve"> MAX(0,MIN(SUM(C$4:C13),C13))</f>
        <v>94.394283409249923</v>
      </c>
      <c r="G13" s="28">
        <f t="shared" si="0"/>
        <v>0</v>
      </c>
      <c r="H13" s="28">
        <f t="shared" si="1"/>
        <v>0</v>
      </c>
      <c r="I13" s="28">
        <f xml:space="preserve"> MIN(0,MAX(SUM(C$4:C13),C13))</f>
        <v>0</v>
      </c>
      <c r="J13" s="5"/>
      <c r="K13" s="5"/>
      <c r="L13" s="5"/>
      <c r="M13" s="5"/>
      <c r="N13" s="5"/>
      <c r="O13" s="5"/>
      <c r="P13" s="5"/>
      <c r="Q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</row>
    <row r="14" spans="1:43" ht="20.25" customHeight="1">
      <c r="A14" s="5"/>
      <c r="B14" s="41" t="s">
        <v>8057</v>
      </c>
      <c r="C14" s="29">
        <f>OBXValues!F37</f>
        <v>-0.29362051408522688</v>
      </c>
      <c r="D14" s="29"/>
      <c r="E14" s="29">
        <f xml:space="preserve"> MAX(0,MIN(SUM(C$4:C13),SUM(C$4:C14)))+MIN(0,MAX(SUM(C$4:C13),SUM(C$4:C14)))</f>
        <v>541.685166204398</v>
      </c>
      <c r="F14" s="28">
        <f xml:space="preserve"> MAX(0,MIN(SUM(C$4:C14),C14))</f>
        <v>0</v>
      </c>
      <c r="G14" s="28">
        <f t="shared" si="0"/>
        <v>0</v>
      </c>
      <c r="H14" s="28">
        <f t="shared" si="1"/>
        <v>0.29362051408522688</v>
      </c>
      <c r="I14" s="28">
        <f xml:space="preserve"> MIN(0,MAX(SUM(C$4:C14),C14))</f>
        <v>0</v>
      </c>
      <c r="J14" s="5"/>
      <c r="K14" s="5"/>
      <c r="L14" s="5"/>
      <c r="M14" s="5"/>
      <c r="N14" s="5"/>
      <c r="O14" s="5"/>
      <c r="P14" s="5"/>
      <c r="Q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</row>
    <row r="15" spans="1:43" ht="20.25" customHeight="1">
      <c r="A15" s="5"/>
      <c r="B15" s="41" t="s">
        <v>55</v>
      </c>
      <c r="C15" s="29">
        <f>OBXValues!F38</f>
        <v>58.624822957277338</v>
      </c>
      <c r="D15" s="29"/>
      <c r="E15" s="29">
        <f xml:space="preserve"> MAX(0,MIN(SUM(C$4:C14),SUM(C$4:C15)))+MIN(0,MAX(SUM(C$4:C14),SUM(C$4:C15)))</f>
        <v>541.685166204398</v>
      </c>
      <c r="F15" s="28">
        <f xml:space="preserve"> MAX(0,MIN(SUM(C$4:C15),C15))</f>
        <v>58.624822957277338</v>
      </c>
      <c r="G15" s="28">
        <f t="shared" si="0"/>
        <v>0</v>
      </c>
      <c r="H15" s="28">
        <f t="shared" si="1"/>
        <v>0</v>
      </c>
      <c r="I15" s="28">
        <f xml:space="preserve"> MIN(0,MAX(SUM(C$4:C15),C15))</f>
        <v>0</v>
      </c>
      <c r="J15" s="5"/>
      <c r="K15" s="5"/>
      <c r="L15" s="5"/>
      <c r="M15" s="5"/>
      <c r="N15" s="5"/>
      <c r="O15" s="5"/>
      <c r="P15" s="5"/>
      <c r="Q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</row>
    <row r="16" spans="1:43" ht="20.25" customHeight="1">
      <c r="A16" s="5"/>
      <c r="B16" s="41" t="s">
        <v>8069</v>
      </c>
      <c r="C16" s="29">
        <f>OBXValues!F39</f>
        <v>86.204985450692519</v>
      </c>
      <c r="D16" s="29"/>
      <c r="E16" s="29">
        <f xml:space="preserve"> MAX(0,MIN(SUM(C$4:C15),SUM(C$4:C16)))+MIN(0,MAX(SUM(C$4:C15),SUM(C$4:C16)))</f>
        <v>600.30998916167539</v>
      </c>
      <c r="F16" s="28">
        <f xml:space="preserve"> MAX(0,MIN(SUM(C$4:C16),C16))</f>
        <v>86.204985450692519</v>
      </c>
      <c r="G16" s="28">
        <f t="shared" si="0"/>
        <v>0</v>
      </c>
      <c r="H16" s="28">
        <f t="shared" si="1"/>
        <v>0</v>
      </c>
      <c r="I16" s="28">
        <f xml:space="preserve"> MIN(0,MAX(SUM(C$4:C16),C16))</f>
        <v>0</v>
      </c>
      <c r="J16" s="5"/>
      <c r="K16" s="5"/>
      <c r="L16" s="5"/>
      <c r="M16" s="5"/>
      <c r="N16" s="5"/>
      <c r="O16" s="5"/>
      <c r="P16" s="5"/>
      <c r="Q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</row>
    <row r="17" spans="1:43" ht="20.25" customHeight="1">
      <c r="A17" s="5"/>
      <c r="B17" s="41" t="s">
        <v>8073</v>
      </c>
      <c r="C17" s="29">
        <f>OBXValues!F40</f>
        <v>-58.285983787584108</v>
      </c>
      <c r="D17" s="29"/>
      <c r="E17" s="29">
        <f xml:space="preserve"> MAX(0,MIN(SUM(C$4:C16),SUM(C$4:C17)))+MIN(0,MAX(SUM(C$4:C16),SUM(C$4:C17)))</f>
        <v>628.22899082478386</v>
      </c>
      <c r="F17" s="28">
        <f xml:space="preserve"> MAX(0,MIN(SUM(C$4:C17),C17))</f>
        <v>0</v>
      </c>
      <c r="G17" s="28">
        <f t="shared" si="0"/>
        <v>0</v>
      </c>
      <c r="H17" s="28">
        <f t="shared" si="1"/>
        <v>58.285983787584108</v>
      </c>
      <c r="I17" s="28">
        <f xml:space="preserve"> MIN(0,MAX(SUM(C$4:C17),C17))</f>
        <v>0</v>
      </c>
      <c r="J17" s="5"/>
      <c r="K17" s="5"/>
      <c r="L17" s="5"/>
      <c r="M17" s="5"/>
      <c r="N17" s="5"/>
      <c r="O17" s="5"/>
      <c r="P17" s="5"/>
      <c r="Q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</row>
    <row r="18" spans="1:43" ht="20.25" customHeight="1">
      <c r="A18" s="5"/>
      <c r="B18" s="41" t="s">
        <v>51</v>
      </c>
      <c r="C18" s="29"/>
      <c r="D18" s="29">
        <f>SUM(C4:C17)</f>
        <v>628.22899082478386</v>
      </c>
      <c r="E18" s="29"/>
      <c r="F18" s="28"/>
      <c r="G18" s="28"/>
      <c r="H18" s="28"/>
      <c r="I18" s="28"/>
      <c r="J18" s="5"/>
      <c r="K18" s="5"/>
      <c r="L18" s="5"/>
      <c r="M18" s="5"/>
      <c r="N18" s="5"/>
      <c r="O18" s="5"/>
      <c r="P18" s="5"/>
      <c r="Q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</row>
    <row r="19" spans="1:43" ht="11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</row>
    <row r="20" spans="1:43" ht="11.25" customHeight="1">
      <c r="A20" s="5"/>
      <c r="B20" s="31" t="s">
        <v>8106</v>
      </c>
      <c r="C20" s="5">
        <f>OBXValues!F41</f>
        <v>628.22899082478375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</row>
    <row r="21" spans="1:43" ht="11.25" customHeight="1">
      <c r="A21" s="5"/>
      <c r="B21" s="5" t="s">
        <v>8107</v>
      </c>
      <c r="C21" s="5" t="b">
        <f xml:space="preserve"> IF( C20 = D18, TRUE(), FALSE())</f>
        <v>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</row>
    <row r="22" spans="1:43" ht="11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</row>
    <row r="23" spans="1:43" ht="11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</row>
    <row r="24" spans="1:43" ht="11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</row>
    <row r="25" spans="1:43" ht="11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</row>
    <row r="26" spans="1:43" ht="11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</row>
    <row r="27" spans="1:43" ht="10.9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</row>
    <row r="28" spans="1:43" ht="11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</row>
    <row r="29" spans="1:43" ht="11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</row>
    <row r="30" spans="1:43" ht="11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  <row r="31" spans="1:43" ht="11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</row>
    <row r="32" spans="1:43" ht="11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</row>
    <row r="33" spans="1:43" ht="11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</row>
    <row r="34" spans="1:43" ht="11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</row>
    <row r="35" spans="1:43" ht="11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</row>
    <row r="36" spans="1:43" ht="11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1:43" ht="11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</row>
    <row r="38" spans="1:43" ht="11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</row>
    <row r="39" spans="1:43" ht="11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</row>
    <row r="40" spans="1:43" ht="11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</row>
    <row r="41" spans="1:43" ht="11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</row>
    <row r="42" spans="1:43" ht="11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spans="1:43" ht="11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</row>
    <row r="44" spans="1:43" ht="11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</row>
    <row r="45" spans="1:43" ht="11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</row>
    <row r="46" spans="1:43" ht="11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</row>
    <row r="47" spans="1:43" ht="11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</row>
    <row r="48" spans="1:43" ht="11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</row>
    <row r="49" spans="1:43" ht="11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</row>
    <row r="50" spans="1:43" ht="11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</row>
    <row r="51" spans="1:43" ht="11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</row>
    <row r="52" spans="1:43" ht="11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</row>
    <row r="53" spans="1:43" ht="11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</row>
    <row r="54" spans="1:43" ht="11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</row>
    <row r="55" spans="1:43" ht="11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</row>
    <row r="56" spans="1:43" ht="11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</row>
    <row r="57" spans="1:43" ht="11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</row>
    <row r="58" spans="1:43" ht="11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</row>
    <row r="59" spans="1:43" ht="11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</row>
    <row r="60" spans="1:43" ht="11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</row>
    <row r="61" spans="1:43" ht="11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</row>
    <row r="62" spans="1:43" ht="11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</row>
    <row r="63" spans="1:43" ht="11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</row>
    <row r="64" spans="1:43" ht="11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</row>
    <row r="65" spans="1:43" ht="11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</row>
    <row r="66" spans="1:43" ht="11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</row>
    <row r="67" spans="1:43" ht="11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</row>
    <row r="68" spans="1:43" ht="11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</row>
    <row r="69" spans="1:43" ht="11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</row>
    <row r="70" spans="1:43" ht="11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</row>
    <row r="71" spans="1:43" ht="9.75" customHeight="1"/>
  </sheetData>
  <pageMargins left="0.70866141732283472" right="0.70866141732283472" top="0.74803149606299213" bottom="0.74803149606299213" header="0.31496062992125984" footer="0.31496062992125984"/>
  <pageSetup paperSize="9" scale="25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SheetType" r:id="rId1"/>
  </customPropertie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197"/>
  <sheetViews>
    <sheetView showGridLines="0" workbookViewId="0"/>
  </sheetViews>
  <sheetFormatPr defaultColWidth="0" defaultRowHeight="11.25"/>
  <cols>
    <col min="1" max="1" width="49.83203125" style="31" bestFit="1" customWidth="1"/>
    <col min="2" max="2" width="17.33203125" style="31" bestFit="1" customWidth="1"/>
    <col min="3" max="3" width="10.33203125" style="31" bestFit="1" customWidth="1"/>
    <col min="4" max="4" width="10.5" style="31" bestFit="1" customWidth="1"/>
    <col min="5" max="5" width="14.5" style="31" bestFit="1" customWidth="1"/>
    <col min="6" max="6" width="21.1640625" style="31" bestFit="1" customWidth="1"/>
    <col min="7" max="7" width="17.5" style="31" bestFit="1" customWidth="1"/>
    <col min="8" max="8" width="14.33203125" style="31" bestFit="1" customWidth="1"/>
    <col min="9" max="9" width="17.6640625" style="31" bestFit="1" customWidth="1"/>
    <col min="10" max="10" width="51.6640625" style="31" bestFit="1" customWidth="1"/>
    <col min="11" max="12" width="13" style="31" bestFit="1" customWidth="1"/>
    <col min="13" max="13" width="9.1640625" style="31" hidden="1" customWidth="1"/>
    <col min="14" max="16384" width="9.1640625" style="31" hidden="1"/>
  </cols>
  <sheetData>
    <row r="1" spans="1:12">
      <c r="A1" s="31" t="s">
        <v>8109</v>
      </c>
      <c r="B1" s="31" t="s">
        <v>8110</v>
      </c>
      <c r="C1" s="31" t="s">
        <v>8111</v>
      </c>
      <c r="D1" s="31" t="s">
        <v>8112</v>
      </c>
      <c r="E1" s="31" t="s">
        <v>8113</v>
      </c>
      <c r="F1" s="31" t="s">
        <v>8114</v>
      </c>
      <c r="G1" s="31" t="s">
        <v>8115</v>
      </c>
      <c r="H1" s="31" t="s">
        <v>8116</v>
      </c>
      <c r="I1" s="31" t="s">
        <v>8117</v>
      </c>
      <c r="J1" s="31" t="s">
        <v>1780</v>
      </c>
      <c r="K1" s="31" t="s">
        <v>8118</v>
      </c>
      <c r="L1" s="31" t="s">
        <v>8119</v>
      </c>
    </row>
    <row r="2" spans="1:12">
      <c r="A2" s="31" t="s">
        <v>24</v>
      </c>
      <c r="C2" s="31">
        <v>0</v>
      </c>
      <c r="D2" s="81">
        <v>44286</v>
      </c>
      <c r="E2" s="81">
        <f>InpS!$F$10</f>
        <v>43922</v>
      </c>
      <c r="I2" s="31">
        <v>0</v>
      </c>
      <c r="J2" s="31" t="s">
        <v>8120</v>
      </c>
    </row>
    <row r="3" spans="1:12">
      <c r="A3" s="31" t="s">
        <v>26</v>
      </c>
      <c r="C3" s="31">
        <v>0</v>
      </c>
      <c r="D3" s="81">
        <v>44286</v>
      </c>
      <c r="G3" s="31">
        <f>InpS!$F$11</f>
        <v>3</v>
      </c>
      <c r="I3" s="31">
        <v>0</v>
      </c>
      <c r="J3" s="31" t="s">
        <v>8121</v>
      </c>
    </row>
    <row r="4" spans="1:12">
      <c r="A4" s="31" t="s">
        <v>28</v>
      </c>
      <c r="C4" s="31">
        <v>0</v>
      </c>
      <c r="D4" s="81">
        <v>44286</v>
      </c>
      <c r="G4" s="31">
        <f>InpS!$F$15</f>
        <v>1763.809362228812</v>
      </c>
      <c r="I4" s="31">
        <v>0</v>
      </c>
      <c r="J4" s="31" t="s">
        <v>8122</v>
      </c>
    </row>
    <row r="5" spans="1:12">
      <c r="A5" s="31" t="s">
        <v>30</v>
      </c>
      <c r="C5" s="31">
        <v>0</v>
      </c>
      <c r="D5" s="81">
        <v>44286</v>
      </c>
      <c r="G5" s="31">
        <f>InpS!$F$16</f>
        <v>3935.0393589578803</v>
      </c>
      <c r="I5" s="31">
        <v>0</v>
      </c>
      <c r="J5" s="31" t="s">
        <v>8123</v>
      </c>
    </row>
    <row r="6" spans="1:12">
      <c r="A6" s="31" t="s">
        <v>31</v>
      </c>
      <c r="C6" s="31">
        <v>0</v>
      </c>
      <c r="D6" s="81">
        <v>44286</v>
      </c>
      <c r="G6" s="31">
        <f>InpS!$F$17</f>
        <v>835.64506415908977</v>
      </c>
      <c r="I6" s="31">
        <v>0</v>
      </c>
      <c r="J6" s="31" t="s">
        <v>8124</v>
      </c>
    </row>
    <row r="7" spans="1:12">
      <c r="A7" s="31" t="s">
        <v>32</v>
      </c>
      <c r="C7" s="31">
        <v>0</v>
      </c>
      <c r="D7" s="81">
        <v>44286</v>
      </c>
      <c r="G7" s="31">
        <f>InpS!$F$18</f>
        <v>1296.5382775908752</v>
      </c>
      <c r="I7" s="31">
        <v>0</v>
      </c>
      <c r="J7" s="31" t="s">
        <v>8125</v>
      </c>
    </row>
    <row r="8" spans="1:12">
      <c r="A8" s="31" t="s">
        <v>33</v>
      </c>
      <c r="C8" s="31">
        <v>0</v>
      </c>
      <c r="D8" s="81">
        <v>44286</v>
      </c>
      <c r="G8" s="31">
        <f>InpS!$F$19</f>
        <v>2057.9787402207712</v>
      </c>
      <c r="I8" s="31">
        <v>0</v>
      </c>
      <c r="J8" s="31" t="s">
        <v>8126</v>
      </c>
    </row>
    <row r="9" spans="1:12">
      <c r="A9" s="31" t="s">
        <v>34</v>
      </c>
      <c r="C9" s="31">
        <v>0</v>
      </c>
      <c r="D9" s="81">
        <v>44286</v>
      </c>
      <c r="G9" s="31">
        <f>InpS!$F$20</f>
        <v>3610.4409973275979</v>
      </c>
      <c r="I9" s="31">
        <v>0</v>
      </c>
      <c r="J9" s="31" t="s">
        <v>8127</v>
      </c>
    </row>
    <row r="10" spans="1:12">
      <c r="A10" s="31" t="s">
        <v>36</v>
      </c>
      <c r="C10" s="31">
        <v>0</v>
      </c>
      <c r="D10" s="81">
        <v>44286</v>
      </c>
      <c r="G10" s="31">
        <f>InpS!$F$24</f>
        <v>667.96781020806316</v>
      </c>
      <c r="I10" s="31">
        <v>0</v>
      </c>
      <c r="J10" s="31" t="s">
        <v>8128</v>
      </c>
    </row>
    <row r="11" spans="1:12">
      <c r="A11" s="31" t="s">
        <v>37</v>
      </c>
      <c r="C11" s="31">
        <v>0</v>
      </c>
      <c r="D11" s="81">
        <v>44286</v>
      </c>
      <c r="G11" s="31">
        <f>InpS!$F$25</f>
        <v>961.17082629595245</v>
      </c>
      <c r="I11" s="31">
        <v>0</v>
      </c>
      <c r="J11" s="31" t="s">
        <v>8129</v>
      </c>
    </row>
    <row r="12" spans="1:12">
      <c r="A12" s="31" t="s">
        <v>38</v>
      </c>
      <c r="C12" s="31">
        <v>0</v>
      </c>
      <c r="D12" s="81">
        <v>44286</v>
      </c>
      <c r="G12" s="31">
        <f>InpS!$F$26</f>
        <v>15105.990860792652</v>
      </c>
      <c r="I12" s="31">
        <v>0</v>
      </c>
      <c r="J12" s="31" t="s">
        <v>8130</v>
      </c>
    </row>
    <row r="13" spans="1:12">
      <c r="A13" s="31" t="s">
        <v>39</v>
      </c>
      <c r="C13" s="31">
        <v>0</v>
      </c>
      <c r="D13" s="81">
        <v>44286</v>
      </c>
      <c r="G13" s="31">
        <f>InpS!$F$27</f>
        <v>24303.320110155411</v>
      </c>
      <c r="I13" s="31">
        <v>0</v>
      </c>
      <c r="J13" s="31" t="s">
        <v>8131</v>
      </c>
    </row>
    <row r="14" spans="1:12">
      <c r="A14" s="31" t="s">
        <v>41</v>
      </c>
      <c r="C14" s="31">
        <v>0</v>
      </c>
      <c r="D14" s="81">
        <v>44286</v>
      </c>
      <c r="G14" s="31">
        <f>InpS!$F$31</f>
        <v>104.21666666666665</v>
      </c>
      <c r="I14" s="31">
        <v>0</v>
      </c>
      <c r="J14" s="31" t="s">
        <v>8132</v>
      </c>
    </row>
    <row r="15" spans="1:12">
      <c r="A15" s="31" t="s">
        <v>43</v>
      </c>
      <c r="C15" s="31">
        <v>0</v>
      </c>
      <c r="D15" s="81">
        <v>44286</v>
      </c>
      <c r="G15" s="31">
        <f>InpS!$F$32</f>
        <v>123.04166666666664</v>
      </c>
      <c r="I15" s="31">
        <v>0</v>
      </c>
      <c r="J15" s="31" t="s">
        <v>8133</v>
      </c>
    </row>
    <row r="16" spans="1:12">
      <c r="A16" s="31" t="s">
        <v>44</v>
      </c>
      <c r="C16" s="31">
        <v>0</v>
      </c>
      <c r="D16" s="81">
        <v>44286</v>
      </c>
      <c r="G16" s="31">
        <f>InpS!$F$33</f>
        <v>16826.719156975199</v>
      </c>
      <c r="I16" s="31">
        <v>0</v>
      </c>
      <c r="J16" s="31" t="s">
        <v>8134</v>
      </c>
    </row>
    <row r="17" spans="1:10">
      <c r="A17" s="31" t="s">
        <v>45</v>
      </c>
      <c r="C17" s="31">
        <v>0</v>
      </c>
      <c r="D17" s="81">
        <v>44286</v>
      </c>
      <c r="G17" s="31">
        <f>InpS!$F$34</f>
        <v>9632.0037783973039</v>
      </c>
      <c r="I17" s="31">
        <v>0</v>
      </c>
      <c r="J17" s="31" t="s">
        <v>8135</v>
      </c>
    </row>
    <row r="18" spans="1:10">
      <c r="A18" s="31" t="s">
        <v>46</v>
      </c>
      <c r="C18" s="31">
        <v>0</v>
      </c>
      <c r="D18" s="81">
        <v>44286</v>
      </c>
      <c r="G18" s="31">
        <f>InpS!$F$35</f>
        <v>16826.719156975199</v>
      </c>
      <c r="I18" s="31">
        <v>0</v>
      </c>
      <c r="J18" s="31" t="s">
        <v>8136</v>
      </c>
    </row>
    <row r="19" spans="1:10">
      <c r="A19" s="31" t="s">
        <v>47</v>
      </c>
      <c r="C19" s="31">
        <v>0</v>
      </c>
      <c r="D19" s="81">
        <v>44286</v>
      </c>
      <c r="G19" s="31">
        <f>InpS!$F$36</f>
        <v>1864.9638123592028</v>
      </c>
      <c r="I19" s="31">
        <v>0</v>
      </c>
      <c r="J19" s="31" t="s">
        <v>8137</v>
      </c>
    </row>
    <row r="20" spans="1:10">
      <c r="A20" s="31" t="s">
        <v>48</v>
      </c>
      <c r="C20" s="31">
        <v>0</v>
      </c>
      <c r="D20" s="81">
        <v>44286</v>
      </c>
      <c r="G20" s="31">
        <f>InpS!$F$37</f>
        <v>5275.0809366241983</v>
      </c>
      <c r="I20" s="31">
        <v>0</v>
      </c>
      <c r="J20" s="31" t="s">
        <v>8138</v>
      </c>
    </row>
    <row r="21" spans="1:10">
      <c r="A21" s="31" t="s">
        <v>49</v>
      </c>
      <c r="C21" s="31">
        <v>0</v>
      </c>
      <c r="D21" s="81">
        <v>44286</v>
      </c>
      <c r="G21" s="31">
        <f>InpS!$F$38</f>
        <v>432.76476674935344</v>
      </c>
      <c r="I21" s="31">
        <v>0</v>
      </c>
      <c r="J21" s="31" t="s">
        <v>8139</v>
      </c>
    </row>
    <row r="22" spans="1:10">
      <c r="A22" s="31" t="s">
        <v>51</v>
      </c>
      <c r="C22" s="31">
        <v>0</v>
      </c>
      <c r="D22" s="81">
        <v>44286</v>
      </c>
      <c r="G22" s="31">
        <f>InpS!$F$39</f>
        <v>628.22899082478375</v>
      </c>
      <c r="I22" s="31">
        <v>0</v>
      </c>
      <c r="J22" s="31" t="s">
        <v>8140</v>
      </c>
    </row>
    <row r="23" spans="1:10">
      <c r="A23" s="31" t="s">
        <v>53</v>
      </c>
      <c r="C23" s="31">
        <v>0</v>
      </c>
      <c r="D23" s="81">
        <v>44286</v>
      </c>
      <c r="G23" s="31">
        <f>InpS!$F$43</f>
        <v>63.798177790677627</v>
      </c>
      <c r="I23" s="31">
        <v>0</v>
      </c>
      <c r="J23" s="31" t="s">
        <v>8141</v>
      </c>
    </row>
    <row r="24" spans="1:10">
      <c r="A24" s="31" t="s">
        <v>54</v>
      </c>
      <c r="C24" s="31">
        <v>0</v>
      </c>
      <c r="D24" s="81">
        <v>44286</v>
      </c>
      <c r="G24" s="31">
        <f>InpS!$F$44</f>
        <v>65.762700916862556</v>
      </c>
      <c r="I24" s="31">
        <v>0</v>
      </c>
      <c r="J24" s="31" t="s">
        <v>8142</v>
      </c>
    </row>
    <row r="25" spans="1:10">
      <c r="A25" s="31" t="s">
        <v>56</v>
      </c>
      <c r="C25" s="31">
        <v>0</v>
      </c>
      <c r="D25" s="81">
        <v>44286</v>
      </c>
      <c r="G25" s="31">
        <f>InpS!$F$48</f>
        <v>63.827454143736929</v>
      </c>
      <c r="I25" s="31">
        <v>0</v>
      </c>
      <c r="J25" s="31" t="s">
        <v>8143</v>
      </c>
    </row>
    <row r="26" spans="1:10">
      <c r="A26" s="31" t="s">
        <v>57</v>
      </c>
      <c r="C26" s="31">
        <v>0</v>
      </c>
      <c r="D26" s="81">
        <v>44286</v>
      </c>
      <c r="G26" s="31">
        <f>InpS!$F$49</f>
        <v>0</v>
      </c>
      <c r="I26" s="31">
        <v>0</v>
      </c>
      <c r="J26" s="31" t="s">
        <v>8144</v>
      </c>
    </row>
    <row r="27" spans="1:10">
      <c r="A27" s="31" t="s">
        <v>58</v>
      </c>
      <c r="C27" s="31">
        <v>0</v>
      </c>
      <c r="D27" s="81">
        <v>44286</v>
      </c>
      <c r="G27" s="31">
        <f>InpS!$F$50</f>
        <v>3.779358074742166</v>
      </c>
      <c r="I27" s="31">
        <v>0</v>
      </c>
      <c r="J27" s="31" t="s">
        <v>8145</v>
      </c>
    </row>
    <row r="28" spans="1:10">
      <c r="A28" s="31" t="s">
        <v>59</v>
      </c>
      <c r="C28" s="31">
        <v>0</v>
      </c>
      <c r="D28" s="81">
        <v>44286</v>
      </c>
      <c r="G28" s="31">
        <f>InpS!$F$51</f>
        <v>0</v>
      </c>
      <c r="I28" s="31">
        <v>0</v>
      </c>
      <c r="J28" s="31" t="s">
        <v>8146</v>
      </c>
    </row>
    <row r="29" spans="1:10">
      <c r="A29" s="31" t="s">
        <v>60</v>
      </c>
      <c r="C29" s="31">
        <v>0</v>
      </c>
      <c r="D29" s="81">
        <v>44286</v>
      </c>
      <c r="G29" s="31">
        <f>InpS!$F$52</f>
        <v>0</v>
      </c>
      <c r="I29" s="31">
        <v>0</v>
      </c>
      <c r="J29" s="31" t="s">
        <v>8147</v>
      </c>
    </row>
    <row r="30" spans="1:10">
      <c r="A30" s="31" t="s">
        <v>61</v>
      </c>
      <c r="C30" s="31">
        <v>0</v>
      </c>
      <c r="D30" s="81">
        <v>44286</v>
      </c>
      <c r="G30" s="31">
        <f>InpS!$F$53</f>
        <v>0</v>
      </c>
      <c r="I30" s="31">
        <v>0</v>
      </c>
      <c r="J30" s="31" t="s">
        <v>8148</v>
      </c>
    </row>
    <row r="31" spans="1:10">
      <c r="A31" s="31" t="s">
        <v>63</v>
      </c>
      <c r="C31" s="31">
        <v>0</v>
      </c>
      <c r="D31" s="81">
        <v>44286</v>
      </c>
      <c r="F31" s="82">
        <f>InpS!$F$57</f>
        <v>0.78553189135100521</v>
      </c>
      <c r="I31" s="31">
        <v>0</v>
      </c>
      <c r="J31" s="31" t="s">
        <v>8149</v>
      </c>
    </row>
    <row r="32" spans="1:10">
      <c r="A32" s="31" t="s">
        <v>65</v>
      </c>
      <c r="C32" s="31">
        <v>0</v>
      </c>
      <c r="D32" s="81">
        <v>44286</v>
      </c>
      <c r="F32" s="82">
        <f>InpS!$F$58</f>
        <v>0.81581441480390449</v>
      </c>
      <c r="I32" s="31">
        <v>0</v>
      </c>
      <c r="J32" s="31" t="s">
        <v>8150</v>
      </c>
    </row>
    <row r="33" spans="1:10">
      <c r="A33" s="31" t="s">
        <v>66</v>
      </c>
      <c r="C33" s="31">
        <v>0</v>
      </c>
      <c r="D33" s="81">
        <v>44286</v>
      </c>
      <c r="G33" s="31">
        <f>InpS!$F$59</f>
        <v>3382.4036000000001</v>
      </c>
      <c r="I33" s="31">
        <v>0</v>
      </c>
      <c r="J33" s="31" t="s">
        <v>8151</v>
      </c>
    </row>
    <row r="34" spans="1:10">
      <c r="A34" s="31" t="s">
        <v>68</v>
      </c>
      <c r="C34" s="31">
        <v>0</v>
      </c>
      <c r="D34" s="81">
        <v>44286</v>
      </c>
      <c r="G34" s="31">
        <f>InpS!$F$60</f>
        <v>2329.4030000000002</v>
      </c>
      <c r="I34" s="31">
        <v>0</v>
      </c>
      <c r="J34" s="31" t="s">
        <v>8152</v>
      </c>
    </row>
    <row r="35" spans="1:10">
      <c r="A35" s="31" t="s">
        <v>69</v>
      </c>
      <c r="C35" s="31">
        <v>0</v>
      </c>
      <c r="D35" s="81">
        <v>44286</v>
      </c>
      <c r="G35" s="31">
        <f>InpS!$F$61</f>
        <v>4577.2489000000005</v>
      </c>
      <c r="I35" s="31">
        <v>0</v>
      </c>
      <c r="J35" s="31" t="s">
        <v>8153</v>
      </c>
    </row>
    <row r="36" spans="1:10">
      <c r="A36" s="31" t="s">
        <v>70</v>
      </c>
      <c r="C36" s="31">
        <v>0</v>
      </c>
      <c r="D36" s="81">
        <v>44286</v>
      </c>
      <c r="G36" s="31">
        <f>InpS!$F$62</f>
        <v>1508.0187000000001</v>
      </c>
      <c r="I36" s="31">
        <v>0</v>
      </c>
      <c r="J36" s="31" t="s">
        <v>8154</v>
      </c>
    </row>
    <row r="37" spans="1:10">
      <c r="A37" s="31" t="s">
        <v>72</v>
      </c>
      <c r="C37" s="31">
        <v>0</v>
      </c>
      <c r="D37" s="81">
        <v>44286</v>
      </c>
      <c r="G37" s="31">
        <f>InpS!$F$66</f>
        <v>657.88992270655365</v>
      </c>
      <c r="I37" s="31">
        <v>0</v>
      </c>
      <c r="J37" s="31" t="s">
        <v>8155</v>
      </c>
    </row>
    <row r="38" spans="1:10">
      <c r="A38" s="31" t="s">
        <v>73</v>
      </c>
      <c r="C38" s="31">
        <v>0</v>
      </c>
      <c r="D38" s="81">
        <v>44286</v>
      </c>
      <c r="G38" s="31">
        <f>InpS!$F$67</f>
        <v>1225.4858296627895</v>
      </c>
      <c r="I38" s="31">
        <v>0</v>
      </c>
      <c r="J38" s="31" t="s">
        <v>8156</v>
      </c>
    </row>
    <row r="39" spans="1:10">
      <c r="A39" s="31" t="s">
        <v>75</v>
      </c>
      <c r="C39" s="31">
        <v>0</v>
      </c>
      <c r="D39" s="81">
        <v>44286</v>
      </c>
      <c r="G39" s="31">
        <f>InpS!$F$71</f>
        <v>7372.4876330952011</v>
      </c>
      <c r="I39" s="31">
        <v>0</v>
      </c>
      <c r="J39" s="31" t="s">
        <v>8157</v>
      </c>
    </row>
    <row r="40" spans="1:10">
      <c r="A40" s="31" t="s">
        <v>76</v>
      </c>
      <c r="C40" s="31">
        <v>0</v>
      </c>
      <c r="D40" s="81">
        <v>44286</v>
      </c>
      <c r="G40" s="31">
        <f>InpS!$F$72</f>
        <v>12387.516186875238</v>
      </c>
      <c r="I40" s="31">
        <v>0</v>
      </c>
      <c r="J40" s="31" t="s">
        <v>8158</v>
      </c>
    </row>
    <row r="41" spans="1:10">
      <c r="A41" s="31" t="s">
        <v>77</v>
      </c>
      <c r="C41" s="31">
        <v>0</v>
      </c>
      <c r="D41" s="81">
        <v>44286</v>
      </c>
      <c r="G41" s="31">
        <f>InpS!$F$73</f>
        <v>0</v>
      </c>
      <c r="I41" s="31">
        <v>0</v>
      </c>
      <c r="J41" s="31" t="s">
        <v>8159</v>
      </c>
    </row>
    <row r="42" spans="1:10">
      <c r="A42" s="31" t="s">
        <v>78</v>
      </c>
      <c r="C42" s="31">
        <v>0</v>
      </c>
      <c r="D42" s="81">
        <v>44286</v>
      </c>
      <c r="G42" s="31">
        <f>InpS!$F$74</f>
        <v>320.77</v>
      </c>
      <c r="I42" s="31">
        <v>0</v>
      </c>
      <c r="J42" s="31" t="s">
        <v>8160</v>
      </c>
    </row>
    <row r="43" spans="1:10">
      <c r="A43" s="31" t="s">
        <v>79</v>
      </c>
      <c r="C43" s="31">
        <v>0</v>
      </c>
      <c r="D43" s="81">
        <v>44286</v>
      </c>
      <c r="G43" s="31">
        <f>InpS!$F$75</f>
        <v>0</v>
      </c>
      <c r="I43" s="31">
        <v>0</v>
      </c>
      <c r="J43" s="31" t="s">
        <v>8161</v>
      </c>
    </row>
    <row r="44" spans="1:10">
      <c r="A44" s="31" t="s">
        <v>80</v>
      </c>
      <c r="C44" s="31">
        <v>0</v>
      </c>
      <c r="D44" s="81">
        <v>44286</v>
      </c>
      <c r="G44" s="31">
        <f>InpS!$F$76</f>
        <v>2.3889999999999998</v>
      </c>
      <c r="I44" s="31">
        <v>0</v>
      </c>
      <c r="J44" s="31" t="s">
        <v>8162</v>
      </c>
    </row>
    <row r="45" spans="1:10">
      <c r="A45" s="31" t="s">
        <v>81</v>
      </c>
      <c r="C45" s="31">
        <v>0</v>
      </c>
      <c r="D45" s="81">
        <v>44286</v>
      </c>
      <c r="G45" s="31">
        <f>InpS!$F$77</f>
        <v>210.57789922539629</v>
      </c>
      <c r="I45" s="31">
        <v>0</v>
      </c>
      <c r="J45" s="31" t="s">
        <v>8163</v>
      </c>
    </row>
    <row r="46" spans="1:10">
      <c r="A46" s="31" t="s">
        <v>82</v>
      </c>
      <c r="C46" s="31">
        <v>0</v>
      </c>
      <c r="D46" s="81">
        <v>44286</v>
      </c>
      <c r="G46" s="31">
        <f>InpS!$F$78</f>
        <v>513.08900000000006</v>
      </c>
      <c r="I46" s="31">
        <v>0</v>
      </c>
      <c r="J46" s="31" t="s">
        <v>8164</v>
      </c>
    </row>
    <row r="47" spans="1:10">
      <c r="A47" s="31" t="s">
        <v>83</v>
      </c>
      <c r="C47" s="31">
        <v>0</v>
      </c>
      <c r="D47" s="81">
        <v>44286</v>
      </c>
      <c r="G47" s="31">
        <f>InpS!$F$79</f>
        <v>0</v>
      </c>
      <c r="I47" s="31">
        <v>0</v>
      </c>
      <c r="J47" s="31" t="s">
        <v>8165</v>
      </c>
    </row>
    <row r="48" spans="1:10">
      <c r="A48" s="31" t="s">
        <v>84</v>
      </c>
      <c r="C48" s="31">
        <v>0</v>
      </c>
      <c r="D48" s="81">
        <v>44286</v>
      </c>
      <c r="G48" s="31">
        <f>InpS!$F$80</f>
        <v>0</v>
      </c>
      <c r="I48" s="31">
        <v>0</v>
      </c>
      <c r="J48" s="31" t="s">
        <v>8166</v>
      </c>
    </row>
    <row r="49" spans="1:10">
      <c r="A49" s="31" t="s">
        <v>85</v>
      </c>
      <c r="C49" s="31">
        <v>0</v>
      </c>
      <c r="D49" s="81">
        <v>44286</v>
      </c>
      <c r="G49" s="31">
        <f>InpS!$F$81</f>
        <v>0</v>
      </c>
      <c r="I49" s="31">
        <v>0</v>
      </c>
      <c r="J49" s="31" t="s">
        <v>8167</v>
      </c>
    </row>
    <row r="50" spans="1:10">
      <c r="A50" s="31" t="s">
        <v>86</v>
      </c>
      <c r="C50" s="31">
        <v>0</v>
      </c>
      <c r="D50" s="81">
        <v>44286</v>
      </c>
      <c r="G50" s="31">
        <f>InpS!$F$82</f>
        <v>0</v>
      </c>
      <c r="I50" s="31">
        <v>0</v>
      </c>
      <c r="J50" s="31" t="s">
        <v>8168</v>
      </c>
    </row>
    <row r="51" spans="1:10">
      <c r="A51" s="31" t="s">
        <v>87</v>
      </c>
      <c r="C51" s="31">
        <v>0</v>
      </c>
      <c r="D51" s="81">
        <v>44286</v>
      </c>
      <c r="G51" s="31">
        <f>InpS!$F$83</f>
        <v>473.97058604759854</v>
      </c>
      <c r="I51" s="31">
        <v>0</v>
      </c>
      <c r="J51" s="31" t="s">
        <v>8169</v>
      </c>
    </row>
    <row r="52" spans="1:10">
      <c r="A52" s="31" t="s">
        <v>88</v>
      </c>
      <c r="C52" s="31">
        <v>0</v>
      </c>
      <c r="D52" s="81">
        <v>44286</v>
      </c>
      <c r="G52" s="31">
        <f>InpS!$F$84</f>
        <v>2646.0519999999997</v>
      </c>
      <c r="I52" s="31">
        <v>0</v>
      </c>
      <c r="J52" s="31" t="s">
        <v>8170</v>
      </c>
    </row>
    <row r="53" spans="1:10">
      <c r="A53" s="31" t="s">
        <v>89</v>
      </c>
      <c r="C53" s="31">
        <v>0</v>
      </c>
      <c r="D53" s="81">
        <v>44286</v>
      </c>
      <c r="G53" s="31">
        <f>InpS!$F$85</f>
        <v>0</v>
      </c>
      <c r="I53" s="31">
        <v>0</v>
      </c>
      <c r="J53" s="31" t="s">
        <v>8171</v>
      </c>
    </row>
    <row r="54" spans="1:10">
      <c r="A54" s="31" t="s">
        <v>90</v>
      </c>
      <c r="C54" s="31">
        <v>0</v>
      </c>
      <c r="D54" s="81">
        <v>44286</v>
      </c>
      <c r="G54" s="31">
        <f>InpS!$F$86</f>
        <v>0</v>
      </c>
      <c r="I54" s="31">
        <v>0</v>
      </c>
      <c r="J54" s="31" t="s">
        <v>8172</v>
      </c>
    </row>
    <row r="55" spans="1:10">
      <c r="A55" s="31" t="s">
        <v>91</v>
      </c>
      <c r="C55" s="31">
        <v>0</v>
      </c>
      <c r="D55" s="81">
        <v>44286</v>
      </c>
      <c r="G55" s="31">
        <f>InpS!$F$87</f>
        <v>784.37889931673294</v>
      </c>
      <c r="I55" s="31">
        <v>0</v>
      </c>
      <c r="J55" s="31" t="s">
        <v>8173</v>
      </c>
    </row>
    <row r="56" spans="1:10">
      <c r="A56" s="31" t="s">
        <v>92</v>
      </c>
      <c r="C56" s="31">
        <v>0</v>
      </c>
      <c r="D56" s="81">
        <v>44286</v>
      </c>
      <c r="G56" s="31">
        <f>InpS!$F$88</f>
        <v>6759.7569999999996</v>
      </c>
      <c r="I56" s="31">
        <v>0</v>
      </c>
      <c r="J56" s="31" t="s">
        <v>8174</v>
      </c>
    </row>
    <row r="57" spans="1:10">
      <c r="A57" s="31" t="s">
        <v>94</v>
      </c>
      <c r="C57" s="31">
        <v>0</v>
      </c>
      <c r="D57" s="81">
        <v>44286</v>
      </c>
      <c r="G57" s="31">
        <f>InpS!$F$92</f>
        <v>1000</v>
      </c>
      <c r="I57" s="31">
        <v>0</v>
      </c>
      <c r="J57" s="31" t="s">
        <v>8175</v>
      </c>
    </row>
    <row r="58" spans="1:10">
      <c r="A58" s="31" t="s">
        <v>8176</v>
      </c>
      <c r="C58" s="31">
        <v>0</v>
      </c>
      <c r="D58" s="81">
        <v>44286</v>
      </c>
      <c r="G58" s="31">
        <f>InpS!$F$93</f>
        <v>12</v>
      </c>
      <c r="I58" s="31">
        <v>0</v>
      </c>
      <c r="J58" s="31" t="s">
        <v>8177</v>
      </c>
    </row>
    <row r="59" spans="1:10">
      <c r="A59" s="31" t="s">
        <v>8014</v>
      </c>
      <c r="C59" s="31">
        <v>0</v>
      </c>
      <c r="D59" s="81">
        <v>44286</v>
      </c>
      <c r="E59" s="81">
        <f>Time!$J$13</f>
        <v>44286</v>
      </c>
      <c r="I59" s="31">
        <v>0</v>
      </c>
      <c r="J59" s="31" t="s">
        <v>8178</v>
      </c>
    </row>
    <row r="60" spans="1:10">
      <c r="A60" s="31" t="s">
        <v>8014</v>
      </c>
      <c r="C60" s="31">
        <v>0</v>
      </c>
      <c r="D60" s="81">
        <v>44651</v>
      </c>
      <c r="E60" s="81">
        <f>Time!$K$13</f>
        <v>44651</v>
      </c>
      <c r="I60" s="31">
        <v>0</v>
      </c>
      <c r="J60" s="31" t="s">
        <v>8178</v>
      </c>
    </row>
    <row r="61" spans="1:10">
      <c r="A61" s="31" t="s">
        <v>8014</v>
      </c>
      <c r="C61" s="31">
        <v>0</v>
      </c>
      <c r="D61" s="81">
        <v>45016</v>
      </c>
      <c r="E61" s="81">
        <f>Time!$L$13</f>
        <v>45016</v>
      </c>
      <c r="I61" s="31">
        <v>0</v>
      </c>
      <c r="J61" s="31" t="s">
        <v>8178</v>
      </c>
    </row>
    <row r="62" spans="1:10">
      <c r="A62" s="31" t="s">
        <v>8014</v>
      </c>
      <c r="C62" s="31">
        <v>0</v>
      </c>
      <c r="D62" s="81">
        <v>45382</v>
      </c>
      <c r="E62" s="81">
        <f>Time!$M$13</f>
        <v>45382</v>
      </c>
      <c r="I62" s="31">
        <v>0</v>
      </c>
      <c r="J62" s="31" t="s">
        <v>8178</v>
      </c>
    </row>
    <row r="63" spans="1:10">
      <c r="A63" s="31" t="s">
        <v>8014</v>
      </c>
      <c r="C63" s="31">
        <v>0</v>
      </c>
      <c r="D63" s="81">
        <v>45747</v>
      </c>
      <c r="E63" s="81">
        <f>Time!$N$13</f>
        <v>45747</v>
      </c>
      <c r="I63" s="31">
        <v>0</v>
      </c>
      <c r="J63" s="31" t="s">
        <v>8178</v>
      </c>
    </row>
    <row r="64" spans="1:10">
      <c r="A64" s="31" t="s">
        <v>8014</v>
      </c>
      <c r="C64" s="31">
        <v>0</v>
      </c>
      <c r="D64" s="81">
        <v>46112</v>
      </c>
      <c r="E64" s="81">
        <f>Time!$O$13</f>
        <v>46112</v>
      </c>
      <c r="I64" s="31">
        <v>0</v>
      </c>
      <c r="J64" s="31" t="s">
        <v>8178</v>
      </c>
    </row>
    <row r="65" spans="1:10">
      <c r="A65" s="31" t="s">
        <v>8014</v>
      </c>
      <c r="C65" s="31">
        <v>0</v>
      </c>
      <c r="D65" s="81">
        <v>46477</v>
      </c>
      <c r="E65" s="81">
        <f>Time!$P$13</f>
        <v>46477</v>
      </c>
      <c r="I65" s="31">
        <v>0</v>
      </c>
      <c r="J65" s="31" t="s">
        <v>8178</v>
      </c>
    </row>
    <row r="66" spans="1:10">
      <c r="A66" s="31" t="s">
        <v>8014</v>
      </c>
      <c r="C66" s="31">
        <v>0</v>
      </c>
      <c r="D66" s="81">
        <v>46843</v>
      </c>
      <c r="E66" s="81">
        <f>Time!$Q$13</f>
        <v>46843</v>
      </c>
      <c r="I66" s="31">
        <v>0</v>
      </c>
      <c r="J66" s="31" t="s">
        <v>8178</v>
      </c>
    </row>
    <row r="67" spans="1:10">
      <c r="A67" s="31" t="s">
        <v>8014</v>
      </c>
      <c r="C67" s="31">
        <v>0</v>
      </c>
      <c r="D67" s="81">
        <v>47208</v>
      </c>
      <c r="E67" s="81">
        <f>Time!$R$13</f>
        <v>47208</v>
      </c>
      <c r="I67" s="31">
        <v>0</v>
      </c>
      <c r="J67" s="31" t="s">
        <v>8178</v>
      </c>
    </row>
    <row r="68" spans="1:10">
      <c r="A68" s="31" t="s">
        <v>8014</v>
      </c>
      <c r="C68" s="31">
        <v>0</v>
      </c>
      <c r="D68" s="81">
        <v>47573</v>
      </c>
      <c r="E68" s="81">
        <f>Time!$S$13</f>
        <v>47573</v>
      </c>
      <c r="I68" s="31">
        <v>0</v>
      </c>
      <c r="J68" s="31" t="s">
        <v>8178</v>
      </c>
    </row>
    <row r="69" spans="1:10">
      <c r="A69" s="31" t="s">
        <v>16</v>
      </c>
      <c r="C69" s="31">
        <v>0</v>
      </c>
      <c r="D69" s="81">
        <v>44286</v>
      </c>
      <c r="H69" s="31" t="str">
        <f>Time!$J$18</f>
        <v>PR19</v>
      </c>
      <c r="I69" s="31">
        <v>0</v>
      </c>
      <c r="J69" s="31" t="s">
        <v>8179</v>
      </c>
    </row>
    <row r="70" spans="1:10">
      <c r="A70" s="31" t="s">
        <v>16</v>
      </c>
      <c r="C70" s="31">
        <v>0</v>
      </c>
      <c r="D70" s="81">
        <v>44651</v>
      </c>
      <c r="H70" s="31" t="str">
        <f>Time!$K$18</f>
        <v>PR19</v>
      </c>
      <c r="I70" s="31">
        <v>0</v>
      </c>
      <c r="J70" s="31" t="s">
        <v>8179</v>
      </c>
    </row>
    <row r="71" spans="1:10">
      <c r="A71" s="31" t="s">
        <v>16</v>
      </c>
      <c r="C71" s="31">
        <v>0</v>
      </c>
      <c r="D71" s="81">
        <v>45016</v>
      </c>
      <c r="H71" s="31" t="str">
        <f>Time!$L$18</f>
        <v>PR19</v>
      </c>
      <c r="I71" s="31">
        <v>0</v>
      </c>
      <c r="J71" s="31" t="s">
        <v>8179</v>
      </c>
    </row>
    <row r="72" spans="1:10">
      <c r="A72" s="31" t="s">
        <v>16</v>
      </c>
      <c r="C72" s="31">
        <v>0</v>
      </c>
      <c r="D72" s="81">
        <v>45382</v>
      </c>
      <c r="H72" s="31" t="str">
        <f>Time!$M$18</f>
        <v>PR19</v>
      </c>
      <c r="I72" s="31">
        <v>0</v>
      </c>
      <c r="J72" s="31" t="s">
        <v>8179</v>
      </c>
    </row>
    <row r="73" spans="1:10">
      <c r="A73" s="31" t="s">
        <v>16</v>
      </c>
      <c r="C73" s="31">
        <v>0</v>
      </c>
      <c r="D73" s="81">
        <v>45747</v>
      </c>
      <c r="H73" s="31" t="str">
        <f>Time!$N$18</f>
        <v>PR19</v>
      </c>
      <c r="I73" s="31">
        <v>0</v>
      </c>
      <c r="J73" s="31" t="s">
        <v>8179</v>
      </c>
    </row>
    <row r="74" spans="1:10">
      <c r="A74" s="31" t="s">
        <v>16</v>
      </c>
      <c r="C74" s="31">
        <v>0</v>
      </c>
      <c r="D74" s="81">
        <v>46112</v>
      </c>
      <c r="H74" s="31" t="str">
        <f>Time!$O$18</f>
        <v>PR24</v>
      </c>
      <c r="I74" s="31">
        <v>0</v>
      </c>
      <c r="J74" s="31" t="s">
        <v>8179</v>
      </c>
    </row>
    <row r="75" spans="1:10">
      <c r="A75" s="31" t="s">
        <v>16</v>
      </c>
      <c r="C75" s="31">
        <v>0</v>
      </c>
      <c r="D75" s="81">
        <v>46477</v>
      </c>
      <c r="H75" s="31" t="str">
        <f>Time!$P$18</f>
        <v>PR24</v>
      </c>
      <c r="I75" s="31">
        <v>0</v>
      </c>
      <c r="J75" s="31" t="s">
        <v>8179</v>
      </c>
    </row>
    <row r="76" spans="1:10">
      <c r="A76" s="31" t="s">
        <v>16</v>
      </c>
      <c r="C76" s="31">
        <v>0</v>
      </c>
      <c r="D76" s="81">
        <v>46843</v>
      </c>
      <c r="H76" s="31" t="str">
        <f>Time!$Q$18</f>
        <v>PR24</v>
      </c>
      <c r="I76" s="31">
        <v>0</v>
      </c>
      <c r="J76" s="31" t="s">
        <v>8179</v>
      </c>
    </row>
    <row r="77" spans="1:10">
      <c r="A77" s="31" t="s">
        <v>16</v>
      </c>
      <c r="C77" s="31">
        <v>0</v>
      </c>
      <c r="D77" s="81">
        <v>47208</v>
      </c>
      <c r="H77" s="31" t="str">
        <f>Time!$R$18</f>
        <v>PR24</v>
      </c>
      <c r="I77" s="31">
        <v>0</v>
      </c>
      <c r="J77" s="31" t="s">
        <v>8179</v>
      </c>
    </row>
    <row r="78" spans="1:10">
      <c r="A78" s="31" t="s">
        <v>16</v>
      </c>
      <c r="C78" s="31">
        <v>0</v>
      </c>
      <c r="D78" s="81">
        <v>47573</v>
      </c>
      <c r="H78" s="31" t="str">
        <f>Time!$S$18</f>
        <v>PR24</v>
      </c>
      <c r="I78" s="31">
        <v>0</v>
      </c>
      <c r="J78" s="31" t="s">
        <v>8179</v>
      </c>
    </row>
    <row r="79" spans="1:10">
      <c r="A79" s="31" t="s">
        <v>18</v>
      </c>
      <c r="C79" s="31">
        <v>0</v>
      </c>
      <c r="D79" s="81">
        <v>44286</v>
      </c>
      <c r="G79" s="31">
        <f>Time!$J$23</f>
        <v>1</v>
      </c>
      <c r="I79" s="31">
        <v>0</v>
      </c>
      <c r="J79" s="31" t="s">
        <v>8180</v>
      </c>
    </row>
    <row r="80" spans="1:10">
      <c r="A80" s="31" t="s">
        <v>18</v>
      </c>
      <c r="C80" s="31">
        <v>0</v>
      </c>
      <c r="D80" s="81">
        <v>44651</v>
      </c>
      <c r="G80" s="31">
        <f>Time!$K$23</f>
        <v>2</v>
      </c>
      <c r="I80" s="31">
        <v>0</v>
      </c>
      <c r="J80" s="31" t="s">
        <v>8180</v>
      </c>
    </row>
    <row r="81" spans="1:10">
      <c r="A81" s="31" t="s">
        <v>18</v>
      </c>
      <c r="C81" s="31">
        <v>0</v>
      </c>
      <c r="D81" s="81">
        <v>45016</v>
      </c>
      <c r="G81" s="31">
        <f>Time!$L$23</f>
        <v>3</v>
      </c>
      <c r="I81" s="31">
        <v>0</v>
      </c>
      <c r="J81" s="31" t="s">
        <v>8180</v>
      </c>
    </row>
    <row r="82" spans="1:10">
      <c r="A82" s="31" t="s">
        <v>18</v>
      </c>
      <c r="C82" s="31">
        <v>0</v>
      </c>
      <c r="D82" s="81">
        <v>45382</v>
      </c>
      <c r="G82" s="31">
        <f>Time!$M$23</f>
        <v>4</v>
      </c>
      <c r="I82" s="31">
        <v>0</v>
      </c>
      <c r="J82" s="31" t="s">
        <v>8180</v>
      </c>
    </row>
    <row r="83" spans="1:10">
      <c r="A83" s="31" t="s">
        <v>18</v>
      </c>
      <c r="C83" s="31">
        <v>0</v>
      </c>
      <c r="D83" s="81">
        <v>45747</v>
      </c>
      <c r="G83" s="31">
        <f>Time!$N$23</f>
        <v>5</v>
      </c>
      <c r="I83" s="31">
        <v>0</v>
      </c>
      <c r="J83" s="31" t="s">
        <v>8180</v>
      </c>
    </row>
    <row r="84" spans="1:10">
      <c r="A84" s="31" t="s">
        <v>18</v>
      </c>
      <c r="C84" s="31">
        <v>0</v>
      </c>
      <c r="D84" s="81">
        <v>46112</v>
      </c>
      <c r="G84" s="31">
        <f>Time!$O$23</f>
        <v>6</v>
      </c>
      <c r="I84" s="31">
        <v>0</v>
      </c>
      <c r="J84" s="31" t="s">
        <v>8180</v>
      </c>
    </row>
    <row r="85" spans="1:10">
      <c r="A85" s="31" t="s">
        <v>18</v>
      </c>
      <c r="C85" s="31">
        <v>0</v>
      </c>
      <c r="D85" s="81">
        <v>46477</v>
      </c>
      <c r="G85" s="31">
        <f>Time!$P$23</f>
        <v>7</v>
      </c>
      <c r="I85" s="31">
        <v>0</v>
      </c>
      <c r="J85" s="31" t="s">
        <v>8180</v>
      </c>
    </row>
    <row r="86" spans="1:10">
      <c r="A86" s="31" t="s">
        <v>18</v>
      </c>
      <c r="C86" s="31">
        <v>0</v>
      </c>
      <c r="D86" s="81">
        <v>46843</v>
      </c>
      <c r="G86" s="31">
        <f>Time!$Q$23</f>
        <v>8</v>
      </c>
      <c r="I86" s="31">
        <v>0</v>
      </c>
      <c r="J86" s="31" t="s">
        <v>8180</v>
      </c>
    </row>
    <row r="87" spans="1:10">
      <c r="A87" s="31" t="s">
        <v>18</v>
      </c>
      <c r="C87" s="31">
        <v>0</v>
      </c>
      <c r="D87" s="81">
        <v>47208</v>
      </c>
      <c r="G87" s="31">
        <f>Time!$R$23</f>
        <v>9</v>
      </c>
      <c r="I87" s="31">
        <v>0</v>
      </c>
      <c r="J87" s="31" t="s">
        <v>8180</v>
      </c>
    </row>
    <row r="88" spans="1:10">
      <c r="A88" s="31" t="s">
        <v>18</v>
      </c>
      <c r="C88" s="31">
        <v>0</v>
      </c>
      <c r="D88" s="81">
        <v>47573</v>
      </c>
      <c r="G88" s="31">
        <f>Time!$S$23</f>
        <v>10</v>
      </c>
      <c r="I88" s="31">
        <v>0</v>
      </c>
      <c r="J88" s="31" t="s">
        <v>8180</v>
      </c>
    </row>
    <row r="89" spans="1:10">
      <c r="A89" s="31" t="s">
        <v>8016</v>
      </c>
      <c r="C89" s="31">
        <v>0</v>
      </c>
      <c r="D89" s="81">
        <v>44286</v>
      </c>
      <c r="G89" s="31">
        <f>Time!$J$27</f>
        <v>1</v>
      </c>
      <c r="I89" s="31">
        <v>0</v>
      </c>
      <c r="J89" s="31" t="s">
        <v>8181</v>
      </c>
    </row>
    <row r="90" spans="1:10">
      <c r="A90" s="31" t="s">
        <v>8016</v>
      </c>
      <c r="C90" s="31">
        <v>0</v>
      </c>
      <c r="D90" s="81">
        <v>44651</v>
      </c>
      <c r="G90" s="31">
        <f>Time!$K$27</f>
        <v>2</v>
      </c>
      <c r="I90" s="31">
        <v>0</v>
      </c>
      <c r="J90" s="31" t="s">
        <v>8181</v>
      </c>
    </row>
    <row r="91" spans="1:10">
      <c r="A91" s="31" t="s">
        <v>8016</v>
      </c>
      <c r="C91" s="31">
        <v>0</v>
      </c>
      <c r="D91" s="81">
        <v>45016</v>
      </c>
      <c r="G91" s="31">
        <f>Time!$L$27</f>
        <v>3</v>
      </c>
      <c r="I91" s="31">
        <v>0</v>
      </c>
      <c r="J91" s="31" t="s">
        <v>8181</v>
      </c>
    </row>
    <row r="92" spans="1:10">
      <c r="A92" s="31" t="s">
        <v>8016</v>
      </c>
      <c r="C92" s="31">
        <v>0</v>
      </c>
      <c r="D92" s="81">
        <v>45382</v>
      </c>
      <c r="G92" s="31">
        <f>Time!$M$27</f>
        <v>4</v>
      </c>
      <c r="I92" s="31">
        <v>0</v>
      </c>
      <c r="J92" s="31" t="s">
        <v>8181</v>
      </c>
    </row>
    <row r="93" spans="1:10">
      <c r="A93" s="31" t="s">
        <v>8016</v>
      </c>
      <c r="C93" s="31">
        <v>0</v>
      </c>
      <c r="D93" s="81">
        <v>45747</v>
      </c>
      <c r="G93" s="31">
        <f>Time!$N$27</f>
        <v>5</v>
      </c>
      <c r="I93" s="31">
        <v>0</v>
      </c>
      <c r="J93" s="31" t="s">
        <v>8181</v>
      </c>
    </row>
    <row r="94" spans="1:10">
      <c r="A94" s="31" t="s">
        <v>8016</v>
      </c>
      <c r="C94" s="31">
        <v>0</v>
      </c>
      <c r="D94" s="81">
        <v>46112</v>
      </c>
      <c r="G94" s="31">
        <f>Time!$O$27</f>
        <v>6</v>
      </c>
      <c r="I94" s="31">
        <v>0</v>
      </c>
      <c r="J94" s="31" t="s">
        <v>8181</v>
      </c>
    </row>
    <row r="95" spans="1:10">
      <c r="A95" s="31" t="s">
        <v>8016</v>
      </c>
      <c r="C95" s="31">
        <v>0</v>
      </c>
      <c r="D95" s="81">
        <v>46477</v>
      </c>
      <c r="G95" s="31">
        <f>Time!$P$27</f>
        <v>7</v>
      </c>
      <c r="I95" s="31">
        <v>0</v>
      </c>
      <c r="J95" s="31" t="s">
        <v>8181</v>
      </c>
    </row>
    <row r="96" spans="1:10">
      <c r="A96" s="31" t="s">
        <v>8016</v>
      </c>
      <c r="C96" s="31">
        <v>0</v>
      </c>
      <c r="D96" s="81">
        <v>46843</v>
      </c>
      <c r="G96" s="31">
        <f>Time!$Q$27</f>
        <v>8</v>
      </c>
      <c r="I96" s="31">
        <v>0</v>
      </c>
      <c r="J96" s="31" t="s">
        <v>8181</v>
      </c>
    </row>
    <row r="97" spans="1:10">
      <c r="A97" s="31" t="s">
        <v>8016</v>
      </c>
      <c r="C97" s="31">
        <v>0</v>
      </c>
      <c r="D97" s="81">
        <v>47208</v>
      </c>
      <c r="G97" s="31">
        <f>Time!$R$27</f>
        <v>9</v>
      </c>
      <c r="I97" s="31">
        <v>0</v>
      </c>
      <c r="J97" s="31" t="s">
        <v>8181</v>
      </c>
    </row>
    <row r="98" spans="1:10">
      <c r="A98" s="31" t="s">
        <v>8016</v>
      </c>
      <c r="C98" s="31">
        <v>0</v>
      </c>
      <c r="D98" s="81">
        <v>47573</v>
      </c>
      <c r="G98" s="31">
        <f>Time!$S$27</f>
        <v>10</v>
      </c>
      <c r="I98" s="31">
        <v>0</v>
      </c>
      <c r="J98" s="31" t="s">
        <v>8181</v>
      </c>
    </row>
    <row r="99" spans="1:10">
      <c r="A99" s="31" t="s">
        <v>8017</v>
      </c>
      <c r="C99" s="31">
        <v>0</v>
      </c>
      <c r="D99" s="81">
        <v>44286</v>
      </c>
      <c r="E99" s="81">
        <f>Time!$J$34</f>
        <v>43922</v>
      </c>
      <c r="I99" s="31">
        <v>0</v>
      </c>
      <c r="J99" s="31" t="s">
        <v>8182</v>
      </c>
    </row>
    <row r="100" spans="1:10">
      <c r="A100" s="31" t="s">
        <v>8017</v>
      </c>
      <c r="C100" s="31">
        <v>0</v>
      </c>
      <c r="D100" s="81">
        <v>44651</v>
      </c>
      <c r="E100" s="81">
        <f>Time!$K$34</f>
        <v>44287</v>
      </c>
      <c r="I100" s="31">
        <v>0</v>
      </c>
      <c r="J100" s="31" t="s">
        <v>8182</v>
      </c>
    </row>
    <row r="101" spans="1:10">
      <c r="A101" s="31" t="s">
        <v>8017</v>
      </c>
      <c r="C101" s="31">
        <v>0</v>
      </c>
      <c r="D101" s="81">
        <v>45016</v>
      </c>
      <c r="E101" s="81">
        <f>Time!$L$34</f>
        <v>44652</v>
      </c>
      <c r="I101" s="31">
        <v>0</v>
      </c>
      <c r="J101" s="31" t="s">
        <v>8182</v>
      </c>
    </row>
    <row r="102" spans="1:10">
      <c r="A102" s="31" t="s">
        <v>8017</v>
      </c>
      <c r="C102" s="31">
        <v>0</v>
      </c>
      <c r="D102" s="81">
        <v>45382</v>
      </c>
      <c r="E102" s="81">
        <f>Time!$M$34</f>
        <v>45017</v>
      </c>
      <c r="I102" s="31">
        <v>0</v>
      </c>
      <c r="J102" s="31" t="s">
        <v>8182</v>
      </c>
    </row>
    <row r="103" spans="1:10">
      <c r="A103" s="31" t="s">
        <v>8017</v>
      </c>
      <c r="C103" s="31">
        <v>0</v>
      </c>
      <c r="D103" s="81">
        <v>45747</v>
      </c>
      <c r="E103" s="81">
        <f>Time!$N$34</f>
        <v>45383</v>
      </c>
      <c r="I103" s="31">
        <v>0</v>
      </c>
      <c r="J103" s="31" t="s">
        <v>8182</v>
      </c>
    </row>
    <row r="104" spans="1:10">
      <c r="A104" s="31" t="s">
        <v>8017</v>
      </c>
      <c r="C104" s="31">
        <v>0</v>
      </c>
      <c r="D104" s="81">
        <v>46112</v>
      </c>
      <c r="E104" s="81">
        <f>Time!$O$34</f>
        <v>45748</v>
      </c>
      <c r="I104" s="31">
        <v>0</v>
      </c>
      <c r="J104" s="31" t="s">
        <v>8182</v>
      </c>
    </row>
    <row r="105" spans="1:10">
      <c r="A105" s="31" t="s">
        <v>8017</v>
      </c>
      <c r="C105" s="31">
        <v>0</v>
      </c>
      <c r="D105" s="81">
        <v>46477</v>
      </c>
      <c r="E105" s="81">
        <f>Time!$P$34</f>
        <v>46113</v>
      </c>
      <c r="I105" s="31">
        <v>0</v>
      </c>
      <c r="J105" s="31" t="s">
        <v>8182</v>
      </c>
    </row>
    <row r="106" spans="1:10">
      <c r="A106" s="31" t="s">
        <v>8017</v>
      </c>
      <c r="C106" s="31">
        <v>0</v>
      </c>
      <c r="D106" s="81">
        <v>46843</v>
      </c>
      <c r="E106" s="81">
        <f>Time!$Q$34</f>
        <v>46478</v>
      </c>
      <c r="I106" s="31">
        <v>0</v>
      </c>
      <c r="J106" s="31" t="s">
        <v>8182</v>
      </c>
    </row>
    <row r="107" spans="1:10">
      <c r="A107" s="31" t="s">
        <v>8017</v>
      </c>
      <c r="C107" s="31">
        <v>0</v>
      </c>
      <c r="D107" s="81">
        <v>47208</v>
      </c>
      <c r="E107" s="81">
        <f>Time!$R$34</f>
        <v>46844</v>
      </c>
      <c r="I107" s="31">
        <v>0</v>
      </c>
      <c r="J107" s="31" t="s">
        <v>8182</v>
      </c>
    </row>
    <row r="108" spans="1:10">
      <c r="A108" s="31" t="s">
        <v>8017</v>
      </c>
      <c r="C108" s="31">
        <v>0</v>
      </c>
      <c r="D108" s="81">
        <v>47573</v>
      </c>
      <c r="E108" s="81">
        <f>Time!$S$34</f>
        <v>47209</v>
      </c>
      <c r="I108" s="31">
        <v>0</v>
      </c>
      <c r="J108" s="31" t="s">
        <v>8182</v>
      </c>
    </row>
    <row r="109" spans="1:10">
      <c r="A109" s="31" t="s">
        <v>8018</v>
      </c>
      <c r="C109" s="31">
        <v>0</v>
      </c>
      <c r="D109" s="81">
        <v>44286</v>
      </c>
      <c r="G109" s="31">
        <f>Totex!$F$11</f>
        <v>2082.4120608754524</v>
      </c>
      <c r="I109" s="31">
        <v>0</v>
      </c>
      <c r="J109" s="31" t="s">
        <v>8183</v>
      </c>
    </row>
    <row r="110" spans="1:10">
      <c r="A110" s="31" t="s">
        <v>8019</v>
      </c>
      <c r="C110" s="31">
        <v>0</v>
      </c>
      <c r="D110" s="81">
        <v>44286</v>
      </c>
      <c r="G110" s="31">
        <f>Totex!$F$17</f>
        <v>986.59038639924518</v>
      </c>
      <c r="I110" s="31">
        <v>0</v>
      </c>
      <c r="J110" s="31" t="s">
        <v>8184</v>
      </c>
    </row>
    <row r="111" spans="1:10">
      <c r="A111" s="31" t="s">
        <v>8020</v>
      </c>
      <c r="C111" s="31">
        <v>0</v>
      </c>
      <c r="D111" s="81">
        <v>44286</v>
      </c>
      <c r="G111" s="31">
        <f>Totex!$F$23</f>
        <v>309.94789119162999</v>
      </c>
      <c r="I111" s="31">
        <v>0</v>
      </c>
      <c r="J111" s="31" t="s">
        <v>8185</v>
      </c>
    </row>
    <row r="112" spans="1:10">
      <c r="A112" s="31" t="s">
        <v>8021</v>
      </c>
      <c r="C112" s="31">
        <v>0</v>
      </c>
      <c r="D112" s="81">
        <v>44286</v>
      </c>
      <c r="F112" s="82">
        <f>Totex!$F$29</f>
        <v>0.47377289295206998</v>
      </c>
      <c r="I112" s="31">
        <v>0</v>
      </c>
      <c r="J112" s="31" t="s">
        <v>8186</v>
      </c>
    </row>
    <row r="113" spans="1:10">
      <c r="A113" s="31" t="s">
        <v>8022</v>
      </c>
      <c r="C113" s="31">
        <v>0</v>
      </c>
      <c r="D113" s="81">
        <v>44286</v>
      </c>
      <c r="F113" s="82">
        <f>Totex!$F$35</f>
        <v>0.3294854661718653</v>
      </c>
      <c r="I113" s="31">
        <v>0</v>
      </c>
      <c r="J113" s="31" t="s">
        <v>8187</v>
      </c>
    </row>
    <row r="114" spans="1:10">
      <c r="A114" s="31" t="s">
        <v>8023</v>
      </c>
      <c r="C114" s="31">
        <v>0</v>
      </c>
      <c r="D114" s="81">
        <v>44286</v>
      </c>
      <c r="F114" s="82">
        <f>Totex!$F$41</f>
        <v>-0.14428742678020468</v>
      </c>
      <c r="I114" s="31">
        <v>0</v>
      </c>
      <c r="J114" s="31" t="s">
        <v>8188</v>
      </c>
    </row>
    <row r="115" spans="1:10">
      <c r="A115" s="31" t="s">
        <v>8024</v>
      </c>
      <c r="C115" s="31">
        <v>0</v>
      </c>
      <c r="D115" s="81">
        <v>44286</v>
      </c>
      <c r="G115" s="31">
        <f>Totex!$F$47</f>
        <v>-567.77670338285873</v>
      </c>
      <c r="I115" s="31">
        <v>0</v>
      </c>
      <c r="J115" s="31" t="s">
        <v>8189</v>
      </c>
    </row>
    <row r="116" spans="1:10">
      <c r="A116" s="31" t="s">
        <v>8025</v>
      </c>
      <c r="C116" s="31">
        <v>0</v>
      </c>
      <c r="D116" s="81">
        <v>44286</v>
      </c>
      <c r="G116" s="31">
        <f>Totex!$F$53</f>
        <v>877.72459457448872</v>
      </c>
      <c r="I116" s="31">
        <v>0</v>
      </c>
      <c r="J116" s="31" t="s">
        <v>8190</v>
      </c>
    </row>
    <row r="117" spans="1:10">
      <c r="A117" s="31" t="s">
        <v>8026</v>
      </c>
      <c r="C117" s="31">
        <v>0</v>
      </c>
      <c r="D117" s="81">
        <v>44286</v>
      </c>
      <c r="G117" s="31">
        <f>Totex!$F$59</f>
        <v>2429.718223201638</v>
      </c>
      <c r="I117" s="31">
        <v>0</v>
      </c>
      <c r="J117" s="31" t="s">
        <v>8191</v>
      </c>
    </row>
    <row r="118" spans="1:10">
      <c r="A118" s="31" t="s">
        <v>8027</v>
      </c>
      <c r="C118" s="31">
        <v>0</v>
      </c>
      <c r="D118" s="81">
        <v>44286</v>
      </c>
      <c r="G118" s="31">
        <f>Totex!$F$67</f>
        <v>194.02972091579991</v>
      </c>
      <c r="I118" s="31">
        <v>0</v>
      </c>
      <c r="J118" s="31" t="s">
        <v>8192</v>
      </c>
    </row>
    <row r="119" spans="1:10">
      <c r="A119" s="31" t="s">
        <v>8028</v>
      </c>
      <c r="C119" s="31">
        <v>0</v>
      </c>
      <c r="D119" s="81">
        <v>44286</v>
      </c>
      <c r="G119" s="31">
        <f>Totex!$F$73</f>
        <v>0.86350287791749647</v>
      </c>
      <c r="I119" s="31">
        <v>0</v>
      </c>
      <c r="J119" s="31" t="s">
        <v>8193</v>
      </c>
    </row>
    <row r="120" spans="1:10">
      <c r="A120" s="31" t="s">
        <v>8029</v>
      </c>
      <c r="C120" s="31">
        <v>0</v>
      </c>
      <c r="D120" s="81">
        <v>44286</v>
      </c>
      <c r="G120" s="31">
        <f>Totex!$F$80</f>
        <v>50.934143174185131</v>
      </c>
      <c r="I120" s="31">
        <v>0</v>
      </c>
      <c r="J120" s="31" t="s">
        <v>8194</v>
      </c>
    </row>
    <row r="121" spans="1:10">
      <c r="A121" s="31" t="s">
        <v>8030</v>
      </c>
      <c r="C121" s="31">
        <v>0</v>
      </c>
      <c r="D121" s="81">
        <v>44286</v>
      </c>
      <c r="G121" s="31">
        <f>Totex!$F$86</f>
        <v>43.981779215170668</v>
      </c>
      <c r="I121" s="31">
        <v>0</v>
      </c>
      <c r="J121" s="31" t="s">
        <v>8195</v>
      </c>
    </row>
    <row r="122" spans="1:10">
      <c r="A122" s="31" t="s">
        <v>8031</v>
      </c>
      <c r="C122" s="31">
        <v>0</v>
      </c>
      <c r="D122" s="81">
        <v>44286</v>
      </c>
      <c r="G122" s="31">
        <f>Totex!$F$93</f>
        <v>124.54961116813313</v>
      </c>
      <c r="I122" s="31">
        <v>0</v>
      </c>
      <c r="J122" s="31" t="s">
        <v>8196</v>
      </c>
    </row>
    <row r="123" spans="1:10">
      <c r="A123" s="31" t="s">
        <v>8032</v>
      </c>
      <c r="C123" s="31">
        <v>0</v>
      </c>
      <c r="D123" s="81">
        <v>44286</v>
      </c>
      <c r="G123" s="31">
        <f>Totex!$F$100</f>
        <v>50.934143174185131</v>
      </c>
      <c r="I123" s="31">
        <v>0</v>
      </c>
      <c r="J123" s="31" t="s">
        <v>8197</v>
      </c>
    </row>
    <row r="124" spans="1:10">
      <c r="A124" s="31" t="s">
        <v>8033</v>
      </c>
      <c r="C124" s="31">
        <v>0</v>
      </c>
      <c r="D124" s="81">
        <v>44286</v>
      </c>
      <c r="G124" s="31">
        <f>Totex!$F$106</f>
        <v>9.5200129749154314</v>
      </c>
      <c r="I124" s="31">
        <v>0</v>
      </c>
      <c r="J124" s="31" t="s">
        <v>8198</v>
      </c>
    </row>
    <row r="125" spans="1:10">
      <c r="A125" s="31" t="s">
        <v>8034</v>
      </c>
      <c r="C125" s="31">
        <v>0</v>
      </c>
      <c r="D125" s="81">
        <v>44286</v>
      </c>
      <c r="G125" s="31">
        <f>Totex!$F$112</f>
        <v>-115.02959819321769</v>
      </c>
      <c r="I125" s="31">
        <v>0</v>
      </c>
      <c r="J125" s="31" t="s">
        <v>8199</v>
      </c>
    </row>
    <row r="126" spans="1:10">
      <c r="A126" s="31" t="s">
        <v>8035</v>
      </c>
      <c r="C126" s="31">
        <v>0</v>
      </c>
      <c r="D126" s="81">
        <v>44286</v>
      </c>
      <c r="G126" s="31">
        <f>RCV!$F$11</f>
        <v>17834.635779594075</v>
      </c>
      <c r="I126" s="31">
        <v>0</v>
      </c>
      <c r="J126" s="31" t="s">
        <v>8200</v>
      </c>
    </row>
    <row r="127" spans="1:10">
      <c r="A127" s="31" t="s">
        <v>8036</v>
      </c>
      <c r="C127" s="31">
        <v>0</v>
      </c>
      <c r="D127" s="81">
        <v>44286</v>
      </c>
      <c r="G127" s="31">
        <f>RCV!$F$17</f>
        <v>788.6250373998123</v>
      </c>
      <c r="I127" s="31">
        <v>0</v>
      </c>
      <c r="J127" s="31" t="s">
        <v>8201</v>
      </c>
    </row>
    <row r="128" spans="1:10">
      <c r="A128" s="31" t="s">
        <v>8037</v>
      </c>
      <c r="C128" s="31">
        <v>0</v>
      </c>
      <c r="D128" s="81">
        <v>44286</v>
      </c>
      <c r="G128" s="31">
        <f>RCV!$F$23</f>
        <v>172.54578889614015</v>
      </c>
      <c r="I128" s="31">
        <v>0</v>
      </c>
      <c r="J128" s="31" t="s">
        <v>8202</v>
      </c>
    </row>
    <row r="129" spans="1:10">
      <c r="A129" s="31" t="s">
        <v>8038</v>
      </c>
      <c r="C129" s="31">
        <v>0</v>
      </c>
      <c r="D129" s="81">
        <v>44286</v>
      </c>
      <c r="F129" s="82">
        <f>RCV!$F$29</f>
        <v>4.4218735226549261E-2</v>
      </c>
      <c r="I129" s="31">
        <v>0</v>
      </c>
      <c r="J129" s="31" t="s">
        <v>8203</v>
      </c>
    </row>
    <row r="130" spans="1:10">
      <c r="A130" s="31" t="s">
        <v>8039</v>
      </c>
      <c r="C130" s="31">
        <v>0</v>
      </c>
      <c r="D130" s="81">
        <v>44286</v>
      </c>
      <c r="F130" s="82">
        <f>RCV!$F$35</f>
        <v>3.954895141649048E-2</v>
      </c>
      <c r="I130" s="31">
        <v>0</v>
      </c>
      <c r="J130" s="31" t="s">
        <v>8204</v>
      </c>
    </row>
    <row r="131" spans="1:10">
      <c r="A131" s="31" t="s">
        <v>8040</v>
      </c>
      <c r="C131" s="31">
        <v>0</v>
      </c>
      <c r="D131" s="81">
        <v>44286</v>
      </c>
      <c r="F131" s="82">
        <f>RCV!$F$41</f>
        <v>-4.6697838100587807E-3</v>
      </c>
      <c r="I131" s="31">
        <v>0</v>
      </c>
      <c r="J131" s="31" t="s">
        <v>8205</v>
      </c>
    </row>
    <row r="132" spans="1:10">
      <c r="A132" s="31" t="s">
        <v>8041</v>
      </c>
      <c r="C132" s="31">
        <v>0</v>
      </c>
      <c r="D132" s="81">
        <v>44286</v>
      </c>
      <c r="G132" s="31">
        <f>RCV!$F$47</f>
        <v>-113.49125078107973</v>
      </c>
      <c r="I132" s="31">
        <v>0</v>
      </c>
      <c r="J132" s="31" t="s">
        <v>8206</v>
      </c>
    </row>
    <row r="133" spans="1:10">
      <c r="A133" s="31" t="s">
        <v>8042</v>
      </c>
      <c r="C133" s="31">
        <v>0</v>
      </c>
      <c r="D133" s="81">
        <v>44286</v>
      </c>
      <c r="G133" s="31">
        <f>RCV!$F$53</f>
        <v>286.03703967721987</v>
      </c>
      <c r="I133" s="31">
        <v>0</v>
      </c>
      <c r="J133" s="31" t="s">
        <v>8207</v>
      </c>
    </row>
    <row r="134" spans="1:10">
      <c r="A134" s="31" t="s">
        <v>8043</v>
      </c>
      <c r="C134" s="31">
        <v>0</v>
      </c>
      <c r="D134" s="81">
        <v>44286</v>
      </c>
      <c r="G134" s="31">
        <f>RCV!$F$60</f>
        <v>28.35467562612039</v>
      </c>
      <c r="I134" s="31">
        <v>0</v>
      </c>
      <c r="J134" s="31" t="s">
        <v>8208</v>
      </c>
    </row>
    <row r="135" spans="1:10">
      <c r="A135" s="31" t="s">
        <v>8044</v>
      </c>
      <c r="C135" s="31">
        <v>0</v>
      </c>
      <c r="D135" s="81">
        <v>44286</v>
      </c>
      <c r="G135" s="31">
        <f>RCV!$F$66</f>
        <v>5.2997235849644388</v>
      </c>
      <c r="I135" s="31">
        <v>0</v>
      </c>
      <c r="J135" s="31" t="s">
        <v>8209</v>
      </c>
    </row>
    <row r="136" spans="1:10">
      <c r="A136" s="31" t="s">
        <v>35</v>
      </c>
      <c r="C136" s="31">
        <v>0</v>
      </c>
      <c r="D136" s="81">
        <v>44286</v>
      </c>
      <c r="G136" s="31">
        <f>RCV!$F$73</f>
        <v>8.7855939866677453</v>
      </c>
      <c r="I136" s="31">
        <v>0</v>
      </c>
      <c r="J136" s="31" t="s">
        <v>8210</v>
      </c>
    </row>
    <row r="137" spans="1:10">
      <c r="A137" s="31" t="s">
        <v>8045</v>
      </c>
      <c r="C137" s="31">
        <v>0</v>
      </c>
      <c r="D137" s="81">
        <v>44286</v>
      </c>
      <c r="G137" s="31">
        <f>RCV!$F$80</f>
        <v>-3.4858704017033069</v>
      </c>
      <c r="I137" s="31">
        <v>0</v>
      </c>
      <c r="J137" s="31" t="s">
        <v>8211</v>
      </c>
    </row>
    <row r="138" spans="1:10">
      <c r="A138" s="31" t="s">
        <v>8046</v>
      </c>
      <c r="C138" s="31">
        <v>0</v>
      </c>
      <c r="D138" s="81">
        <v>44286</v>
      </c>
      <c r="G138" s="31">
        <f>Wholesale!$F$11</f>
        <v>1.1806332960179113</v>
      </c>
      <c r="I138" s="31">
        <v>0</v>
      </c>
      <c r="J138" s="31" t="s">
        <v>8212</v>
      </c>
    </row>
    <row r="139" spans="1:10">
      <c r="A139" s="31" t="s">
        <v>8047</v>
      </c>
      <c r="C139" s="31">
        <v>0</v>
      </c>
      <c r="D139" s="81">
        <v>44286</v>
      </c>
      <c r="G139" s="31">
        <f>Wholesale!$F$17</f>
        <v>195.46422407543031</v>
      </c>
      <c r="I139" s="31">
        <v>0</v>
      </c>
      <c r="J139" s="31" t="s">
        <v>8213</v>
      </c>
    </row>
    <row r="140" spans="1:10">
      <c r="A140" s="31" t="s">
        <v>8048</v>
      </c>
      <c r="C140" s="31">
        <v>0</v>
      </c>
      <c r="D140" s="81">
        <v>44286</v>
      </c>
      <c r="G140" s="31">
        <f>Wholesale!$F$24</f>
        <v>167.54522241232189</v>
      </c>
      <c r="I140" s="31">
        <v>0</v>
      </c>
      <c r="J140" s="31" t="s">
        <v>8214</v>
      </c>
    </row>
    <row r="141" spans="1:10">
      <c r="A141" s="31" t="s">
        <v>8049</v>
      </c>
      <c r="C141" s="31">
        <v>0</v>
      </c>
      <c r="D141" s="81">
        <v>44286</v>
      </c>
      <c r="G141" s="31">
        <f>Wholesale!$F$30</f>
        <v>11371.864368146185</v>
      </c>
      <c r="I141" s="31">
        <v>0</v>
      </c>
      <c r="J141" s="31" t="s">
        <v>8215</v>
      </c>
    </row>
    <row r="142" spans="1:10">
      <c r="A142" s="31" t="s">
        <v>8050</v>
      </c>
      <c r="C142" s="31">
        <v>0</v>
      </c>
      <c r="D142" s="81">
        <v>44286</v>
      </c>
      <c r="G142" s="31">
        <f>Wholesale!$F$38</f>
        <v>896.40343652742786</v>
      </c>
      <c r="I142" s="31">
        <v>0</v>
      </c>
      <c r="J142" s="31" t="s">
        <v>8216</v>
      </c>
    </row>
    <row r="143" spans="1:10">
      <c r="A143" s="31" t="s">
        <v>8051</v>
      </c>
      <c r="C143" s="31">
        <v>0</v>
      </c>
      <c r="D143" s="81">
        <v>44286</v>
      </c>
      <c r="G143" s="31">
        <f>Wholesale!$F$44</f>
        <v>0.18690827766276127</v>
      </c>
      <c r="I143" s="31">
        <v>0</v>
      </c>
      <c r="J143" s="31" t="s">
        <v>8217</v>
      </c>
    </row>
    <row r="144" spans="1:10">
      <c r="A144" s="31" t="s">
        <v>8053</v>
      </c>
      <c r="C144" s="31">
        <v>0</v>
      </c>
      <c r="D144" s="81">
        <v>44286</v>
      </c>
      <c r="G144" s="31">
        <f>Wholesale!$F$52</f>
        <v>2201.838372739775</v>
      </c>
      <c r="I144" s="31">
        <v>0</v>
      </c>
      <c r="J144" s="31" t="s">
        <v>8218</v>
      </c>
    </row>
    <row r="145" spans="1:10">
      <c r="A145" s="31" t="s">
        <v>8054</v>
      </c>
      <c r="C145" s="31">
        <v>0</v>
      </c>
      <c r="D145" s="81">
        <v>44286</v>
      </c>
      <c r="G145" s="31">
        <f>Wholesale!$F$60</f>
        <v>505.02997828467278</v>
      </c>
      <c r="I145" s="31">
        <v>0</v>
      </c>
      <c r="J145" s="31" t="s">
        <v>8219</v>
      </c>
    </row>
    <row r="146" spans="1:10">
      <c r="A146" s="31" t="s">
        <v>8052</v>
      </c>
      <c r="C146" s="31">
        <v>0</v>
      </c>
      <c r="D146" s="81">
        <v>44286</v>
      </c>
      <c r="G146" s="31">
        <f>Wholesale!$F$66</f>
        <v>94.394283409249923</v>
      </c>
      <c r="I146" s="31">
        <v>0</v>
      </c>
      <c r="J146" s="31" t="s">
        <v>8220</v>
      </c>
    </row>
    <row r="147" spans="1:10">
      <c r="A147" s="31" t="s">
        <v>8055</v>
      </c>
      <c r="C147" s="31">
        <v>0</v>
      </c>
      <c r="D147" s="81">
        <v>44286</v>
      </c>
      <c r="G147" s="31">
        <f>'Wholesale reconciliation'!$F$11</f>
        <v>75.322252924944436</v>
      </c>
      <c r="I147" s="31">
        <v>0</v>
      </c>
      <c r="J147" s="31" t="s">
        <v>8221</v>
      </c>
    </row>
    <row r="148" spans="1:10">
      <c r="A148" s="31" t="s">
        <v>8056</v>
      </c>
      <c r="C148" s="31">
        <v>0</v>
      </c>
      <c r="D148" s="81">
        <v>44286</v>
      </c>
      <c r="G148" s="31">
        <f>'Wholesale reconciliation'!$F$19</f>
        <v>-1.5709337101431462</v>
      </c>
      <c r="I148" s="31">
        <v>0</v>
      </c>
      <c r="J148" s="31" t="s">
        <v>8222</v>
      </c>
    </row>
    <row r="149" spans="1:10">
      <c r="A149" s="31" t="s">
        <v>8057</v>
      </c>
      <c r="C149" s="31">
        <v>0</v>
      </c>
      <c r="D149" s="81">
        <v>44286</v>
      </c>
      <c r="G149" s="31">
        <f>'Wholesale reconciliation'!$F$25</f>
        <v>-0.29362051408522688</v>
      </c>
      <c r="I149" s="31">
        <v>0</v>
      </c>
      <c r="J149" s="31" t="s">
        <v>8223</v>
      </c>
    </row>
    <row r="150" spans="1:10">
      <c r="A150" s="31" t="s">
        <v>8059</v>
      </c>
      <c r="C150" s="31">
        <v>0</v>
      </c>
      <c r="D150" s="81">
        <v>44286</v>
      </c>
      <c r="G150" s="31">
        <f>'Other wholesale items'!$F$13</f>
        <v>75.35681756215223</v>
      </c>
      <c r="I150" s="31">
        <v>0</v>
      </c>
      <c r="J150" s="31" t="s">
        <v>8224</v>
      </c>
    </row>
    <row r="151" spans="1:10">
      <c r="A151" s="31" t="s">
        <v>8060</v>
      </c>
      <c r="C151" s="31">
        <v>0</v>
      </c>
      <c r="D151" s="81">
        <v>44286</v>
      </c>
      <c r="G151" s="31">
        <f>'Other wholesale items'!$F$21</f>
        <v>-12.383484591894073</v>
      </c>
      <c r="I151" s="31">
        <v>0</v>
      </c>
      <c r="J151" s="31" t="s">
        <v>8225</v>
      </c>
    </row>
    <row r="152" spans="1:10">
      <c r="A152" s="31" t="s">
        <v>8058</v>
      </c>
      <c r="C152" s="31">
        <v>0</v>
      </c>
      <c r="D152" s="81">
        <v>44286</v>
      </c>
      <c r="G152" s="31">
        <f>'Other wholesale items'!$F$27</f>
        <v>-2.3145757765342632</v>
      </c>
      <c r="I152" s="31">
        <v>0</v>
      </c>
      <c r="J152" s="31" t="s">
        <v>8226</v>
      </c>
    </row>
    <row r="153" spans="1:10">
      <c r="A153" s="31" t="s">
        <v>8061</v>
      </c>
      <c r="C153" s="31">
        <v>0</v>
      </c>
      <c r="D153" s="81">
        <v>44286</v>
      </c>
      <c r="G153" s="31">
        <f>'Other wholesale items'!$F$35</f>
        <v>4.4620359806147514</v>
      </c>
      <c r="I153" s="31">
        <v>0</v>
      </c>
      <c r="J153" s="31" t="s">
        <v>8227</v>
      </c>
    </row>
    <row r="154" spans="1:10">
      <c r="A154" s="31" t="s">
        <v>8062</v>
      </c>
      <c r="C154" s="31">
        <v>0</v>
      </c>
      <c r="D154" s="81">
        <v>44286</v>
      </c>
      <c r="G154" s="31">
        <f>'Other wholesale items'!$F$43</f>
        <v>-0.73325222059499084</v>
      </c>
      <c r="I154" s="31">
        <v>0</v>
      </c>
      <c r="J154" s="31" t="s">
        <v>8228</v>
      </c>
    </row>
    <row r="155" spans="1:10">
      <c r="A155" s="31" t="s">
        <v>258</v>
      </c>
      <c r="C155" s="31">
        <v>0</v>
      </c>
      <c r="D155" s="81">
        <v>44286</v>
      </c>
      <c r="G155" s="31">
        <f>'Other wholesale items'!$F$49</f>
        <v>-0.13705090964380484</v>
      </c>
      <c r="I155" s="31">
        <v>0</v>
      </c>
      <c r="J155" s="31" t="s">
        <v>8229</v>
      </c>
    </row>
    <row r="156" spans="1:10">
      <c r="A156" s="31" t="s">
        <v>8063</v>
      </c>
      <c r="C156" s="31">
        <v>0</v>
      </c>
      <c r="D156" s="81">
        <v>44286</v>
      </c>
      <c r="G156" s="31">
        <f>'Other wholesale items'!$F$57</f>
        <v>0</v>
      </c>
      <c r="I156" s="31">
        <v>0</v>
      </c>
      <c r="J156" s="31" t="s">
        <v>8230</v>
      </c>
    </row>
    <row r="157" spans="1:10">
      <c r="A157" s="31" t="s">
        <v>8064</v>
      </c>
      <c r="C157" s="31">
        <v>0</v>
      </c>
      <c r="D157" s="81">
        <v>44286</v>
      </c>
      <c r="G157" s="31">
        <f>'Other wholesale items'!$F$65</f>
        <v>0</v>
      </c>
      <c r="I157" s="31">
        <v>0</v>
      </c>
      <c r="J157" s="31" t="s">
        <v>8231</v>
      </c>
    </row>
    <row r="158" spans="1:10">
      <c r="A158" s="31" t="s">
        <v>259</v>
      </c>
      <c r="C158" s="31">
        <v>0</v>
      </c>
      <c r="D158" s="81">
        <v>44286</v>
      </c>
      <c r="G158" s="31">
        <f>'Other wholesale items'!$F$71</f>
        <v>0</v>
      </c>
      <c r="I158" s="31">
        <v>0</v>
      </c>
      <c r="J158" s="31" t="s">
        <v>8232</v>
      </c>
    </row>
    <row r="159" spans="1:10">
      <c r="A159" s="31" t="s">
        <v>55</v>
      </c>
      <c r="C159" s="31">
        <v>0</v>
      </c>
      <c r="D159" s="81">
        <v>44286</v>
      </c>
      <c r="G159" s="31">
        <f>'Other wholesale items'!$F$81</f>
        <v>58.624822957277338</v>
      </c>
      <c r="I159" s="31">
        <v>0</v>
      </c>
      <c r="J159" s="31" t="s">
        <v>8233</v>
      </c>
    </row>
    <row r="160" spans="1:10">
      <c r="A160" s="31" t="s">
        <v>7186</v>
      </c>
      <c r="C160" s="31">
        <v>0</v>
      </c>
      <c r="D160" s="81">
        <v>44286</v>
      </c>
      <c r="G160" s="31">
        <f>'Other wholesale items'!$F$93</f>
        <v>61.076449643455405</v>
      </c>
      <c r="I160" s="31">
        <v>0</v>
      </c>
      <c r="J160" s="31" t="s">
        <v>8234</v>
      </c>
    </row>
    <row r="161" spans="1:10">
      <c r="A161" s="31" t="s">
        <v>8065</v>
      </c>
      <c r="C161" s="31">
        <v>0</v>
      </c>
      <c r="D161" s="81">
        <v>44286</v>
      </c>
      <c r="G161" s="31">
        <f>'Cost to serve'!$F$11</f>
        <v>5711.8065999999999</v>
      </c>
      <c r="I161" s="31">
        <v>0</v>
      </c>
      <c r="J161" s="31" t="s">
        <v>8235</v>
      </c>
    </row>
    <row r="162" spans="1:10">
      <c r="A162" s="31" t="s">
        <v>8066</v>
      </c>
      <c r="C162" s="31">
        <v>0</v>
      </c>
      <c r="D162" s="81">
        <v>44286</v>
      </c>
      <c r="G162" s="31">
        <f>'Cost to serve'!$F$17</f>
        <v>6085.267600000001</v>
      </c>
      <c r="I162" s="31">
        <v>0</v>
      </c>
      <c r="J162" s="31" t="s">
        <v>8236</v>
      </c>
    </row>
    <row r="163" spans="1:10">
      <c r="A163" s="31" t="s">
        <v>8067</v>
      </c>
      <c r="C163" s="31">
        <v>0</v>
      </c>
      <c r="D163" s="81">
        <v>44286</v>
      </c>
      <c r="G163" s="31">
        <f>'Cost to serve'!$F$24</f>
        <v>115.18070704749591</v>
      </c>
      <c r="I163" s="31">
        <v>0</v>
      </c>
      <c r="J163" s="31" t="s">
        <v>8237</v>
      </c>
    </row>
    <row r="164" spans="1:10">
      <c r="A164" s="31" t="s">
        <v>8068</v>
      </c>
      <c r="C164" s="31">
        <v>0</v>
      </c>
      <c r="D164" s="81">
        <v>44286</v>
      </c>
      <c r="G164" s="31">
        <f>'Cost to serve'!$F$31</f>
        <v>201.38569249818843</v>
      </c>
      <c r="I164" s="31">
        <v>0</v>
      </c>
      <c r="J164" s="31" t="s">
        <v>8238</v>
      </c>
    </row>
    <row r="165" spans="1:10">
      <c r="A165" s="31" t="s">
        <v>8069</v>
      </c>
      <c r="C165" s="31">
        <v>0</v>
      </c>
      <c r="D165" s="81">
        <v>44286</v>
      </c>
      <c r="G165" s="31">
        <f>'Cost to serve'!$F$37</f>
        <v>86.204985450692519</v>
      </c>
      <c r="I165" s="31">
        <v>0</v>
      </c>
      <c r="J165" s="31" t="s">
        <v>8239</v>
      </c>
    </row>
    <row r="166" spans="1:10">
      <c r="A166" s="31" t="s">
        <v>8070</v>
      </c>
      <c r="C166" s="31">
        <v>0</v>
      </c>
      <c r="D166" s="81">
        <v>44286</v>
      </c>
      <c r="F166" s="82">
        <f>'Customer number impacts'!$F$11</f>
        <v>1.3752774671169806E-4</v>
      </c>
      <c r="I166" s="31">
        <v>0</v>
      </c>
      <c r="J166" s="31" t="s">
        <v>8240</v>
      </c>
    </row>
    <row r="167" spans="1:10">
      <c r="A167" s="31" t="s">
        <v>8072</v>
      </c>
      <c r="C167" s="31">
        <v>0</v>
      </c>
      <c r="D167" s="81">
        <v>44286</v>
      </c>
      <c r="F167" s="82">
        <f>'Customer number impacts'!$F$17</f>
        <v>1.3406385198309182E-4</v>
      </c>
      <c r="I167" s="31">
        <v>0</v>
      </c>
      <c r="J167" s="31" t="s">
        <v>8241</v>
      </c>
    </row>
    <row r="168" spans="1:10">
      <c r="A168" s="31" t="s">
        <v>8073</v>
      </c>
      <c r="C168" s="31">
        <v>0</v>
      </c>
      <c r="D168" s="81">
        <v>44286</v>
      </c>
      <c r="G168" s="31">
        <f>'Customer number impacts'!$F$25</f>
        <v>-58.285983787584108</v>
      </c>
      <c r="I168" s="31">
        <v>0</v>
      </c>
      <c r="J168" s="31" t="s">
        <v>8242</v>
      </c>
    </row>
    <row r="169" spans="1:10">
      <c r="A169" s="31" t="s">
        <v>8074</v>
      </c>
      <c r="C169" s="31">
        <v>0</v>
      </c>
      <c r="D169" s="81">
        <v>44286</v>
      </c>
      <c r="G169" s="31">
        <f>'Breakdown by costs'!$F$13</f>
        <v>14.819736559879869</v>
      </c>
      <c r="I169" s="31">
        <v>0</v>
      </c>
      <c r="J169" s="31" t="s">
        <v>8243</v>
      </c>
    </row>
    <row r="170" spans="1:10">
      <c r="A170" s="31" t="s">
        <v>8076</v>
      </c>
      <c r="C170" s="31">
        <v>0</v>
      </c>
      <c r="D170" s="81">
        <v>44286</v>
      </c>
      <c r="G170" s="31">
        <f>'Breakdown by costs'!$F$22</f>
        <v>3683.3118127627622</v>
      </c>
      <c r="I170" s="31">
        <v>0</v>
      </c>
      <c r="J170" s="31" t="s">
        <v>8244</v>
      </c>
    </row>
    <row r="171" spans="1:10">
      <c r="A171" s="31" t="s">
        <v>8077</v>
      </c>
      <c r="C171" s="31">
        <v>0</v>
      </c>
      <c r="D171" s="81">
        <v>44286</v>
      </c>
      <c r="G171" s="31">
        <f>'Breakdown by costs'!$F$29</f>
        <v>320.77</v>
      </c>
      <c r="I171" s="31">
        <v>0</v>
      </c>
      <c r="J171" s="31" t="s">
        <v>8245</v>
      </c>
    </row>
    <row r="172" spans="1:10">
      <c r="A172" s="31" t="s">
        <v>8078</v>
      </c>
      <c r="C172" s="31">
        <v>0</v>
      </c>
      <c r="D172" s="81">
        <v>44286</v>
      </c>
      <c r="G172" s="31">
        <f>'Breakdown by costs'!$F$36</f>
        <v>2.3889999999999998</v>
      </c>
      <c r="I172" s="31">
        <v>0</v>
      </c>
      <c r="J172" s="31" t="s">
        <v>8246</v>
      </c>
    </row>
    <row r="173" spans="1:10">
      <c r="A173" s="31" t="s">
        <v>8079</v>
      </c>
      <c r="C173" s="31">
        <v>0</v>
      </c>
      <c r="D173" s="81">
        <v>44286</v>
      </c>
      <c r="G173" s="31">
        <f>'Breakdown by costs'!$F$43</f>
        <v>264.47372076899285</v>
      </c>
      <c r="I173" s="31">
        <v>0</v>
      </c>
      <c r="J173" s="31" t="s">
        <v>8247</v>
      </c>
    </row>
    <row r="174" spans="1:10">
      <c r="A174" s="31" t="s">
        <v>8080</v>
      </c>
      <c r="C174" s="31">
        <v>0</v>
      </c>
      <c r="D174" s="81">
        <v>44286</v>
      </c>
      <c r="G174" s="31">
        <f>'Breakdown by costs'!$F$50</f>
        <v>0</v>
      </c>
      <c r="I174" s="31">
        <v>0</v>
      </c>
      <c r="J174" s="31" t="s">
        <v>8248</v>
      </c>
    </row>
    <row r="175" spans="1:10">
      <c r="A175" s="31" t="s">
        <v>8081</v>
      </c>
      <c r="C175" s="31">
        <v>0</v>
      </c>
      <c r="D175" s="81">
        <v>44286</v>
      </c>
      <c r="G175" s="31">
        <f>'Breakdown by costs'!$F$57</f>
        <v>0</v>
      </c>
      <c r="I175" s="31">
        <v>0</v>
      </c>
      <c r="J175" s="31" t="s">
        <v>8249</v>
      </c>
    </row>
    <row r="176" spans="1:10">
      <c r="A176" s="31" t="s">
        <v>8082</v>
      </c>
      <c r="C176" s="31">
        <v>0</v>
      </c>
      <c r="D176" s="81">
        <v>44286</v>
      </c>
      <c r="G176" s="31">
        <f>'Breakdown by costs'!$F$64</f>
        <v>2086.4665447790821</v>
      </c>
      <c r="I176" s="31">
        <v>0</v>
      </c>
      <c r="J176" s="31" t="s">
        <v>8250</v>
      </c>
    </row>
    <row r="177" spans="1:10">
      <c r="A177" s="31" t="s">
        <v>8083</v>
      </c>
      <c r="C177" s="31">
        <v>0</v>
      </c>
      <c r="D177" s="81">
        <v>44286</v>
      </c>
      <c r="G177" s="31">
        <f>'Breakdown by costs'!$F$71</f>
        <v>0</v>
      </c>
      <c r="I177" s="31">
        <v>0</v>
      </c>
      <c r="J177" s="31" t="s">
        <v>8251</v>
      </c>
    </row>
    <row r="178" spans="1:10">
      <c r="A178" s="31" t="s">
        <v>8084</v>
      </c>
      <c r="C178" s="31">
        <v>0</v>
      </c>
      <c r="D178" s="81">
        <v>44286</v>
      </c>
      <c r="G178" s="31">
        <f>'Breakdown by costs'!$F$78</f>
        <v>5833.6931547727836</v>
      </c>
      <c r="I178" s="31">
        <v>0</v>
      </c>
      <c r="J178" s="31" t="s">
        <v>8252</v>
      </c>
    </row>
    <row r="179" spans="1:10">
      <c r="A179" s="31" t="s">
        <v>8085</v>
      </c>
      <c r="C179" s="31">
        <v>0</v>
      </c>
      <c r="D179" s="81">
        <v>44286</v>
      </c>
      <c r="G179" s="31">
        <f>'Breakdown by costs'!$F$91</f>
        <v>12191.104233083621</v>
      </c>
      <c r="I179" s="31">
        <v>0</v>
      </c>
      <c r="J179" s="31" t="s">
        <v>8253</v>
      </c>
    </row>
    <row r="180" spans="1:10">
      <c r="A180" s="31" t="s">
        <v>8087</v>
      </c>
      <c r="C180" s="31">
        <v>0</v>
      </c>
      <c r="D180" s="81">
        <v>44286</v>
      </c>
      <c r="G180" s="31">
        <f>'Breakdown by costs'!$F$99</f>
        <v>0.30213110661191556</v>
      </c>
      <c r="I180" s="31">
        <v>0</v>
      </c>
      <c r="J180" s="31" t="s">
        <v>8254</v>
      </c>
    </row>
    <row r="181" spans="1:10">
      <c r="A181" s="31" t="s">
        <v>8088</v>
      </c>
      <c r="C181" s="31">
        <v>0</v>
      </c>
      <c r="D181" s="81">
        <v>44286</v>
      </c>
      <c r="G181" s="31">
        <f>'Breakdown by costs'!$F$105</f>
        <v>2.63118085012767E-2</v>
      </c>
      <c r="I181" s="31">
        <v>0</v>
      </c>
      <c r="J181" s="31" t="s">
        <v>8255</v>
      </c>
    </row>
    <row r="182" spans="1:10">
      <c r="A182" s="31" t="s">
        <v>8089</v>
      </c>
      <c r="C182" s="31">
        <v>0</v>
      </c>
      <c r="D182" s="81">
        <v>44286</v>
      </c>
      <c r="G182" s="31">
        <f>'Breakdown by costs'!$F$111</f>
        <v>1.9596256043130604E-4</v>
      </c>
      <c r="I182" s="31">
        <v>0</v>
      </c>
      <c r="J182" s="31" t="s">
        <v>8256</v>
      </c>
    </row>
    <row r="183" spans="1:10">
      <c r="A183" s="31" t="s">
        <v>8090</v>
      </c>
      <c r="C183" s="31">
        <v>0</v>
      </c>
      <c r="D183" s="81">
        <v>44286</v>
      </c>
      <c r="G183" s="31">
        <f>'Breakdown by costs'!$F$117</f>
        <v>2.169399225143831E-2</v>
      </c>
      <c r="I183" s="31">
        <v>0</v>
      </c>
      <c r="J183" s="31" t="s">
        <v>8257</v>
      </c>
    </row>
    <row r="184" spans="1:10">
      <c r="A184" s="31" t="s">
        <v>8091</v>
      </c>
      <c r="C184" s="31">
        <v>0</v>
      </c>
      <c r="D184" s="81">
        <v>44286</v>
      </c>
      <c r="G184" s="31">
        <f>'Breakdown by costs'!$F$123</f>
        <v>0</v>
      </c>
      <c r="I184" s="31">
        <v>0</v>
      </c>
      <c r="J184" s="31" t="s">
        <v>8258</v>
      </c>
    </row>
    <row r="185" spans="1:10">
      <c r="A185" s="31" t="s">
        <v>8092</v>
      </c>
      <c r="C185" s="31">
        <v>0</v>
      </c>
      <c r="D185" s="81">
        <v>44286</v>
      </c>
      <c r="G185" s="31">
        <f>'Breakdown by costs'!$F$129</f>
        <v>0</v>
      </c>
      <c r="I185" s="31">
        <v>0</v>
      </c>
      <c r="J185" s="31" t="s">
        <v>8259</v>
      </c>
    </row>
    <row r="186" spans="1:10">
      <c r="A186" s="31" t="s">
        <v>8093</v>
      </c>
      <c r="C186" s="31">
        <v>0</v>
      </c>
      <c r="D186" s="81">
        <v>44286</v>
      </c>
      <c r="G186" s="31">
        <f>'Breakdown by costs'!$F$135</f>
        <v>0.17114664142702771</v>
      </c>
      <c r="I186" s="31">
        <v>0</v>
      </c>
      <c r="J186" s="31" t="s">
        <v>8260</v>
      </c>
    </row>
    <row r="187" spans="1:10">
      <c r="A187" s="31" t="s">
        <v>8094</v>
      </c>
      <c r="C187" s="31">
        <v>0</v>
      </c>
      <c r="D187" s="81">
        <v>44286</v>
      </c>
      <c r="G187" s="31">
        <f>'Breakdown by costs'!$F$141</f>
        <v>0</v>
      </c>
      <c r="I187" s="31">
        <v>0</v>
      </c>
      <c r="J187" s="31" t="s">
        <v>8261</v>
      </c>
    </row>
    <row r="188" spans="1:10">
      <c r="A188" s="31" t="s">
        <v>8095</v>
      </c>
      <c r="C188" s="31">
        <v>0</v>
      </c>
      <c r="D188" s="81">
        <v>44286</v>
      </c>
      <c r="G188" s="31">
        <f>'Breakdown by costs'!$F$147</f>
        <v>0.47852048864791041</v>
      </c>
      <c r="I188" s="31">
        <v>0</v>
      </c>
      <c r="J188" s="31" t="s">
        <v>8262</v>
      </c>
    </row>
    <row r="189" spans="1:10">
      <c r="A189" s="31" t="s">
        <v>101</v>
      </c>
      <c r="C189" s="31">
        <v>0</v>
      </c>
      <c r="D189" s="81">
        <v>44286</v>
      </c>
      <c r="G189" s="31">
        <f>'Breakdown by costs'!$F$155</f>
        <v>4.4775034065335673</v>
      </c>
      <c r="I189" s="31">
        <v>0</v>
      </c>
      <c r="J189" s="31" t="s">
        <v>8263</v>
      </c>
    </row>
    <row r="190" spans="1:10">
      <c r="A190" s="31" t="s">
        <v>141</v>
      </c>
      <c r="C190" s="31">
        <v>0</v>
      </c>
      <c r="D190" s="81">
        <v>44286</v>
      </c>
      <c r="G190" s="31">
        <f>'Breakdown by costs'!$F$161</f>
        <v>0.38993407040292827</v>
      </c>
      <c r="I190" s="31">
        <v>0</v>
      </c>
      <c r="J190" s="31" t="s">
        <v>8264</v>
      </c>
    </row>
    <row r="191" spans="1:10">
      <c r="A191" s="31" t="s">
        <v>142</v>
      </c>
      <c r="C191" s="31">
        <v>0</v>
      </c>
      <c r="D191" s="81">
        <v>44286</v>
      </c>
      <c r="G191" s="31">
        <f>'Breakdown by costs'!$F$167</f>
        <v>2.9041135211914943E-3</v>
      </c>
      <c r="I191" s="31">
        <v>0</v>
      </c>
      <c r="J191" s="31" t="s">
        <v>8265</v>
      </c>
    </row>
    <row r="192" spans="1:10">
      <c r="A192" s="31" t="s">
        <v>137</v>
      </c>
      <c r="C192" s="31">
        <v>0</v>
      </c>
      <c r="D192" s="81">
        <v>44286</v>
      </c>
      <c r="G192" s="31">
        <f>'Breakdown by costs'!$F$173</f>
        <v>0.32149925009839092</v>
      </c>
      <c r="I192" s="31">
        <v>0</v>
      </c>
      <c r="J192" s="31" t="s">
        <v>8266</v>
      </c>
    </row>
    <row r="193" spans="1:10">
      <c r="A193" s="31" t="s">
        <v>143</v>
      </c>
      <c r="C193" s="31">
        <v>0</v>
      </c>
      <c r="D193" s="81">
        <v>44286</v>
      </c>
      <c r="G193" s="31">
        <f>'Breakdown by costs'!$F$179</f>
        <v>0</v>
      </c>
      <c r="I193" s="31">
        <v>0</v>
      </c>
      <c r="J193" s="31" t="s">
        <v>8267</v>
      </c>
    </row>
    <row r="194" spans="1:10">
      <c r="A194" s="31" t="s">
        <v>144</v>
      </c>
      <c r="C194" s="31">
        <v>0</v>
      </c>
      <c r="D194" s="81">
        <v>44286</v>
      </c>
      <c r="G194" s="31">
        <f>'Breakdown by costs'!$F$185</f>
        <v>0</v>
      </c>
      <c r="I194" s="31">
        <v>0</v>
      </c>
      <c r="J194" s="31" t="s">
        <v>8268</v>
      </c>
    </row>
    <row r="195" spans="1:10">
      <c r="A195" s="31" t="s">
        <v>145</v>
      </c>
      <c r="C195" s="31">
        <v>0</v>
      </c>
      <c r="D195" s="81">
        <v>44286</v>
      </c>
      <c r="G195" s="31">
        <f>'Breakdown by costs'!$F$191</f>
        <v>2.536348139056773</v>
      </c>
      <c r="I195" s="31">
        <v>0</v>
      </c>
      <c r="J195" s="31" t="s">
        <v>8269</v>
      </c>
    </row>
    <row r="196" spans="1:10">
      <c r="A196" s="31" t="s">
        <v>146</v>
      </c>
      <c r="C196" s="31">
        <v>0</v>
      </c>
      <c r="D196" s="81">
        <v>44286</v>
      </c>
      <c r="G196" s="31">
        <f>'Breakdown by costs'!$F$197</f>
        <v>0</v>
      </c>
      <c r="I196" s="31">
        <v>0</v>
      </c>
      <c r="J196" s="31" t="s">
        <v>8270</v>
      </c>
    </row>
    <row r="197" spans="1:10">
      <c r="A197" s="31" t="s">
        <v>8097</v>
      </c>
      <c r="C197" s="31">
        <v>0</v>
      </c>
      <c r="D197" s="81">
        <v>44286</v>
      </c>
      <c r="G197" s="31">
        <f>'Breakdown by costs'!$F$203</f>
        <v>7.0915475802670178</v>
      </c>
      <c r="I197" s="31">
        <v>0</v>
      </c>
      <c r="J197" s="31" t="s">
        <v>8271</v>
      </c>
    </row>
  </sheetData>
  <pageMargins left="0.7" right="0.7" top="0.75" bottom="0.75" header="0.3" footer="0.3"/>
  <customProperties>
    <customPr name="MMSheetType" r:id="rId1"/>
  </customPropertie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47"/>
  <sheetViews>
    <sheetView showGridLines="0" workbookViewId="0"/>
  </sheetViews>
  <sheetFormatPr defaultColWidth="0" defaultRowHeight="12.75"/>
  <cols>
    <col min="1" max="1" width="36.83203125" style="70" customWidth="1"/>
    <col min="2" max="2" width="28.1640625" style="70" customWidth="1"/>
    <col min="3" max="3" width="23.1640625" style="70" customWidth="1"/>
    <col min="4" max="4" width="9.33203125" style="70" customWidth="1"/>
    <col min="5" max="26" width="9.33203125" style="70" hidden="1" customWidth="1"/>
    <col min="27" max="55" width="9.1640625" style="70" hidden="1" customWidth="1"/>
    <col min="56" max="56" width="9.33203125" style="70" hidden="1" customWidth="1"/>
    <col min="57" max="16384" width="9.33203125" style="70" hidden="1"/>
  </cols>
  <sheetData>
    <row r="1" spans="1:101" s="67" customFormat="1" ht="19.5">
      <c r="A1" s="30" t="str">
        <f ca="1" xml:space="preserve"> RIGHT(CELL("filename", A1), LEN(CELL("filename", A1)) - SEARCH("]", CELL("filename", A1)))</f>
        <v>Contents</v>
      </c>
    </row>
    <row r="2" spans="1:101" s="31" customFormat="1" ht="11.25"/>
    <row r="3" spans="1:101" s="31" customFormat="1" ht="11.25"/>
    <row r="4" spans="1:101" s="31" customFormat="1" ht="11.25"/>
    <row r="5" spans="1:101" s="31" customFormat="1" ht="18.75">
      <c r="A5" s="4" t="s">
        <v>10</v>
      </c>
      <c r="B5" s="43"/>
      <c r="C5" s="43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101" s="31" customFormat="1" ht="15.75">
      <c r="A6" s="68" t="str">
        <f>HYPERLINK("#TOCrepobxTotal_bill_impacts_Year","1.Total bill impacts")</f>
        <v>1.Total bill impacts</v>
      </c>
      <c r="B6" s="62"/>
      <c r="C6" s="58"/>
    </row>
    <row r="9" spans="1:101" ht="18.75">
      <c r="A9" s="4" t="s">
        <v>11</v>
      </c>
      <c r="B9" s="4" t="s">
        <v>12</v>
      </c>
      <c r="C9" s="4" t="s">
        <v>13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</row>
    <row r="11" spans="1:101">
      <c r="A11" s="70" t="str">
        <f>HYPERLINK("#TOCobxInputs", "1.Inputs")</f>
        <v>1.Inputs</v>
      </c>
    </row>
    <row r="12" spans="1:101">
      <c r="B12" s="70" t="str">
        <f>HYPERLINK("#TOCobxInputs.Totex", "1.1.Totex")</f>
        <v>1.1.Totex</v>
      </c>
    </row>
    <row r="13" spans="1:101">
      <c r="B13" s="70" t="str">
        <f>HYPERLINK("#TOCobxInputs.RCV", "1.2.RCV")</f>
        <v>1.2.RCV</v>
      </c>
    </row>
    <row r="14" spans="1:101">
      <c r="B14" s="70" t="str">
        <f>HYPERLINK("#TOCobxInputs.Wholesale", "1.3.Wholesale")</f>
        <v>1.3.Wholesale</v>
      </c>
    </row>
    <row r="15" spans="1:101">
      <c r="B15" s="70" t="str">
        <f>HYPERLINK("#TOCobxInputs.Wholesale_reconciliation", "1.4.Wholesale reconciliation")</f>
        <v>1.4.Wholesale reconciliation</v>
      </c>
    </row>
    <row r="16" spans="1:101">
      <c r="B16" s="70" t="str">
        <f>HYPERLINK("#TOCobxInputs.Other_wholesale_items", "1.5.Other wholesale items")</f>
        <v>1.5.Other wholesale items</v>
      </c>
    </row>
    <row r="17" spans="1:2">
      <c r="B17" s="70" t="str">
        <f>HYPERLINK("#TOCobxInputs.Housing", "1.6.Housing")</f>
        <v>1.6.Housing</v>
      </c>
    </row>
    <row r="18" spans="1:2">
      <c r="B18" s="70" t="str">
        <f>HYPERLINK("#TOCobxInputs.Cost_to_serve", "1.7.Cost to serve")</f>
        <v>1.7.Cost to serve</v>
      </c>
    </row>
    <row r="19" spans="1:2">
      <c r="B19" s="70" t="str">
        <f>HYPERLINK("#TOCobxInputs.Costs_breakdown", "1.8.Costs breakdown")</f>
        <v>1.8.Costs breakdown</v>
      </c>
    </row>
    <row r="20" spans="1:2">
      <c r="B20" s="70" t="str">
        <f>HYPERLINK("#TOCobxInputs.Model_Constants", "1.9.Model Constants")</f>
        <v>1.9.Model Constants</v>
      </c>
    </row>
    <row r="22" spans="1:2">
      <c r="A22" s="70" t="str">
        <f>HYPERLINK("#TOCobxTime", "2.Time")</f>
        <v>2.Time</v>
      </c>
    </row>
    <row r="23" spans="1:2">
      <c r="B23" s="70" t="str">
        <f>HYPERLINK("#TOCobxTime.Headers", "2.1.Headers")</f>
        <v>2.1.Headers</v>
      </c>
    </row>
    <row r="25" spans="1:2">
      <c r="A25" s="70" t="str">
        <f>HYPERLINK("#TOCobxTotex", "3.Totex")</f>
        <v>3.Totex</v>
      </c>
    </row>
    <row r="27" spans="1:2">
      <c r="A27" s="70" t="str">
        <f>HYPERLINK("#TOCobxRCV", "4.RCV")</f>
        <v>4.RCV</v>
      </c>
    </row>
    <row r="29" spans="1:2">
      <c r="A29" s="70" t="str">
        <f>HYPERLINK("#TOCobxWholesale", "5.Wholesale")</f>
        <v>5.Wholesale</v>
      </c>
    </row>
    <row r="30" spans="1:2">
      <c r="B30" s="70" t="str">
        <f>HYPERLINK("#TOCobxWholesale.WACC", "5.1.WACC")</f>
        <v>5.1.WACC</v>
      </c>
    </row>
    <row r="32" spans="1:2">
      <c r="A32" s="70" t="str">
        <f>HYPERLINK("#TOCobxWholesale_reconciliation", "6.Wholesale reconciliation")</f>
        <v>6.Wholesale reconciliation</v>
      </c>
    </row>
    <row r="34" spans="1:2">
      <c r="A34" s="70" t="str">
        <f>HYPERLINK("#TOCobxOther_wholesale_items", "7.Other wholesale items")</f>
        <v>7.Other wholesale items</v>
      </c>
    </row>
    <row r="35" spans="1:2">
      <c r="B35" s="70" t="str">
        <f>HYPERLINK("#TOCobxOther_wholesale_items.Pension_deficit_repair_allowance", "7.1.Pension deficit repair allowance")</f>
        <v>7.1.Pension deficit repair allowance</v>
      </c>
    </row>
    <row r="36" spans="1:2">
      <c r="B36" s="70" t="str">
        <f>HYPERLINK("#TOCobxOther_wholesale_items.Tax", "7.2.Tax")</f>
        <v>7.2.Tax</v>
      </c>
    </row>
    <row r="37" spans="1:2">
      <c r="B37" s="70" t="str">
        <f>HYPERLINK("#TOCobxOther_wholesale_items.Revenue_profiling", "7.3.Revenue profiling")</f>
        <v>7.3.Revenue profiling</v>
      </c>
    </row>
    <row r="38" spans="1:2">
      <c r="B38" s="70" t="str">
        <f>HYPERLINK("#TOCobxOther_wholesale_items.Other", "7.4.Other")</f>
        <v>7.4.Other</v>
      </c>
    </row>
    <row r="40" spans="1:2">
      <c r="A40" s="70" t="str">
        <f>HYPERLINK("#TOCobxCost_to_serve", "8.Cost to serve")</f>
        <v>8.Cost to serve</v>
      </c>
    </row>
    <row r="42" spans="1:2">
      <c r="A42" s="70" t="str">
        <f>HYPERLINK("#TOCobxCustomer_number_impacts", "9.Customer number impacts")</f>
        <v>9.Customer number impacts</v>
      </c>
    </row>
    <row r="44" spans="1:2">
      <c r="A44" s="70" t="str">
        <f>HYPERLINK("#TOCobxBreakdown_by_costs", "10.Breakdown by costs")</f>
        <v>10.Breakdown by costs</v>
      </c>
    </row>
    <row r="45" spans="1:2">
      <c r="B45" s="70" t="str">
        <f>HYPERLINK("#TOCobxBreakdown_by_costs.Cost_deltas", "10.1.Cost deltas")</f>
        <v>10.1.Cost deltas</v>
      </c>
    </row>
    <row r="46" spans="1:2">
      <c r="B46" s="70" t="str">
        <f>HYPERLINK("#TOCobxBreakdown_by_costs.Cost_proportions", "10.2.Cost proportions")</f>
        <v>10.2.Cost proportions</v>
      </c>
    </row>
    <row r="47" spans="1:2">
      <c r="B47" s="70" t="str">
        <f>HYPERLINK("#TOCobxBreakdown_by_costs.Breakdown_by_costs", "10.3.Breakdown by costs")</f>
        <v>10.3.Breakdown by costs</v>
      </c>
    </row>
  </sheetData>
  <pageMargins left="0.70866141732283472" right="0.70866141732283472" top="0.74803149606299213" bottom="0.74803149606299213" header="0.31496062992125984" footer="0.31496062992125984"/>
  <pageSetup paperSize="9" scale="36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SheetTyp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DB8E"/>
    <outlinePr summaryBelow="0" summaryRight="0"/>
    <pageSetUpPr fitToPage="1"/>
  </sheetPr>
  <dimension ref="A1:S96"/>
  <sheetViews>
    <sheetView showGridLines="0" workbookViewId="0">
      <pane xSplit="9" ySplit="5" topLeftCell="J26" activePane="bottomRight" state="frozen"/>
      <selection pane="topRight"/>
      <selection pane="bottomLeft"/>
      <selection pane="bottomRight" activeCell="F38" sqref="F38"/>
    </sheetView>
  </sheetViews>
  <sheetFormatPr defaultColWidth="0" defaultRowHeight="12.75" outlineLevelRow="1"/>
  <cols>
    <col min="1" max="4" width="1.5" style="70" customWidth="1"/>
    <col min="5" max="5" width="52.83203125" style="70" bestFit="1" customWidth="1"/>
    <col min="6" max="6" width="18.6640625" style="70" bestFit="1" customWidth="1"/>
    <col min="7" max="7" width="17" style="70" bestFit="1" customWidth="1"/>
    <col min="8" max="8" width="6.6640625" style="70" bestFit="1" customWidth="1"/>
    <col min="9" max="9" width="3.5" style="70" customWidth="1"/>
    <col min="10" max="19" width="11.1640625" style="70" bestFit="1" customWidth="1"/>
    <col min="20" max="20" width="15.1640625" style="70" hidden="1" customWidth="1"/>
    <col min="21" max="16384" width="15.1640625" style="70" hidden="1"/>
  </cols>
  <sheetData>
    <row r="1" spans="1:19" s="20" customFormat="1" ht="26.25">
      <c r="A1" s="25" t="str">
        <f ca="1">RIGHT(CELL("filename", A1), LEN(CELL("filename", A1)) - SEARCH("]", CELL("filename", A1)))</f>
        <v>InpS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>
      <c r="A2" s="13"/>
      <c r="B2" s="13"/>
      <c r="C2" s="23"/>
      <c r="D2" s="22"/>
      <c r="E2" s="33" t="s">
        <v>14</v>
      </c>
      <c r="F2" s="15">
        <v>0</v>
      </c>
      <c r="G2" s="14" t="s">
        <v>15</v>
      </c>
      <c r="H2" s="6"/>
      <c r="I2" s="6"/>
      <c r="J2" s="2">
        <f>Time!J$13</f>
        <v>44286</v>
      </c>
      <c r="K2" s="2">
        <f>Time!K$13</f>
        <v>44651</v>
      </c>
      <c r="L2" s="2">
        <f>Time!L$13</f>
        <v>45016</v>
      </c>
      <c r="M2" s="2">
        <f>Time!M$13</f>
        <v>45382</v>
      </c>
      <c r="N2" s="2">
        <f>Time!N$13</f>
        <v>45747</v>
      </c>
      <c r="O2" s="2">
        <f>Time!O$13</f>
        <v>46112</v>
      </c>
      <c r="P2" s="2">
        <f>Time!P$13</f>
        <v>46477</v>
      </c>
      <c r="Q2" s="2">
        <f>Time!Q$13</f>
        <v>46843</v>
      </c>
      <c r="R2" s="2">
        <f>Time!R$13</f>
        <v>47208</v>
      </c>
      <c r="S2" s="2">
        <f>Time!S$13</f>
        <v>47573</v>
      </c>
    </row>
    <row r="3" spans="1:19" s="16" customFormat="1">
      <c r="A3" s="13"/>
      <c r="B3" s="13"/>
      <c r="C3" s="23"/>
      <c r="D3" s="22"/>
      <c r="E3" s="1" t="s">
        <v>16</v>
      </c>
      <c r="F3" s="15"/>
      <c r="G3" s="14" t="s">
        <v>17</v>
      </c>
      <c r="H3" s="6"/>
      <c r="I3" s="6"/>
      <c r="J3" s="3" t="str">
        <f>Time!J$18</f>
        <v>PR19</v>
      </c>
      <c r="K3" s="3" t="str">
        <f>Time!K$18</f>
        <v>PR19</v>
      </c>
      <c r="L3" s="3" t="str">
        <f>Time!L$18</f>
        <v>PR19</v>
      </c>
      <c r="M3" s="3" t="str">
        <f>Time!M$18</f>
        <v>PR19</v>
      </c>
      <c r="N3" s="3" t="str">
        <f>Time!N$18</f>
        <v>PR19</v>
      </c>
      <c r="O3" s="3" t="str">
        <f>Time!O$18</f>
        <v>PR24</v>
      </c>
      <c r="P3" s="3" t="str">
        <f>Time!P$18</f>
        <v>PR24</v>
      </c>
      <c r="Q3" s="3" t="str">
        <f>Time!Q$18</f>
        <v>PR24</v>
      </c>
      <c r="R3" s="3" t="str">
        <f>Time!R$18</f>
        <v>PR24</v>
      </c>
      <c r="S3" s="3" t="str">
        <f>Time!S$18</f>
        <v>PR24</v>
      </c>
    </row>
    <row r="4" spans="1:19" s="16" customFormat="1">
      <c r="A4" s="13"/>
      <c r="B4" s="13"/>
      <c r="C4" s="23"/>
      <c r="D4" s="22"/>
      <c r="E4" s="10" t="s">
        <v>18</v>
      </c>
      <c r="F4" s="9"/>
      <c r="G4" s="9"/>
      <c r="H4" s="6"/>
      <c r="I4" s="6"/>
      <c r="J4" s="10">
        <f>Time!J$23</f>
        <v>1</v>
      </c>
      <c r="K4" s="10">
        <f>Time!K$23</f>
        <v>2</v>
      </c>
      <c r="L4" s="10">
        <f>Time!L$23</f>
        <v>3</v>
      </c>
      <c r="M4" s="10">
        <f>Time!M$23</f>
        <v>4</v>
      </c>
      <c r="N4" s="10">
        <f>Time!N$23</f>
        <v>5</v>
      </c>
      <c r="O4" s="10">
        <f>Time!O$23</f>
        <v>6</v>
      </c>
      <c r="P4" s="10">
        <f>Time!P$23</f>
        <v>7</v>
      </c>
      <c r="Q4" s="10">
        <f>Time!Q$23</f>
        <v>8</v>
      </c>
      <c r="R4" s="10">
        <f>Time!R$23</f>
        <v>9</v>
      </c>
      <c r="S4" s="10">
        <f>Time!S$23</f>
        <v>10</v>
      </c>
    </row>
    <row r="5" spans="1:19" s="16" customFormat="1">
      <c r="A5" s="13"/>
      <c r="B5" s="13"/>
      <c r="C5" s="23"/>
      <c r="D5" s="22"/>
      <c r="E5" s="1" t="s">
        <v>19</v>
      </c>
      <c r="F5" s="7" t="s">
        <v>20</v>
      </c>
      <c r="G5" s="7" t="s">
        <v>21</v>
      </c>
      <c r="H5" s="7" t="s">
        <v>22</v>
      </c>
      <c r="I5" s="6"/>
      <c r="J5" s="1">
        <f>Time!J$27</f>
        <v>1</v>
      </c>
      <c r="K5" s="1">
        <f>Time!K$27</f>
        <v>2</v>
      </c>
      <c r="L5" s="1">
        <f>Time!L$27</f>
        <v>3</v>
      </c>
      <c r="M5" s="1">
        <f>Time!M$27</f>
        <v>4</v>
      </c>
      <c r="N5" s="1">
        <f>Time!N$27</f>
        <v>5</v>
      </c>
      <c r="O5" s="1">
        <f>Time!O$27</f>
        <v>6</v>
      </c>
      <c r="P5" s="1">
        <f>Time!P$27</f>
        <v>7</v>
      </c>
      <c r="Q5" s="1">
        <f>Time!Q$27</f>
        <v>8</v>
      </c>
      <c r="R5" s="1">
        <f>Time!R$27</f>
        <v>9</v>
      </c>
      <c r="S5" s="1">
        <f>Time!S$27</f>
        <v>10</v>
      </c>
    </row>
    <row r="6" spans="1:19" s="9" customFormat="1">
      <c r="A6" s="7"/>
      <c r="B6" s="7"/>
      <c r="C6" s="24"/>
      <c r="D6" s="45"/>
    </row>
    <row r="8" spans="1:19">
      <c r="A8" s="69" t="s">
        <v>23</v>
      </c>
    </row>
    <row r="10" spans="1:19">
      <c r="E10" s="96" t="s">
        <v>24</v>
      </c>
      <c r="F10" s="97">
        <v>43922</v>
      </c>
      <c r="G10" s="70" t="s">
        <v>25</v>
      </c>
    </row>
    <row r="11" spans="1:19">
      <c r="E11" s="70" t="s">
        <v>26</v>
      </c>
      <c r="F11" s="98">
        <v>3</v>
      </c>
    </row>
    <row r="13" spans="1:19">
      <c r="A13" s="69" t="s">
        <v>27</v>
      </c>
    </row>
    <row r="14" spans="1:19" outlineLevel="1">
      <c r="J14" s="329"/>
      <c r="K14" s="329"/>
      <c r="L14" s="329"/>
      <c r="M14" s="329"/>
      <c r="N14" s="329"/>
    </row>
    <row r="15" spans="1:19" outlineLevel="1">
      <c r="E15" s="86" t="s">
        <v>28</v>
      </c>
      <c r="F15" s="99">
        <f xml:space="preserve"> 'Inputs FM'!F36</f>
        <v>1763.809362228812</v>
      </c>
      <c r="G15" s="70" t="s">
        <v>29</v>
      </c>
      <c r="J15" s="89"/>
      <c r="K15" s="89"/>
      <c r="L15" s="89"/>
      <c r="M15" s="89"/>
      <c r="N15" s="89"/>
      <c r="P15" s="89"/>
      <c r="Q15" s="89"/>
    </row>
    <row r="16" spans="1:19" outlineLevel="1">
      <c r="E16" s="86" t="s">
        <v>30</v>
      </c>
      <c r="F16" s="99">
        <f xml:space="preserve"> 'Inputs FM'!F45</f>
        <v>3935.0393589578803</v>
      </c>
      <c r="G16" s="70" t="s">
        <v>29</v>
      </c>
    </row>
    <row r="17" spans="1:7" outlineLevel="1">
      <c r="E17" s="86" t="s">
        <v>31</v>
      </c>
      <c r="F17" s="99">
        <f xml:space="preserve"> 'Inputs FM'!F56</f>
        <v>835.64506415908977</v>
      </c>
      <c r="G17" s="70" t="s">
        <v>29</v>
      </c>
    </row>
    <row r="18" spans="1:7" outlineLevel="1">
      <c r="E18" s="86" t="s">
        <v>32</v>
      </c>
      <c r="F18" s="99">
        <f xml:space="preserve"> 'Inputs FM'!F65</f>
        <v>1296.5382775908752</v>
      </c>
      <c r="G18" s="70" t="s">
        <v>29</v>
      </c>
    </row>
    <row r="19" spans="1:7" outlineLevel="1">
      <c r="E19" s="86" t="s">
        <v>33</v>
      </c>
      <c r="F19" s="99">
        <f xml:space="preserve"> 'Inputs FM'!F78</f>
        <v>2057.9787402207712</v>
      </c>
      <c r="G19" s="70" t="s">
        <v>29</v>
      </c>
    </row>
    <row r="20" spans="1:7" outlineLevel="1">
      <c r="E20" s="86" t="s">
        <v>34</v>
      </c>
      <c r="F20" s="99">
        <f xml:space="preserve"> 'Inputs FM'!F90</f>
        <v>3610.4409973275979</v>
      </c>
      <c r="G20" s="70" t="s">
        <v>29</v>
      </c>
    </row>
    <row r="22" spans="1:7">
      <c r="A22" s="69" t="s">
        <v>35</v>
      </c>
    </row>
    <row r="23" spans="1:7" outlineLevel="1"/>
    <row r="24" spans="1:7" outlineLevel="1">
      <c r="E24" s="86" t="s">
        <v>36</v>
      </c>
      <c r="F24" s="99">
        <f xml:space="preserve"> 'Inputs FM'!F102</f>
        <v>667.96781020806316</v>
      </c>
      <c r="G24" s="70" t="s">
        <v>29</v>
      </c>
    </row>
    <row r="25" spans="1:7" outlineLevel="1">
      <c r="E25" s="86" t="s">
        <v>37</v>
      </c>
      <c r="F25" s="99">
        <f xml:space="preserve"> 'Inputs FM'!F111</f>
        <v>961.17082629595245</v>
      </c>
      <c r="G25" s="70" t="s">
        <v>29</v>
      </c>
    </row>
    <row r="26" spans="1:7" outlineLevel="1">
      <c r="E26" s="86" t="s">
        <v>38</v>
      </c>
      <c r="F26" s="99">
        <f xml:space="preserve"> 'Inputs FM'!F142</f>
        <v>15105.990860792652</v>
      </c>
      <c r="G26" s="70" t="s">
        <v>29</v>
      </c>
    </row>
    <row r="27" spans="1:7" outlineLevel="1">
      <c r="E27" s="86" t="s">
        <v>39</v>
      </c>
      <c r="F27" s="99">
        <f xml:space="preserve"> 'Inputs FM'!F151</f>
        <v>24303.320110155411</v>
      </c>
      <c r="G27" s="70" t="s">
        <v>29</v>
      </c>
    </row>
    <row r="29" spans="1:7">
      <c r="A29" s="69" t="s">
        <v>40</v>
      </c>
    </row>
    <row r="30" spans="1:7" outlineLevel="1"/>
    <row r="31" spans="1:7" outlineLevel="1">
      <c r="E31" s="100" t="s">
        <v>41</v>
      </c>
      <c r="F31" s="101">
        <v>104.21666666666665</v>
      </c>
      <c r="G31" s="70" t="s">
        <v>42</v>
      </c>
    </row>
    <row r="32" spans="1:7" outlineLevel="1">
      <c r="E32" s="100" t="s">
        <v>43</v>
      </c>
      <c r="F32" s="101">
        <v>123.04166666666664</v>
      </c>
      <c r="G32" s="70" t="s">
        <v>42</v>
      </c>
    </row>
    <row r="33" spans="1:7" outlineLevel="1">
      <c r="E33" s="86" t="s">
        <v>44</v>
      </c>
      <c r="F33" s="99">
        <f xml:space="preserve"> 'Inputs FM'!H89</f>
        <v>16826.719156975199</v>
      </c>
      <c r="G33" s="70" t="s">
        <v>29</v>
      </c>
    </row>
    <row r="34" spans="1:7" outlineLevel="1">
      <c r="E34" s="86" t="s">
        <v>45</v>
      </c>
      <c r="F34" s="99">
        <f xml:space="preserve"> 'Inputs FM'!H77</f>
        <v>9632.0037783973039</v>
      </c>
      <c r="G34" s="70" t="s">
        <v>29</v>
      </c>
    </row>
    <row r="35" spans="1:7" outlineLevel="1">
      <c r="E35" s="86" t="s">
        <v>46</v>
      </c>
      <c r="F35" s="99">
        <f xml:space="preserve"> 'Inputs FM'!H89</f>
        <v>16826.719156975199</v>
      </c>
      <c r="G35" s="70" t="s">
        <v>29</v>
      </c>
    </row>
    <row r="36" spans="1:7" outlineLevel="1">
      <c r="E36" s="86" t="s">
        <v>47</v>
      </c>
      <c r="F36" s="99">
        <f xml:space="preserve"> 'Inputs FM'!H121</f>
        <v>1864.9638123592028</v>
      </c>
      <c r="G36" s="70" t="s">
        <v>29</v>
      </c>
    </row>
    <row r="37" spans="1:7" outlineLevel="1">
      <c r="E37" s="86" t="s">
        <v>48</v>
      </c>
      <c r="F37" s="99">
        <f xml:space="preserve"> 'Inputs FM'!H130</f>
        <v>5275.0809366241983</v>
      </c>
      <c r="G37" s="70" t="s">
        <v>29</v>
      </c>
    </row>
    <row r="38" spans="1:7" outlineLevel="1">
      <c r="E38" s="86" t="s">
        <v>49</v>
      </c>
      <c r="F38" s="99">
        <f xml:space="preserve"> 'Inputs FM'!F12</f>
        <v>432.76476674935344</v>
      </c>
      <c r="G38" s="70" t="s">
        <v>50</v>
      </c>
    </row>
    <row r="39" spans="1:7" outlineLevel="1">
      <c r="E39" s="86" t="s">
        <v>51</v>
      </c>
      <c r="F39" s="99">
        <f xml:space="preserve"> 'Inputs FM'!F16</f>
        <v>628.22899082478375</v>
      </c>
      <c r="G39" s="70" t="s">
        <v>50</v>
      </c>
    </row>
    <row r="41" spans="1:7">
      <c r="A41" s="69" t="s">
        <v>52</v>
      </c>
    </row>
    <row r="42" spans="1:7" outlineLevel="1"/>
    <row r="43" spans="1:7" outlineLevel="1">
      <c r="E43" s="86" t="s">
        <v>53</v>
      </c>
      <c r="F43" s="99">
        <f xml:space="preserve"> 'Inputs FM'!H161</f>
        <v>63.798177790677627</v>
      </c>
      <c r="G43" s="70" t="s">
        <v>29</v>
      </c>
    </row>
    <row r="44" spans="1:7" outlineLevel="1">
      <c r="E44" s="86" t="s">
        <v>54</v>
      </c>
      <c r="F44" s="99">
        <f xml:space="preserve"> 'Inputs FM'!H169</f>
        <v>65.762700916862556</v>
      </c>
      <c r="G44" s="70" t="s">
        <v>29</v>
      </c>
    </row>
    <row r="46" spans="1:7">
      <c r="A46" s="69" t="s">
        <v>55</v>
      </c>
    </row>
    <row r="47" spans="1:7" outlineLevel="1"/>
    <row r="48" spans="1:7" outlineLevel="1">
      <c r="E48" s="86" t="s">
        <v>56</v>
      </c>
      <c r="F48" s="99">
        <f xml:space="preserve"> 'Inputs FM'!H179</f>
        <v>63.827454143736929</v>
      </c>
      <c r="G48" s="70" t="s">
        <v>29</v>
      </c>
    </row>
    <row r="49" spans="1:7" outlineLevel="1">
      <c r="E49" s="86" t="s">
        <v>57</v>
      </c>
      <c r="F49" s="99">
        <f xml:space="preserve"> 'Inputs FM'!H187</f>
        <v>0</v>
      </c>
      <c r="G49" s="70" t="s">
        <v>29</v>
      </c>
    </row>
    <row r="50" spans="1:7" outlineLevel="1">
      <c r="E50" s="86" t="s">
        <v>58</v>
      </c>
      <c r="F50" s="99">
        <f xml:space="preserve"> 'Inputs FM'!H197</f>
        <v>3.779358074742166</v>
      </c>
      <c r="G50" s="70" t="s">
        <v>29</v>
      </c>
    </row>
    <row r="51" spans="1:7" outlineLevel="1">
      <c r="E51" s="86" t="s">
        <v>59</v>
      </c>
      <c r="F51" s="99">
        <f xml:space="preserve"> 'Inputs FM'!H205</f>
        <v>0</v>
      </c>
      <c r="G51" s="70" t="s">
        <v>29</v>
      </c>
    </row>
    <row r="52" spans="1:7" outlineLevel="1">
      <c r="E52" s="86" t="s">
        <v>60</v>
      </c>
      <c r="F52" s="99">
        <f xml:space="preserve"> 'Inputs FM'!H215</f>
        <v>0</v>
      </c>
      <c r="G52" s="70" t="s">
        <v>29</v>
      </c>
    </row>
    <row r="53" spans="1:7" outlineLevel="1">
      <c r="E53" s="86" t="s">
        <v>61</v>
      </c>
      <c r="F53" s="99">
        <f xml:space="preserve"> 'Inputs FM'!H223</f>
        <v>0</v>
      </c>
      <c r="G53" s="70" t="s">
        <v>29</v>
      </c>
    </row>
    <row r="55" spans="1:7">
      <c r="A55" s="69" t="s">
        <v>62</v>
      </c>
    </row>
    <row r="56" spans="1:7" outlineLevel="1"/>
    <row r="57" spans="1:7" outlineLevel="1">
      <c r="E57" s="102" t="s">
        <v>63</v>
      </c>
      <c r="F57" s="103">
        <f xml:space="preserve"> 'Inputs FM'!F229</f>
        <v>0.78553189135100521</v>
      </c>
      <c r="G57" s="70" t="s">
        <v>64</v>
      </c>
    </row>
    <row r="58" spans="1:7" outlineLevel="1">
      <c r="E58" s="102" t="s">
        <v>65</v>
      </c>
      <c r="F58" s="103">
        <f xml:space="preserve"> 'Inputs FM'!F232</f>
        <v>0.81581441480390449</v>
      </c>
      <c r="G58" s="70" t="s">
        <v>64</v>
      </c>
    </row>
    <row r="59" spans="1:7" outlineLevel="1">
      <c r="E59" s="70" t="s">
        <v>66</v>
      </c>
      <c r="F59" s="98">
        <f xml:space="preserve"> 'Inputs FM'!F247</f>
        <v>3382.4036000000001</v>
      </c>
      <c r="G59" s="70" t="s">
        <v>67</v>
      </c>
    </row>
    <row r="60" spans="1:7" outlineLevel="1">
      <c r="E60" s="70" t="s">
        <v>68</v>
      </c>
      <c r="F60" s="98">
        <f xml:space="preserve"> 'Inputs FM'!F248</f>
        <v>2329.4030000000002</v>
      </c>
      <c r="G60" s="70" t="s">
        <v>67</v>
      </c>
    </row>
    <row r="61" spans="1:7" outlineLevel="1">
      <c r="E61" s="70" t="s">
        <v>69</v>
      </c>
      <c r="F61" s="98">
        <f xml:space="preserve"> 'Inputs FM'!F261</f>
        <v>4577.2489000000005</v>
      </c>
      <c r="G61" s="70" t="s">
        <v>67</v>
      </c>
    </row>
    <row r="62" spans="1:7" outlineLevel="1">
      <c r="E62" s="70" t="s">
        <v>70</v>
      </c>
      <c r="F62" s="98">
        <f xml:space="preserve"> 'Inputs FM'!F262</f>
        <v>1508.0187000000001</v>
      </c>
      <c r="G62" s="70" t="s">
        <v>67</v>
      </c>
    </row>
    <row r="64" spans="1:7">
      <c r="A64" s="69" t="s">
        <v>71</v>
      </c>
    </row>
    <row r="65" spans="1:7" outlineLevel="1"/>
    <row r="66" spans="1:7" outlineLevel="1">
      <c r="E66" s="86" t="s">
        <v>72</v>
      </c>
      <c r="F66" s="99">
        <f xml:space="preserve"> 'Inputs FM'!H75</f>
        <v>657.88992270655365</v>
      </c>
      <c r="G66" s="70" t="s">
        <v>29</v>
      </c>
    </row>
    <row r="67" spans="1:7" outlineLevel="1">
      <c r="E67" s="86" t="s">
        <v>73</v>
      </c>
      <c r="F67" s="99">
        <f xml:space="preserve"> 'Inputs FM'!H87</f>
        <v>1225.4858296627895</v>
      </c>
      <c r="G67" s="70" t="s">
        <v>29</v>
      </c>
    </row>
    <row r="69" spans="1:7">
      <c r="A69" s="69" t="s">
        <v>74</v>
      </c>
    </row>
    <row r="70" spans="1:7" outlineLevel="1"/>
    <row r="71" spans="1:7" outlineLevel="1">
      <c r="E71" s="86" t="s">
        <v>75</v>
      </c>
      <c r="F71" s="99">
        <f xml:space="preserve"> 'Inputs PR19 costs'!F9</f>
        <v>7372.4876330952011</v>
      </c>
      <c r="G71" s="70" t="s">
        <v>29</v>
      </c>
    </row>
    <row r="72" spans="1:7" outlineLevel="1">
      <c r="E72" s="86" t="s">
        <v>76</v>
      </c>
      <c r="F72" s="99">
        <f xml:space="preserve"> 'Inputs PR24 costs'!H8</f>
        <v>12387.516186875238</v>
      </c>
      <c r="G72" s="70" t="s">
        <v>29</v>
      </c>
    </row>
    <row r="73" spans="1:7" outlineLevel="1">
      <c r="E73" s="86" t="s">
        <v>77</v>
      </c>
      <c r="F73" s="99">
        <f xml:space="preserve"> 'Inputs PR19 costs'!F41</f>
        <v>0</v>
      </c>
      <c r="G73" s="70" t="s">
        <v>29</v>
      </c>
    </row>
    <row r="74" spans="1:7" outlineLevel="1">
      <c r="E74" s="86" t="s">
        <v>78</v>
      </c>
      <c r="F74" s="99">
        <f xml:space="preserve"> 'Inputs PR24 costs'!F44</f>
        <v>320.77</v>
      </c>
      <c r="G74" s="70" t="s">
        <v>29</v>
      </c>
    </row>
    <row r="75" spans="1:7" outlineLevel="1">
      <c r="E75" s="86" t="s">
        <v>79</v>
      </c>
      <c r="F75" s="99">
        <f xml:space="preserve"> 'Inputs PR19 costs'!F42</f>
        <v>0</v>
      </c>
      <c r="G75" s="70" t="s">
        <v>29</v>
      </c>
    </row>
    <row r="76" spans="1:7" outlineLevel="1">
      <c r="E76" s="86" t="s">
        <v>80</v>
      </c>
      <c r="F76" s="99">
        <f xml:space="preserve"> 'Inputs PR24 costs'!F45</f>
        <v>2.3889999999999998</v>
      </c>
      <c r="G76" s="70" t="s">
        <v>29</v>
      </c>
    </row>
    <row r="77" spans="1:7" outlineLevel="1">
      <c r="E77" s="86" t="s">
        <v>81</v>
      </c>
      <c r="F77" s="99">
        <f xml:space="preserve"> 'Inputs PR19 costs'!F43</f>
        <v>210.57789922539629</v>
      </c>
      <c r="G77" s="70" t="s">
        <v>29</v>
      </c>
    </row>
    <row r="78" spans="1:7" outlineLevel="1">
      <c r="E78" s="86" t="s">
        <v>82</v>
      </c>
      <c r="F78" s="99">
        <f xml:space="preserve"> 'Inputs PR24 costs'!F46</f>
        <v>513.08900000000006</v>
      </c>
      <c r="G78" s="70" t="s">
        <v>29</v>
      </c>
    </row>
    <row r="79" spans="1:7" outlineLevel="1">
      <c r="E79" s="86" t="s">
        <v>83</v>
      </c>
      <c r="F79" s="99">
        <f xml:space="preserve"> 'Inputs PR19 costs'!F44</f>
        <v>0</v>
      </c>
      <c r="G79" s="70" t="s">
        <v>29</v>
      </c>
    </row>
    <row r="80" spans="1:7" outlineLevel="1">
      <c r="E80" s="86" t="s">
        <v>84</v>
      </c>
      <c r="F80" s="99">
        <f xml:space="preserve"> 'Inputs PR24 costs'!F47</f>
        <v>0</v>
      </c>
      <c r="G80" s="70" t="s">
        <v>29</v>
      </c>
    </row>
    <row r="81" spans="1:7" outlineLevel="1">
      <c r="E81" s="86" t="s">
        <v>85</v>
      </c>
      <c r="F81" s="99">
        <f xml:space="preserve"> 'Inputs PR19 costs'!F45</f>
        <v>0</v>
      </c>
      <c r="G81" s="70" t="s">
        <v>29</v>
      </c>
    </row>
    <row r="82" spans="1:7" outlineLevel="1">
      <c r="E82" s="86" t="s">
        <v>86</v>
      </c>
      <c r="F82" s="99">
        <f xml:space="preserve"> 'Inputs PR24 costs'!F48</f>
        <v>0</v>
      </c>
      <c r="G82" s="70" t="s">
        <v>29</v>
      </c>
    </row>
    <row r="83" spans="1:7" outlineLevel="1">
      <c r="E83" s="86" t="s">
        <v>87</v>
      </c>
      <c r="F83" s="99">
        <f xml:space="preserve"> 'Inputs PR19 costs'!F46</f>
        <v>473.97058604759854</v>
      </c>
      <c r="G83" s="70" t="s">
        <v>29</v>
      </c>
    </row>
    <row r="84" spans="1:7" outlineLevel="1">
      <c r="E84" s="86" t="s">
        <v>88</v>
      </c>
      <c r="F84" s="99">
        <f xml:space="preserve"> 'Inputs PR24 costs'!F49</f>
        <v>2646.0519999999997</v>
      </c>
      <c r="G84" s="70" t="s">
        <v>29</v>
      </c>
    </row>
    <row r="85" spans="1:7" outlineLevel="1">
      <c r="E85" s="86" t="s">
        <v>89</v>
      </c>
      <c r="F85" s="99">
        <f xml:space="preserve"> 'Inputs PR19 costs'!F47</f>
        <v>0</v>
      </c>
      <c r="G85" s="70" t="s">
        <v>29</v>
      </c>
    </row>
    <row r="86" spans="1:7" outlineLevel="1">
      <c r="E86" s="86" t="s">
        <v>90</v>
      </c>
      <c r="F86" s="99">
        <f xml:space="preserve"> 'Inputs PR24 costs'!F50</f>
        <v>0</v>
      </c>
      <c r="G86" s="70" t="s">
        <v>29</v>
      </c>
    </row>
    <row r="87" spans="1:7" outlineLevel="1">
      <c r="E87" s="86" t="s">
        <v>91</v>
      </c>
      <c r="F87" s="99">
        <f xml:space="preserve"> 'Inputs PR19 costs'!F48</f>
        <v>784.37889931673294</v>
      </c>
      <c r="G87" s="70" t="s">
        <v>29</v>
      </c>
    </row>
    <row r="88" spans="1:7" outlineLevel="1">
      <c r="E88" s="86" t="s">
        <v>92</v>
      </c>
      <c r="F88" s="99">
        <f xml:space="preserve"> 'Inputs PR24 costs'!F51</f>
        <v>6759.7569999999996</v>
      </c>
      <c r="G88" s="70" t="s">
        <v>29</v>
      </c>
    </row>
    <row r="90" spans="1:7">
      <c r="A90" s="69" t="s">
        <v>93</v>
      </c>
    </row>
    <row r="91" spans="1:7" outlineLevel="1"/>
    <row r="92" spans="1:7" outlineLevel="1">
      <c r="E92" s="70" t="s">
        <v>94</v>
      </c>
      <c r="F92" s="98">
        <v>1000</v>
      </c>
      <c r="G92" s="70" t="s">
        <v>95</v>
      </c>
    </row>
    <row r="93" spans="1:7">
      <c r="E93" s="70" t="s">
        <v>96</v>
      </c>
      <c r="F93" s="98">
        <v>12</v>
      </c>
      <c r="G93" s="70" t="s">
        <v>97</v>
      </c>
    </row>
    <row r="96" spans="1:7">
      <c r="B96" s="70" t="s">
        <v>98</v>
      </c>
    </row>
  </sheetData>
  <conditionalFormatting sqref="F2">
    <cfRule type="cellIs" dxfId="638" priority="3" stopIfTrue="1" operator="equal">
      <formula>""</formula>
    </cfRule>
  </conditionalFormatting>
  <conditionalFormatting sqref="F2:F3">
    <cfRule type="cellIs" dxfId="637" priority="1" stopIfTrue="1" operator="notEqual">
      <formula>0</formula>
    </cfRule>
  </conditionalFormatting>
  <conditionalFormatting sqref="J3:S3">
    <cfRule type="cellIs" dxfId="636" priority="4" operator="equal">
      <formula>"PPA ext."</formula>
    </cfRule>
    <cfRule type="cellIs" dxfId="635" priority="5" operator="equal">
      <formula>"Delay"</formula>
    </cfRule>
    <cfRule type="cellIs" dxfId="634" priority="6" operator="equal">
      <formula>"Fin Close"</formula>
    </cfRule>
    <cfRule type="cellIs" dxfId="633" priority="7" stopIfTrue="1" operator="equal">
      <formula>"Construction"</formula>
    </cfRule>
    <cfRule type="cellIs" dxfId="632" priority="8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SheetTyp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FD94-4DC1-48FA-A0B4-7A79FC489B1C}">
  <sheetPr>
    <tabColor rgb="FF009FDF"/>
  </sheetPr>
  <dimension ref="A1:I58"/>
  <sheetViews>
    <sheetView showGridLines="0" workbookViewId="0">
      <pane xSplit="8" ySplit="2" topLeftCell="I3" activePane="bottomRight" state="frozen"/>
      <selection pane="topRight" activeCell="I1" sqref="I1"/>
      <selection pane="bottomLeft" activeCell="A3" sqref="A3"/>
      <selection pane="bottomRight"/>
    </sheetView>
  </sheetViews>
  <sheetFormatPr defaultColWidth="9.33203125" defaultRowHeight="12.75"/>
  <cols>
    <col min="1" max="4" width="1.83203125" style="331" customWidth="1"/>
    <col min="5" max="5" width="50.83203125" style="331" customWidth="1"/>
    <col min="6" max="7" width="11.83203125" style="331" customWidth="1"/>
    <col min="8" max="8" width="1.83203125" style="331" customWidth="1"/>
    <col min="9" max="9" width="60.83203125" style="331" customWidth="1"/>
    <col min="10" max="16384" width="9.33203125" style="331"/>
  </cols>
  <sheetData>
    <row r="1" spans="1:9" ht="18.75">
      <c r="A1" s="424" t="s">
        <v>99</v>
      </c>
    </row>
    <row r="2" spans="1:9">
      <c r="F2" s="433" t="s">
        <v>20</v>
      </c>
      <c r="G2" s="330" t="s">
        <v>21</v>
      </c>
      <c r="I2" s="330" t="s">
        <v>100</v>
      </c>
    </row>
    <row r="3" spans="1:9" s="425" customFormat="1">
      <c r="C3" s="426" t="s">
        <v>101</v>
      </c>
    </row>
    <row r="4" spans="1:9">
      <c r="E4" s="331" t="s">
        <v>102</v>
      </c>
      <c r="F4" s="420">
        <v>342.35834468158743</v>
      </c>
      <c r="G4" s="334" t="s">
        <v>29</v>
      </c>
      <c r="I4" s="419" t="s">
        <v>103</v>
      </c>
    </row>
    <row r="5" spans="1:9">
      <c r="E5" s="331" t="s">
        <v>104</v>
      </c>
      <c r="F5" s="420">
        <v>3357.7962049441612</v>
      </c>
      <c r="G5" s="334" t="s">
        <v>29</v>
      </c>
      <c r="I5" s="419" t="s">
        <v>105</v>
      </c>
    </row>
    <row r="6" spans="1:9">
      <c r="E6" s="331" t="s">
        <v>106</v>
      </c>
      <c r="F6" s="420">
        <v>3413.8259429657646</v>
      </c>
      <c r="G6" s="334" t="s">
        <v>29</v>
      </c>
      <c r="I6" s="419" t="s">
        <v>107</v>
      </c>
    </row>
    <row r="7" spans="1:9">
      <c r="E7" s="331" t="s">
        <v>108</v>
      </c>
      <c r="F7" s="420">
        <v>583.33004375478799</v>
      </c>
      <c r="G7" s="334" t="s">
        <v>29</v>
      </c>
      <c r="I7" s="419" t="s">
        <v>109</v>
      </c>
    </row>
    <row r="8" spans="1:9">
      <c r="E8" s="331" t="s">
        <v>110</v>
      </c>
      <c r="F8" s="420">
        <v>-324.8229032511</v>
      </c>
      <c r="G8" s="334" t="s">
        <v>29</v>
      </c>
      <c r="I8" s="331" t="s">
        <v>111</v>
      </c>
    </row>
    <row r="9" spans="1:9">
      <c r="E9" s="398" t="s">
        <v>22</v>
      </c>
      <c r="F9" s="423">
        <f xml:space="preserve"> SUM(F4:F8)</f>
        <v>7372.4876330952011</v>
      </c>
      <c r="G9" s="398" t="s">
        <v>29</v>
      </c>
    </row>
    <row r="11" spans="1:9" s="425" customFormat="1">
      <c r="C11" s="426" t="s">
        <v>112</v>
      </c>
    </row>
    <row r="12" spans="1:9">
      <c r="D12" s="330" t="s">
        <v>113</v>
      </c>
      <c r="I12" s="331" t="s">
        <v>114</v>
      </c>
    </row>
    <row r="13" spans="1:9">
      <c r="E13" s="331" t="s">
        <v>115</v>
      </c>
      <c r="F13" s="420">
        <v>26.15961498848198</v>
      </c>
      <c r="G13" s="331" t="s">
        <v>29</v>
      </c>
    </row>
    <row r="14" spans="1:9">
      <c r="E14" s="331" t="s">
        <v>116</v>
      </c>
      <c r="F14" s="420">
        <v>0.37526570771473411</v>
      </c>
      <c r="G14" s="331" t="s">
        <v>29</v>
      </c>
    </row>
    <row r="15" spans="1:9">
      <c r="E15" s="331" t="s">
        <v>117</v>
      </c>
      <c r="F15" s="420">
        <v>4.4702484358718628</v>
      </c>
      <c r="G15" s="331" t="s">
        <v>29</v>
      </c>
    </row>
    <row r="16" spans="1:9">
      <c r="E16" s="331" t="s">
        <v>118</v>
      </c>
      <c r="F16" s="420">
        <v>0</v>
      </c>
      <c r="G16" s="331" t="s">
        <v>29</v>
      </c>
    </row>
    <row r="17" spans="4:9">
      <c r="E17" s="331" t="s">
        <v>119</v>
      </c>
      <c r="F17" s="420">
        <v>66.709137408522054</v>
      </c>
      <c r="G17" s="331" t="s">
        <v>29</v>
      </c>
    </row>
    <row r="18" spans="4:9">
      <c r="E18" s="331" t="s">
        <v>120</v>
      </c>
      <c r="F18" s="420">
        <v>93.506737593293792</v>
      </c>
      <c r="G18" s="331" t="s">
        <v>29</v>
      </c>
    </row>
    <row r="19" spans="4:9">
      <c r="E19" s="331" t="s">
        <v>121</v>
      </c>
      <c r="F19" s="420">
        <v>9.5445136156266255</v>
      </c>
      <c r="G19" s="331" t="s">
        <v>29</v>
      </c>
    </row>
    <row r="20" spans="4:9">
      <c r="E20" s="331" t="s">
        <v>122</v>
      </c>
      <c r="F20" s="420">
        <v>203.27375894191798</v>
      </c>
      <c r="G20" s="331" t="s">
        <v>29</v>
      </c>
    </row>
    <row r="21" spans="4:9">
      <c r="E21" s="331" t="s">
        <v>123</v>
      </c>
      <c r="F21" s="420">
        <v>197.35408374815231</v>
      </c>
      <c r="G21" s="331" t="s">
        <v>29</v>
      </c>
    </row>
    <row r="22" spans="4:9">
      <c r="E22" s="331" t="s">
        <v>124</v>
      </c>
      <c r="F22" s="420">
        <v>14.409336807799997</v>
      </c>
      <c r="G22" s="331" t="s">
        <v>29</v>
      </c>
    </row>
    <row r="23" spans="4:9">
      <c r="E23" s="331" t="s">
        <v>125</v>
      </c>
      <c r="F23" s="420">
        <v>19.474147061630806</v>
      </c>
      <c r="G23" s="331" t="s">
        <v>29</v>
      </c>
    </row>
    <row r="24" spans="4:9">
      <c r="E24" s="331" t="s">
        <v>126</v>
      </c>
      <c r="F24" s="420">
        <v>95.424485909201408</v>
      </c>
      <c r="G24" s="331" t="s">
        <v>29</v>
      </c>
    </row>
    <row r="25" spans="4:9">
      <c r="E25" s="331" t="s">
        <v>127</v>
      </c>
      <c r="F25" s="420">
        <v>0</v>
      </c>
      <c r="G25" s="331" t="s">
        <v>29</v>
      </c>
    </row>
    <row r="26" spans="4:9">
      <c r="E26" s="331" t="s">
        <v>128</v>
      </c>
      <c r="F26" s="420">
        <v>0</v>
      </c>
      <c r="G26" s="331" t="s">
        <v>29</v>
      </c>
    </row>
    <row r="27" spans="4:9">
      <c r="E27" s="331" t="s">
        <v>129</v>
      </c>
      <c r="F27" s="420">
        <v>377</v>
      </c>
      <c r="G27" s="331" t="s">
        <v>29</v>
      </c>
    </row>
    <row r="28" spans="4:9">
      <c r="E28" s="398" t="s">
        <v>130</v>
      </c>
      <c r="F28" s="422">
        <f xml:space="preserve"> SUM(F13:F27)</f>
        <v>1107.7013302182136</v>
      </c>
      <c r="G28" s="398" t="s">
        <v>29</v>
      </c>
    </row>
    <row r="30" spans="4:9">
      <c r="D30" s="330" t="s">
        <v>131</v>
      </c>
      <c r="I30" s="331" t="s">
        <v>132</v>
      </c>
    </row>
    <row r="31" spans="4:9">
      <c r="E31" s="331" t="s">
        <v>133</v>
      </c>
      <c r="F31" s="420">
        <v>328.06682394469777</v>
      </c>
      <c r="G31" s="331" t="s">
        <v>29</v>
      </c>
    </row>
    <row r="32" spans="4:9">
      <c r="E32" s="331" t="s">
        <v>134</v>
      </c>
      <c r="F32" s="420">
        <v>3.2865047000000001</v>
      </c>
      <c r="G32" s="331" t="s">
        <v>29</v>
      </c>
    </row>
    <row r="33" spans="4:7">
      <c r="E33" s="331" t="s">
        <v>135</v>
      </c>
      <c r="F33" s="420">
        <v>0</v>
      </c>
      <c r="G33" s="331" t="s">
        <v>29</v>
      </c>
    </row>
    <row r="34" spans="4:7">
      <c r="E34" s="331" t="s">
        <v>136</v>
      </c>
      <c r="F34" s="420">
        <v>11.046310365372507</v>
      </c>
      <c r="G34" s="331" t="s">
        <v>29</v>
      </c>
    </row>
    <row r="35" spans="4:7">
      <c r="E35" s="331" t="s">
        <v>137</v>
      </c>
      <c r="F35" s="420">
        <v>13.223815477243999</v>
      </c>
      <c r="G35" s="331" t="s">
        <v>29</v>
      </c>
    </row>
    <row r="36" spans="4:7">
      <c r="E36" s="331" t="s">
        <v>138</v>
      </c>
      <c r="F36" s="420">
        <v>5.6025998842000009</v>
      </c>
      <c r="G36" s="331" t="s">
        <v>29</v>
      </c>
    </row>
    <row r="37" spans="4:7">
      <c r="E37" s="331" t="s">
        <v>129</v>
      </c>
      <c r="F37" s="420">
        <v>0</v>
      </c>
      <c r="G37" s="331" t="s">
        <v>29</v>
      </c>
    </row>
    <row r="38" spans="4:7">
      <c r="E38" s="398" t="s">
        <v>139</v>
      </c>
      <c r="F38" s="422">
        <f xml:space="preserve"> SUM(F31:F37)</f>
        <v>361.22605437151429</v>
      </c>
      <c r="G38" s="398" t="s">
        <v>29</v>
      </c>
    </row>
    <row r="40" spans="4:7">
      <c r="D40" s="330" t="s">
        <v>140</v>
      </c>
    </row>
    <row r="41" spans="4:7">
      <c r="E41" s="331" t="s">
        <v>141</v>
      </c>
      <c r="F41" s="430"/>
      <c r="G41" s="331" t="s">
        <v>29</v>
      </c>
    </row>
    <row r="42" spans="4:7">
      <c r="E42" s="331" t="s">
        <v>142</v>
      </c>
      <c r="F42" s="430"/>
      <c r="G42" s="331" t="s">
        <v>29</v>
      </c>
    </row>
    <row r="43" spans="4:7">
      <c r="E43" s="331" t="s">
        <v>137</v>
      </c>
      <c r="F43" s="430">
        <f xml:space="preserve"> F21 + F35</f>
        <v>210.57789922539629</v>
      </c>
      <c r="G43" s="331" t="s">
        <v>29</v>
      </c>
    </row>
    <row r="44" spans="4:7">
      <c r="E44" s="331" t="s">
        <v>143</v>
      </c>
      <c r="F44" s="430"/>
      <c r="G44" s="331" t="s">
        <v>29</v>
      </c>
    </row>
    <row r="45" spans="4:7">
      <c r="E45" s="331" t="s">
        <v>144</v>
      </c>
      <c r="F45" s="430"/>
      <c r="G45" s="331" t="s">
        <v>29</v>
      </c>
    </row>
    <row r="46" spans="4:7">
      <c r="E46" s="331" t="s">
        <v>145</v>
      </c>
      <c r="F46" s="430">
        <f xml:space="preserve"> F13 + F14 + F15 + F23 + F24 + F25 + F26 + F31</f>
        <v>473.97058604759854</v>
      </c>
      <c r="G46" s="331" t="s">
        <v>29</v>
      </c>
    </row>
    <row r="47" spans="4:7">
      <c r="E47" s="331" t="s">
        <v>146</v>
      </c>
      <c r="F47" s="430"/>
      <c r="G47" s="331" t="s">
        <v>29</v>
      </c>
    </row>
    <row r="48" spans="4:7">
      <c r="E48" s="331" t="s">
        <v>147</v>
      </c>
      <c r="F48" s="430">
        <f xml:space="preserve"> F28 + F38 - SUM(F41:F47)</f>
        <v>784.37889931673294</v>
      </c>
      <c r="G48" s="331" t="s">
        <v>29</v>
      </c>
    </row>
    <row r="49" spans="4:7">
      <c r="E49" s="398" t="s">
        <v>22</v>
      </c>
      <c r="F49" s="422">
        <f xml:space="preserve"> SUM(F41:F48)</f>
        <v>1468.9273845897278</v>
      </c>
      <c r="G49" s="398" t="s">
        <v>29</v>
      </c>
    </row>
    <row r="53" spans="4:7">
      <c r="D53" s="432" t="s">
        <v>148</v>
      </c>
    </row>
    <row r="54" spans="4:7">
      <c r="D54" s="432"/>
      <c r="E54" s="432" t="s">
        <v>149</v>
      </c>
    </row>
    <row r="55" spans="4:7">
      <c r="E55" s="432" t="s">
        <v>150</v>
      </c>
    </row>
    <row r="56" spans="4:7">
      <c r="E56" s="432" t="s">
        <v>151</v>
      </c>
    </row>
    <row r="57" spans="4:7">
      <c r="E57" s="432" t="s">
        <v>152</v>
      </c>
    </row>
    <row r="58" spans="4:7" ht="12" customHeight="1">
      <c r="E58" s="432" t="s">
        <v>153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1349-F10F-4E9F-958C-3A6A5F5094F2}">
  <sheetPr>
    <tabColor rgb="FF009FDF"/>
  </sheetPr>
  <dimension ref="A1:P52"/>
  <sheetViews>
    <sheetView showGridLines="0" workbookViewId="0">
      <pane xSplit="9" ySplit="2" topLeftCell="J3" activePane="bottomRight" state="frozen"/>
      <selection pane="topRight" activeCell="J1" sqref="J1"/>
      <selection pane="bottomLeft" activeCell="A3" sqref="A3"/>
      <selection pane="bottomRight"/>
    </sheetView>
  </sheetViews>
  <sheetFormatPr defaultColWidth="9.33203125" defaultRowHeight="12.75"/>
  <cols>
    <col min="1" max="4" width="1.83203125" style="331" customWidth="1"/>
    <col min="5" max="5" width="50.83203125" style="331" customWidth="1"/>
    <col min="6" max="8" width="11.83203125" style="331" customWidth="1"/>
    <col min="9" max="9" width="1.83203125" style="331" customWidth="1"/>
    <col min="10" max="14" width="11.83203125" style="331" bestFit="1" customWidth="1"/>
    <col min="15" max="15" width="1.83203125" style="331" customWidth="1"/>
    <col min="16" max="16" width="85.83203125" style="331" customWidth="1"/>
    <col min="17" max="16384" width="9.33203125" style="331"/>
  </cols>
  <sheetData>
    <row r="1" spans="1:16" ht="18.75">
      <c r="A1" s="424" t="s">
        <v>154</v>
      </c>
    </row>
    <row r="2" spans="1:16">
      <c r="F2" s="433" t="s">
        <v>20</v>
      </c>
      <c r="G2" s="330" t="s">
        <v>21</v>
      </c>
      <c r="H2" s="433" t="s">
        <v>22</v>
      </c>
      <c r="J2" s="332">
        <v>46112</v>
      </c>
      <c r="K2" s="332">
        <v>46477</v>
      </c>
      <c r="L2" s="332">
        <v>46843</v>
      </c>
      <c r="M2" s="332">
        <v>47208</v>
      </c>
      <c r="N2" s="332">
        <v>47573</v>
      </c>
      <c r="P2" s="330" t="s">
        <v>155</v>
      </c>
    </row>
    <row r="3" spans="1:16" s="425" customFormat="1">
      <c r="C3" s="426" t="s">
        <v>101</v>
      </c>
    </row>
    <row r="4" spans="1:16">
      <c r="E4" s="331" t="s">
        <v>156</v>
      </c>
      <c r="F4" s="421"/>
      <c r="G4" s="334" t="s">
        <v>29</v>
      </c>
      <c r="H4" s="334">
        <f xml:space="preserve"> SUM(J4:N4)</f>
        <v>3017.0929493614594</v>
      </c>
      <c r="J4" s="420">
        <v>568.50530784405851</v>
      </c>
      <c r="K4" s="420">
        <v>600.27221977713975</v>
      </c>
      <c r="L4" s="420">
        <v>601.87599051152608</v>
      </c>
      <c r="M4" s="420">
        <v>609.48288078945666</v>
      </c>
      <c r="N4" s="420">
        <v>636.95655043927854</v>
      </c>
      <c r="P4" s="331" t="s">
        <v>157</v>
      </c>
    </row>
    <row r="5" spans="1:16">
      <c r="E5" s="331" t="s">
        <v>158</v>
      </c>
      <c r="F5" s="421"/>
      <c r="G5" s="334" t="s">
        <v>29</v>
      </c>
      <c r="H5" s="334">
        <f xml:space="preserve"> SUM(J5:N5)</f>
        <v>3190.9958826636293</v>
      </c>
      <c r="J5" s="420">
        <v>694.19459838809314</v>
      </c>
      <c r="K5" s="420">
        <v>578.90305100031492</v>
      </c>
      <c r="L5" s="420">
        <v>654.54403278417385</v>
      </c>
      <c r="M5" s="420">
        <v>583.20433062068673</v>
      </c>
      <c r="N5" s="420">
        <v>680.14986987036104</v>
      </c>
      <c r="P5" s="331" t="s">
        <v>159</v>
      </c>
    </row>
    <row r="6" spans="1:16">
      <c r="E6" s="331" t="s">
        <v>160</v>
      </c>
      <c r="F6" s="421"/>
      <c r="G6" s="334" t="s">
        <v>29</v>
      </c>
      <c r="H6" s="334">
        <f xml:space="preserve"> SUM(J6:N6)</f>
        <v>2854.7333947910411</v>
      </c>
      <c r="J6" s="420">
        <v>599.18025782349127</v>
      </c>
      <c r="K6" s="420">
        <v>574.44185529438346</v>
      </c>
      <c r="L6" s="420">
        <v>565.38871715343373</v>
      </c>
      <c r="M6" s="420">
        <v>553.57843252320527</v>
      </c>
      <c r="N6" s="420">
        <v>562.14413199652722</v>
      </c>
      <c r="P6" s="331" t="s">
        <v>161</v>
      </c>
    </row>
    <row r="7" spans="1:16">
      <c r="E7" s="331" t="s">
        <v>162</v>
      </c>
      <c r="F7" s="421"/>
      <c r="G7" s="334" t="s">
        <v>29</v>
      </c>
      <c r="H7" s="334">
        <f xml:space="preserve"> SUM(J7:N7)</f>
        <v>3324.6939600591077</v>
      </c>
      <c r="J7" s="420">
        <v>812.43858915846295</v>
      </c>
      <c r="K7" s="420">
        <v>705.19434950596735</v>
      </c>
      <c r="L7" s="420">
        <v>567.15151253900035</v>
      </c>
      <c r="M7" s="420">
        <v>592.15368851839696</v>
      </c>
      <c r="N7" s="420">
        <v>647.75582033727994</v>
      </c>
      <c r="P7" s="331" t="s">
        <v>163</v>
      </c>
    </row>
    <row r="8" spans="1:16">
      <c r="E8" s="398" t="s">
        <v>22</v>
      </c>
      <c r="F8" s="422"/>
      <c r="G8" s="398" t="s">
        <v>29</v>
      </c>
      <c r="H8" s="402">
        <f xml:space="preserve"> SUM(J8:N8)</f>
        <v>12387.516186875238</v>
      </c>
      <c r="I8" s="399"/>
      <c r="J8" s="399">
        <f xml:space="preserve"> SUM(J4:J7)</f>
        <v>2674.3187532141055</v>
      </c>
      <c r="K8" s="399">
        <f xml:space="preserve"> SUM(K4:K7)</f>
        <v>2458.8114755778056</v>
      </c>
      <c r="L8" s="399">
        <f xml:space="preserve"> SUM(L4:L7)</f>
        <v>2388.960252988134</v>
      </c>
      <c r="M8" s="399">
        <f xml:space="preserve"> SUM(M4:M7)</f>
        <v>2338.4193324517455</v>
      </c>
      <c r="N8" s="399">
        <f xml:space="preserve"> SUM(N4:N7)</f>
        <v>2527.0063726434469</v>
      </c>
    </row>
    <row r="9" spans="1:16">
      <c r="E9" s="408"/>
      <c r="F9" s="429"/>
      <c r="G9" s="408"/>
      <c r="H9" s="400"/>
      <c r="I9" s="400"/>
      <c r="J9" s="400"/>
      <c r="K9" s="400"/>
      <c r="L9" s="400"/>
      <c r="M9" s="400"/>
      <c r="N9" s="400"/>
    </row>
    <row r="10" spans="1:16" s="425" customFormat="1">
      <c r="C10" s="426" t="s">
        <v>164</v>
      </c>
      <c r="J10" s="434"/>
      <c r="K10" s="434"/>
      <c r="L10" s="434"/>
      <c r="M10" s="434"/>
      <c r="N10" s="434"/>
    </row>
    <row r="11" spans="1:16">
      <c r="E11" s="331" t="s">
        <v>165</v>
      </c>
      <c r="F11" s="421"/>
      <c r="G11" s="334" t="s">
        <v>29</v>
      </c>
      <c r="H11" s="334">
        <f xml:space="preserve"> SUM(J11:N11)</f>
        <v>272.21509547719313</v>
      </c>
      <c r="J11" s="420">
        <v>57.573747000000012</v>
      </c>
      <c r="K11" s="420">
        <v>55.561550316250006</v>
      </c>
      <c r="L11" s="420">
        <v>51.502412635910517</v>
      </c>
      <c r="M11" s="420">
        <v>54.946731190760275</v>
      </c>
      <c r="N11" s="420">
        <v>52.630654334272307</v>
      </c>
      <c r="P11" s="331" t="s">
        <v>166</v>
      </c>
    </row>
    <row r="12" spans="1:16">
      <c r="E12" s="331" t="s">
        <v>167</v>
      </c>
      <c r="F12" s="421"/>
      <c r="G12" s="334" t="s">
        <v>29</v>
      </c>
      <c r="H12" s="334">
        <f xml:space="preserve"> SUM(J12:N12)</f>
        <v>3485.2015761197736</v>
      </c>
      <c r="J12" s="420">
        <v>490.25786699999998</v>
      </c>
      <c r="K12" s="420">
        <v>560.96701251250011</v>
      </c>
      <c r="L12" s="420">
        <v>629.99001305912657</v>
      </c>
      <c r="M12" s="420">
        <v>694.85266789864113</v>
      </c>
      <c r="N12" s="420">
        <v>1109.1340156495055</v>
      </c>
      <c r="P12" s="331" t="s">
        <v>168</v>
      </c>
    </row>
    <row r="13" spans="1:16">
      <c r="E13" s="331" t="s">
        <v>169</v>
      </c>
      <c r="F13" s="421"/>
      <c r="G13" s="334" t="s">
        <v>29</v>
      </c>
      <c r="H13" s="334">
        <f xml:space="preserve"> SUM(J13:N13)</f>
        <v>266.7247363593969</v>
      </c>
      <c r="J13" s="420">
        <v>61.1127495</v>
      </c>
      <c r="K13" s="420">
        <v>52.021625983250011</v>
      </c>
      <c r="L13" s="420">
        <v>50.200152566195506</v>
      </c>
      <c r="M13" s="420">
        <v>48.065008391438475</v>
      </c>
      <c r="N13" s="420">
        <v>55.325199918512894</v>
      </c>
      <c r="P13" s="331" t="s">
        <v>170</v>
      </c>
    </row>
    <row r="14" spans="1:16">
      <c r="E14" s="331" t="s">
        <v>171</v>
      </c>
      <c r="F14" s="421"/>
      <c r="G14" s="334" t="s">
        <v>29</v>
      </c>
      <c r="H14" s="334">
        <f xml:space="preserve"> SUM(J14:N14)</f>
        <v>6140.5078428994648</v>
      </c>
      <c r="J14" s="420">
        <v>682.00908600000002</v>
      </c>
      <c r="K14" s="420">
        <v>917.09806751200017</v>
      </c>
      <c r="L14" s="420">
        <v>947.60335157734426</v>
      </c>
      <c r="M14" s="420">
        <v>1387.2411938672844</v>
      </c>
      <c r="N14" s="420">
        <v>2206.5561439428361</v>
      </c>
      <c r="P14" s="331" t="s">
        <v>172</v>
      </c>
    </row>
    <row r="15" spans="1:16">
      <c r="E15" s="398" t="s">
        <v>22</v>
      </c>
      <c r="F15" s="422"/>
      <c r="G15" s="398" t="s">
        <v>29</v>
      </c>
      <c r="H15" s="399">
        <f xml:space="preserve"> SUM(J15:N15)</f>
        <v>10164.649250855829</v>
      </c>
      <c r="I15" s="399"/>
      <c r="J15" s="399">
        <f xml:space="preserve"> SUM(J11:J14)</f>
        <v>1290.9534494999998</v>
      </c>
      <c r="K15" s="399">
        <f xml:space="preserve"> SUM(K11:K14)</f>
        <v>1585.6482563240002</v>
      </c>
      <c r="L15" s="399">
        <f xml:space="preserve"> SUM(L11:L14)</f>
        <v>1679.2959298385767</v>
      </c>
      <c r="M15" s="399">
        <f xml:space="preserve"> SUM(M11:M14)</f>
        <v>2185.1056013481243</v>
      </c>
      <c r="N15" s="399">
        <f xml:space="preserve"> SUM(N11:N14)</f>
        <v>3423.6460138451266</v>
      </c>
    </row>
    <row r="16" spans="1:16">
      <c r="E16" s="408"/>
      <c r="F16" s="429"/>
      <c r="G16" s="408"/>
      <c r="H16" s="400"/>
      <c r="I16" s="400"/>
      <c r="J16" s="400"/>
      <c r="K16" s="400"/>
      <c r="L16" s="400"/>
      <c r="M16" s="400"/>
      <c r="N16" s="400"/>
    </row>
    <row r="18" spans="3:16" s="425" customFormat="1">
      <c r="C18" s="426" t="s">
        <v>173</v>
      </c>
    </row>
    <row r="19" spans="3:16">
      <c r="D19" s="330" t="s">
        <v>113</v>
      </c>
      <c r="P19" s="331" t="s">
        <v>174</v>
      </c>
    </row>
    <row r="20" spans="3:16">
      <c r="E20" s="331" t="s">
        <v>175</v>
      </c>
      <c r="F20" s="421"/>
      <c r="G20" s="331" t="s">
        <v>29</v>
      </c>
      <c r="H20" s="334">
        <f t="shared" ref="H20:H28" si="0" xml:space="preserve"> SUM(J20:N20)</f>
        <v>143.58199999999999</v>
      </c>
      <c r="J20" s="420">
        <v>21.66</v>
      </c>
      <c r="K20" s="420">
        <v>24.504000000000001</v>
      </c>
      <c r="L20" s="420">
        <v>23.562000000000001</v>
      </c>
      <c r="M20" s="420">
        <v>27.309000000000005</v>
      </c>
      <c r="N20" s="420">
        <v>46.546999999999997</v>
      </c>
      <c r="P20" s="331" t="s">
        <v>176</v>
      </c>
    </row>
    <row r="21" spans="3:16">
      <c r="E21" s="331" t="s">
        <v>177</v>
      </c>
      <c r="F21" s="421"/>
      <c r="G21" s="331" t="s">
        <v>29</v>
      </c>
      <c r="H21" s="334">
        <f t="shared" si="0"/>
        <v>1149.662</v>
      </c>
      <c r="J21" s="420">
        <v>115.619</v>
      </c>
      <c r="K21" s="420">
        <v>131.297</v>
      </c>
      <c r="L21" s="420">
        <v>129.90300000000002</v>
      </c>
      <c r="M21" s="420">
        <v>167.54399999999998</v>
      </c>
      <c r="N21" s="420">
        <v>605.29899999999998</v>
      </c>
      <c r="P21" s="331" t="s">
        <v>178</v>
      </c>
    </row>
    <row r="22" spans="3:16">
      <c r="E22" s="331" t="s">
        <v>179</v>
      </c>
      <c r="F22" s="421"/>
      <c r="G22" s="331" t="s">
        <v>29</v>
      </c>
      <c r="H22" s="334">
        <f t="shared" si="0"/>
        <v>310.541</v>
      </c>
      <c r="J22" s="420">
        <v>64.447000000000003</v>
      </c>
      <c r="K22" s="420">
        <v>60.521000000000001</v>
      </c>
      <c r="L22" s="420">
        <v>61.2</v>
      </c>
      <c r="M22" s="420">
        <v>61.85</v>
      </c>
      <c r="N22" s="420">
        <v>62.522999999999996</v>
      </c>
      <c r="P22" s="331" t="s">
        <v>180</v>
      </c>
    </row>
    <row r="23" spans="3:16">
      <c r="E23" s="331" t="s">
        <v>181</v>
      </c>
      <c r="F23" s="421"/>
      <c r="G23" s="331" t="s">
        <v>29</v>
      </c>
      <c r="H23" s="334">
        <f t="shared" si="0"/>
        <v>94.058000000000007</v>
      </c>
      <c r="J23" s="420">
        <v>12.657</v>
      </c>
      <c r="K23" s="420">
        <v>19.919</v>
      </c>
      <c r="L23" s="420">
        <v>21.643999999999998</v>
      </c>
      <c r="M23" s="420">
        <v>21.643999999999998</v>
      </c>
      <c r="N23" s="420">
        <v>18.193999999999999</v>
      </c>
      <c r="P23" s="331" t="s">
        <v>182</v>
      </c>
    </row>
    <row r="24" spans="3:16">
      <c r="E24" s="331" t="s">
        <v>137</v>
      </c>
      <c r="F24" s="421"/>
      <c r="G24" s="331" t="s">
        <v>29</v>
      </c>
      <c r="H24" s="334">
        <f t="shared" si="0"/>
        <v>484.19200000000001</v>
      </c>
      <c r="J24" s="420">
        <v>58.455000000000005</v>
      </c>
      <c r="K24" s="420">
        <v>107.33799999999999</v>
      </c>
      <c r="L24" s="420">
        <v>105.968</v>
      </c>
      <c r="M24" s="420">
        <v>110.42099999999999</v>
      </c>
      <c r="N24" s="420">
        <v>102.00999999999999</v>
      </c>
      <c r="P24" s="331" t="s">
        <v>183</v>
      </c>
    </row>
    <row r="25" spans="3:16">
      <c r="E25" s="331" t="s">
        <v>138</v>
      </c>
      <c r="F25" s="421"/>
      <c r="G25" s="331" t="s">
        <v>29</v>
      </c>
      <c r="H25" s="334">
        <f t="shared" si="0"/>
        <v>635.077</v>
      </c>
      <c r="J25" s="420">
        <v>70.671999999999997</v>
      </c>
      <c r="K25" s="420">
        <v>83.013000000000005</v>
      </c>
      <c r="L25" s="420">
        <v>102.679</v>
      </c>
      <c r="M25" s="420">
        <v>168.68300000000002</v>
      </c>
      <c r="N25" s="420">
        <v>210.03</v>
      </c>
      <c r="P25" s="331" t="s">
        <v>184</v>
      </c>
    </row>
    <row r="26" spans="3:16">
      <c r="E26" s="331" t="s">
        <v>143</v>
      </c>
      <c r="F26" s="421"/>
      <c r="G26" s="331" t="s">
        <v>29</v>
      </c>
      <c r="H26" s="334">
        <f t="shared" si="0"/>
        <v>0</v>
      </c>
      <c r="J26" s="420">
        <v>0</v>
      </c>
      <c r="K26" s="420">
        <v>0</v>
      </c>
      <c r="L26" s="420">
        <v>0</v>
      </c>
      <c r="M26" s="420">
        <v>0</v>
      </c>
      <c r="N26" s="420">
        <v>0</v>
      </c>
      <c r="P26" s="331" t="s">
        <v>185</v>
      </c>
    </row>
    <row r="27" spans="3:16">
      <c r="E27" s="331" t="s">
        <v>186</v>
      </c>
      <c r="F27" s="421"/>
      <c r="G27" s="331" t="s">
        <v>29</v>
      </c>
      <c r="H27" s="334">
        <f t="shared" si="0"/>
        <v>914.26400000000001</v>
      </c>
      <c r="J27" s="420">
        <v>195.31199999999998</v>
      </c>
      <c r="K27" s="420">
        <v>185.54299999999998</v>
      </c>
      <c r="L27" s="420">
        <v>226.32900000000001</v>
      </c>
      <c r="M27" s="420">
        <v>163.422</v>
      </c>
      <c r="N27" s="420">
        <v>143.65799999999999</v>
      </c>
      <c r="P27" s="331" t="s">
        <v>187</v>
      </c>
    </row>
    <row r="28" spans="3:16">
      <c r="E28" s="398" t="s">
        <v>188</v>
      </c>
      <c r="F28" s="422"/>
      <c r="G28" s="398" t="s">
        <v>29</v>
      </c>
      <c r="H28" s="399">
        <f t="shared" si="0"/>
        <v>3731.3759999999997</v>
      </c>
      <c r="I28" s="398"/>
      <c r="J28" s="422">
        <f xml:space="preserve"> SUM(J20:J27)</f>
        <v>538.822</v>
      </c>
      <c r="K28" s="422">
        <f xml:space="preserve"> SUM(K20:K27)</f>
        <v>612.13499999999999</v>
      </c>
      <c r="L28" s="422">
        <f xml:space="preserve"> SUM(L20:L27)</f>
        <v>671.28500000000008</v>
      </c>
      <c r="M28" s="422">
        <f xml:space="preserve"> SUM(M20:M27)</f>
        <v>720.87300000000005</v>
      </c>
      <c r="N28" s="422">
        <f xml:space="preserve"> SUM(N20:N27)</f>
        <v>1188.261</v>
      </c>
      <c r="P28" s="331" t="s">
        <v>189</v>
      </c>
    </row>
    <row r="30" spans="3:16">
      <c r="D30" s="330" t="s">
        <v>131</v>
      </c>
      <c r="J30" s="435"/>
      <c r="K30" s="435"/>
      <c r="L30" s="435"/>
      <c r="M30" s="435"/>
      <c r="N30" s="435"/>
      <c r="P30" s="331" t="s">
        <v>190</v>
      </c>
    </row>
    <row r="31" spans="3:16">
      <c r="D31" s="330"/>
      <c r="E31" s="331" t="s">
        <v>191</v>
      </c>
      <c r="G31" s="331" t="s">
        <v>29</v>
      </c>
      <c r="H31" s="334">
        <f t="shared" ref="H31:H41" si="1" xml:space="preserve"> SUM(J31:N31)</f>
        <v>2825.6289999999999</v>
      </c>
      <c r="J31" s="420">
        <v>160.11099999999999</v>
      </c>
      <c r="K31" s="420">
        <v>183.77299999999997</v>
      </c>
      <c r="L31" s="420">
        <v>379.12099999999998</v>
      </c>
      <c r="M31" s="420">
        <v>759.01300000000015</v>
      </c>
      <c r="N31" s="420">
        <v>1343.6109999999999</v>
      </c>
      <c r="P31" s="331" t="s">
        <v>192</v>
      </c>
    </row>
    <row r="32" spans="3:16">
      <c r="D32" s="330"/>
      <c r="E32" s="331" t="s">
        <v>193</v>
      </c>
      <c r="G32" s="331" t="s">
        <v>29</v>
      </c>
      <c r="H32" s="334">
        <f t="shared" ref="H32" si="2" xml:space="preserve"> SUM(J32:N32)</f>
        <v>529.84999999999991</v>
      </c>
      <c r="J32" s="420">
        <v>2.5609999999999999</v>
      </c>
      <c r="K32" s="420">
        <v>21.485999999999997</v>
      </c>
      <c r="L32" s="420">
        <v>52.375</v>
      </c>
      <c r="M32" s="420">
        <v>163.386</v>
      </c>
      <c r="N32" s="420">
        <v>290.04199999999997</v>
      </c>
      <c r="P32" s="331" t="s">
        <v>194</v>
      </c>
    </row>
    <row r="33" spans="4:16">
      <c r="E33" s="331" t="s">
        <v>195</v>
      </c>
      <c r="F33" s="421"/>
      <c r="G33" s="331" t="s">
        <v>29</v>
      </c>
      <c r="H33" s="334">
        <f t="shared" si="1"/>
        <v>2502.4699999999998</v>
      </c>
      <c r="J33" s="421">
        <f xml:space="preserve"> J31 - SUM(J34:J35)</f>
        <v>147.22899999999998</v>
      </c>
      <c r="K33" s="421">
        <f t="shared" ref="K33:N33" si="3" xml:space="preserve"> K31 - SUM(K34:K35)</f>
        <v>169.52799999999996</v>
      </c>
      <c r="L33" s="421">
        <f t="shared" si="3"/>
        <v>332.79699999999997</v>
      </c>
      <c r="M33" s="421">
        <f t="shared" si="3"/>
        <v>667.46100000000013</v>
      </c>
      <c r="N33" s="421">
        <f t="shared" si="3"/>
        <v>1185.4549999999999</v>
      </c>
      <c r="P33" s="331" t="s">
        <v>196</v>
      </c>
    </row>
    <row r="34" spans="4:16">
      <c r="E34" s="331" t="s">
        <v>197</v>
      </c>
      <c r="F34" s="421"/>
      <c r="G34" s="331" t="s">
        <v>29</v>
      </c>
      <c r="H34" s="334">
        <f t="shared" si="1"/>
        <v>320.77</v>
      </c>
      <c r="J34" s="420">
        <v>12.766</v>
      </c>
      <c r="K34" s="420">
        <v>13.873000000000001</v>
      </c>
      <c r="L34" s="420">
        <v>45.564999999999998</v>
      </c>
      <c r="M34" s="420">
        <v>90.459000000000003</v>
      </c>
      <c r="N34" s="420">
        <v>158.107</v>
      </c>
      <c r="P34" s="331" t="s">
        <v>198</v>
      </c>
    </row>
    <row r="35" spans="4:16">
      <c r="E35" s="331" t="s">
        <v>199</v>
      </c>
      <c r="F35" s="421"/>
      <c r="G35" s="331" t="s">
        <v>29</v>
      </c>
      <c r="H35" s="334">
        <f t="shared" si="1"/>
        <v>2.3889999999999998</v>
      </c>
      <c r="J35" s="420">
        <v>0.11600000000000001</v>
      </c>
      <c r="K35" s="420">
        <v>0.372</v>
      </c>
      <c r="L35" s="420">
        <v>0.75900000000000001</v>
      </c>
      <c r="M35" s="420">
        <v>1.093</v>
      </c>
      <c r="N35" s="420">
        <v>4.9000000000000002E-2</v>
      </c>
      <c r="P35" s="331" t="s">
        <v>200</v>
      </c>
    </row>
    <row r="36" spans="4:16">
      <c r="E36" s="331" t="s">
        <v>201</v>
      </c>
      <c r="F36" s="421"/>
      <c r="G36" s="331" t="s">
        <v>29</v>
      </c>
      <c r="H36" s="334">
        <f t="shared" si="1"/>
        <v>0</v>
      </c>
      <c r="J36" s="420">
        <v>0</v>
      </c>
      <c r="K36" s="420">
        <v>0</v>
      </c>
      <c r="L36" s="420">
        <v>0</v>
      </c>
      <c r="M36" s="420">
        <v>0</v>
      </c>
      <c r="N36" s="420">
        <v>0</v>
      </c>
      <c r="P36" s="331" t="s">
        <v>202</v>
      </c>
    </row>
    <row r="37" spans="4:16">
      <c r="E37" s="331" t="s">
        <v>203</v>
      </c>
      <c r="F37" s="421"/>
      <c r="G37" s="331" t="s">
        <v>29</v>
      </c>
      <c r="H37" s="334">
        <f t="shared" si="1"/>
        <v>500.95299999999997</v>
      </c>
      <c r="J37" s="421">
        <f xml:space="preserve"> J32 - SUM(J38:J39)</f>
        <v>1.4219999999999999</v>
      </c>
      <c r="K37" s="421">
        <f t="shared" ref="K37:N37" si="4" xml:space="preserve"> K32 - SUM(K38:K39)</f>
        <v>20.599999999999998</v>
      </c>
      <c r="L37" s="421">
        <f t="shared" si="4"/>
        <v>47.893999999999998</v>
      </c>
      <c r="M37" s="421">
        <f t="shared" si="4"/>
        <v>155.83699999999999</v>
      </c>
      <c r="N37" s="421">
        <f t="shared" si="4"/>
        <v>275.2</v>
      </c>
      <c r="P37" s="331" t="s">
        <v>204</v>
      </c>
    </row>
    <row r="38" spans="4:16">
      <c r="E38" s="331" t="s">
        <v>137</v>
      </c>
      <c r="F38" s="421"/>
      <c r="G38" s="331" t="s">
        <v>29</v>
      </c>
      <c r="H38" s="334">
        <f t="shared" si="1"/>
        <v>28.896999999999998</v>
      </c>
      <c r="J38" s="420">
        <v>1.139</v>
      </c>
      <c r="K38" s="420">
        <v>0.88600000000000001</v>
      </c>
      <c r="L38" s="420">
        <v>4.4809999999999999</v>
      </c>
      <c r="M38" s="420">
        <v>7.5490000000000004</v>
      </c>
      <c r="N38" s="420">
        <v>14.842000000000001</v>
      </c>
      <c r="P38" s="331" t="s">
        <v>205</v>
      </c>
    </row>
    <row r="39" spans="4:16">
      <c r="E39" s="331" t="s">
        <v>206</v>
      </c>
      <c r="F39" s="421"/>
      <c r="G39" s="331" t="s">
        <v>29</v>
      </c>
      <c r="H39" s="334">
        <f t="shared" si="1"/>
        <v>0</v>
      </c>
      <c r="J39" s="420">
        <v>0</v>
      </c>
      <c r="K39" s="420">
        <v>0</v>
      </c>
      <c r="L39" s="420">
        <v>0</v>
      </c>
      <c r="M39" s="420">
        <v>0</v>
      </c>
      <c r="N39" s="420">
        <v>0</v>
      </c>
      <c r="P39" s="331" t="s">
        <v>207</v>
      </c>
    </row>
    <row r="40" spans="4:16">
      <c r="E40" s="331" t="s">
        <v>186</v>
      </c>
      <c r="F40" s="421"/>
      <c r="G40" s="331" t="s">
        <v>29</v>
      </c>
      <c r="H40" s="334">
        <f t="shared" ref="H40" si="5" xml:space="preserve"> SUM(J40:N40)</f>
        <v>3155.2020000000002</v>
      </c>
      <c r="J40" s="420">
        <v>583.80900000000008</v>
      </c>
      <c r="K40" s="420">
        <v>772.64200000000017</v>
      </c>
      <c r="L40" s="420">
        <v>579.9</v>
      </c>
      <c r="M40" s="420">
        <v>539.03600000000006</v>
      </c>
      <c r="N40" s="420">
        <v>679.81500000000005</v>
      </c>
      <c r="P40" s="331" t="s">
        <v>208</v>
      </c>
    </row>
    <row r="41" spans="4:16">
      <c r="E41" s="398" t="s">
        <v>209</v>
      </c>
      <c r="F41" s="422">
        <f xml:space="preserve"> SUM(F33:F40)</f>
        <v>0</v>
      </c>
      <c r="G41" s="398" t="s">
        <v>29</v>
      </c>
      <c r="H41" s="399">
        <f t="shared" si="1"/>
        <v>6510.6809999999996</v>
      </c>
      <c r="I41" s="398"/>
      <c r="J41" s="422">
        <f xml:space="preserve"> SUM(J33:J40)</f>
        <v>746.48100000000011</v>
      </c>
      <c r="K41" s="422">
        <f xml:space="preserve"> SUM(K33:K40)</f>
        <v>977.90100000000007</v>
      </c>
      <c r="L41" s="422">
        <f xml:space="preserve"> SUM(L33:L40)</f>
        <v>1011.396</v>
      </c>
      <c r="M41" s="422">
        <f xml:space="preserve"> SUM(M33:M40)</f>
        <v>1461.4349999999999</v>
      </c>
      <c r="N41" s="422">
        <f xml:space="preserve"> SUM(N33:N40)</f>
        <v>2313.4679999999998</v>
      </c>
      <c r="P41" s="331" t="s">
        <v>210</v>
      </c>
    </row>
    <row r="43" spans="4:16">
      <c r="D43" s="330" t="s">
        <v>140</v>
      </c>
    </row>
    <row r="44" spans="4:16">
      <c r="E44" s="331" t="s">
        <v>141</v>
      </c>
      <c r="F44" s="430">
        <f xml:space="preserve"> H34</f>
        <v>320.77</v>
      </c>
      <c r="G44" s="331" t="s">
        <v>29</v>
      </c>
    </row>
    <row r="45" spans="4:16">
      <c r="E45" s="331" t="s">
        <v>142</v>
      </c>
      <c r="F45" s="430">
        <f xml:space="preserve"> H35</f>
        <v>2.3889999999999998</v>
      </c>
      <c r="G45" s="331" t="s">
        <v>29</v>
      </c>
    </row>
    <row r="46" spans="4:16">
      <c r="E46" s="331" t="s">
        <v>137</v>
      </c>
      <c r="F46" s="430">
        <f xml:space="preserve"> H24 + H38</f>
        <v>513.08900000000006</v>
      </c>
      <c r="G46" s="331" t="s">
        <v>29</v>
      </c>
    </row>
    <row r="47" spans="4:16">
      <c r="E47" s="331" t="s">
        <v>143</v>
      </c>
      <c r="F47" s="430">
        <f xml:space="preserve"> H39</f>
        <v>0</v>
      </c>
      <c r="G47" s="331" t="s">
        <v>29</v>
      </c>
    </row>
    <row r="48" spans="4:16">
      <c r="E48" s="331" t="s">
        <v>144</v>
      </c>
      <c r="F48" s="430"/>
      <c r="G48" s="331" t="s">
        <v>29</v>
      </c>
    </row>
    <row r="49" spans="5:7">
      <c r="E49" s="331" t="s">
        <v>145</v>
      </c>
      <c r="F49" s="430">
        <f xml:space="preserve"> H20 + H33 + H36</f>
        <v>2646.0519999999997</v>
      </c>
      <c r="G49" s="331" t="s">
        <v>29</v>
      </c>
    </row>
    <row r="50" spans="5:7">
      <c r="E50" s="331" t="s">
        <v>146</v>
      </c>
      <c r="F50" s="430"/>
      <c r="G50" s="331" t="s">
        <v>29</v>
      </c>
    </row>
    <row r="51" spans="5:7">
      <c r="E51" s="331" t="s">
        <v>147</v>
      </c>
      <c r="F51" s="431">
        <f xml:space="preserve"> H28 + H41 - SUM(F44:F50)</f>
        <v>6759.7569999999996</v>
      </c>
      <c r="G51" s="331" t="s">
        <v>29</v>
      </c>
    </row>
    <row r="52" spans="5:7">
      <c r="E52" s="398" t="s">
        <v>22</v>
      </c>
      <c r="F52" s="422">
        <f xml:space="preserve"> SUM(F44:F51)</f>
        <v>10242.056999999999</v>
      </c>
      <c r="G52" s="398" t="s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6530-5CD4-44B1-B443-A6202AE8FAD0}">
  <sheetPr>
    <tabColor rgb="FF009FDF"/>
  </sheetPr>
  <dimension ref="A1:U262"/>
  <sheetViews>
    <sheetView showGridLines="0" zoomScaleNormal="100" workbookViewId="0">
      <pane xSplit="9" ySplit="2" topLeftCell="J225" activePane="bottomRight" state="frozen"/>
      <selection pane="topRight" activeCell="J1" sqref="J1"/>
      <selection pane="bottomLeft" activeCell="A3" sqref="A3"/>
      <selection pane="bottomRight" activeCell="O251" sqref="O251"/>
    </sheetView>
  </sheetViews>
  <sheetFormatPr defaultColWidth="9.33203125" defaultRowHeight="12.75"/>
  <cols>
    <col min="1" max="4" width="1.83203125" style="331" customWidth="1"/>
    <col min="5" max="5" width="50.83203125" style="331" customWidth="1"/>
    <col min="6" max="8" width="11.83203125" style="331" customWidth="1"/>
    <col min="9" max="9" width="1.83203125" style="331" customWidth="1"/>
    <col min="10" max="10" width="11.83203125" style="331" customWidth="1"/>
    <col min="11" max="19" width="11.83203125" style="331" bestFit="1" customWidth="1"/>
    <col min="20" max="20" width="1.83203125" style="331" customWidth="1"/>
    <col min="21" max="21" width="50.83203125" style="331" customWidth="1"/>
    <col min="22" max="16384" width="9.33203125" style="331"/>
  </cols>
  <sheetData>
    <row r="1" spans="1:21" ht="18.75">
      <c r="A1" s="424" t="s">
        <v>211</v>
      </c>
    </row>
    <row r="2" spans="1:21">
      <c r="F2" s="433" t="s">
        <v>20</v>
      </c>
      <c r="G2" s="330" t="s">
        <v>21</v>
      </c>
      <c r="H2" s="433" t="s">
        <v>22</v>
      </c>
      <c r="J2" s="332">
        <v>44286</v>
      </c>
      <c r="K2" s="332">
        <v>44651</v>
      </c>
      <c r="L2" s="332">
        <v>45016</v>
      </c>
      <c r="M2" s="332">
        <v>45382</v>
      </c>
      <c r="N2" s="332">
        <v>45747</v>
      </c>
      <c r="O2" s="332">
        <v>46112</v>
      </c>
      <c r="P2" s="332">
        <v>46477</v>
      </c>
      <c r="Q2" s="332">
        <v>46843</v>
      </c>
      <c r="R2" s="332">
        <v>47208</v>
      </c>
      <c r="S2" s="332">
        <v>47573</v>
      </c>
      <c r="U2" s="330" t="s">
        <v>155</v>
      </c>
    </row>
    <row r="3" spans="1:21" s="425" customFormat="1">
      <c r="C3" s="426" t="s">
        <v>212</v>
      </c>
      <c r="J3" s="427"/>
      <c r="K3" s="427"/>
      <c r="L3" s="427"/>
      <c r="M3" s="427"/>
      <c r="N3" s="427"/>
      <c r="O3" s="427"/>
      <c r="P3" s="427"/>
      <c r="Q3" s="427"/>
      <c r="R3" s="427"/>
      <c r="S3" s="427"/>
    </row>
    <row r="4" spans="1:21">
      <c r="E4" s="331" t="s">
        <v>213</v>
      </c>
      <c r="F4" s="404">
        <v>104.21666666666665</v>
      </c>
      <c r="G4" s="331" t="s">
        <v>42</v>
      </c>
      <c r="J4" s="403"/>
      <c r="K4" s="403"/>
      <c r="L4" s="403"/>
      <c r="M4" s="403"/>
      <c r="N4" s="403"/>
      <c r="O4" s="403"/>
      <c r="P4" s="403"/>
      <c r="Q4" s="403"/>
      <c r="R4" s="403"/>
      <c r="S4" s="403"/>
      <c r="U4" s="331" t="s">
        <v>214</v>
      </c>
    </row>
    <row r="5" spans="1:21">
      <c r="E5" s="331" t="s">
        <v>215</v>
      </c>
      <c r="F5" s="404">
        <v>123.04166666666664</v>
      </c>
      <c r="G5" s="331" t="s">
        <v>42</v>
      </c>
      <c r="J5" s="403"/>
      <c r="K5" s="403"/>
      <c r="L5" s="403"/>
      <c r="M5" s="403"/>
      <c r="N5" s="403"/>
      <c r="O5" s="403"/>
      <c r="P5" s="403"/>
      <c r="Q5" s="403"/>
      <c r="R5" s="403"/>
      <c r="S5" s="403"/>
      <c r="U5" s="331" t="s">
        <v>214</v>
      </c>
    </row>
    <row r="6" spans="1:21">
      <c r="J6" s="403"/>
      <c r="K6" s="403"/>
      <c r="L6" s="403"/>
      <c r="M6" s="403"/>
      <c r="N6" s="403"/>
      <c r="O6" s="403"/>
      <c r="P6" s="403"/>
      <c r="Q6" s="403"/>
      <c r="R6" s="403"/>
      <c r="S6" s="403"/>
    </row>
    <row r="7" spans="1:21">
      <c r="J7" s="403"/>
      <c r="K7" s="403"/>
      <c r="L7" s="403"/>
      <c r="M7" s="403"/>
      <c r="N7" s="403"/>
      <c r="O7" s="403"/>
      <c r="P7" s="403"/>
      <c r="Q7" s="403"/>
      <c r="R7" s="403"/>
      <c r="S7" s="403"/>
    </row>
    <row r="8" spans="1:21" s="425" customFormat="1">
      <c r="C8" s="426" t="s">
        <v>216</v>
      </c>
      <c r="J8" s="427"/>
      <c r="K8" s="427"/>
      <c r="L8" s="427"/>
      <c r="M8" s="427"/>
      <c r="N8" s="427"/>
      <c r="O8" s="427"/>
      <c r="P8" s="427"/>
      <c r="Q8" s="427"/>
      <c r="R8" s="427"/>
      <c r="S8" s="427"/>
    </row>
    <row r="9" spans="1:21">
      <c r="D9" s="330" t="s">
        <v>217</v>
      </c>
      <c r="J9" s="403"/>
      <c r="K9" s="403"/>
      <c r="L9" s="403"/>
      <c r="M9" s="403"/>
      <c r="N9" s="403"/>
      <c r="O9" s="403"/>
      <c r="P9" s="403"/>
      <c r="Q9" s="403"/>
      <c r="R9" s="403"/>
      <c r="S9" s="403"/>
    </row>
    <row r="10" spans="1:21">
      <c r="E10" s="331" t="s">
        <v>218</v>
      </c>
      <c r="F10" s="330"/>
      <c r="G10" s="334" t="s">
        <v>219</v>
      </c>
      <c r="H10" s="334">
        <f xml:space="preserve"> SUM(J10:S10)</f>
        <v>1832.7653819733875</v>
      </c>
      <c r="J10" s="401">
        <f xml:space="preserve"> 'PR19 - F_OutputsMaster'!H403</f>
        <v>365.84529315545063</v>
      </c>
      <c r="K10" s="401">
        <f xml:space="preserve"> 'PR19 - F_OutputsMaster'!I403</f>
        <v>370.63469605185094</v>
      </c>
      <c r="L10" s="401">
        <f xml:space="preserve"> 'PR19 - F_OutputsMaster'!J403</f>
        <v>369.44458515773294</v>
      </c>
      <c r="M10" s="401">
        <f xml:space="preserve"> 'PR19 - F_OutputsMaster'!K403</f>
        <v>365.40234309568007</v>
      </c>
      <c r="N10" s="401">
        <f xml:space="preserve"> 'PR19 - F_OutputsMaster'!L403</f>
        <v>361.43846451267308</v>
      </c>
      <c r="O10" s="332"/>
      <c r="P10" s="332"/>
      <c r="Q10" s="332"/>
      <c r="R10" s="332"/>
      <c r="S10" s="332"/>
    </row>
    <row r="11" spans="1:21">
      <c r="E11" s="331" t="s">
        <v>220</v>
      </c>
      <c r="F11" s="334">
        <f xml:space="preserve"> AVERAGE(J10:N10)</f>
        <v>366.55307639467753</v>
      </c>
      <c r="G11" s="334" t="s">
        <v>219</v>
      </c>
      <c r="H11" s="330"/>
      <c r="J11" s="332"/>
      <c r="K11" s="332"/>
      <c r="L11" s="332"/>
      <c r="M11" s="332"/>
      <c r="N11" s="332"/>
      <c r="O11" s="332"/>
      <c r="P11" s="332"/>
      <c r="Q11" s="332"/>
      <c r="R11" s="332"/>
      <c r="S11" s="332"/>
    </row>
    <row r="12" spans="1:21">
      <c r="E12" s="331" t="s">
        <v>221</v>
      </c>
      <c r="F12" s="335">
        <f xml:space="preserve"> F11 * F5 / F4</f>
        <v>432.76476674935344</v>
      </c>
      <c r="G12" s="334" t="s">
        <v>219</v>
      </c>
      <c r="H12" s="330"/>
      <c r="J12" s="332"/>
      <c r="K12" s="332"/>
      <c r="L12" s="332"/>
      <c r="M12" s="332"/>
      <c r="N12" s="332"/>
      <c r="O12" s="332"/>
      <c r="P12" s="332"/>
      <c r="Q12" s="332"/>
      <c r="R12" s="332"/>
      <c r="S12" s="332"/>
    </row>
    <row r="13" spans="1:21">
      <c r="J13" s="403"/>
      <c r="K13" s="403"/>
      <c r="L13" s="403"/>
      <c r="M13" s="403"/>
      <c r="N13" s="403"/>
      <c r="O13" s="332"/>
      <c r="P13" s="332"/>
      <c r="Q13" s="332"/>
      <c r="R13" s="332"/>
      <c r="S13" s="332"/>
    </row>
    <row r="14" spans="1:21">
      <c r="D14" s="330" t="s">
        <v>222</v>
      </c>
      <c r="J14" s="403"/>
      <c r="K14" s="403"/>
      <c r="L14" s="403"/>
      <c r="M14" s="403"/>
      <c r="N14" s="403"/>
      <c r="O14" s="332"/>
      <c r="P14" s="332"/>
      <c r="Q14" s="332"/>
      <c r="R14" s="332"/>
      <c r="S14" s="332"/>
    </row>
    <row r="15" spans="1:21">
      <c r="E15" s="331" t="s">
        <v>218</v>
      </c>
      <c r="F15" s="330"/>
      <c r="G15" s="334" t="s">
        <v>219</v>
      </c>
      <c r="H15" s="334">
        <f xml:space="preserve"> SUM(J15:S15)</f>
        <v>3141.1449541239185</v>
      </c>
      <c r="J15" s="401"/>
      <c r="K15" s="401"/>
      <c r="L15" s="401"/>
      <c r="M15" s="401"/>
      <c r="N15" s="401"/>
      <c r="O15" s="401">
        <f xml:space="preserve"> 'PR24 - OBXValues'!N13</f>
        <v>599.85807237196468</v>
      </c>
      <c r="P15" s="401">
        <f xml:space="preserve"> 'PR24 - OBXValues'!O13</f>
        <v>603.02172093622232</v>
      </c>
      <c r="Q15" s="401">
        <f xml:space="preserve"> 'PR24 - OBXValues'!P13</f>
        <v>627.73838133025913</v>
      </c>
      <c r="R15" s="401">
        <f xml:space="preserve"> 'PR24 - OBXValues'!Q13</f>
        <v>644.02752836332775</v>
      </c>
      <c r="S15" s="401">
        <f xml:space="preserve"> 'PR24 - OBXValues'!R13</f>
        <v>666.49925112214476</v>
      </c>
    </row>
    <row r="16" spans="1:21">
      <c r="E16" s="331" t="s">
        <v>221</v>
      </c>
      <c r="F16" s="335">
        <f xml:space="preserve"> AVERAGE(O15:S15)</f>
        <v>628.22899082478375</v>
      </c>
      <c r="G16" s="334" t="s">
        <v>219</v>
      </c>
      <c r="H16" s="330"/>
      <c r="J16" s="332"/>
      <c r="K16" s="332"/>
      <c r="L16" s="332"/>
      <c r="M16" s="332"/>
      <c r="N16" s="332"/>
      <c r="O16" s="332"/>
      <c r="P16" s="332"/>
      <c r="Q16" s="332"/>
      <c r="R16" s="332"/>
      <c r="S16" s="332"/>
    </row>
    <row r="17" spans="3:19">
      <c r="J17" s="403"/>
      <c r="K17" s="403"/>
      <c r="L17" s="403"/>
      <c r="M17" s="403"/>
      <c r="N17" s="403"/>
      <c r="O17" s="332"/>
      <c r="P17" s="332"/>
      <c r="Q17" s="332"/>
      <c r="R17" s="332"/>
      <c r="S17" s="332"/>
    </row>
    <row r="18" spans="3:19">
      <c r="J18" s="403"/>
      <c r="K18" s="403"/>
      <c r="L18" s="403"/>
      <c r="M18" s="403"/>
      <c r="N18" s="403"/>
      <c r="O18" s="332"/>
      <c r="P18" s="332"/>
      <c r="Q18" s="332"/>
      <c r="R18" s="332"/>
      <c r="S18" s="332"/>
    </row>
    <row r="19" spans="3:19" s="425" customFormat="1">
      <c r="C19" s="426" t="s">
        <v>27</v>
      </c>
    </row>
    <row r="20" spans="3:19">
      <c r="C20" s="330"/>
      <c r="D20" s="330" t="s">
        <v>217</v>
      </c>
    </row>
    <row r="21" spans="3:19">
      <c r="E21" s="333" t="s">
        <v>223</v>
      </c>
      <c r="F21" s="334"/>
      <c r="G21" s="334" t="s">
        <v>29</v>
      </c>
      <c r="H21" s="334">
        <f xml:space="preserve"> SUM(J21:S21)</f>
        <v>313.44212444504001</v>
      </c>
      <c r="J21" s="401">
        <f xml:space="preserve"> 'PR19 - InpActive'!L234</f>
        <v>63.386401982723001</v>
      </c>
      <c r="K21" s="401">
        <f xml:space="preserve"> 'PR19 - InpActive'!M234</f>
        <v>65.150320007983794</v>
      </c>
      <c r="L21" s="401">
        <f xml:space="preserve"> 'PR19 - InpActive'!N234</f>
        <v>61.964342436148002</v>
      </c>
      <c r="M21" s="401">
        <f xml:space="preserve"> 'PR19 - InpActive'!O234</f>
        <v>60.252567957202899</v>
      </c>
      <c r="N21" s="401">
        <f xml:space="preserve"> 'PR19 - InpActive'!P234</f>
        <v>62.688492060982298</v>
      </c>
    </row>
    <row r="22" spans="3:19">
      <c r="E22" s="331" t="s">
        <v>224</v>
      </c>
      <c r="F22" s="334"/>
      <c r="G22" s="334" t="s">
        <v>29</v>
      </c>
      <c r="H22" s="334">
        <f xml:space="preserve"> SUM(J22:S22)</f>
        <v>276.80584581312218</v>
      </c>
      <c r="J22" s="401">
        <f xml:space="preserve"> 'PR19 - InpActive'!L235</f>
        <v>41.089346764505102</v>
      </c>
      <c r="K22" s="401">
        <f xml:space="preserve"> 'PR19 - InpActive'!M235</f>
        <v>47.767443670420498</v>
      </c>
      <c r="L22" s="401">
        <f xml:space="preserve"> 'PR19 - InpActive'!N235</f>
        <v>75.986398434171804</v>
      </c>
      <c r="M22" s="401">
        <f xml:space="preserve"> 'PR19 - InpActive'!O235</f>
        <v>80.336505190114707</v>
      </c>
      <c r="N22" s="401">
        <f xml:space="preserve"> 'PR19 - InpActive'!P235</f>
        <v>31.626151753910101</v>
      </c>
    </row>
    <row r="23" spans="3:19">
      <c r="E23" s="331" t="s">
        <v>225</v>
      </c>
      <c r="G23" s="334" t="s">
        <v>29</v>
      </c>
      <c r="H23" s="334">
        <f t="shared" ref="H23:H24" si="0" xml:space="preserve"> SUM(J23:S23)</f>
        <v>1866.985650920655</v>
      </c>
      <c r="J23" s="401">
        <f xml:space="preserve"> 'PR19 - InpActive'!L454</f>
        <v>394.80740009336398</v>
      </c>
      <c r="K23" s="401">
        <f xml:space="preserve"> 'PR19 - InpActive'!M454</f>
        <v>387.68139733994298</v>
      </c>
      <c r="L23" s="401">
        <f xml:space="preserve"> 'PR19 - InpActive'!N454</f>
        <v>370.90391601156301</v>
      </c>
      <c r="M23" s="401">
        <f xml:space="preserve"> 'PR19 - InpActive'!O454</f>
        <v>359.04967365748303</v>
      </c>
      <c r="N23" s="401">
        <f xml:space="preserve"> 'PR19 - InpActive'!P454</f>
        <v>354.54326381830202</v>
      </c>
    </row>
    <row r="24" spans="3:19">
      <c r="E24" s="331" t="s">
        <v>226</v>
      </c>
      <c r="G24" s="334" t="s">
        <v>29</v>
      </c>
      <c r="H24" s="334">
        <f t="shared" si="0"/>
        <v>2601.0905986405819</v>
      </c>
      <c r="J24" s="401">
        <f xml:space="preserve"> 'PR19 - InpActive'!L455</f>
        <v>539.17483323289196</v>
      </c>
      <c r="K24" s="401">
        <f xml:space="preserve"> 'PR19 - InpActive'!M455</f>
        <v>566.42524395227599</v>
      </c>
      <c r="L24" s="401">
        <f xml:space="preserve"> 'PR19 - InpActive'!N455</f>
        <v>530.13367612968398</v>
      </c>
      <c r="M24" s="401">
        <f xml:space="preserve"> 'PR19 - InpActive'!O455</f>
        <v>510.59784382973299</v>
      </c>
      <c r="N24" s="401">
        <f xml:space="preserve"> 'PR19 - InpActive'!P455</f>
        <v>454.75900149599698</v>
      </c>
    </row>
    <row r="25" spans="3:19">
      <c r="E25" s="331" t="s">
        <v>227</v>
      </c>
      <c r="G25" s="334" t="s">
        <v>29</v>
      </c>
      <c r="H25" s="334">
        <f t="shared" ref="H25:H26" si="1" xml:space="preserve"> SUM(J25:S25)</f>
        <v>1784.1116987746957</v>
      </c>
      <c r="J25" s="401">
        <f xml:space="preserve"> 'PR19 - InpActive'!L675</f>
        <v>382.36890302188698</v>
      </c>
      <c r="K25" s="401">
        <f xml:space="preserve"> 'PR19 - InpActive'!M675</f>
        <v>363.57073100846299</v>
      </c>
      <c r="L25" s="401">
        <f xml:space="preserve"> 'PR19 - InpActive'!N675</f>
        <v>350.26028241678603</v>
      </c>
      <c r="M25" s="401">
        <f xml:space="preserve"> 'PR19 - InpActive'!O675</f>
        <v>344.502492238245</v>
      </c>
      <c r="N25" s="401">
        <f xml:space="preserve"> 'PR19 - InpActive'!P675</f>
        <v>343.40929008931499</v>
      </c>
    </row>
    <row r="26" spans="3:19">
      <c r="E26" s="331" t="s">
        <v>228</v>
      </c>
      <c r="G26" s="334" t="s">
        <v>29</v>
      </c>
      <c r="H26" s="334">
        <f t="shared" si="1"/>
        <v>2093.247637998541</v>
      </c>
      <c r="J26" s="401">
        <f xml:space="preserve"> 'PR19 - InpActive'!L676</f>
        <v>403.72016640429302</v>
      </c>
      <c r="K26" s="401">
        <f xml:space="preserve"> 'PR19 - InpActive'!M676</f>
        <v>457.12979335723401</v>
      </c>
      <c r="L26" s="401">
        <f xml:space="preserve"> 'PR19 - InpActive'!N676</f>
        <v>465.18470955984799</v>
      </c>
      <c r="M26" s="401">
        <f xml:space="preserve"> 'PR19 - InpActive'!O676</f>
        <v>420.73053259615398</v>
      </c>
      <c r="N26" s="401">
        <f xml:space="preserve"> 'PR19 - InpActive'!P676</f>
        <v>346.482436081012</v>
      </c>
    </row>
    <row r="27" spans="3:19">
      <c r="E27" s="333" t="s">
        <v>229</v>
      </c>
      <c r="F27" s="334"/>
      <c r="G27" s="334" t="s">
        <v>29</v>
      </c>
      <c r="H27" s="334">
        <f xml:space="preserve"> SUM(J27:S27)</f>
        <v>214.53316190954621</v>
      </c>
      <c r="J27" s="401">
        <f xml:space="preserve"> 'PR19 - InpActive'!L887</f>
        <v>41.273819170618403</v>
      </c>
      <c r="K27" s="401">
        <f xml:space="preserve"> 'PR19 - InpActive'!M887</f>
        <v>43.5127520857503</v>
      </c>
      <c r="L27" s="401">
        <f xml:space="preserve"> 'PR19 - InpActive'!N887</f>
        <v>44.633343968352001</v>
      </c>
      <c r="M27" s="401">
        <f xml:space="preserve"> 'PR19 - InpActive'!O887</f>
        <v>42.524634584395699</v>
      </c>
      <c r="N27" s="401">
        <f xml:space="preserve"> 'PR19 - InpActive'!P887</f>
        <v>42.588612100429799</v>
      </c>
    </row>
    <row r="28" spans="3:19">
      <c r="E28" s="331" t="s">
        <v>230</v>
      </c>
      <c r="F28" s="334"/>
      <c r="G28" s="334" t="s">
        <v>29</v>
      </c>
      <c r="H28" s="334">
        <f xml:space="preserve"> SUM(J28:S28)</f>
        <v>368.66370329227129</v>
      </c>
      <c r="J28" s="401">
        <f xml:space="preserve"> 'PR19 - InpActive'!L888</f>
        <v>49.659507325412797</v>
      </c>
      <c r="K28" s="401">
        <f xml:space="preserve"> 'PR19 - InpActive'!M888</f>
        <v>89.391169805095799</v>
      </c>
      <c r="L28" s="401">
        <f xml:space="preserve"> 'PR19 - InpActive'!N888</f>
        <v>91.411070530052498</v>
      </c>
      <c r="M28" s="401">
        <f xml:space="preserve"> 'PR19 - InpActive'!O888</f>
        <v>77.411987408808898</v>
      </c>
      <c r="N28" s="401">
        <f xml:space="preserve"> 'PR19 - InpActive'!P888</f>
        <v>60.789968222901301</v>
      </c>
    </row>
    <row r="29" spans="3:19">
      <c r="E29" s="333" t="s">
        <v>231</v>
      </c>
      <c r="F29" s="334"/>
      <c r="G29" s="334" t="s">
        <v>29</v>
      </c>
      <c r="H29" s="334">
        <f xml:space="preserve"> SUM(J29:S29)</f>
        <v>14.16025830484695</v>
      </c>
      <c r="J29" s="401">
        <f xml:space="preserve"> 'PR19 - InpActive'!L1101</f>
        <v>0.57853725268598</v>
      </c>
      <c r="K29" s="401">
        <f xml:space="preserve"> 'PR19 - InpActive'!M1101</f>
        <v>1.6876586730961201</v>
      </c>
      <c r="L29" s="401">
        <f xml:space="preserve"> 'PR19 - InpActive'!N1101</f>
        <v>2.5638581379434902</v>
      </c>
      <c r="M29" s="401">
        <f xml:space="preserve"> 'PR19 - InpActive'!O1101</f>
        <v>4.3047312646881801</v>
      </c>
      <c r="N29" s="401">
        <f xml:space="preserve"> 'PR19 - InpActive'!P1101</f>
        <v>5.0254729764331802</v>
      </c>
    </row>
    <row r="30" spans="3:19">
      <c r="E30" s="331" t="s">
        <v>232</v>
      </c>
      <c r="F30" s="334"/>
      <c r="G30" s="334" t="s">
        <v>29</v>
      </c>
      <c r="H30" s="334">
        <f xml:space="preserve"> SUM(J30:S30)</f>
        <v>-344.7633929247387</v>
      </c>
      <c r="J30" s="401">
        <f xml:space="preserve"> 'PR19 - InpActive'!L1102</f>
        <v>22.037044380157901</v>
      </c>
      <c r="K30" s="401">
        <f xml:space="preserve"> 'PR19 - InpActive'!M1102</f>
        <v>32.682829533086199</v>
      </c>
      <c r="L30" s="401">
        <f xml:space="preserve"> 'PR19 - InpActive'!N1102</f>
        <v>17.5454604229102</v>
      </c>
      <c r="M30" s="401">
        <f xml:space="preserve"> 'PR19 - InpActive'!O1102</f>
        <v>-195.269244510194</v>
      </c>
      <c r="N30" s="401">
        <f xml:space="preserve"> 'PR19 - InpActive'!P1102</f>
        <v>-221.75948275069899</v>
      </c>
    </row>
    <row r="31" spans="3:19">
      <c r="E31" s="331" t="s">
        <v>233</v>
      </c>
      <c r="G31" s="334" t="s">
        <v>29</v>
      </c>
      <c r="H31" s="334">
        <f t="shared" ref="H31:H35" si="2" xml:space="preserve"> SUM(J31:S31)</f>
        <v>61.875855151339039</v>
      </c>
      <c r="J31" s="401">
        <f xml:space="preserve"> 'PR19 - InpActive'!L463</f>
        <v>16.682934180898801</v>
      </c>
      <c r="K31" s="401">
        <f xml:space="preserve"> 'PR19 - InpActive'!M463</f>
        <v>15.614379100724399</v>
      </c>
      <c r="L31" s="401">
        <f xml:space="preserve"> 'PR19 - InpActive'!N463</f>
        <v>11.51954536981407</v>
      </c>
      <c r="M31" s="401">
        <f xml:space="preserve"> 'PR19 - InpActive'!O463</f>
        <v>10.51970129958611</v>
      </c>
      <c r="N31" s="401">
        <f xml:space="preserve"> 'PR19 - InpActive'!P463</f>
        <v>7.5392952003156601</v>
      </c>
    </row>
    <row r="32" spans="3:19">
      <c r="E32" s="331" t="s">
        <v>234</v>
      </c>
      <c r="G32" s="334" t="s">
        <v>29</v>
      </c>
      <c r="H32" s="334">
        <f t="shared" si="2"/>
        <v>118.63710703128821</v>
      </c>
      <c r="J32" s="401">
        <f xml:space="preserve"> 'PR19 - InpActive'!L459</f>
        <v>25.415654829254802</v>
      </c>
      <c r="K32" s="401">
        <f xml:space="preserve"> 'PR19 - InpActive'!M459</f>
        <v>24.3833505227527</v>
      </c>
      <c r="L32" s="401">
        <f xml:space="preserve"> 'PR19 - InpActive'!N459</f>
        <v>23.1051026431034</v>
      </c>
      <c r="M32" s="401">
        <f xml:space="preserve"> 'PR19 - InpActive'!O459</f>
        <v>22.874296116055799</v>
      </c>
      <c r="N32" s="401">
        <f xml:space="preserve"> 'PR19 - InpActive'!P459</f>
        <v>22.858702920121502</v>
      </c>
    </row>
    <row r="33" spans="3:21">
      <c r="E33" s="331" t="s">
        <v>235</v>
      </c>
      <c r="G33" s="334" t="s">
        <v>29</v>
      </c>
      <c r="H33" s="334">
        <f t="shared" si="2"/>
        <v>97.520579096697517</v>
      </c>
      <c r="J33" s="401">
        <f xml:space="preserve"> 'PR19 - InpActive'!L684</f>
        <v>29.645228612944649</v>
      </c>
      <c r="K33" s="401">
        <f xml:space="preserve"> 'PR19 - InpActive'!M684</f>
        <v>26.651078938138831</v>
      </c>
      <c r="L33" s="401">
        <f xml:space="preserve"> 'PR19 - InpActive'!N684</f>
        <v>18.055322155505102</v>
      </c>
      <c r="M33" s="401">
        <f xml:space="preserve"> 'PR19 - InpActive'!O684</f>
        <v>14.083851908896763</v>
      </c>
      <c r="N33" s="401">
        <f xml:space="preserve"> 'PR19 - InpActive'!P684</f>
        <v>9.0850974812121716</v>
      </c>
    </row>
    <row r="34" spans="3:21">
      <c r="E34" s="331" t="s">
        <v>236</v>
      </c>
      <c r="G34" s="334" t="s">
        <v>29</v>
      </c>
      <c r="H34" s="334">
        <f t="shared" si="2"/>
        <v>91.196934751176201</v>
      </c>
      <c r="J34" s="401">
        <f xml:space="preserve"> 'PR19 - InpActive'!L680</f>
        <v>18.9056652578731</v>
      </c>
      <c r="K34" s="401">
        <f xml:space="preserve"> 'PR19 - InpActive'!M680</f>
        <v>18.830030678554582</v>
      </c>
      <c r="L34" s="401">
        <f xml:space="preserve"> 'PR19 - InpActive'!N680</f>
        <v>17.322261805764779</v>
      </c>
      <c r="M34" s="401">
        <f xml:space="preserve"> 'PR19 - InpActive'!O680</f>
        <v>18.088696865938832</v>
      </c>
      <c r="N34" s="401">
        <f xml:space="preserve"> 'PR19 - InpActive'!P680</f>
        <v>18.050280143044922</v>
      </c>
    </row>
    <row r="35" spans="3:21">
      <c r="E35" s="398" t="s">
        <v>237</v>
      </c>
      <c r="F35" s="398"/>
      <c r="G35" s="399" t="s">
        <v>29</v>
      </c>
      <c r="H35" s="399">
        <f t="shared" si="2"/>
        <v>8819.0468111440605</v>
      </c>
      <c r="I35" s="398"/>
      <c r="J35" s="399">
        <f xml:space="preserve"> SUM(J21:J30) - SUM(J31:J34)</f>
        <v>1847.4464767475674</v>
      </c>
      <c r="K35" s="399">
        <f t="shared" ref="K35:N35" si="3" xml:space="preserve"> SUM(K21:K30) - SUM(K31:K34)</f>
        <v>1969.5205001931781</v>
      </c>
      <c r="L35" s="399">
        <f t="shared" si="3"/>
        <v>1940.5848260732716</v>
      </c>
      <c r="M35" s="399">
        <f t="shared" si="3"/>
        <v>1638.8751780261539</v>
      </c>
      <c r="N35" s="399">
        <f t="shared" si="3"/>
        <v>1422.6198301038896</v>
      </c>
    </row>
    <row r="36" spans="3:21">
      <c r="E36" s="331" t="s">
        <v>238</v>
      </c>
      <c r="F36" s="335">
        <f xml:space="preserve"> AVERAGE(J35:N35)</f>
        <v>1763.809362228812</v>
      </c>
      <c r="G36" s="334" t="s">
        <v>29</v>
      </c>
      <c r="J36" s="334"/>
      <c r="K36" s="334"/>
      <c r="L36" s="334"/>
      <c r="M36" s="334"/>
      <c r="N36" s="334"/>
      <c r="O36" s="334"/>
      <c r="P36" s="334"/>
      <c r="Q36" s="334"/>
      <c r="R36" s="334"/>
      <c r="S36" s="334"/>
    </row>
    <row r="37" spans="3:21">
      <c r="J37" s="334"/>
      <c r="K37" s="334"/>
      <c r="L37" s="334"/>
      <c r="M37" s="334"/>
      <c r="N37" s="334"/>
      <c r="O37" s="334"/>
      <c r="P37" s="334"/>
      <c r="Q37" s="334"/>
      <c r="R37" s="334"/>
      <c r="S37" s="334"/>
    </row>
    <row r="38" spans="3:21">
      <c r="D38" s="330" t="s">
        <v>222</v>
      </c>
      <c r="J38" s="334"/>
      <c r="K38" s="334"/>
      <c r="L38" s="334"/>
      <c r="M38" s="334"/>
      <c r="N38" s="334"/>
      <c r="O38" s="334"/>
      <c r="P38" s="334"/>
      <c r="Q38" s="334"/>
      <c r="R38" s="334"/>
      <c r="S38" s="334"/>
    </row>
    <row r="39" spans="3:21">
      <c r="E39" s="333" t="s">
        <v>239</v>
      </c>
      <c r="F39" s="334"/>
      <c r="G39" s="334" t="s">
        <v>29</v>
      </c>
      <c r="H39" s="334">
        <f xml:space="preserve"> SUM(J39:S39)</f>
        <v>866.96447251848542</v>
      </c>
      <c r="J39" s="401"/>
      <c r="K39" s="401"/>
      <c r="L39" s="401"/>
      <c r="M39" s="401"/>
      <c r="N39" s="401"/>
      <c r="O39" s="401">
        <f xml:space="preserve"> 'PR24 - OBXValues'!N84</f>
        <v>156.33448381963282</v>
      </c>
      <c r="P39" s="401">
        <f xml:space="preserve"> 'PR24 - OBXValues'!O84</f>
        <v>160.43657182269641</v>
      </c>
      <c r="Q39" s="401">
        <f xml:space="preserve"> 'PR24 - OBXValues'!P84</f>
        <v>177.53864325292241</v>
      </c>
      <c r="R39" s="401">
        <f xml:space="preserve"> 'PR24 - OBXValues'!Q84</f>
        <v>166.40985655198358</v>
      </c>
      <c r="S39" s="401">
        <f xml:space="preserve"> 'PR24 - OBXValues'!R84</f>
        <v>206.24491707125026</v>
      </c>
    </row>
    <row r="40" spans="3:21">
      <c r="E40" s="331" t="s">
        <v>240</v>
      </c>
      <c r="F40" s="334"/>
      <c r="G40" s="334" t="s">
        <v>29</v>
      </c>
      <c r="H40" s="334">
        <f xml:space="preserve"> SUM(J40:S40)</f>
        <v>8126.2853615798385</v>
      </c>
      <c r="J40" s="401"/>
      <c r="K40" s="401"/>
      <c r="L40" s="401"/>
      <c r="M40" s="401"/>
      <c r="N40" s="401"/>
      <c r="O40" s="401">
        <f xml:space="preserve"> 'PR24 - OBXValues'!N85</f>
        <v>1625.9109226082844</v>
      </c>
      <c r="P40" s="401">
        <f xml:space="preserve"> 'PR24 - OBXValues'!O85</f>
        <v>1577.2862868244235</v>
      </c>
      <c r="Q40" s="401">
        <f xml:space="preserve"> 'PR24 - OBXValues'!P85</f>
        <v>1647.4325946396939</v>
      </c>
      <c r="R40" s="401">
        <f xml:space="preserve"> 'PR24 - OBXValues'!Q85</f>
        <v>1586.8977373709004</v>
      </c>
      <c r="S40" s="401">
        <f xml:space="preserve"> 'PR24 - OBXValues'!R85</f>
        <v>1688.757820136537</v>
      </c>
    </row>
    <row r="41" spans="3:21">
      <c r="E41" s="331" t="s">
        <v>241</v>
      </c>
      <c r="F41" s="334"/>
      <c r="G41" s="334" t="s">
        <v>29</v>
      </c>
      <c r="H41" s="334">
        <f xml:space="preserve"> SUM(J41:S41)</f>
        <v>9230.6627713623966</v>
      </c>
      <c r="J41" s="401"/>
      <c r="K41" s="401"/>
      <c r="L41" s="401"/>
      <c r="M41" s="401"/>
      <c r="N41" s="401"/>
      <c r="O41" s="401">
        <f xml:space="preserve"> 'PR24 - OBXValues'!N86</f>
        <v>1927.0990475008332</v>
      </c>
      <c r="P41" s="401">
        <f xml:space="preserve"> 'PR24 - OBXValues'!O86</f>
        <v>1940.9213646222852</v>
      </c>
      <c r="Q41" s="401">
        <f xml:space="preserve"> 'PR24 - OBXValues'!P86</f>
        <v>1650.3949870340111</v>
      </c>
      <c r="R41" s="401">
        <f xml:space="preserve"> 'PR24 - OBXValues'!Q86</f>
        <v>1792.0175365904186</v>
      </c>
      <c r="S41" s="401">
        <f xml:space="preserve"> 'PR24 - OBXValues'!R86</f>
        <v>1920.2298356148485</v>
      </c>
    </row>
    <row r="42" spans="3:21">
      <c r="E42" s="333" t="s">
        <v>242</v>
      </c>
      <c r="G42" s="334" t="s">
        <v>29</v>
      </c>
      <c r="H42" s="334">
        <f t="shared" ref="H42:H43" si="4" xml:space="preserve"> SUM(J42:S42)</f>
        <v>1390.4851739444107</v>
      </c>
      <c r="J42" s="401"/>
      <c r="K42" s="401"/>
      <c r="L42" s="401"/>
      <c r="M42" s="401"/>
      <c r="N42" s="401"/>
      <c r="O42" s="401">
        <f xml:space="preserve"> 'PR24 - OBXValues'!N87</f>
        <v>268.41626192077189</v>
      </c>
      <c r="P42" s="401">
        <f xml:space="preserve"> 'PR24 - OBXValues'!O87</f>
        <v>278.06527514692647</v>
      </c>
      <c r="Q42" s="401">
        <f xml:space="preserve"> 'PR24 - OBXValues'!P87</f>
        <v>257.08255665536404</v>
      </c>
      <c r="R42" s="401">
        <f xml:space="preserve"> 'PR24 - OBXValues'!Q87</f>
        <v>292.59152563159506</v>
      </c>
      <c r="S42" s="401">
        <f xml:space="preserve"> 'PR24 - OBXValues'!R87</f>
        <v>294.32955458975346</v>
      </c>
    </row>
    <row r="43" spans="3:21">
      <c r="E43" s="333" t="s">
        <v>243</v>
      </c>
      <c r="G43" s="334" t="s">
        <v>29</v>
      </c>
      <c r="H43" s="334">
        <f t="shared" si="4"/>
        <v>60.799015384269531</v>
      </c>
      <c r="J43" s="401"/>
      <c r="K43" s="401"/>
      <c r="L43" s="401"/>
      <c r="M43" s="401"/>
      <c r="N43" s="401"/>
      <c r="O43" s="401">
        <f xml:space="preserve"> 'PR24 - OBXValues'!N88</f>
        <v>-48.794188610175524</v>
      </c>
      <c r="P43" s="401">
        <f xml:space="preserve"> 'PR24 - OBXValues'!O88</f>
        <v>29.701163092070004</v>
      </c>
      <c r="Q43" s="401">
        <f xml:space="preserve"> 'PR24 - OBXValues'!P88</f>
        <v>34.027719872740001</v>
      </c>
      <c r="R43" s="401">
        <f xml:space="preserve"> 'PR24 - OBXValues'!Q88</f>
        <v>23.201839285536753</v>
      </c>
      <c r="S43" s="401">
        <f xml:space="preserve"> 'PR24 - OBXValues'!R88</f>
        <v>22.662481744098294</v>
      </c>
    </row>
    <row r="44" spans="3:21">
      <c r="E44" s="398" t="s">
        <v>237</v>
      </c>
      <c r="F44" s="398"/>
      <c r="G44" s="399" t="s">
        <v>29</v>
      </c>
      <c r="H44" s="399">
        <f t="shared" ref="H44" si="5" xml:space="preserve"> SUM(J44:S44)</f>
        <v>19675.196794789401</v>
      </c>
      <c r="I44" s="398"/>
      <c r="J44" s="399">
        <f t="shared" ref="J44:N44" si="6" xml:space="preserve"> SUM(J39:J43)</f>
        <v>0</v>
      </c>
      <c r="K44" s="399">
        <f t="shared" si="6"/>
        <v>0</v>
      </c>
      <c r="L44" s="399">
        <f t="shared" si="6"/>
        <v>0</v>
      </c>
      <c r="M44" s="399">
        <f t="shared" si="6"/>
        <v>0</v>
      </c>
      <c r="N44" s="399">
        <f t="shared" si="6"/>
        <v>0</v>
      </c>
      <c r="O44" s="399">
        <f xml:space="preserve"> SUM(O39:O43)</f>
        <v>3928.9665272393468</v>
      </c>
      <c r="P44" s="399">
        <f t="shared" ref="P44:S44" si="7" xml:space="preserve"> SUM(P39:P43)</f>
        <v>3986.410661508402</v>
      </c>
      <c r="Q44" s="399">
        <f t="shared" si="7"/>
        <v>3766.4765014547311</v>
      </c>
      <c r="R44" s="399">
        <f t="shared" si="7"/>
        <v>3861.1184954304345</v>
      </c>
      <c r="S44" s="399">
        <f t="shared" si="7"/>
        <v>4132.2246091564875</v>
      </c>
      <c r="U44" s="331" t="s">
        <v>244</v>
      </c>
    </row>
    <row r="45" spans="3:21">
      <c r="E45" s="331" t="s">
        <v>238</v>
      </c>
      <c r="F45" s="335">
        <f xml:space="preserve"> AVERAGE(O44:S44)</f>
        <v>3935.0393589578803</v>
      </c>
      <c r="G45" s="334" t="s">
        <v>29</v>
      </c>
      <c r="J45" s="334"/>
      <c r="K45" s="334"/>
      <c r="L45" s="334"/>
      <c r="M45" s="334"/>
      <c r="N45" s="334"/>
      <c r="O45" s="334"/>
      <c r="P45" s="334"/>
      <c r="Q45" s="334"/>
      <c r="R45" s="334"/>
      <c r="S45" s="334"/>
    </row>
    <row r="46" spans="3:21">
      <c r="D46" s="330"/>
      <c r="J46" s="334"/>
      <c r="K46" s="334"/>
      <c r="L46" s="334"/>
      <c r="M46" s="334"/>
      <c r="N46" s="334"/>
      <c r="O46" s="334"/>
      <c r="P46" s="334"/>
      <c r="Q46" s="334"/>
      <c r="R46" s="334"/>
      <c r="S46" s="334"/>
    </row>
    <row r="47" spans="3:21">
      <c r="J47" s="334"/>
      <c r="K47" s="334"/>
      <c r="L47" s="334"/>
      <c r="M47" s="334"/>
      <c r="N47" s="334"/>
      <c r="O47" s="334"/>
      <c r="P47" s="334"/>
      <c r="Q47" s="334"/>
      <c r="R47" s="334"/>
      <c r="S47" s="334"/>
    </row>
    <row r="48" spans="3:21" s="425" customFormat="1">
      <c r="C48" s="426" t="s">
        <v>245</v>
      </c>
      <c r="J48" s="428"/>
      <c r="K48" s="428"/>
      <c r="L48" s="428"/>
      <c r="M48" s="428"/>
      <c r="N48" s="428"/>
      <c r="O48" s="428"/>
      <c r="P48" s="428"/>
      <c r="Q48" s="428"/>
      <c r="R48" s="428"/>
      <c r="S48" s="428"/>
    </row>
    <row r="49" spans="4:19">
      <c r="D49" s="330" t="s">
        <v>217</v>
      </c>
      <c r="J49" s="334"/>
      <c r="K49" s="334"/>
      <c r="L49" s="334"/>
      <c r="M49" s="334"/>
      <c r="N49" s="334"/>
      <c r="O49" s="334"/>
      <c r="P49" s="334"/>
      <c r="Q49" s="334"/>
      <c r="R49" s="334"/>
      <c r="S49" s="334"/>
    </row>
    <row r="50" spans="4:19">
      <c r="E50" s="331" t="s">
        <v>102</v>
      </c>
      <c r="G50" s="334" t="s">
        <v>29</v>
      </c>
      <c r="H50" s="334">
        <f t="shared" ref="H50" si="8" xml:space="preserve"> SUM(J50:S50)</f>
        <v>323.36260101916372</v>
      </c>
      <c r="J50" s="401">
        <f xml:space="preserve"> 'PR19 - F_OutputsMaster'!H408</f>
        <v>65.142357564505858</v>
      </c>
      <c r="K50" s="401">
        <f xml:space="preserve"> 'PR19 - F_OutputsMaster'!I408</f>
        <v>67.048163093973983</v>
      </c>
      <c r="L50" s="401">
        <f xml:space="preserve"> 'PR19 - F_OutputsMaster'!J408</f>
        <v>64.282922358732762</v>
      </c>
      <c r="M50" s="401">
        <f xml:space="preserve"> 'PR19 - F_OutputsMaster'!K408</f>
        <v>62.615491130197057</v>
      </c>
      <c r="N50" s="401">
        <f xml:space="preserve"> 'PR19 - F_OutputsMaster'!L408</f>
        <v>64.27366687175406</v>
      </c>
      <c r="O50" s="334"/>
      <c r="P50" s="334"/>
      <c r="Q50" s="334"/>
      <c r="R50" s="334"/>
      <c r="S50" s="334"/>
    </row>
    <row r="51" spans="4:19">
      <c r="E51" s="331" t="s">
        <v>104</v>
      </c>
      <c r="G51" s="334" t="s">
        <v>29</v>
      </c>
      <c r="H51" s="334">
        <f t="shared" ref="H51:H54" si="9" xml:space="preserve"> SUM(J51:S51)</f>
        <v>1877.1721723297851</v>
      </c>
      <c r="J51" s="401">
        <f xml:space="preserve"> 'PR19 - F_OutputsMaster'!H425</f>
        <v>393.11462503914447</v>
      </c>
      <c r="K51" s="401">
        <f xml:space="preserve"> 'PR19 - F_OutputsMaster'!I425</f>
        <v>387.4307237935173</v>
      </c>
      <c r="L51" s="401">
        <f xml:space="preserve"> 'PR19 - F_OutputsMaster'!J425</f>
        <v>373.94643590519945</v>
      </c>
      <c r="M51" s="401">
        <f xml:space="preserve"> 'PR19 - F_OutputsMaster'!K425</f>
        <v>362.58513851531143</v>
      </c>
      <c r="N51" s="401">
        <f xml:space="preserve"> 'PR19 - F_OutputsMaster'!L425</f>
        <v>360.09524907661245</v>
      </c>
      <c r="O51" s="334"/>
      <c r="P51" s="334"/>
      <c r="Q51" s="334"/>
      <c r="R51" s="334"/>
      <c r="S51" s="334"/>
    </row>
    <row r="52" spans="4:19">
      <c r="E52" s="331" t="s">
        <v>106</v>
      </c>
      <c r="G52" s="334" t="s">
        <v>29</v>
      </c>
      <c r="H52" s="334">
        <f t="shared" si="9"/>
        <v>1744.7517078265778</v>
      </c>
      <c r="J52" s="401">
        <f xml:space="preserve"> 'PR19 - F_OutputsMaster'!H442</f>
        <v>364.35405964829835</v>
      </c>
      <c r="K52" s="401">
        <f xml:space="preserve"> 'PR19 - F_OutputsMaster'!I442</f>
        <v>349.14585397605151</v>
      </c>
      <c r="L52" s="401">
        <f xml:space="preserve"> 'PR19 - F_OutputsMaster'!J442</f>
        <v>344.56885273762555</v>
      </c>
      <c r="M52" s="401">
        <f xml:space="preserve"> 'PR19 - F_OutputsMaster'!K442</f>
        <v>341.98609992617099</v>
      </c>
      <c r="N52" s="401">
        <f xml:space="preserve"> 'PR19 - F_OutputsMaster'!L442</f>
        <v>344.6968415384315</v>
      </c>
      <c r="O52" s="334"/>
      <c r="P52" s="334"/>
      <c r="Q52" s="334"/>
      <c r="R52" s="334"/>
      <c r="S52" s="334"/>
    </row>
    <row r="53" spans="4:19">
      <c r="E53" s="331" t="s">
        <v>108</v>
      </c>
      <c r="G53" s="334" t="s">
        <v>29</v>
      </c>
      <c r="H53" s="334">
        <f t="shared" si="9"/>
        <v>224.33512842339408</v>
      </c>
      <c r="J53" s="401">
        <f xml:space="preserve"> 'PR19 - F_OutputsMaster'!H459</f>
        <v>42.802163156141127</v>
      </c>
      <c r="K53" s="401">
        <f xml:space="preserve"> 'PR19 - F_OutputsMaster'!I459</f>
        <v>45.746508591767032</v>
      </c>
      <c r="L53" s="401">
        <f xml:space="preserve"> 'PR19 - F_OutputsMaster'!J459</f>
        <v>46.919883685687395</v>
      </c>
      <c r="M53" s="401">
        <f xml:space="preserve"> 'PR19 - F_OutputsMaster'!K459</f>
        <v>44.540445749900741</v>
      </c>
      <c r="N53" s="401">
        <f xml:space="preserve"> 'PR19 - F_OutputsMaster'!L459</f>
        <v>44.326127239897765</v>
      </c>
      <c r="O53" s="334"/>
      <c r="P53" s="334"/>
      <c r="Q53" s="334"/>
      <c r="R53" s="334"/>
      <c r="S53" s="334"/>
    </row>
    <row r="54" spans="4:19">
      <c r="E54" s="331" t="s">
        <v>110</v>
      </c>
      <c r="G54" s="334" t="s">
        <v>29</v>
      </c>
      <c r="H54" s="334">
        <f t="shared" si="9"/>
        <v>8.6037111965289359</v>
      </c>
      <c r="J54" s="401">
        <f xml:space="preserve"> 'PR19 - F_OutputsMaster'!H476</f>
        <v>0.95864418926838624</v>
      </c>
      <c r="K54" s="401">
        <f xml:space="preserve"> 'PR19 - F_OutputsMaster'!I476</f>
        <v>2.2653338880426408</v>
      </c>
      <c r="L54" s="401">
        <f xml:space="preserve"> 'PR19 - F_OutputsMaster'!J476</f>
        <v>2.901841551282947</v>
      </c>
      <c r="M54" s="401">
        <f xml:space="preserve"> 'PR19 - F_OutputsMaster'!K476</f>
        <v>1.0951327982802113</v>
      </c>
      <c r="N54" s="401">
        <f xml:space="preserve"> 'PR19 - F_OutputsMaster'!L476</f>
        <v>1.3827587696547505</v>
      </c>
      <c r="O54" s="334"/>
      <c r="P54" s="334"/>
      <c r="Q54" s="334"/>
      <c r="R54" s="334"/>
      <c r="S54" s="334"/>
    </row>
    <row r="55" spans="4:19">
      <c r="E55" s="398" t="s">
        <v>22</v>
      </c>
      <c r="F55" s="398"/>
      <c r="G55" s="399" t="s">
        <v>29</v>
      </c>
      <c r="H55" s="399">
        <f t="shared" ref="H55" si="10" xml:space="preserve"> SUM(J55:S55)</f>
        <v>4178.2253207954491</v>
      </c>
      <c r="I55" s="398"/>
      <c r="J55" s="399">
        <f xml:space="preserve"> SUM(J50:J54)</f>
        <v>866.37184959735816</v>
      </c>
      <c r="K55" s="399">
        <f t="shared" ref="K55:N55" si="11" xml:space="preserve"> SUM(K50:K54)</f>
        <v>851.63658334335241</v>
      </c>
      <c r="L55" s="399">
        <f t="shared" si="11"/>
        <v>832.61993623852811</v>
      </c>
      <c r="M55" s="399">
        <f t="shared" si="11"/>
        <v>812.82230811986051</v>
      </c>
      <c r="N55" s="399">
        <f t="shared" si="11"/>
        <v>814.77464349635056</v>
      </c>
      <c r="O55" s="334"/>
      <c r="P55" s="334"/>
      <c r="Q55" s="334"/>
      <c r="R55" s="334"/>
      <c r="S55" s="334"/>
    </row>
    <row r="56" spans="4:19">
      <c r="E56" s="331" t="s">
        <v>246</v>
      </c>
      <c r="F56" s="335">
        <f xml:space="preserve"> AVERAGE(J55:N55)</f>
        <v>835.64506415908977</v>
      </c>
      <c r="G56" s="400" t="s">
        <v>29</v>
      </c>
      <c r="J56" s="334"/>
      <c r="K56" s="334"/>
      <c r="L56" s="334"/>
      <c r="M56" s="334"/>
      <c r="N56" s="334"/>
      <c r="O56" s="334"/>
      <c r="P56" s="334"/>
      <c r="Q56" s="334"/>
      <c r="R56" s="334"/>
      <c r="S56" s="334"/>
    </row>
    <row r="57" spans="4:19">
      <c r="J57" s="334"/>
      <c r="K57" s="334"/>
      <c r="L57" s="334"/>
      <c r="M57" s="334"/>
      <c r="N57" s="334"/>
      <c r="O57" s="334"/>
      <c r="P57" s="334"/>
      <c r="Q57" s="334"/>
      <c r="R57" s="334"/>
      <c r="S57" s="334"/>
    </row>
    <row r="58" spans="4:19">
      <c r="D58" s="330" t="s">
        <v>222</v>
      </c>
      <c r="J58" s="334"/>
      <c r="K58" s="334"/>
      <c r="L58" s="334"/>
      <c r="M58" s="334"/>
      <c r="N58" s="334"/>
      <c r="O58" s="334"/>
      <c r="P58" s="334"/>
      <c r="Q58" s="334"/>
      <c r="R58" s="334"/>
      <c r="S58" s="334"/>
    </row>
    <row r="59" spans="4:19">
      <c r="E59" s="331" t="s">
        <v>102</v>
      </c>
      <c r="G59" s="334" t="s">
        <v>29</v>
      </c>
      <c r="H59" s="334">
        <f t="shared" ref="H59:H64" si="12" xml:space="preserve"> SUM(J59:S59)</f>
        <v>324.91335621616412</v>
      </c>
      <c r="J59" s="401"/>
      <c r="K59" s="401"/>
      <c r="L59" s="401"/>
      <c r="M59" s="401"/>
      <c r="N59" s="401"/>
      <c r="O59" s="401">
        <f xml:space="preserve"> 'PR24 - OBXValues'!N121</f>
        <v>62.091866823774794</v>
      </c>
      <c r="P59" s="401">
        <f xml:space="preserve"> 'PR24 - OBXValues'!O121</f>
        <v>66.654242127369258</v>
      </c>
      <c r="Q59" s="401">
        <f xml:space="preserve"> 'PR24 - OBXValues'!P121</f>
        <v>65.121094714015314</v>
      </c>
      <c r="R59" s="401">
        <f xml:space="preserve"> 'PR24 - OBXValues'!Q121</f>
        <v>67.189778391746231</v>
      </c>
      <c r="S59" s="401">
        <f xml:space="preserve"> 'PR24 - OBXValues'!R121</f>
        <v>63.856374159258529</v>
      </c>
    </row>
    <row r="60" spans="4:19">
      <c r="E60" s="331" t="s">
        <v>104</v>
      </c>
      <c r="G60" s="334" t="s">
        <v>29</v>
      </c>
      <c r="H60" s="334">
        <f t="shared" si="12"/>
        <v>3032.8670645261632</v>
      </c>
      <c r="J60" s="401"/>
      <c r="K60" s="401"/>
      <c r="L60" s="401"/>
      <c r="M60" s="401"/>
      <c r="N60" s="401"/>
      <c r="O60" s="401">
        <f xml:space="preserve"> 'PR24 - OBXValues'!N122</f>
        <v>577.48823840404009</v>
      </c>
      <c r="P60" s="401">
        <f xml:space="preserve"> 'PR24 - OBXValues'!O122</f>
        <v>603.64414352195604</v>
      </c>
      <c r="Q60" s="401">
        <f xml:space="preserve"> 'PR24 - OBXValues'!P122</f>
        <v>601.24998017279313</v>
      </c>
      <c r="R60" s="401">
        <f xml:space="preserve"> 'PR24 - OBXValues'!Q122</f>
        <v>610.63731385881511</v>
      </c>
      <c r="S60" s="401">
        <f xml:space="preserve"> 'PR24 - OBXValues'!R122</f>
        <v>639.84738856855904</v>
      </c>
    </row>
    <row r="61" spans="4:19">
      <c r="E61" s="331" t="s">
        <v>106</v>
      </c>
      <c r="G61" s="334" t="s">
        <v>29</v>
      </c>
      <c r="H61" s="334">
        <f t="shared" si="12"/>
        <v>2370.4957508544535</v>
      </c>
      <c r="J61" s="401"/>
      <c r="K61" s="401"/>
      <c r="L61" s="401"/>
      <c r="M61" s="401"/>
      <c r="N61" s="401"/>
      <c r="O61" s="401">
        <f xml:space="preserve"> 'PR24 - OBXValues'!N123</f>
        <v>505.10422824464666</v>
      </c>
      <c r="P61" s="401">
        <f xml:space="preserve"> 'PR24 - OBXValues'!O123</f>
        <v>482.97232018126596</v>
      </c>
      <c r="Q61" s="401">
        <f xml:space="preserve"> 'PR24 - OBXValues'!P123</f>
        <v>463.29760728997911</v>
      </c>
      <c r="R61" s="401">
        <f xml:space="preserve"> 'PR24 - OBXValues'!Q123</f>
        <v>450.28884696486489</v>
      </c>
      <c r="S61" s="401">
        <f xml:space="preserve"> 'PR24 - OBXValues'!R123</f>
        <v>468.83274817369687</v>
      </c>
    </row>
    <row r="62" spans="4:19">
      <c r="E62" s="331" t="s">
        <v>108</v>
      </c>
      <c r="G62" s="334" t="s">
        <v>29</v>
      </c>
      <c r="H62" s="334">
        <f t="shared" si="12"/>
        <v>653.18887462910925</v>
      </c>
      <c r="J62" s="401"/>
      <c r="K62" s="401"/>
      <c r="L62" s="401"/>
      <c r="M62" s="401"/>
      <c r="N62" s="401"/>
      <c r="O62" s="401">
        <f xml:space="preserve"> 'PR24 - OBXValues'!N124</f>
        <v>129.20194052392344</v>
      </c>
      <c r="P62" s="401">
        <f xml:space="preserve"> 'PR24 - OBXValues'!O124</f>
        <v>128.34190647818372</v>
      </c>
      <c r="Q62" s="401">
        <f xml:space="preserve"> 'PR24 - OBXValues'!P124</f>
        <v>131.59475998445203</v>
      </c>
      <c r="R62" s="401">
        <f xml:space="preserve"> 'PR24 - OBXValues'!Q124</f>
        <v>131.41299876471163</v>
      </c>
      <c r="S62" s="401">
        <f xml:space="preserve"> 'PR24 - OBXValues'!R124</f>
        <v>132.63726887783838</v>
      </c>
    </row>
    <row r="63" spans="4:19">
      <c r="E63" s="331" t="s">
        <v>110</v>
      </c>
      <c r="G63" s="334" t="s">
        <v>29</v>
      </c>
      <c r="H63" s="334">
        <f t="shared" si="12"/>
        <v>101.22634172848514</v>
      </c>
      <c r="J63" s="401"/>
      <c r="K63" s="401"/>
      <c r="L63" s="401"/>
      <c r="M63" s="401"/>
      <c r="N63" s="401"/>
      <c r="O63" s="401">
        <f xml:space="preserve"> 'PR24 - OBXValues'!N125</f>
        <v>27.878464697332987</v>
      </c>
      <c r="P63" s="401">
        <f xml:space="preserve"> 'PR24 - OBXValues'!O125</f>
        <v>15.903164563353325</v>
      </c>
      <c r="Q63" s="401">
        <f xml:space="preserve"> 'PR24 - OBXValues'!P125</f>
        <v>20.711481903190542</v>
      </c>
      <c r="R63" s="401">
        <f xml:space="preserve"> 'PR24 - OBXValues'!Q125</f>
        <v>20.181048252771557</v>
      </c>
      <c r="S63" s="401">
        <f xml:space="preserve"> 'PR24 - OBXValues'!R125</f>
        <v>16.552182311836717</v>
      </c>
    </row>
    <row r="64" spans="4:19">
      <c r="E64" s="398" t="s">
        <v>22</v>
      </c>
      <c r="F64" s="398"/>
      <c r="G64" s="399" t="s">
        <v>29</v>
      </c>
      <c r="H64" s="399">
        <f t="shared" si="12"/>
        <v>6482.6913879543754</v>
      </c>
      <c r="I64" s="398"/>
      <c r="J64" s="399">
        <f xml:space="preserve"> SUM(J59:J63)</f>
        <v>0</v>
      </c>
      <c r="K64" s="399">
        <f t="shared" ref="K64:S64" si="13" xml:space="preserve"> SUM(K59:K63)</f>
        <v>0</v>
      </c>
      <c r="L64" s="399">
        <f t="shared" si="13"/>
        <v>0</v>
      </c>
      <c r="M64" s="399">
        <f t="shared" si="13"/>
        <v>0</v>
      </c>
      <c r="N64" s="399">
        <f t="shared" si="13"/>
        <v>0</v>
      </c>
      <c r="O64" s="399">
        <f t="shared" si="13"/>
        <v>1301.7647386937178</v>
      </c>
      <c r="P64" s="399">
        <f t="shared" si="13"/>
        <v>1297.5157768721283</v>
      </c>
      <c r="Q64" s="399">
        <f t="shared" si="13"/>
        <v>1281.9749240644303</v>
      </c>
      <c r="R64" s="399">
        <f t="shared" si="13"/>
        <v>1279.7099862329094</v>
      </c>
      <c r="S64" s="399">
        <f t="shared" si="13"/>
        <v>1321.7259620911896</v>
      </c>
    </row>
    <row r="65" spans="3:19">
      <c r="E65" s="331" t="s">
        <v>246</v>
      </c>
      <c r="F65" s="335">
        <f xml:space="preserve"> AVERAGE(O64:S64)</f>
        <v>1296.5382775908752</v>
      </c>
      <c r="G65" s="400" t="s">
        <v>29</v>
      </c>
      <c r="J65" s="334"/>
      <c r="K65" s="334"/>
      <c r="L65" s="334"/>
      <c r="M65" s="334"/>
      <c r="N65" s="334"/>
      <c r="O65" s="334"/>
      <c r="P65" s="334"/>
      <c r="Q65" s="334"/>
      <c r="R65" s="334"/>
      <c r="S65" s="334"/>
    </row>
    <row r="66" spans="3:19">
      <c r="J66" s="334"/>
      <c r="K66" s="334"/>
      <c r="L66" s="334"/>
      <c r="M66" s="334"/>
      <c r="N66" s="334"/>
      <c r="O66" s="334"/>
      <c r="P66" s="334"/>
      <c r="Q66" s="334"/>
      <c r="R66" s="334"/>
      <c r="S66" s="334"/>
    </row>
    <row r="67" spans="3:19">
      <c r="J67" s="334"/>
      <c r="K67" s="334"/>
      <c r="L67" s="334"/>
      <c r="M67" s="334"/>
      <c r="N67" s="334"/>
      <c r="O67" s="334"/>
      <c r="P67" s="334"/>
      <c r="Q67" s="334"/>
      <c r="R67" s="334"/>
      <c r="S67" s="334"/>
    </row>
    <row r="68" spans="3:19" s="425" customFormat="1">
      <c r="C68" s="426" t="s">
        <v>247</v>
      </c>
      <c r="J68" s="428"/>
      <c r="K68" s="428"/>
      <c r="L68" s="428"/>
      <c r="M68" s="428"/>
      <c r="N68" s="428"/>
      <c r="O68" s="428"/>
      <c r="P68" s="428"/>
      <c r="Q68" s="428"/>
      <c r="R68" s="428"/>
      <c r="S68" s="428"/>
    </row>
    <row r="69" spans="3:19">
      <c r="C69" s="330"/>
      <c r="D69" s="330" t="s">
        <v>217</v>
      </c>
      <c r="G69" s="334"/>
      <c r="H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</row>
    <row r="70" spans="3:19">
      <c r="C70" s="330"/>
      <c r="D70" s="330"/>
      <c r="E70" s="331" t="s">
        <v>102</v>
      </c>
      <c r="G70" s="334" t="s">
        <v>29</v>
      </c>
      <c r="H70" s="334">
        <f t="shared" ref="H70:H74" si="14" xml:space="preserve"> SUM(J70:S70)</f>
        <v>444.55567748987136</v>
      </c>
      <c r="J70" s="401">
        <f xml:space="preserve"> 'PR19 - F_OutputsMaster'!H360</f>
        <v>86.017013872366888</v>
      </c>
      <c r="K70" s="401">
        <f xml:space="preserve"> 'PR19 - F_OutputsMaster'!I360</f>
        <v>89.290259835679109</v>
      </c>
      <c r="L70" s="401">
        <f xml:space="preserve"> 'PR19 - F_OutputsMaster'!J360</f>
        <v>88.350269673264251</v>
      </c>
      <c r="M70" s="401">
        <f xml:space="preserve"> 'PR19 - F_OutputsMaster'!K360</f>
        <v>88.922360107491912</v>
      </c>
      <c r="N70" s="401">
        <f xml:space="preserve"> 'PR19 - F_OutputsMaster'!L360</f>
        <v>91.975774001069212</v>
      </c>
      <c r="O70" s="334"/>
      <c r="P70" s="334"/>
      <c r="Q70" s="334"/>
      <c r="R70" s="334"/>
      <c r="S70" s="334"/>
    </row>
    <row r="71" spans="3:19">
      <c r="C71" s="330"/>
      <c r="D71" s="330"/>
      <c r="E71" s="331" t="s">
        <v>104</v>
      </c>
      <c r="G71" s="334" t="s">
        <v>29</v>
      </c>
      <c r="H71" s="334">
        <f t="shared" si="14"/>
        <v>4162.9763420757354</v>
      </c>
      <c r="J71" s="401">
        <f xml:space="preserve"> 'PR19 - F_OutputsMaster'!H362</f>
        <v>786.52003296126111</v>
      </c>
      <c r="K71" s="401">
        <f xml:space="preserve"> 'PR19 - F_OutputsMaster'!I362</f>
        <v>823.43838026562048</v>
      </c>
      <c r="L71" s="401">
        <f xml:space="preserve"> 'PR19 - F_OutputsMaster'!J362</f>
        <v>843.29971566635936</v>
      </c>
      <c r="M71" s="401">
        <f xml:space="preserve"> 'PR19 - F_OutputsMaster'!K362</f>
        <v>853.94993101714772</v>
      </c>
      <c r="N71" s="401">
        <f xml:space="preserve"> 'PR19 - F_OutputsMaster'!L362</f>
        <v>855.76828216534727</v>
      </c>
      <c r="O71" s="334"/>
      <c r="P71" s="334"/>
      <c r="Q71" s="334"/>
      <c r="R71" s="334"/>
      <c r="S71" s="334"/>
    </row>
    <row r="72" spans="3:19">
      <c r="C72" s="330"/>
      <c r="D72" s="330"/>
      <c r="E72" s="331" t="s">
        <v>106</v>
      </c>
      <c r="G72" s="334" t="s">
        <v>29</v>
      </c>
      <c r="H72" s="334">
        <f t="shared" si="14"/>
        <v>3980.4604890420951</v>
      </c>
      <c r="J72" s="401">
        <f xml:space="preserve"> 'PR19 - F_OutputsMaster'!H366</f>
        <v>810.65772476233303</v>
      </c>
      <c r="K72" s="401">
        <f xml:space="preserve"> 'PR19 - F_OutputsMaster'!I366</f>
        <v>804.80748275557153</v>
      </c>
      <c r="L72" s="401">
        <f xml:space="preserve"> 'PR19 - F_OutputsMaster'!J366</f>
        <v>790.89623819993164</v>
      </c>
      <c r="M72" s="401">
        <f xml:space="preserve"> 'PR19 - F_OutputsMaster'!K366</f>
        <v>787.69199497309057</v>
      </c>
      <c r="N72" s="401">
        <f xml:space="preserve"> 'PR19 - F_OutputsMaster'!L366</f>
        <v>786.40704835116844</v>
      </c>
      <c r="O72" s="334"/>
      <c r="P72" s="334"/>
      <c r="Q72" s="334"/>
      <c r="R72" s="334"/>
      <c r="S72" s="334"/>
    </row>
    <row r="73" spans="3:19">
      <c r="C73" s="330"/>
      <c r="D73" s="330"/>
      <c r="E73" s="331" t="s">
        <v>108</v>
      </c>
      <c r="G73" s="334" t="s">
        <v>29</v>
      </c>
      <c r="H73" s="334">
        <f t="shared" si="14"/>
        <v>807.08647027756763</v>
      </c>
      <c r="J73" s="401">
        <f xml:space="preserve"> 'PR19 - F_OutputsMaster'!H368</f>
        <v>151.22404670243594</v>
      </c>
      <c r="K73" s="401">
        <f xml:space="preserve"> 'PR19 - F_OutputsMaster'!I368</f>
        <v>158.27867594876471</v>
      </c>
      <c r="L73" s="401">
        <f xml:space="preserve"> 'PR19 - F_OutputsMaster'!J368</f>
        <v>164.71208024847689</v>
      </c>
      <c r="M73" s="401">
        <f xml:space="preserve"> 'PR19 - F_OutputsMaster'!K368</f>
        <v>164.97640494426346</v>
      </c>
      <c r="N73" s="401">
        <f xml:space="preserve"> 'PR19 - F_OutputsMaster'!L368</f>
        <v>167.89526243362661</v>
      </c>
      <c r="O73" s="334"/>
      <c r="P73" s="334"/>
      <c r="Q73" s="334"/>
      <c r="R73" s="334"/>
      <c r="S73" s="334"/>
    </row>
    <row r="74" spans="3:19">
      <c r="C74" s="330"/>
      <c r="D74" s="330"/>
      <c r="E74" s="331" t="s">
        <v>110</v>
      </c>
      <c r="G74" s="334" t="s">
        <v>29</v>
      </c>
      <c r="H74" s="334">
        <f t="shared" si="14"/>
        <v>236.92479951203308</v>
      </c>
      <c r="J74" s="401">
        <f xml:space="preserve"> 'PR19 - F_OutputsMaster'!H371</f>
        <v>48.128937380422741</v>
      </c>
      <c r="K74" s="401">
        <f xml:space="preserve"> 'PR19 - F_OutputsMaster'!I371</f>
        <v>50.31135228624769</v>
      </c>
      <c r="L74" s="401">
        <f xml:space="preserve"> 'PR19 - F_OutputsMaster'!J371</f>
        <v>51.644400607842712</v>
      </c>
      <c r="M74" s="401">
        <f xml:space="preserve"> 'PR19 - F_OutputsMaster'!K371</f>
        <v>45.81773364545473</v>
      </c>
      <c r="N74" s="401">
        <f xml:space="preserve"> 'PR19 - F_OutputsMaster'!L371</f>
        <v>41.02237559206521</v>
      </c>
      <c r="O74" s="334"/>
      <c r="P74" s="334"/>
      <c r="Q74" s="334"/>
      <c r="R74" s="334"/>
      <c r="S74" s="334"/>
    </row>
    <row r="75" spans="3:19">
      <c r="C75" s="330"/>
      <c r="D75" s="330"/>
      <c r="E75" s="331" t="s">
        <v>248</v>
      </c>
      <c r="G75" s="334" t="s">
        <v>29</v>
      </c>
      <c r="H75" s="335">
        <f t="shared" ref="H75" si="15" xml:space="preserve"> SUM(J75:S75)</f>
        <v>657.88992270655365</v>
      </c>
      <c r="J75" s="401">
        <f xml:space="preserve"> 'PR19 - F_OutputsMaster'!H407</f>
        <v>131.42941793868266</v>
      </c>
      <c r="K75" s="401">
        <f xml:space="preserve"> 'PR19 - F_OutputsMaster'!I407</f>
        <v>132.13714076797274</v>
      </c>
      <c r="L75" s="401">
        <f xml:space="preserve"> 'PR19 - F_OutputsMaster'!J407</f>
        <v>132.12654919854688</v>
      </c>
      <c r="M75" s="401">
        <f xml:space="preserve"> 'PR19 - F_OutputsMaster'!K407</f>
        <v>131.47347965376639</v>
      </c>
      <c r="N75" s="401">
        <f xml:space="preserve"> 'PR19 - F_OutputsMaster'!L407</f>
        <v>130.72333514758495</v>
      </c>
      <c r="O75" s="334"/>
      <c r="P75" s="334"/>
      <c r="Q75" s="334"/>
      <c r="R75" s="334"/>
      <c r="S75" s="334"/>
    </row>
    <row r="76" spans="3:19">
      <c r="E76" s="398" t="s">
        <v>249</v>
      </c>
      <c r="F76" s="398"/>
      <c r="G76" s="399" t="s">
        <v>29</v>
      </c>
      <c r="H76" s="399">
        <f t="shared" ref="H76" si="16" xml:space="preserve"> SUM(J76:S76)</f>
        <v>10289.893701103856</v>
      </c>
      <c r="I76" s="398"/>
      <c r="J76" s="412">
        <f xml:space="preserve"> 'PR19 - F_OutputsMaster'!H376</f>
        <v>2013.9771736175023</v>
      </c>
      <c r="K76" s="412">
        <f xml:space="preserve"> 'PR19 - F_OutputsMaster'!I376</f>
        <v>2058.2632918598561</v>
      </c>
      <c r="L76" s="412">
        <f xml:space="preserve"> 'PR19 - F_OutputsMaster'!J376</f>
        <v>2071.0292535944218</v>
      </c>
      <c r="M76" s="412">
        <f xml:space="preserve"> 'PR19 - F_OutputsMaster'!K376</f>
        <v>2072.8319043412148</v>
      </c>
      <c r="N76" s="412">
        <f xml:space="preserve"> 'PR19 - F_OutputsMaster'!L376</f>
        <v>2073.7920776908618</v>
      </c>
      <c r="O76" s="334"/>
      <c r="P76" s="334"/>
      <c r="Q76" s="334"/>
      <c r="R76" s="334"/>
      <c r="S76" s="334"/>
    </row>
    <row r="77" spans="3:19">
      <c r="E77" s="331" t="s">
        <v>250</v>
      </c>
      <c r="G77" s="334" t="s">
        <v>29</v>
      </c>
      <c r="H77" s="335">
        <f t="shared" ref="H77" si="17" xml:space="preserve"> SUM(J77:S77)</f>
        <v>9632.0037783973039</v>
      </c>
      <c r="J77" s="334">
        <f xml:space="preserve"> SUM(J70:J74)</f>
        <v>1882.5477556788196</v>
      </c>
      <c r="K77" s="334">
        <f t="shared" ref="K77:N77" si="18" xml:space="preserve"> SUM(K70:K74)</f>
        <v>1926.1261510918835</v>
      </c>
      <c r="L77" s="334">
        <f t="shared" si="18"/>
        <v>1938.9027043958749</v>
      </c>
      <c r="M77" s="334">
        <f t="shared" si="18"/>
        <v>1941.3584246874486</v>
      </c>
      <c r="N77" s="334">
        <f t="shared" si="18"/>
        <v>1943.0687425432766</v>
      </c>
      <c r="O77" s="334"/>
      <c r="P77" s="334"/>
      <c r="Q77" s="334"/>
      <c r="R77" s="334"/>
      <c r="S77" s="334"/>
    </row>
    <row r="78" spans="3:19">
      <c r="E78" s="331" t="s">
        <v>251</v>
      </c>
      <c r="F78" s="335">
        <f xml:space="preserve"> AVERAGE(J76:N76)</f>
        <v>2057.9787402207712</v>
      </c>
      <c r="J78" s="334"/>
      <c r="K78" s="334"/>
      <c r="L78" s="334"/>
      <c r="M78" s="334"/>
      <c r="N78" s="334"/>
      <c r="O78" s="334"/>
      <c r="P78" s="334"/>
      <c r="Q78" s="334"/>
      <c r="R78" s="334"/>
      <c r="S78" s="334"/>
    </row>
    <row r="79" spans="3:19">
      <c r="E79" s="331" t="s">
        <v>252</v>
      </c>
      <c r="F79" s="334">
        <f xml:space="preserve"> AVERAGE(J77:N77)</f>
        <v>1926.4007556794609</v>
      </c>
      <c r="J79" s="334"/>
      <c r="K79" s="334"/>
      <c r="L79" s="334"/>
      <c r="M79" s="334"/>
      <c r="N79" s="334"/>
      <c r="O79" s="334"/>
      <c r="P79" s="334"/>
      <c r="Q79" s="334"/>
      <c r="R79" s="334"/>
      <c r="S79" s="334"/>
    </row>
    <row r="80" spans="3:19">
      <c r="J80" s="334"/>
      <c r="K80" s="334"/>
      <c r="L80" s="334"/>
      <c r="M80" s="334"/>
      <c r="N80" s="334"/>
      <c r="O80" s="334"/>
      <c r="P80" s="334"/>
      <c r="Q80" s="334"/>
      <c r="R80" s="334"/>
      <c r="S80" s="334"/>
    </row>
    <row r="81" spans="3:19">
      <c r="D81" s="330" t="s">
        <v>222</v>
      </c>
    </row>
    <row r="82" spans="3:19">
      <c r="C82" s="330"/>
      <c r="D82" s="330"/>
      <c r="E82" s="331" t="s">
        <v>102</v>
      </c>
      <c r="G82" s="334" t="s">
        <v>29</v>
      </c>
      <c r="H82" s="334">
        <f t="shared" ref="H82:H89" si="19" xml:space="preserve"> SUM(J82:S82)</f>
        <v>599.23596391305864</v>
      </c>
      <c r="J82" s="401"/>
      <c r="K82" s="401"/>
      <c r="L82" s="401"/>
      <c r="M82" s="401"/>
      <c r="N82" s="401"/>
      <c r="O82" s="401">
        <f xml:space="preserve"> 'PR24 - OBXValues'!N112</f>
        <v>98.425582446850655</v>
      </c>
      <c r="P82" s="401">
        <f xml:space="preserve"> 'PR24 - OBXValues'!O112</f>
        <v>116.44582266011069</v>
      </c>
      <c r="Q82" s="401">
        <f xml:space="preserve"> 'PR24 - OBXValues'!P112</f>
        <v>121.42281951523465</v>
      </c>
      <c r="R82" s="401">
        <f xml:space="preserve"> 'PR24 - OBXValues'!Q112</f>
        <v>129.62743312868784</v>
      </c>
      <c r="S82" s="401">
        <f xml:space="preserve"> 'PR24 - OBXValues'!R112</f>
        <v>133.31430616217486</v>
      </c>
    </row>
    <row r="83" spans="3:19">
      <c r="C83" s="330"/>
      <c r="D83" s="330"/>
      <c r="E83" s="331" t="s">
        <v>104</v>
      </c>
      <c r="G83" s="334" t="s">
        <v>29</v>
      </c>
      <c r="H83" s="334">
        <f t="shared" si="19"/>
        <v>7476.1322602638602</v>
      </c>
      <c r="J83" s="401"/>
      <c r="K83" s="401"/>
      <c r="L83" s="401"/>
      <c r="M83" s="401"/>
      <c r="N83" s="401"/>
      <c r="O83" s="401">
        <f xml:space="preserve"> 'PR24 - OBXValues'!N113</f>
        <v>1363.3349424644957</v>
      </c>
      <c r="P83" s="401">
        <f xml:space="preserve"> 'PR24 - OBXValues'!O113</f>
        <v>1426.2015117754006</v>
      </c>
      <c r="Q83" s="401">
        <f xml:space="preserve"> 'PR24 - OBXValues'!P113</f>
        <v>1504.3592803258766</v>
      </c>
      <c r="R83" s="401">
        <f xml:space="preserve"> 'PR24 - OBXValues'!Q113</f>
        <v>1556.6853053377783</v>
      </c>
      <c r="S83" s="401">
        <f xml:space="preserve"> 'PR24 - OBXValues'!R113</f>
        <v>1625.5512203603091</v>
      </c>
    </row>
    <row r="84" spans="3:19">
      <c r="C84" s="330"/>
      <c r="D84" s="330"/>
      <c r="E84" s="331" t="s">
        <v>106</v>
      </c>
      <c r="G84" s="334" t="s">
        <v>29</v>
      </c>
      <c r="H84" s="334">
        <f t="shared" si="19"/>
        <v>6695.3432083171938</v>
      </c>
      <c r="J84" s="401"/>
      <c r="K84" s="401"/>
      <c r="L84" s="401"/>
      <c r="M84" s="401"/>
      <c r="N84" s="401"/>
      <c r="O84" s="401">
        <f xml:space="preserve"> 'PR24 - OBXValues'!N114</f>
        <v>1250.0186864763996</v>
      </c>
      <c r="P84" s="401">
        <f xml:space="preserve"> 'PR24 - OBXValues'!O114</f>
        <v>1235.1123715182428</v>
      </c>
      <c r="Q84" s="401">
        <f xml:space="preserve"> 'PR24 - OBXValues'!P114</f>
        <v>1332.4152856797996</v>
      </c>
      <c r="R84" s="401">
        <f xml:space="preserve"> 'PR24 - OBXValues'!Q114</f>
        <v>1389.3438404703263</v>
      </c>
      <c r="S84" s="401">
        <f xml:space="preserve"> 'PR24 - OBXValues'!R114</f>
        <v>1488.4530241724262</v>
      </c>
    </row>
    <row r="85" spans="3:19">
      <c r="C85" s="330"/>
      <c r="D85" s="330"/>
      <c r="E85" s="331" t="s">
        <v>108</v>
      </c>
      <c r="G85" s="334" t="s">
        <v>29</v>
      </c>
      <c r="H85" s="334">
        <f t="shared" si="19"/>
        <v>1554.140468245886</v>
      </c>
      <c r="J85" s="401"/>
      <c r="K85" s="401"/>
      <c r="L85" s="401"/>
      <c r="M85" s="401"/>
      <c r="N85" s="401"/>
      <c r="O85" s="401">
        <f xml:space="preserve"> 'PR24 - OBXValues'!N115</f>
        <v>294.96227970174886</v>
      </c>
      <c r="P85" s="401">
        <f xml:space="preserve"> 'PR24 - OBXValues'!O115</f>
        <v>308.63246581556774</v>
      </c>
      <c r="Q85" s="401">
        <f xml:space="preserve"> 'PR24 - OBXValues'!P115</f>
        <v>311.84478921744159</v>
      </c>
      <c r="R85" s="401">
        <f xml:space="preserve"> 'PR24 - OBXValues'!Q115</f>
        <v>315.88296408808861</v>
      </c>
      <c r="S85" s="401">
        <f xml:space="preserve"> 'PR24 - OBXValues'!R115</f>
        <v>322.81796942303941</v>
      </c>
    </row>
    <row r="86" spans="3:19">
      <c r="C86" s="330"/>
      <c r="D86" s="330"/>
      <c r="E86" s="331" t="s">
        <v>110</v>
      </c>
      <c r="G86" s="334" t="s">
        <v>29</v>
      </c>
      <c r="H86" s="334">
        <f t="shared" si="19"/>
        <v>501.86725623519919</v>
      </c>
      <c r="J86" s="401"/>
      <c r="K86" s="401"/>
      <c r="L86" s="401"/>
      <c r="M86" s="401"/>
      <c r="N86" s="401"/>
      <c r="O86" s="401">
        <f xml:space="preserve"> 'PR24 - OBXValues'!N116</f>
        <v>118.96000088215327</v>
      </c>
      <c r="P86" s="401">
        <f xml:space="preserve"> 'PR24 - OBXValues'!O116</f>
        <v>92.925973396260915</v>
      </c>
      <c r="Q86" s="401">
        <f xml:space="preserve"> 'PR24 - OBXValues'!P116</f>
        <v>98.114251926512466</v>
      </c>
      <c r="R86" s="401">
        <f xml:space="preserve"> 'PR24 - OBXValues'!Q116</f>
        <v>97.744968272972898</v>
      </c>
      <c r="S86" s="401">
        <f xml:space="preserve"> 'PR24 - OBXValues'!R116</f>
        <v>94.122061757299647</v>
      </c>
    </row>
    <row r="87" spans="3:19">
      <c r="C87" s="330"/>
      <c r="D87" s="330"/>
      <c r="E87" s="331" t="s">
        <v>248</v>
      </c>
      <c r="G87" s="334" t="s">
        <v>29</v>
      </c>
      <c r="H87" s="335">
        <f t="shared" si="19"/>
        <v>1225.4858296627895</v>
      </c>
      <c r="J87" s="401"/>
      <c r="K87" s="401"/>
      <c r="L87" s="401"/>
      <c r="M87" s="401"/>
      <c r="N87" s="401"/>
      <c r="O87" s="401">
        <f xml:space="preserve"> 'PR24 - OBXValues'!N118</f>
        <v>263.34756239227005</v>
      </c>
      <c r="P87" s="401">
        <f xml:space="preserve"> 'PR24 - OBXValues'!O118</f>
        <v>248.86956195258631</v>
      </c>
      <c r="Q87" s="401">
        <f xml:space="preserve"> 'PR24 - OBXValues'!P118</f>
        <v>247.7926530955441</v>
      </c>
      <c r="R87" s="401">
        <f xml:space="preserve"> 'PR24 - OBXValues'!Q118</f>
        <v>234.85490527991288</v>
      </c>
      <c r="S87" s="401">
        <f xml:space="preserve"> 'PR24 - OBXValues'!R118</f>
        <v>230.62114694247612</v>
      </c>
    </row>
    <row r="88" spans="3:19">
      <c r="E88" s="398" t="s">
        <v>249</v>
      </c>
      <c r="F88" s="398"/>
      <c r="G88" s="399" t="s">
        <v>29</v>
      </c>
      <c r="H88" s="399">
        <f t="shared" si="19"/>
        <v>18052.204986637989</v>
      </c>
      <c r="I88" s="398"/>
      <c r="J88" s="399">
        <f xml:space="preserve"> SUM(J82:J87)</f>
        <v>0</v>
      </c>
      <c r="K88" s="399">
        <f t="shared" ref="K88:S88" si="20" xml:space="preserve"> SUM(K82:K87)</f>
        <v>0</v>
      </c>
      <c r="L88" s="399">
        <f t="shared" si="20"/>
        <v>0</v>
      </c>
      <c r="M88" s="399">
        <f t="shared" si="20"/>
        <v>0</v>
      </c>
      <c r="N88" s="399">
        <f t="shared" si="20"/>
        <v>0</v>
      </c>
      <c r="O88" s="399">
        <f t="shared" si="20"/>
        <v>3389.0490543639175</v>
      </c>
      <c r="P88" s="399">
        <f t="shared" si="20"/>
        <v>3428.1877071181689</v>
      </c>
      <c r="Q88" s="399">
        <f t="shared" si="20"/>
        <v>3615.9490797604094</v>
      </c>
      <c r="R88" s="399">
        <f t="shared" si="20"/>
        <v>3724.139416577767</v>
      </c>
      <c r="S88" s="399">
        <f t="shared" si="20"/>
        <v>3894.8797288177252</v>
      </c>
    </row>
    <row r="89" spans="3:19">
      <c r="E89" s="331" t="s">
        <v>250</v>
      </c>
      <c r="G89" s="334" t="s">
        <v>29</v>
      </c>
      <c r="H89" s="335">
        <f t="shared" si="19"/>
        <v>16826.719156975199</v>
      </c>
      <c r="J89" s="334">
        <f xml:space="preserve"> SUM(J82:J86)</f>
        <v>0</v>
      </c>
      <c r="K89" s="334">
        <f t="shared" ref="K89:N89" si="21" xml:space="preserve"> SUM(K82:K86)</f>
        <v>0</v>
      </c>
      <c r="L89" s="334">
        <f t="shared" si="21"/>
        <v>0</v>
      </c>
      <c r="M89" s="334">
        <f t="shared" si="21"/>
        <v>0</v>
      </c>
      <c r="N89" s="334">
        <f t="shared" si="21"/>
        <v>0</v>
      </c>
      <c r="O89" s="334">
        <f t="shared" ref="O89:S89" si="22" xml:space="preserve"> SUM(O82:O86)</f>
        <v>3125.7014919716476</v>
      </c>
      <c r="P89" s="334">
        <f t="shared" si="22"/>
        <v>3179.3181451655823</v>
      </c>
      <c r="Q89" s="334">
        <f t="shared" si="22"/>
        <v>3368.1564266648652</v>
      </c>
      <c r="R89" s="334">
        <f t="shared" si="22"/>
        <v>3489.2845112978539</v>
      </c>
      <c r="S89" s="334">
        <f t="shared" si="22"/>
        <v>3664.2585818752491</v>
      </c>
    </row>
    <row r="90" spans="3:19">
      <c r="E90" s="331" t="s">
        <v>251</v>
      </c>
      <c r="F90" s="335">
        <f xml:space="preserve"> AVERAGE(O88:S88)</f>
        <v>3610.4409973275979</v>
      </c>
      <c r="J90" s="334"/>
      <c r="K90" s="334"/>
      <c r="L90" s="334"/>
      <c r="M90" s="334"/>
      <c r="N90" s="334"/>
      <c r="O90" s="334"/>
      <c r="P90" s="334"/>
      <c r="Q90" s="334"/>
      <c r="R90" s="334"/>
      <c r="S90" s="334"/>
    </row>
    <row r="91" spans="3:19">
      <c r="E91" s="331" t="s">
        <v>252</v>
      </c>
      <c r="F91" s="334">
        <f xml:space="preserve"> AVERAGE(O89:S89)</f>
        <v>3365.3438313950401</v>
      </c>
      <c r="J91" s="334"/>
      <c r="K91" s="334"/>
      <c r="L91" s="334"/>
      <c r="M91" s="334"/>
      <c r="N91" s="334"/>
      <c r="O91" s="334"/>
      <c r="P91" s="334"/>
      <c r="Q91" s="334"/>
      <c r="R91" s="334"/>
      <c r="S91" s="334"/>
    </row>
    <row r="94" spans="3:19" s="425" customFormat="1">
      <c r="C94" s="426" t="s">
        <v>253</v>
      </c>
    </row>
    <row r="95" spans="3:19">
      <c r="D95" s="330" t="s">
        <v>217</v>
      </c>
    </row>
    <row r="96" spans="3:19">
      <c r="E96" s="331" t="s">
        <v>102</v>
      </c>
      <c r="G96" s="334" t="s">
        <v>29</v>
      </c>
      <c r="H96" s="334">
        <f t="shared" ref="H96:H101" si="23" xml:space="preserve"> SUM(J96:S96)</f>
        <v>85.21599200261106</v>
      </c>
      <c r="J96" s="401">
        <f xml:space="preserve"> 'PR19 - F_OutputsMaster'!H938</f>
        <v>13.814035642855739</v>
      </c>
      <c r="K96" s="401">
        <f xml:space="preserve"> 'PR19 - F_OutputsMaster'!I938</f>
        <v>15.186079681289039</v>
      </c>
      <c r="L96" s="401">
        <f xml:space="preserve"> 'PR19 - F_OutputsMaster'!J938</f>
        <v>16.786018984179151</v>
      </c>
      <c r="M96" s="401">
        <f xml:space="preserve"> 'PR19 - F_OutputsMaster'!K938</f>
        <v>19.098116208403837</v>
      </c>
      <c r="N96" s="401">
        <f xml:space="preserve"> 'PR19 - F_OutputsMaster'!L938</f>
        <v>20.331741485883281</v>
      </c>
    </row>
    <row r="97" spans="4:19">
      <c r="E97" s="331" t="s">
        <v>104</v>
      </c>
      <c r="G97" s="334" t="s">
        <v>29</v>
      </c>
      <c r="H97" s="334">
        <f t="shared" si="23"/>
        <v>1397.3097849568621</v>
      </c>
      <c r="J97" s="401">
        <f xml:space="preserve"> 'PR19 - F_OutputsMaster'!H939</f>
        <v>245.96513797932414</v>
      </c>
      <c r="K97" s="401">
        <f xml:space="preserve"> 'PR19 - F_OutputsMaster'!I939</f>
        <v>256.95056487258097</v>
      </c>
      <c r="L97" s="401">
        <f xml:space="preserve"> 'PR19 - F_OutputsMaster'!J939</f>
        <v>275.61714821013754</v>
      </c>
      <c r="M97" s="401">
        <f xml:space="preserve"> 'PR19 - F_OutputsMaster'!K939</f>
        <v>306.37031080839927</v>
      </c>
      <c r="N97" s="401">
        <f xml:space="preserve"> 'PR19 - F_OutputsMaster'!L939</f>
        <v>312.40662308642004</v>
      </c>
    </row>
    <row r="98" spans="4:19">
      <c r="E98" s="331" t="s">
        <v>106</v>
      </c>
      <c r="G98" s="334" t="s">
        <v>29</v>
      </c>
      <c r="H98" s="334">
        <f t="shared" si="23"/>
        <v>1468.8146749386565</v>
      </c>
      <c r="J98" s="401">
        <f xml:space="preserve"> 'PR19 - F_OutputsMaster'!H940</f>
        <v>284.25267198364082</v>
      </c>
      <c r="K98" s="401">
        <f xml:space="preserve"> 'PR19 - F_OutputsMaster'!I940</f>
        <v>295.13433655809604</v>
      </c>
      <c r="L98" s="401">
        <f xml:space="preserve"> 'PR19 - F_OutputsMaster'!J940</f>
        <v>290.60241578500381</v>
      </c>
      <c r="M98" s="401">
        <f xml:space="preserve"> 'PR19 - F_OutputsMaster'!K940</f>
        <v>299.4818367296034</v>
      </c>
      <c r="N98" s="401">
        <f xml:space="preserve"> 'PR19 - F_OutputsMaster'!L940</f>
        <v>299.34341388231235</v>
      </c>
    </row>
    <row r="99" spans="4:19">
      <c r="E99" s="331" t="s">
        <v>108</v>
      </c>
      <c r="G99" s="334" t="s">
        <v>29</v>
      </c>
      <c r="H99" s="334">
        <f t="shared" si="23"/>
        <v>388.19157278193455</v>
      </c>
      <c r="J99" s="401">
        <f xml:space="preserve"> 'PR19 - F_OutputsMaster'!H941</f>
        <v>66.907775481514861</v>
      </c>
      <c r="K99" s="401">
        <f xml:space="preserve"> 'PR19 - F_OutputsMaster'!I941</f>
        <v>71.815090491970992</v>
      </c>
      <c r="L99" s="401">
        <f xml:space="preserve"> 'PR19 - F_OutputsMaster'!J941</f>
        <v>77.915379491420239</v>
      </c>
      <c r="M99" s="401">
        <f xml:space="preserve"> 'PR19 - F_OutputsMaster'!K941</f>
        <v>83.499853544408978</v>
      </c>
      <c r="N99" s="401">
        <f xml:space="preserve"> 'PR19 - F_OutputsMaster'!L941</f>
        <v>88.053473772619498</v>
      </c>
    </row>
    <row r="100" spans="4:19">
      <c r="E100" s="331" t="s">
        <v>110</v>
      </c>
      <c r="G100" s="334" t="s">
        <v>29</v>
      </c>
      <c r="H100" s="334">
        <f t="shared" si="23"/>
        <v>0.30702636025165186</v>
      </c>
      <c r="J100" s="401">
        <f xml:space="preserve"> 'PR19 - F_OutputsMaster'!H942</f>
        <v>0.1655191047145666</v>
      </c>
      <c r="K100" s="401">
        <f xml:space="preserve"> 'PR19 - F_OutputsMaster'!I942</f>
        <v>9.5003888872418854E-2</v>
      </c>
      <c r="L100" s="401">
        <f xml:space="preserve"> 'PR19 - F_OutputsMaster'!J942</f>
        <v>3.6288523419333481E-2</v>
      </c>
      <c r="M100" s="401">
        <f xml:space="preserve"> 'PR19 - F_OutputsMaster'!K942</f>
        <v>8.4010650043208554E-3</v>
      </c>
      <c r="N100" s="401">
        <f xml:space="preserve"> 'PR19 - F_OutputsMaster'!L942</f>
        <v>1.8137782410120862E-3</v>
      </c>
    </row>
    <row r="101" spans="4:19">
      <c r="E101" s="398" t="s">
        <v>22</v>
      </c>
      <c r="F101" s="398"/>
      <c r="G101" s="399" t="s">
        <v>29</v>
      </c>
      <c r="H101" s="399">
        <f t="shared" si="23"/>
        <v>3339.839051040316</v>
      </c>
      <c r="I101" s="398"/>
      <c r="J101" s="399">
        <f xml:space="preserve"> SUM(J96:J100)</f>
        <v>611.10514019205016</v>
      </c>
      <c r="K101" s="399">
        <f t="shared" ref="K101" si="24" xml:space="preserve"> SUM(K96:K100)</f>
        <v>639.18107549280933</v>
      </c>
      <c r="L101" s="399">
        <f t="shared" ref="L101" si="25" xml:space="preserve"> SUM(L96:L100)</f>
        <v>660.95725099416006</v>
      </c>
      <c r="M101" s="399">
        <f t="shared" ref="M101" si="26" xml:space="preserve"> SUM(M96:M100)</f>
        <v>708.45851835581993</v>
      </c>
      <c r="N101" s="399">
        <f t="shared" ref="N101" si="27" xml:space="preserve"> SUM(N96:N100)</f>
        <v>720.1370660054763</v>
      </c>
    </row>
    <row r="102" spans="4:19">
      <c r="E102" s="331" t="s">
        <v>246</v>
      </c>
      <c r="F102" s="335">
        <f xml:space="preserve"> AVERAGE(J101:N101)</f>
        <v>667.96781020806316</v>
      </c>
      <c r="G102" s="400" t="s">
        <v>29</v>
      </c>
    </row>
    <row r="104" spans="4:19">
      <c r="D104" s="330" t="s">
        <v>222</v>
      </c>
    </row>
    <row r="105" spans="4:19">
      <c r="E105" s="331" t="s">
        <v>102</v>
      </c>
      <c r="G105" s="334" t="s">
        <v>29</v>
      </c>
      <c r="H105" s="334">
        <f t="shared" ref="H105:H110" si="28" xml:space="preserve"> SUM(J105:S105)</f>
        <v>125.01576358609628</v>
      </c>
      <c r="J105" s="401"/>
      <c r="K105" s="401"/>
      <c r="L105" s="401"/>
      <c r="M105" s="401"/>
      <c r="N105" s="401"/>
      <c r="O105" s="401">
        <f xml:space="preserve"> 'PR24 - OBXValues'!N135</f>
        <v>19.691408086163285</v>
      </c>
      <c r="P105" s="401">
        <f xml:space="preserve"> 'PR24 - OBXValues'!O135</f>
        <v>22.173731665828221</v>
      </c>
      <c r="Q105" s="401">
        <f xml:space="preserve"> 'PR24 - OBXValues'!P135</f>
        <v>24.876666994701274</v>
      </c>
      <c r="R105" s="401">
        <f xml:space="preserve"> 'PR24 - OBXValues'!Q135</f>
        <v>27.580134682953965</v>
      </c>
      <c r="S105" s="401">
        <f xml:space="preserve"> 'PR24 - OBXValues'!R135</f>
        <v>30.693822156449528</v>
      </c>
    </row>
    <row r="106" spans="4:19">
      <c r="E106" s="331" t="s">
        <v>104</v>
      </c>
      <c r="G106" s="334" t="s">
        <v>29</v>
      </c>
      <c r="H106" s="334">
        <f t="shared" si="28"/>
        <v>2068.8546514603695</v>
      </c>
      <c r="J106" s="401"/>
      <c r="K106" s="401"/>
      <c r="L106" s="401"/>
      <c r="M106" s="401"/>
      <c r="N106" s="401"/>
      <c r="O106" s="401">
        <f xml:space="preserve"> 'PR24 - OBXValues'!N136</f>
        <v>363.27616817268301</v>
      </c>
      <c r="P106" s="401">
        <f xml:space="preserve"> 'PR24 - OBXValues'!O136</f>
        <v>389.57507174325826</v>
      </c>
      <c r="Q106" s="401">
        <f xml:space="preserve"> 'PR24 - OBXValues'!P136</f>
        <v>414.76076641320014</v>
      </c>
      <c r="R106" s="401">
        <f xml:space="preserve"> 'PR24 - OBXValues'!Q136</f>
        <v>438.97707296779771</v>
      </c>
      <c r="S106" s="401">
        <f xml:space="preserve"> 'PR24 - OBXValues'!R136</f>
        <v>462.26557216343036</v>
      </c>
    </row>
    <row r="107" spans="4:19">
      <c r="E107" s="331" t="s">
        <v>106</v>
      </c>
      <c r="G107" s="334" t="s">
        <v>29</v>
      </c>
      <c r="H107" s="334">
        <f t="shared" si="28"/>
        <v>2111.8397660400701</v>
      </c>
      <c r="J107" s="401"/>
      <c r="K107" s="401"/>
      <c r="L107" s="401"/>
      <c r="M107" s="401"/>
      <c r="N107" s="401"/>
      <c r="O107" s="401">
        <f xml:space="preserve"> 'PR24 - OBXValues'!N137</f>
        <v>333.69362646332922</v>
      </c>
      <c r="P107" s="401">
        <f xml:space="preserve"> 'PR24 - OBXValues'!O137</f>
        <v>383.47615020566656</v>
      </c>
      <c r="Q107" s="401">
        <f xml:space="preserve"> 'PR24 - OBXValues'!P137</f>
        <v>425.7332679905752</v>
      </c>
      <c r="R107" s="401">
        <f xml:space="preserve"> 'PR24 - OBXValues'!Q137</f>
        <v>463.47385749181495</v>
      </c>
      <c r="S107" s="401">
        <f xml:space="preserve"> 'PR24 - OBXValues'!R137</f>
        <v>505.46286388868413</v>
      </c>
    </row>
    <row r="108" spans="4:19">
      <c r="E108" s="331" t="s">
        <v>108</v>
      </c>
      <c r="G108" s="334" t="s">
        <v>29</v>
      </c>
      <c r="H108" s="334">
        <f t="shared" si="28"/>
        <v>479.57222517313807</v>
      </c>
      <c r="J108" s="401"/>
      <c r="K108" s="401"/>
      <c r="L108" s="401"/>
      <c r="M108" s="401"/>
      <c r="N108" s="401"/>
      <c r="O108" s="401">
        <f xml:space="preserve"> 'PR24 - OBXValues'!N138</f>
        <v>91.012086941813891</v>
      </c>
      <c r="P108" s="401">
        <f xml:space="preserve"> 'PR24 - OBXValues'!O138</f>
        <v>93.610085385035589</v>
      </c>
      <c r="Q108" s="401">
        <f xml:space="preserve"> 'PR24 - OBXValues'!P138</f>
        <v>95.748266553076462</v>
      </c>
      <c r="R108" s="401">
        <f xml:space="preserve"> 'PR24 - OBXValues'!Q138</f>
        <v>98.060892460565398</v>
      </c>
      <c r="S108" s="401">
        <f xml:space="preserve"> 'PR24 - OBXValues'!R138</f>
        <v>101.14089383264671</v>
      </c>
    </row>
    <row r="109" spans="4:19">
      <c r="E109" s="331" t="s">
        <v>110</v>
      </c>
      <c r="G109" s="334" t="s">
        <v>29</v>
      </c>
      <c r="H109" s="334">
        <f t="shared" si="28"/>
        <v>20.571725220088886</v>
      </c>
      <c r="J109" s="401"/>
      <c r="K109" s="401"/>
      <c r="L109" s="401"/>
      <c r="M109" s="401"/>
      <c r="N109" s="401"/>
      <c r="O109" s="401">
        <f xml:space="preserve"> 'PR24 - OBXValues'!N139</f>
        <v>4.1670415392963003</v>
      </c>
      <c r="P109" s="401">
        <f xml:space="preserve"> 'PR24 - OBXValues'!O139</f>
        <v>4.0780306169745684</v>
      </c>
      <c r="Q109" s="401">
        <f xml:space="preserve"> 'PR24 - OBXValues'!P139</f>
        <v>4.1017283360549648</v>
      </c>
      <c r="R109" s="401">
        <f xml:space="preserve"> 'PR24 - OBXValues'!Q139</f>
        <v>4.1118953014677206</v>
      </c>
      <c r="S109" s="401">
        <f xml:space="preserve"> 'PR24 - OBXValues'!R139</f>
        <v>4.1130294262953351</v>
      </c>
    </row>
    <row r="110" spans="4:19">
      <c r="E110" s="398" t="s">
        <v>22</v>
      </c>
      <c r="F110" s="398"/>
      <c r="G110" s="399" t="s">
        <v>29</v>
      </c>
      <c r="H110" s="399">
        <f t="shared" si="28"/>
        <v>4805.8541314797621</v>
      </c>
      <c r="I110" s="398"/>
      <c r="J110" s="399">
        <f xml:space="preserve"> SUM(J105:J109)</f>
        <v>0</v>
      </c>
      <c r="K110" s="399">
        <f t="shared" ref="K110:N110" si="29" xml:space="preserve"> SUM(K105:K109)</f>
        <v>0</v>
      </c>
      <c r="L110" s="399">
        <f t="shared" si="29"/>
        <v>0</v>
      </c>
      <c r="M110" s="399">
        <f t="shared" si="29"/>
        <v>0</v>
      </c>
      <c r="N110" s="399">
        <f t="shared" si="29"/>
        <v>0</v>
      </c>
      <c r="O110" s="399">
        <f t="shared" ref="O110:S110" si="30" xml:space="preserve"> SUM(O105:O109)</f>
        <v>811.8403312032857</v>
      </c>
      <c r="P110" s="399">
        <f t="shared" si="30"/>
        <v>892.91306961676332</v>
      </c>
      <c r="Q110" s="399">
        <f t="shared" si="30"/>
        <v>965.22069628760801</v>
      </c>
      <c r="R110" s="399">
        <f t="shared" si="30"/>
        <v>1032.2038529045997</v>
      </c>
      <c r="S110" s="399">
        <f t="shared" si="30"/>
        <v>1103.676181467506</v>
      </c>
    </row>
    <row r="111" spans="4:19">
      <c r="E111" s="331" t="s">
        <v>246</v>
      </c>
      <c r="F111" s="335">
        <f xml:space="preserve"> AVERAGE(O110:S110)</f>
        <v>961.17082629595245</v>
      </c>
      <c r="G111" s="400" t="s">
        <v>29</v>
      </c>
    </row>
    <row r="114" spans="3:19" s="425" customFormat="1">
      <c r="C114" s="426" t="s">
        <v>254</v>
      </c>
    </row>
    <row r="115" spans="3:19">
      <c r="D115" s="330" t="s">
        <v>217</v>
      </c>
    </row>
    <row r="116" spans="3:19">
      <c r="E116" s="331" t="s">
        <v>102</v>
      </c>
      <c r="G116" s="334" t="s">
        <v>29</v>
      </c>
      <c r="H116" s="334">
        <f t="shared" ref="H116:H121" si="31" xml:space="preserve"> SUM(J116:S116)</f>
        <v>50.340150188050451</v>
      </c>
      <c r="J116" s="401">
        <f xml:space="preserve"> 'PR19 - F_OutputsMaster'!H913</f>
        <v>7.5974636414651897</v>
      </c>
      <c r="K116" s="401">
        <f xml:space="preserve"> 'PR19 - F_OutputsMaster'!I913</f>
        <v>8.5058462346060377</v>
      </c>
      <c r="L116" s="401">
        <f xml:space="preserve"> 'PR19 - F_OutputsMaster'!J913</f>
        <v>9.870562307560629</v>
      </c>
      <c r="M116" s="401">
        <f xml:space="preserve"> 'PR19 - F_OutputsMaster'!K913</f>
        <v>11.642994043410198</v>
      </c>
      <c r="N116" s="401">
        <f xml:space="preserve"> 'PR19 - F_OutputsMaster'!L913</f>
        <v>12.723283961008397</v>
      </c>
    </row>
    <row r="117" spans="3:19">
      <c r="E117" s="331" t="s">
        <v>104</v>
      </c>
      <c r="G117" s="334" t="s">
        <v>29</v>
      </c>
      <c r="H117" s="334">
        <f t="shared" si="31"/>
        <v>812.64179145372532</v>
      </c>
      <c r="J117" s="401">
        <f xml:space="preserve"> 'PR19 - F_OutputsMaster'!H914</f>
        <v>145.92373659607944</v>
      </c>
      <c r="K117" s="401">
        <f xml:space="preserve"> 'PR19 - F_OutputsMaster'!I914</f>
        <v>155.08996876650505</v>
      </c>
      <c r="L117" s="401">
        <f xml:space="preserve"> 'PR19 - F_OutputsMaster'!J914</f>
        <v>163.77011050213812</v>
      </c>
      <c r="M117" s="401">
        <f xml:space="preserve"> 'PR19 - F_OutputsMaster'!K914</f>
        <v>171.0641678474594</v>
      </c>
      <c r="N117" s="401">
        <f xml:space="preserve"> 'PR19 - F_OutputsMaster'!L914</f>
        <v>176.79380774154339</v>
      </c>
    </row>
    <row r="118" spans="3:19">
      <c r="E118" s="331" t="s">
        <v>106</v>
      </c>
      <c r="G118" s="334" t="s">
        <v>29</v>
      </c>
      <c r="H118" s="334">
        <f t="shared" si="31"/>
        <v>662.146635598187</v>
      </c>
      <c r="J118" s="401">
        <f xml:space="preserve"> 'PR19 - F_OutputsMaster'!H915</f>
        <v>122.36995197077796</v>
      </c>
      <c r="K118" s="401">
        <f xml:space="preserve"> 'PR19 - F_OutputsMaster'!I915</f>
        <v>127.34324621863672</v>
      </c>
      <c r="L118" s="401">
        <f xml:space="preserve"> 'PR19 - F_OutputsMaster'!J915</f>
        <v>133.06421913832332</v>
      </c>
      <c r="M118" s="401">
        <f xml:space="preserve"> 'PR19 - F_OutputsMaster'!K915</f>
        <v>138.11206173040983</v>
      </c>
      <c r="N118" s="401">
        <f xml:space="preserve"> 'PR19 - F_OutputsMaster'!L915</f>
        <v>141.25715654003926</v>
      </c>
    </row>
    <row r="119" spans="3:19">
      <c r="E119" s="331" t="s">
        <v>108</v>
      </c>
      <c r="G119" s="334" t="s">
        <v>29</v>
      </c>
      <c r="H119" s="334">
        <f t="shared" si="31"/>
        <v>187.54831462371598</v>
      </c>
      <c r="J119" s="401">
        <f xml:space="preserve"> 'PR19 - F_OutputsMaster'!H916</f>
        <v>36.475239089151259</v>
      </c>
      <c r="K119" s="401">
        <f xml:space="preserve"> 'PR19 - F_OutputsMaster'!I916</f>
        <v>36.882718068324593</v>
      </c>
      <c r="L119" s="401">
        <f xml:space="preserve"> 'PR19 - F_OutputsMaster'!J916</f>
        <v>37.742167177020164</v>
      </c>
      <c r="M119" s="401">
        <f xml:space="preserve"> 'PR19 - F_OutputsMaster'!K916</f>
        <v>38.260023004412659</v>
      </c>
      <c r="N119" s="401">
        <f xml:space="preserve"> 'PR19 - F_OutputsMaster'!L916</f>
        <v>38.188167284807299</v>
      </c>
    </row>
    <row r="120" spans="3:19">
      <c r="E120" s="331" t="s">
        <v>110</v>
      </c>
      <c r="G120" s="334" t="s">
        <v>29</v>
      </c>
      <c r="H120" s="334">
        <f t="shared" si="31"/>
        <v>152.28692049552387</v>
      </c>
      <c r="J120" s="401">
        <f xml:space="preserve"> 'PR19 - F_OutputsMaster'!H917</f>
        <v>31.366877019089202</v>
      </c>
      <c r="K120" s="401">
        <f xml:space="preserve"> 'PR19 - F_OutputsMaster'!I917</f>
        <v>32.264126585489862</v>
      </c>
      <c r="L120" s="401">
        <f xml:space="preserve"> 'PR19 - F_OutputsMaster'!J917</f>
        <v>33.11371725293602</v>
      </c>
      <c r="M120" s="401">
        <f xml:space="preserve"> 'PR19 - F_OutputsMaster'!K917</f>
        <v>30.696424992728442</v>
      </c>
      <c r="N120" s="401">
        <f xml:space="preserve"> 'PR19 - F_OutputsMaster'!L917</f>
        <v>24.845774645280343</v>
      </c>
    </row>
    <row r="121" spans="3:19">
      <c r="E121" s="398" t="s">
        <v>22</v>
      </c>
      <c r="F121" s="398"/>
      <c r="G121" s="399" t="s">
        <v>29</v>
      </c>
      <c r="H121" s="402">
        <f t="shared" si="31"/>
        <v>1864.9638123592028</v>
      </c>
      <c r="I121" s="398"/>
      <c r="J121" s="399">
        <f xml:space="preserve"> SUM(J116:J120)</f>
        <v>343.73326831656306</v>
      </c>
      <c r="K121" s="399">
        <f t="shared" ref="K121" si="32" xml:space="preserve"> SUM(K116:K120)</f>
        <v>360.0859058735623</v>
      </c>
      <c r="L121" s="399">
        <f t="shared" ref="L121" si="33" xml:space="preserve"> SUM(L116:L120)</f>
        <v>377.56077637797824</v>
      </c>
      <c r="M121" s="399">
        <f t="shared" ref="M121" si="34" xml:space="preserve"> SUM(M116:M120)</f>
        <v>389.77567161842057</v>
      </c>
      <c r="N121" s="399">
        <f t="shared" ref="N121" si="35" xml:space="preserve"> SUM(N116:N120)</f>
        <v>393.80819017267874</v>
      </c>
    </row>
    <row r="122" spans="3:19">
      <c r="E122" s="331" t="s">
        <v>246</v>
      </c>
      <c r="F122" s="334">
        <f xml:space="preserve"> AVERAGE(J121:N121)</f>
        <v>372.99276247184059</v>
      </c>
      <c r="G122" s="400" t="s">
        <v>29</v>
      </c>
    </row>
    <row r="124" spans="3:19">
      <c r="D124" s="330" t="s">
        <v>222</v>
      </c>
    </row>
    <row r="125" spans="3:19">
      <c r="E125" s="331" t="s">
        <v>102</v>
      </c>
      <c r="G125" s="334" t="s">
        <v>29</v>
      </c>
      <c r="H125" s="334">
        <f t="shared" ref="H125:H130" si="36" xml:space="preserve"> SUM(J125:S125)</f>
        <v>165.403555979511</v>
      </c>
      <c r="J125" s="401"/>
      <c r="K125" s="401"/>
      <c r="L125" s="401"/>
      <c r="M125" s="401"/>
      <c r="N125" s="401"/>
      <c r="O125" s="401">
        <f xml:space="preserve"> 'PR24 - OBXValues'!N142</f>
        <v>26.048461413758801</v>
      </c>
      <c r="P125" s="401">
        <f xml:space="preserve"> 'PR24 - OBXValues'!O142</f>
        <v>29.338406858779663</v>
      </c>
      <c r="Q125" s="401">
        <f xml:space="preserve"> 'PR24 - OBXValues'!P142</f>
        <v>32.911057806518045</v>
      </c>
      <c r="R125" s="401">
        <f xml:space="preserve"> 'PR24 - OBXValues'!Q142</f>
        <v>36.500520053987657</v>
      </c>
      <c r="S125" s="401">
        <f xml:space="preserve"> 'PR24 - OBXValues'!R142</f>
        <v>40.605109846466817</v>
      </c>
    </row>
    <row r="126" spans="3:19">
      <c r="E126" s="331" t="s">
        <v>104</v>
      </c>
      <c r="G126" s="334" t="s">
        <v>29</v>
      </c>
      <c r="H126" s="334">
        <f t="shared" si="36"/>
        <v>2244.8910153881097</v>
      </c>
      <c r="J126" s="401"/>
      <c r="K126" s="401"/>
      <c r="L126" s="401"/>
      <c r="M126" s="401"/>
      <c r="N126" s="401"/>
      <c r="O126" s="401">
        <f xml:space="preserve"> 'PR24 - OBXValues'!N143</f>
        <v>394.10895800613662</v>
      </c>
      <c r="P126" s="401">
        <f xml:space="preserve"> 'PR24 - OBXValues'!O143</f>
        <v>422.7161977057014</v>
      </c>
      <c r="Q126" s="401">
        <f xml:space="preserve"> 'PR24 - OBXValues'!P143</f>
        <v>450.03958300551778</v>
      </c>
      <c r="R126" s="401">
        <f xml:space="preserve"> 'PR24 - OBXValues'!Q143</f>
        <v>476.38196777679997</v>
      </c>
      <c r="S126" s="401">
        <f xml:space="preserve"> 'PR24 - OBXValues'!R143</f>
        <v>501.64430889395396</v>
      </c>
    </row>
    <row r="127" spans="3:19">
      <c r="E127" s="331" t="s">
        <v>106</v>
      </c>
      <c r="G127" s="334" t="s">
        <v>29</v>
      </c>
      <c r="H127" s="334">
        <f t="shared" si="36"/>
        <v>2061.8336780653303</v>
      </c>
      <c r="J127" s="401"/>
      <c r="K127" s="401"/>
      <c r="L127" s="401"/>
      <c r="M127" s="401"/>
      <c r="N127" s="401"/>
      <c r="O127" s="401">
        <f xml:space="preserve"> 'PR24 - OBXValues'!N144</f>
        <v>325.62110274609336</v>
      </c>
      <c r="P127" s="401">
        <f xml:space="preserve"> 'PR24 - OBXValues'!O144</f>
        <v>374.28845889662983</v>
      </c>
      <c r="Q127" s="401">
        <f xml:space="preserve"> 'PR24 - OBXValues'!P144</f>
        <v>415.75146303246862</v>
      </c>
      <c r="R127" s="401">
        <f xml:space="preserve"> 'PR24 - OBXValues'!Q144</f>
        <v>452.58218864686984</v>
      </c>
      <c r="S127" s="401">
        <f xml:space="preserve"> 'PR24 - OBXValues'!R144</f>
        <v>493.59046474326874</v>
      </c>
    </row>
    <row r="128" spans="3:19">
      <c r="E128" s="331" t="s">
        <v>108</v>
      </c>
      <c r="G128" s="334" t="s">
        <v>29</v>
      </c>
      <c r="H128" s="334">
        <f t="shared" si="36"/>
        <v>433.10926935702304</v>
      </c>
      <c r="J128" s="401"/>
      <c r="K128" s="401"/>
      <c r="L128" s="401"/>
      <c r="M128" s="401"/>
      <c r="N128" s="401"/>
      <c r="O128" s="401">
        <f xml:space="preserve"> 'PR24 - OBXValues'!N145</f>
        <v>82.194814891647383</v>
      </c>
      <c r="P128" s="401">
        <f xml:space="preserve"> 'PR24 - OBXValues'!O145</f>
        <v>84.537812210096661</v>
      </c>
      <c r="Q128" s="401">
        <f xml:space="preserve"> 'PR24 - OBXValues'!P145</f>
        <v>86.482762679913037</v>
      </c>
      <c r="R128" s="401">
        <f xml:space="preserve"> 'PR24 - OBXValues'!Q145</f>
        <v>88.555072862811542</v>
      </c>
      <c r="S128" s="401">
        <f xml:space="preserve"> 'PR24 - OBXValues'!R145</f>
        <v>91.338806712554387</v>
      </c>
    </row>
    <row r="129" spans="3:19">
      <c r="E129" s="331" t="s">
        <v>110</v>
      </c>
      <c r="G129" s="334" t="s">
        <v>29</v>
      </c>
      <c r="H129" s="334">
        <f t="shared" si="36"/>
        <v>369.84341783422434</v>
      </c>
      <c r="J129" s="401"/>
      <c r="K129" s="401"/>
      <c r="L129" s="401"/>
      <c r="M129" s="401"/>
      <c r="N129" s="401"/>
      <c r="O129" s="401">
        <f xml:space="preserve"> 'PR24 - OBXValues'!N146</f>
        <v>74.950723193123167</v>
      </c>
      <c r="P129" s="401">
        <f xml:space="preserve"> 'PR24 - OBXValues'!O146</f>
        <v>73.304778215933013</v>
      </c>
      <c r="Q129" s="401">
        <f xml:space="preserve"> 'PR24 - OBXValues'!P146</f>
        <v>73.73104168726698</v>
      </c>
      <c r="R129" s="401">
        <f xml:space="preserve"> 'PR24 - OBXValues'!Q146</f>
        <v>73.919024718733624</v>
      </c>
      <c r="S129" s="401">
        <f xml:space="preserve"> 'PR24 - OBXValues'!R146</f>
        <v>73.937850019167584</v>
      </c>
    </row>
    <row r="130" spans="3:19">
      <c r="E130" s="398" t="s">
        <v>22</v>
      </c>
      <c r="F130" s="398"/>
      <c r="G130" s="399" t="s">
        <v>29</v>
      </c>
      <c r="H130" s="402">
        <f t="shared" si="36"/>
        <v>5275.0809366241983</v>
      </c>
      <c r="I130" s="398"/>
      <c r="J130" s="399">
        <f xml:space="preserve"> SUM(J125:J129)</f>
        <v>0</v>
      </c>
      <c r="K130" s="399">
        <f t="shared" ref="K130:N130" si="37" xml:space="preserve"> SUM(K125:K129)</f>
        <v>0</v>
      </c>
      <c r="L130" s="399">
        <f t="shared" si="37"/>
        <v>0</v>
      </c>
      <c r="M130" s="399">
        <f t="shared" si="37"/>
        <v>0</v>
      </c>
      <c r="N130" s="399">
        <f t="shared" si="37"/>
        <v>0</v>
      </c>
      <c r="O130" s="399">
        <f t="shared" ref="O130:S130" si="38" xml:space="preserve"> SUM(O125:O129)</f>
        <v>902.92406025075934</v>
      </c>
      <c r="P130" s="399">
        <f t="shared" si="38"/>
        <v>984.18565388714057</v>
      </c>
      <c r="Q130" s="399">
        <f t="shared" si="38"/>
        <v>1058.9159082116844</v>
      </c>
      <c r="R130" s="399">
        <f t="shared" si="38"/>
        <v>1127.9387740592026</v>
      </c>
      <c r="S130" s="399">
        <f t="shared" si="38"/>
        <v>1201.1165402154113</v>
      </c>
    </row>
    <row r="131" spans="3:19">
      <c r="E131" s="331" t="s">
        <v>246</v>
      </c>
      <c r="F131" s="334">
        <f xml:space="preserve"> AVERAGE(O130:S130)</f>
        <v>1055.0161873248396</v>
      </c>
      <c r="G131" s="400" t="s">
        <v>29</v>
      </c>
    </row>
    <row r="134" spans="3:19" s="425" customFormat="1">
      <c r="C134" s="426" t="s">
        <v>35</v>
      </c>
    </row>
    <row r="135" spans="3:19">
      <c r="D135" s="330" t="s">
        <v>217</v>
      </c>
    </row>
    <row r="136" spans="3:19">
      <c r="E136" s="331" t="s">
        <v>102</v>
      </c>
      <c r="G136" s="334" t="s">
        <v>29</v>
      </c>
      <c r="H136" s="334">
        <f t="shared" ref="H136:H141" si="39" xml:space="preserve"> SUM(J136:S136)</f>
        <v>2049.2463589268814</v>
      </c>
      <c r="J136" s="401">
        <f xml:space="preserve"> 'PR19 - F_OutputsMaster'!H867</f>
        <v>322.88667098736386</v>
      </c>
      <c r="K136" s="401">
        <f xml:space="preserve"> 'PR19 - F_OutputsMaster'!I867</f>
        <v>354.90473679509716</v>
      </c>
      <c r="L136" s="401">
        <f xml:space="preserve"> 'PR19 - F_OutputsMaster'!J867</f>
        <v>413.2388156258632</v>
      </c>
      <c r="M136" s="401">
        <f xml:space="preserve"> 'PR19 - F_OutputsMaster'!K867</f>
        <v>473.55445467364586</v>
      </c>
      <c r="N136" s="401">
        <f xml:space="preserve"> 'PR19 - F_OutputsMaster'!L867</f>
        <v>484.66168084491107</v>
      </c>
    </row>
    <row r="137" spans="3:19">
      <c r="E137" s="331" t="s">
        <v>104</v>
      </c>
      <c r="G137" s="334" t="s">
        <v>29</v>
      </c>
      <c r="H137" s="334">
        <f t="shared" si="39"/>
        <v>33003.588936008171</v>
      </c>
      <c r="J137" s="401">
        <f xml:space="preserve"> 'PR19 - F_OutputsMaster'!H868</f>
        <v>6110.9069152048842</v>
      </c>
      <c r="K137" s="401">
        <f xml:space="preserve"> 'PR19 - F_OutputsMaster'!I868</f>
        <v>6407.1067679247753</v>
      </c>
      <c r="L137" s="401">
        <f xml:space="preserve"> 'PR19 - F_OutputsMaster'!J868</f>
        <v>6652.9842259581883</v>
      </c>
      <c r="M137" s="401">
        <f xml:space="preserve"> 'PR19 - F_OutputsMaster'!K868</f>
        <v>6849.1581116553607</v>
      </c>
      <c r="N137" s="401">
        <f xml:space="preserve"> 'PR19 - F_OutputsMaster'!L868</f>
        <v>6983.4329152649607</v>
      </c>
    </row>
    <row r="138" spans="3:19">
      <c r="E138" s="331" t="s">
        <v>106</v>
      </c>
      <c r="G138" s="334" t="s">
        <v>29</v>
      </c>
      <c r="H138" s="334">
        <f t="shared" si="39"/>
        <v>26718.38469535892</v>
      </c>
      <c r="J138" s="401">
        <f xml:space="preserve"> 'PR19 - F_OutputsMaster'!H869</f>
        <v>5066.0159010880261</v>
      </c>
      <c r="K138" s="401">
        <f xml:space="preserve"> 'PR19 - F_OutputsMaster'!I869</f>
        <v>5219.0165670617453</v>
      </c>
      <c r="L138" s="401">
        <f xml:space="preserve"> 'PR19 - F_OutputsMaster'!J869</f>
        <v>5387.5904935485351</v>
      </c>
      <c r="M138" s="401">
        <f xml:space="preserve"> 'PR19 - F_OutputsMaster'!K869</f>
        <v>5502.4013339235307</v>
      </c>
      <c r="N138" s="401">
        <f xml:space="preserve"> 'PR19 - F_OutputsMaster'!L869</f>
        <v>5543.3603997370819</v>
      </c>
    </row>
    <row r="139" spans="3:19">
      <c r="E139" s="331" t="s">
        <v>108</v>
      </c>
      <c r="G139" s="334" t="s">
        <v>29</v>
      </c>
      <c r="H139" s="334">
        <f t="shared" si="39"/>
        <v>7589.2986685291598</v>
      </c>
      <c r="J139" s="401">
        <f xml:space="preserve"> 'PR19 - F_OutputsMaster'!H870</f>
        <v>1493.7569978788599</v>
      </c>
      <c r="K139" s="401">
        <f xml:space="preserve"> 'PR19 - F_OutputsMaster'!I870</f>
        <v>1515.886773127434</v>
      </c>
      <c r="L139" s="401">
        <f xml:space="preserve"> 'PR19 - F_OutputsMaster'!J870</f>
        <v>1534.4610414936931</v>
      </c>
      <c r="M139" s="401">
        <f xml:space="preserve"> 'PR19 - F_OutputsMaster'!K870</f>
        <v>1533.6115363404595</v>
      </c>
      <c r="N139" s="401">
        <f xml:space="preserve"> 'PR19 - F_OutputsMaster'!L870</f>
        <v>1511.5823196887131</v>
      </c>
    </row>
    <row r="140" spans="3:19">
      <c r="E140" s="331" t="s">
        <v>110</v>
      </c>
      <c r="G140" s="334" t="s">
        <v>29</v>
      </c>
      <c r="H140" s="334">
        <f t="shared" si="39"/>
        <v>6169.4356451401245</v>
      </c>
      <c r="J140" s="401">
        <f xml:space="preserve"> 'PR19 - F_OutputsMaster'!H871</f>
        <v>1305.253506711101</v>
      </c>
      <c r="K140" s="401">
        <f xml:space="preserve"> 'PR19 - F_OutputsMaster'!I871</f>
        <v>1343.282676468162</v>
      </c>
      <c r="L140" s="401">
        <f xml:space="preserve"> 'PR19 - F_OutputsMaster'!J871</f>
        <v>1367.2919991932072</v>
      </c>
      <c r="M140" s="401">
        <f xml:space="preserve"> 'PR19 - F_OutputsMaster'!K871</f>
        <v>1182.2913004549343</v>
      </c>
      <c r="N140" s="401">
        <f xml:space="preserve"> 'PR19 - F_OutputsMaster'!L871</f>
        <v>971.31616231272017</v>
      </c>
    </row>
    <row r="141" spans="3:19">
      <c r="E141" s="398" t="s">
        <v>22</v>
      </c>
      <c r="F141" s="398"/>
      <c r="G141" s="399" t="s">
        <v>29</v>
      </c>
      <c r="H141" s="399">
        <f t="shared" si="39"/>
        <v>75529.954303963255</v>
      </c>
      <c r="I141" s="398"/>
      <c r="J141" s="399">
        <f xml:space="preserve"> SUM(J136:J140)</f>
        <v>14298.819991870234</v>
      </c>
      <c r="K141" s="399">
        <f t="shared" ref="K141" si="40" xml:space="preserve"> SUM(K136:K140)</f>
        <v>14840.197521377211</v>
      </c>
      <c r="L141" s="399">
        <f t="shared" ref="L141" si="41" xml:space="preserve"> SUM(L136:L140)</f>
        <v>15355.566575819486</v>
      </c>
      <c r="M141" s="399">
        <f t="shared" ref="M141" si="42" xml:space="preserve"> SUM(M136:M140)</f>
        <v>15541.01673704793</v>
      </c>
      <c r="N141" s="399">
        <f t="shared" ref="N141" si="43" xml:space="preserve"> SUM(N136:N140)</f>
        <v>15494.353477848388</v>
      </c>
    </row>
    <row r="142" spans="3:19">
      <c r="E142" s="331" t="s">
        <v>255</v>
      </c>
      <c r="F142" s="335">
        <f xml:space="preserve"> AVERAGE(J141:N141)</f>
        <v>15105.990860792652</v>
      </c>
      <c r="G142" s="400" t="s">
        <v>29</v>
      </c>
    </row>
    <row r="144" spans="3:19">
      <c r="D144" s="330" t="s">
        <v>222</v>
      </c>
    </row>
    <row r="145" spans="3:19">
      <c r="E145" s="331" t="s">
        <v>102</v>
      </c>
      <c r="G145" s="334" t="s">
        <v>29</v>
      </c>
      <c r="H145" s="334">
        <f t="shared" ref="H145:H150" si="44" xml:space="preserve"> SUM(J145:S145)</f>
        <v>3888.9967282805219</v>
      </c>
      <c r="J145" s="401"/>
      <c r="K145" s="401"/>
      <c r="L145" s="401"/>
      <c r="M145" s="401"/>
      <c r="N145" s="401"/>
      <c r="O145" s="401">
        <f xml:space="preserve"> 'PR24 - OBXValues'!N91 + 'PR24 - OBXValues'!N97 + 'PR24 - OBXValues'!N103</f>
        <v>616.99301676395987</v>
      </c>
      <c r="P145" s="401">
        <f xml:space="preserve"> 'PR24 - OBXValues'!O91 + 'PR24 - OBXValues'!O97 + 'PR24 - OBXValues'!O103</f>
        <v>688.60161479345879</v>
      </c>
      <c r="Q145" s="401">
        <f xml:space="preserve"> 'PR24 - OBXValues'!P91 + 'PR24 - OBXValues'!P97 + 'PR24 - OBXValues'!P103</f>
        <v>776.14249633766462</v>
      </c>
      <c r="R145" s="401">
        <f xml:space="preserve"> 'PR24 - OBXValues'!Q91 + 'PR24 - OBXValues'!Q97 + 'PR24 - OBXValues'!Q103</f>
        <v>847.78243981494813</v>
      </c>
      <c r="S145" s="401">
        <f xml:space="preserve"> 'PR24 - OBXValues'!R91 + 'PR24 - OBXValues'!R97 + 'PR24 - OBXValues'!R103</f>
        <v>959.47716057049024</v>
      </c>
    </row>
    <row r="146" spans="3:19">
      <c r="E146" s="331" t="s">
        <v>104</v>
      </c>
      <c r="G146" s="334" t="s">
        <v>29</v>
      </c>
      <c r="H146" s="334">
        <f t="shared" si="44"/>
        <v>51434.865616780007</v>
      </c>
      <c r="J146" s="401"/>
      <c r="K146" s="401"/>
      <c r="L146" s="401"/>
      <c r="M146" s="401"/>
      <c r="N146" s="401"/>
      <c r="O146" s="401">
        <f xml:space="preserve"> 'PR24 - OBXValues'!N92 + 'PR24 - OBXValues'!N98 + 'PR24 - OBXValues'!N104</f>
        <v>9108.6240451777885</v>
      </c>
      <c r="P146" s="401">
        <f xml:space="preserve"> 'PR24 - OBXValues'!O92 + 'PR24 - OBXValues'!O98 + 'PR24 - OBXValues'!O104</f>
        <v>9692.6911167369981</v>
      </c>
      <c r="Q146" s="401">
        <f xml:space="preserve"> 'PR24 - OBXValues'!P92 + 'PR24 - OBXValues'!P98 + 'PR24 - OBXValues'!P104</f>
        <v>10324.1129647907</v>
      </c>
      <c r="R146" s="401">
        <f xml:space="preserve"> 'PR24 - OBXValues'!Q92 + 'PR24 - OBXValues'!Q98 + 'PR24 - OBXValues'!Q104</f>
        <v>10861.396315334987</v>
      </c>
      <c r="S146" s="401">
        <f xml:space="preserve"> 'PR24 - OBXValues'!R92 + 'PR24 - OBXValues'!R98 + 'PR24 - OBXValues'!R104</f>
        <v>11448.041174739534</v>
      </c>
    </row>
    <row r="147" spans="3:19">
      <c r="E147" s="331" t="s">
        <v>106</v>
      </c>
      <c r="G147" s="334" t="s">
        <v>29</v>
      </c>
      <c r="H147" s="334">
        <f t="shared" si="44"/>
        <v>48248.016322882118</v>
      </c>
      <c r="J147" s="401"/>
      <c r="K147" s="401"/>
      <c r="L147" s="401"/>
      <c r="M147" s="401"/>
      <c r="N147" s="401"/>
      <c r="O147" s="401">
        <f xml:space="preserve"> 'PR24 - OBXValues'!N93 + 'PR24 - OBXValues'!N99 + 'PR24 - OBXValues'!N105</f>
        <v>7792.7177045720809</v>
      </c>
      <c r="P147" s="401">
        <f xml:space="preserve"> 'PR24 - OBXValues'!O93 + 'PR24 - OBXValues'!O99 + 'PR24 - OBXValues'!O105</f>
        <v>8867.1905988074323</v>
      </c>
      <c r="Q147" s="401">
        <f xml:space="preserve"> 'PR24 - OBXValues'!P93 + 'PR24 - OBXValues'!P99 + 'PR24 - OBXValues'!P105</f>
        <v>9628.5547105608894</v>
      </c>
      <c r="R147" s="401">
        <f xml:space="preserve"> 'PR24 - OBXValues'!Q93 + 'PR24 - OBXValues'!Q99 + 'PR24 - OBXValues'!Q105</f>
        <v>10506.809542694627</v>
      </c>
      <c r="S147" s="401">
        <f xml:space="preserve"> 'PR24 - OBXValues'!R93 + 'PR24 - OBXValues'!R99 + 'PR24 - OBXValues'!R105</f>
        <v>11452.743766247095</v>
      </c>
    </row>
    <row r="148" spans="3:19">
      <c r="E148" s="331" t="s">
        <v>108</v>
      </c>
      <c r="G148" s="334" t="s">
        <v>29</v>
      </c>
      <c r="H148" s="334">
        <f t="shared" si="44"/>
        <v>9756.8171831910568</v>
      </c>
      <c r="J148" s="401"/>
      <c r="K148" s="401"/>
      <c r="L148" s="401"/>
      <c r="M148" s="401"/>
      <c r="N148" s="401"/>
      <c r="O148" s="401">
        <f xml:space="preserve"> 'PR24 - OBXValues'!N94 + 'PR24 - OBXValues'!N100 + 'PR24 - OBXValues'!N106</f>
        <v>1851.2717598021636</v>
      </c>
      <c r="P148" s="401">
        <f xml:space="preserve"> 'PR24 - OBXValues'!O94 + 'PR24 - OBXValues'!O100 + 'PR24 - OBXValues'!O106</f>
        <v>1907.3850430858706</v>
      </c>
      <c r="Q148" s="401">
        <f xml:space="preserve"> 'PR24 - OBXValues'!P94 + 'PR24 - OBXValues'!P100 + 'PR24 - OBXValues'!P106</f>
        <v>1937.1245732037059</v>
      </c>
      <c r="R148" s="401">
        <f xml:space="preserve"> 'PR24 - OBXValues'!Q94 + 'PR24 - OBXValues'!Q100 + 'PR24 - OBXValues'!Q106</f>
        <v>2000.2422076100243</v>
      </c>
      <c r="S148" s="401">
        <f xml:space="preserve"> 'PR24 - OBXValues'!R94 + 'PR24 - OBXValues'!R100 + 'PR24 - OBXValues'!R106</f>
        <v>2060.7935994892923</v>
      </c>
    </row>
    <row r="149" spans="3:19">
      <c r="E149" s="331" t="s">
        <v>110</v>
      </c>
      <c r="G149" s="334" t="s">
        <v>29</v>
      </c>
      <c r="H149" s="334">
        <f t="shared" si="44"/>
        <v>8187.904699643359</v>
      </c>
      <c r="J149" s="401"/>
      <c r="K149" s="401"/>
      <c r="L149" s="401"/>
      <c r="M149" s="401"/>
      <c r="N149" s="401"/>
      <c r="O149" s="401">
        <f xml:space="preserve"> 'PR24 - OBXValues'!N95 + 'PR24 - OBXValues'!N101 + 'PR24 - OBXValues'!N107</f>
        <v>1624.3132475254693</v>
      </c>
      <c r="P149" s="401">
        <f xml:space="preserve"> 'PR24 - OBXValues'!O95 + 'PR24 - OBXValues'!O101 + 'PR24 - OBXValues'!O107</f>
        <v>1634.0332154372111</v>
      </c>
      <c r="Q149" s="401">
        <f xml:space="preserve"> 'PR24 - OBXValues'!P95 + 'PR24 - OBXValues'!P101 + 'PR24 - OBXValues'!P107</f>
        <v>1643.2477250707059</v>
      </c>
      <c r="R149" s="401">
        <f xml:space="preserve"> 'PR24 - OBXValues'!Q95 + 'PR24 - OBXValues'!Q101 + 'PR24 - OBXValues'!Q107</f>
        <v>1642.1566208020031</v>
      </c>
      <c r="S149" s="401">
        <f xml:space="preserve"> 'PR24 - OBXValues'!R95 + 'PR24 - OBXValues'!R101 + 'PR24 - OBXValues'!R107</f>
        <v>1644.153890807969</v>
      </c>
    </row>
    <row r="150" spans="3:19">
      <c r="E150" s="398" t="s">
        <v>22</v>
      </c>
      <c r="F150" s="398"/>
      <c r="G150" s="399" t="s">
        <v>29</v>
      </c>
      <c r="H150" s="399">
        <f t="shared" si="44"/>
        <v>121516.60055077706</v>
      </c>
      <c r="I150" s="398"/>
      <c r="J150" s="399">
        <f xml:space="preserve"> SUM(J145:J149)</f>
        <v>0</v>
      </c>
      <c r="K150" s="399">
        <f t="shared" ref="K150:N150" si="45" xml:space="preserve"> SUM(K145:K149)</f>
        <v>0</v>
      </c>
      <c r="L150" s="399">
        <f t="shared" si="45"/>
        <v>0</v>
      </c>
      <c r="M150" s="399">
        <f t="shared" si="45"/>
        <v>0</v>
      </c>
      <c r="N150" s="399">
        <f t="shared" si="45"/>
        <v>0</v>
      </c>
      <c r="O150" s="399">
        <f t="shared" ref="O150:S150" si="46" xml:space="preserve"> SUM(O145:O149)</f>
        <v>20993.919773841459</v>
      </c>
      <c r="P150" s="399">
        <f t="shared" si="46"/>
        <v>22789.901588860972</v>
      </c>
      <c r="Q150" s="399">
        <f t="shared" si="46"/>
        <v>24309.182469963667</v>
      </c>
      <c r="R150" s="399">
        <f t="shared" si="46"/>
        <v>25858.387126256588</v>
      </c>
      <c r="S150" s="399">
        <f t="shared" si="46"/>
        <v>27565.209591854378</v>
      </c>
    </row>
    <row r="151" spans="3:19">
      <c r="E151" s="331" t="s">
        <v>255</v>
      </c>
      <c r="F151" s="335">
        <f xml:space="preserve"> AVERAGE(O150:S150)</f>
        <v>24303.320110155411</v>
      </c>
      <c r="G151" s="400" t="s">
        <v>29</v>
      </c>
    </row>
    <row r="154" spans="3:19" s="425" customFormat="1">
      <c r="C154" s="426" t="s">
        <v>256</v>
      </c>
    </row>
    <row r="155" spans="3:19">
      <c r="D155" s="330" t="s">
        <v>217</v>
      </c>
    </row>
    <row r="156" spans="3:19">
      <c r="E156" s="331" t="s">
        <v>102</v>
      </c>
      <c r="G156" s="334" t="s">
        <v>29</v>
      </c>
      <c r="H156" s="334">
        <f t="shared" ref="H156:H161" si="47" xml:space="preserve"> SUM(J156:S156)</f>
        <v>0.4986599751757112</v>
      </c>
      <c r="J156" s="401">
        <f xml:space="preserve"> 'PR19 - F_OutputsMaster'!H419</f>
        <v>9.4072125641266796E-2</v>
      </c>
      <c r="K156" s="401">
        <f xml:space="preserve"> 'PR19 - F_OutputsMaster'!I419</f>
        <v>9.6819031709991801E-2</v>
      </c>
      <c r="L156" s="401">
        <f xml:space="preserve"> 'PR19 - F_OutputsMaster'!J419</f>
        <v>9.9646147435923593E-2</v>
      </c>
      <c r="M156" s="401">
        <f xml:space="preserve"> 'PR19 - F_OutputsMaster'!K419</f>
        <v>0.102563902221826</v>
      </c>
      <c r="N156" s="401">
        <f xml:space="preserve"> 'PR19 - F_OutputsMaster'!L419</f>
        <v>0.105558768166703</v>
      </c>
    </row>
    <row r="157" spans="3:19">
      <c r="E157" s="331" t="s">
        <v>104</v>
      </c>
      <c r="G157" s="334" t="s">
        <v>29</v>
      </c>
      <c r="H157" s="334">
        <f t="shared" si="47"/>
        <v>-57.196596363580788</v>
      </c>
      <c r="J157" s="401">
        <f xml:space="preserve"> 'PR19 - F_OutputsMaster'!H436</f>
        <v>-44.398542287731559</v>
      </c>
      <c r="K157" s="401">
        <f xml:space="preserve"> 'PR19 - F_OutputsMaster'!I436</f>
        <v>-15.018908183972425</v>
      </c>
      <c r="L157" s="401">
        <f xml:space="preserve"> 'PR19 - F_OutputsMaster'!J436</f>
        <v>0.8104692425106319</v>
      </c>
      <c r="M157" s="401">
        <f xml:space="preserve"> 'PR19 - F_OutputsMaster'!K436</f>
        <v>0.74089758844470177</v>
      </c>
      <c r="N157" s="401">
        <f xml:space="preserve"> 'PR19 - F_OutputsMaster'!L436</f>
        <v>0.66948727716785816</v>
      </c>
    </row>
    <row r="158" spans="3:19">
      <c r="E158" s="331" t="s">
        <v>106</v>
      </c>
      <c r="G158" s="334" t="s">
        <v>29</v>
      </c>
      <c r="H158" s="334">
        <f t="shared" si="47"/>
        <v>47.394594161724321</v>
      </c>
      <c r="J158" s="401">
        <f xml:space="preserve"> 'PR19 - F_OutputsMaster'!H453</f>
        <v>10.054941504614742</v>
      </c>
      <c r="K158" s="401">
        <f xml:space="preserve"> 'PR19 - F_OutputsMaster'!I453</f>
        <v>10.24110715241464</v>
      </c>
      <c r="L158" s="401">
        <f xml:space="preserve"> 'PR19 - F_OutputsMaster'!J453</f>
        <v>10.43270883713029</v>
      </c>
      <c r="M158" s="401">
        <f xml:space="preserve"> 'PR19 - F_OutputsMaster'!K453</f>
        <v>8.2659547169817973</v>
      </c>
      <c r="N158" s="401">
        <f xml:space="preserve"> 'PR19 - F_OutputsMaster'!L453</f>
        <v>8.3998819505828504</v>
      </c>
    </row>
    <row r="159" spans="3:19">
      <c r="E159" s="331" t="s">
        <v>108</v>
      </c>
      <c r="G159" s="334" t="s">
        <v>29</v>
      </c>
      <c r="H159" s="334">
        <f t="shared" si="47"/>
        <v>0</v>
      </c>
      <c r="J159" s="401">
        <f xml:space="preserve"> 'PR19 - F_OutputsMaster'!H470</f>
        <v>0</v>
      </c>
      <c r="K159" s="401">
        <f xml:space="preserve"> 'PR19 - F_OutputsMaster'!I470</f>
        <v>0</v>
      </c>
      <c r="L159" s="401">
        <f xml:space="preserve"> 'PR19 - F_OutputsMaster'!J470</f>
        <v>0</v>
      </c>
      <c r="M159" s="401">
        <f xml:space="preserve"> 'PR19 - F_OutputsMaster'!K470</f>
        <v>0</v>
      </c>
      <c r="N159" s="401">
        <f xml:space="preserve"> 'PR19 - F_OutputsMaster'!L470</f>
        <v>0</v>
      </c>
    </row>
    <row r="160" spans="3:19">
      <c r="E160" s="331" t="s">
        <v>110</v>
      </c>
      <c r="G160" s="334" t="s">
        <v>29</v>
      </c>
      <c r="H160" s="334">
        <f t="shared" si="47"/>
        <v>73.101520017358396</v>
      </c>
      <c r="J160" s="401">
        <f xml:space="preserve"> 'PR19 - F_OutputsMaster'!H487</f>
        <v>14.843784364131452</v>
      </c>
      <c r="K160" s="401">
        <f xml:space="preserve"> 'PR19 - F_OutputsMaster'!I487</f>
        <v>15.27722286756401</v>
      </c>
      <c r="L160" s="401">
        <f xml:space="preserve"> 'PR19 - F_OutputsMaster'!J487</f>
        <v>15.723317775296955</v>
      </c>
      <c r="M160" s="401">
        <f xml:space="preserve"> 'PR19 - F_OutputsMaster'!K487</f>
        <v>13.432483249736846</v>
      </c>
      <c r="N160" s="401">
        <f xml:space="preserve"> 'PR19 - F_OutputsMaster'!L487</f>
        <v>13.824711760629128</v>
      </c>
    </row>
    <row r="161" spans="3:19">
      <c r="E161" s="398" t="s">
        <v>22</v>
      </c>
      <c r="F161" s="398"/>
      <c r="G161" s="399" t="s">
        <v>29</v>
      </c>
      <c r="H161" s="402">
        <f t="shared" si="47"/>
        <v>63.798177790677627</v>
      </c>
      <c r="I161" s="398"/>
      <c r="J161" s="399">
        <f xml:space="preserve"> SUM(J156:J160)</f>
        <v>-19.4057442933441</v>
      </c>
      <c r="K161" s="399">
        <f t="shared" ref="K161" si="48" xml:space="preserve"> SUM(K156:K160)</f>
        <v>10.596240867716217</v>
      </c>
      <c r="L161" s="399">
        <f t="shared" ref="L161" si="49" xml:space="preserve"> SUM(L156:L160)</f>
        <v>27.066142002373802</v>
      </c>
      <c r="M161" s="399">
        <f t="shared" ref="M161" si="50" xml:space="preserve"> SUM(M156:M160)</f>
        <v>22.541899457385171</v>
      </c>
      <c r="N161" s="399">
        <f t="shared" ref="N161" si="51" xml:space="preserve"> SUM(N156:N160)</f>
        <v>22.999639756546539</v>
      </c>
    </row>
    <row r="163" spans="3:19">
      <c r="C163" s="330" t="s">
        <v>222</v>
      </c>
    </row>
    <row r="164" spans="3:19">
      <c r="E164" s="331" t="s">
        <v>102</v>
      </c>
      <c r="G164" s="334" t="s">
        <v>29</v>
      </c>
      <c r="H164" s="334">
        <f t="shared" ref="H164:H169" si="52" xml:space="preserve"> SUM(J164:S164)</f>
        <v>-8.8297118687126783</v>
      </c>
      <c r="J164" s="401"/>
      <c r="K164" s="401"/>
      <c r="L164" s="401"/>
      <c r="M164" s="401"/>
      <c r="N164" s="401"/>
      <c r="O164" s="401">
        <f xml:space="preserve"> 'PR24 - OBXValues'!N149</f>
        <v>-8.2721538768462324</v>
      </c>
      <c r="P164" s="401">
        <f xml:space="preserve"> 'PR24 - OBXValues'!O149</f>
        <v>-0.55755799186644683</v>
      </c>
      <c r="Q164" s="401">
        <f xml:space="preserve"> 'PR24 - OBXValues'!P149</f>
        <v>0</v>
      </c>
      <c r="R164" s="401">
        <f xml:space="preserve"> 'PR24 - OBXValues'!Q149</f>
        <v>0</v>
      </c>
      <c r="S164" s="401">
        <f xml:space="preserve"> 'PR24 - OBXValues'!R149</f>
        <v>0</v>
      </c>
    </row>
    <row r="165" spans="3:19">
      <c r="E165" s="331" t="s">
        <v>104</v>
      </c>
      <c r="G165" s="334" t="s">
        <v>29</v>
      </c>
      <c r="H165" s="334">
        <f t="shared" si="52"/>
        <v>4.1965288892176709</v>
      </c>
      <c r="J165" s="401"/>
      <c r="K165" s="401"/>
      <c r="L165" s="401"/>
      <c r="M165" s="401"/>
      <c r="N165" s="401"/>
      <c r="O165" s="401">
        <f xml:space="preserve"> 'PR24 - OBXValues'!N150</f>
        <v>-9.220422118364004</v>
      </c>
      <c r="P165" s="401">
        <f xml:space="preserve"> 'PR24 - OBXValues'!O150</f>
        <v>-20.815901195515053</v>
      </c>
      <c r="Q165" s="401">
        <f xml:space="preserve"> 'PR24 - OBXValues'!P150</f>
        <v>11.410950734365576</v>
      </c>
      <c r="R165" s="401">
        <f xml:space="preserve"> 'PR24 - OBXValues'!Q150</f>
        <v>11.410950734365576</v>
      </c>
      <c r="S165" s="401">
        <f xml:space="preserve"> 'PR24 - OBXValues'!R150</f>
        <v>11.410950734365576</v>
      </c>
    </row>
    <row r="166" spans="3:19">
      <c r="E166" s="331" t="s">
        <v>106</v>
      </c>
      <c r="G166" s="334" t="s">
        <v>29</v>
      </c>
      <c r="H166" s="334">
        <f t="shared" si="52"/>
        <v>59.839013357340768</v>
      </c>
      <c r="J166" s="401"/>
      <c r="K166" s="401"/>
      <c r="L166" s="401"/>
      <c r="M166" s="401"/>
      <c r="N166" s="401"/>
      <c r="O166" s="401">
        <f xml:space="preserve"> 'PR24 - OBXValues'!N151</f>
        <v>63.401729022330251</v>
      </c>
      <c r="P166" s="401">
        <f xml:space="preserve"> 'PR24 - OBXValues'!O151</f>
        <v>-27.517557765319374</v>
      </c>
      <c r="Q166" s="401">
        <f xml:space="preserve"> 'PR24 - OBXValues'!P151</f>
        <v>7.9849473667766313</v>
      </c>
      <c r="R166" s="401">
        <f xml:space="preserve"> 'PR24 - OBXValues'!Q151</f>
        <v>7.9849473667766313</v>
      </c>
      <c r="S166" s="401">
        <f xml:space="preserve"> 'PR24 - OBXValues'!R151</f>
        <v>7.9849473667766313</v>
      </c>
    </row>
    <row r="167" spans="3:19">
      <c r="E167" s="331" t="s">
        <v>108</v>
      </c>
      <c r="G167" s="334" t="s">
        <v>29</v>
      </c>
      <c r="H167" s="334">
        <f t="shared" si="52"/>
        <v>-1.824900913384023</v>
      </c>
      <c r="J167" s="401"/>
      <c r="K167" s="401"/>
      <c r="L167" s="401"/>
      <c r="M167" s="401"/>
      <c r="N167" s="401"/>
      <c r="O167" s="401">
        <f xml:space="preserve"> 'PR24 - OBXValues'!N152</f>
        <v>-5.7835626556357953</v>
      </c>
      <c r="P167" s="401">
        <f xml:space="preserve"> 'PR24 - OBXValues'!O152</f>
        <v>3.9586617422517723</v>
      </c>
      <c r="Q167" s="401">
        <f xml:space="preserve"> 'PR24 - OBXValues'!P152</f>
        <v>0</v>
      </c>
      <c r="R167" s="401">
        <f xml:space="preserve"> 'PR24 - OBXValues'!Q152</f>
        <v>0</v>
      </c>
      <c r="S167" s="401">
        <f xml:space="preserve"> 'PR24 - OBXValues'!R152</f>
        <v>0</v>
      </c>
    </row>
    <row r="168" spans="3:19">
      <c r="E168" s="331" t="s">
        <v>110</v>
      </c>
      <c r="G168" s="334" t="s">
        <v>29</v>
      </c>
      <c r="H168" s="334">
        <f t="shared" si="52"/>
        <v>12.381771452400821</v>
      </c>
      <c r="J168" s="401"/>
      <c r="K168" s="401"/>
      <c r="L168" s="401"/>
      <c r="M168" s="401"/>
      <c r="N168" s="401"/>
      <c r="O168" s="401">
        <f xml:space="preserve"> 'PR24 - OBXValues'!N153</f>
        <v>12.381771452400821</v>
      </c>
      <c r="P168" s="401">
        <f xml:space="preserve"> 'PR24 - OBXValues'!O153</f>
        <v>0</v>
      </c>
      <c r="Q168" s="401">
        <f xml:space="preserve"> 'PR24 - OBXValues'!P153</f>
        <v>0</v>
      </c>
      <c r="R168" s="401">
        <f xml:space="preserve"> 'PR24 - OBXValues'!Q153</f>
        <v>0</v>
      </c>
      <c r="S168" s="401">
        <f xml:space="preserve"> 'PR24 - OBXValues'!R153</f>
        <v>0</v>
      </c>
    </row>
    <row r="169" spans="3:19">
      <c r="E169" s="398" t="s">
        <v>22</v>
      </c>
      <c r="F169" s="398"/>
      <c r="G169" s="399" t="s">
        <v>29</v>
      </c>
      <c r="H169" s="402">
        <f t="shared" si="52"/>
        <v>65.762700916862556</v>
      </c>
      <c r="I169" s="398"/>
      <c r="J169" s="399">
        <f xml:space="preserve"> SUM(J164:J168)</f>
        <v>0</v>
      </c>
      <c r="K169" s="399">
        <f t="shared" ref="K169:N169" si="53" xml:space="preserve"> SUM(K164:K168)</f>
        <v>0</v>
      </c>
      <c r="L169" s="399">
        <f t="shared" si="53"/>
        <v>0</v>
      </c>
      <c r="M169" s="399">
        <f t="shared" si="53"/>
        <v>0</v>
      </c>
      <c r="N169" s="399">
        <f t="shared" si="53"/>
        <v>0</v>
      </c>
      <c r="O169" s="399">
        <f t="shared" ref="O169:S169" si="54" xml:space="preserve"> SUM(O164:O168)</f>
        <v>52.507361823885034</v>
      </c>
      <c r="P169" s="399">
        <f t="shared" si="54"/>
        <v>-44.932355210449103</v>
      </c>
      <c r="Q169" s="399">
        <f t="shared" si="54"/>
        <v>19.395898101142208</v>
      </c>
      <c r="R169" s="399">
        <f t="shared" si="54"/>
        <v>19.395898101142208</v>
      </c>
      <c r="S169" s="399">
        <f t="shared" si="54"/>
        <v>19.395898101142208</v>
      </c>
    </row>
    <row r="172" spans="3:19" s="425" customFormat="1">
      <c r="C172" s="426" t="s">
        <v>257</v>
      </c>
    </row>
    <row r="173" spans="3:19">
      <c r="D173" s="330" t="s">
        <v>217</v>
      </c>
    </row>
    <row r="174" spans="3:19">
      <c r="E174" s="331" t="s">
        <v>102</v>
      </c>
      <c r="G174" s="334" t="s">
        <v>29</v>
      </c>
      <c r="H174" s="334">
        <f t="shared" ref="H174:H179" si="55" xml:space="preserve"> SUM(J174:S174)</f>
        <v>3.42260683507507</v>
      </c>
      <c r="J174" s="401">
        <f xml:space="preserve"> 'PR19 - F_OutputsMaster'!H409</f>
        <v>1.14086894502502</v>
      </c>
      <c r="K174" s="401">
        <f xml:space="preserve"> 'PR19 - F_OutputsMaster'!I409</f>
        <v>1.14086894502502</v>
      </c>
      <c r="L174" s="401">
        <f xml:space="preserve"> 'PR19 - F_OutputsMaster'!J409</f>
        <v>1.14086894502503</v>
      </c>
      <c r="M174" s="401">
        <f xml:space="preserve"> 'PR19 - F_OutputsMaster'!K409</f>
        <v>0</v>
      </c>
      <c r="N174" s="401">
        <f xml:space="preserve"> 'PR19 - F_OutputsMaster'!L409</f>
        <v>0</v>
      </c>
    </row>
    <row r="175" spans="3:19">
      <c r="E175" s="331" t="s">
        <v>104</v>
      </c>
      <c r="G175" s="334" t="s">
        <v>29</v>
      </c>
      <c r="H175" s="334">
        <f t="shared" si="55"/>
        <v>29.958418033201141</v>
      </c>
      <c r="J175" s="401">
        <f xml:space="preserve"> 'PR19 - F_OutputsMaster'!H426</f>
        <v>9.9861393444003994</v>
      </c>
      <c r="K175" s="401">
        <f xml:space="preserve"> 'PR19 - F_OutputsMaster'!I426</f>
        <v>9.9861393444003692</v>
      </c>
      <c r="L175" s="401">
        <f xml:space="preserve"> 'PR19 - F_OutputsMaster'!J426</f>
        <v>9.9861393444003692</v>
      </c>
      <c r="M175" s="401">
        <f xml:space="preserve"> 'PR19 - F_OutputsMaster'!K426</f>
        <v>0</v>
      </c>
      <c r="N175" s="401">
        <f xml:space="preserve"> 'PR19 - F_OutputsMaster'!L426</f>
        <v>0</v>
      </c>
    </row>
    <row r="176" spans="3:19">
      <c r="E176" s="331" t="s">
        <v>106</v>
      </c>
      <c r="G176" s="334" t="s">
        <v>29</v>
      </c>
      <c r="H176" s="334">
        <f t="shared" si="55"/>
        <v>23.324266330676693</v>
      </c>
      <c r="J176" s="401">
        <f xml:space="preserve"> 'PR19 - F_OutputsMaster'!H443</f>
        <v>7.7747554435589104</v>
      </c>
      <c r="K176" s="401">
        <f xml:space="preserve"> 'PR19 - F_OutputsMaster'!I443</f>
        <v>7.7747554435588899</v>
      </c>
      <c r="L176" s="401">
        <f xml:space="preserve"> 'PR19 - F_OutputsMaster'!J443</f>
        <v>7.7747554435588899</v>
      </c>
      <c r="M176" s="401">
        <f xml:space="preserve"> 'PR19 - F_OutputsMaster'!K443</f>
        <v>0</v>
      </c>
      <c r="N176" s="401">
        <f xml:space="preserve"> 'PR19 - F_OutputsMaster'!L443</f>
        <v>0</v>
      </c>
    </row>
    <row r="177" spans="3:19">
      <c r="E177" s="331" t="s">
        <v>108</v>
      </c>
      <c r="G177" s="334" t="s">
        <v>29</v>
      </c>
      <c r="H177" s="334">
        <f t="shared" si="55"/>
        <v>7.1221629447840407</v>
      </c>
      <c r="J177" s="401">
        <f xml:space="preserve"> 'PR19 - F_OutputsMaster'!H460</f>
        <v>2.3740543149280202</v>
      </c>
      <c r="K177" s="401">
        <f xml:space="preserve"> 'PR19 - F_OutputsMaster'!I460</f>
        <v>2.37405431492801</v>
      </c>
      <c r="L177" s="401">
        <f xml:space="preserve"> 'PR19 - F_OutputsMaster'!J460</f>
        <v>2.37405431492801</v>
      </c>
      <c r="M177" s="401">
        <f xml:space="preserve"> 'PR19 - F_OutputsMaster'!K460</f>
        <v>0</v>
      </c>
      <c r="N177" s="401">
        <f xml:space="preserve"> 'PR19 - F_OutputsMaster'!L460</f>
        <v>0</v>
      </c>
    </row>
    <row r="178" spans="3:19">
      <c r="E178" s="331" t="s">
        <v>110</v>
      </c>
      <c r="G178" s="334" t="s">
        <v>29</v>
      </c>
      <c r="H178" s="334">
        <f t="shared" si="55"/>
        <v>0</v>
      </c>
      <c r="J178" s="401">
        <f xml:space="preserve"> 'PR19 - F_OutputsMaster'!H477</f>
        <v>0</v>
      </c>
      <c r="K178" s="401">
        <f xml:space="preserve"> 'PR19 - F_OutputsMaster'!I477</f>
        <v>0</v>
      </c>
      <c r="L178" s="401">
        <f xml:space="preserve"> 'PR19 - F_OutputsMaster'!J477</f>
        <v>0</v>
      </c>
      <c r="M178" s="401">
        <f xml:space="preserve"> 'PR19 - F_OutputsMaster'!K477</f>
        <v>0</v>
      </c>
      <c r="N178" s="401">
        <f xml:space="preserve"> 'PR19 - F_OutputsMaster'!L477</f>
        <v>0</v>
      </c>
    </row>
    <row r="179" spans="3:19">
      <c r="E179" s="398" t="s">
        <v>22</v>
      </c>
      <c r="F179" s="398"/>
      <c r="G179" s="399" t="s">
        <v>29</v>
      </c>
      <c r="H179" s="402">
        <f t="shared" si="55"/>
        <v>63.827454143736929</v>
      </c>
      <c r="I179" s="398"/>
      <c r="J179" s="399">
        <f xml:space="preserve"> SUM(J174:J178)</f>
        <v>21.275818047912349</v>
      </c>
      <c r="K179" s="399">
        <f t="shared" ref="K179:N179" si="56" xml:space="preserve"> SUM(K174:K178)</f>
        <v>21.275818047912288</v>
      </c>
      <c r="L179" s="399">
        <f t="shared" si="56"/>
        <v>21.275818047912299</v>
      </c>
      <c r="M179" s="399">
        <f t="shared" si="56"/>
        <v>0</v>
      </c>
      <c r="N179" s="399">
        <f t="shared" si="56"/>
        <v>0</v>
      </c>
    </row>
    <row r="181" spans="3:19">
      <c r="C181" s="330" t="s">
        <v>222</v>
      </c>
    </row>
    <row r="182" spans="3:19">
      <c r="E182" s="331" t="s">
        <v>102</v>
      </c>
      <c r="G182" s="334" t="s">
        <v>29</v>
      </c>
      <c r="H182" s="334">
        <f t="shared" ref="H182:H187" si="57" xml:space="preserve"> SUM(J182:S182)</f>
        <v>0</v>
      </c>
      <c r="J182" s="401"/>
      <c r="K182" s="401"/>
      <c r="L182" s="401"/>
      <c r="M182" s="401"/>
      <c r="N182" s="401"/>
      <c r="O182" s="401">
        <f xml:space="preserve"> 'PR24 - OBXValues'!N128</f>
        <v>0</v>
      </c>
      <c r="P182" s="401">
        <f xml:space="preserve"> 'PR24 - OBXValues'!O128</f>
        <v>0</v>
      </c>
      <c r="Q182" s="401">
        <f xml:space="preserve"> 'PR24 - OBXValues'!P128</f>
        <v>0</v>
      </c>
      <c r="R182" s="401">
        <f xml:space="preserve"> 'PR24 - OBXValues'!Q128</f>
        <v>0</v>
      </c>
      <c r="S182" s="401">
        <f xml:space="preserve"> 'PR24 - OBXValues'!R128</f>
        <v>0</v>
      </c>
    </row>
    <row r="183" spans="3:19">
      <c r="E183" s="331" t="s">
        <v>104</v>
      </c>
      <c r="G183" s="334" t="s">
        <v>29</v>
      </c>
      <c r="H183" s="334">
        <f t="shared" si="57"/>
        <v>0</v>
      </c>
      <c r="J183" s="401"/>
      <c r="K183" s="401"/>
      <c r="L183" s="401"/>
      <c r="M183" s="401"/>
      <c r="N183" s="401"/>
      <c r="O183" s="401">
        <f xml:space="preserve"> 'PR24 - OBXValues'!N129</f>
        <v>0</v>
      </c>
      <c r="P183" s="401">
        <f xml:space="preserve"> 'PR24 - OBXValues'!O129</f>
        <v>0</v>
      </c>
      <c r="Q183" s="401">
        <f xml:space="preserve"> 'PR24 - OBXValues'!P129</f>
        <v>0</v>
      </c>
      <c r="R183" s="401">
        <f xml:space="preserve"> 'PR24 - OBXValues'!Q129</f>
        <v>0</v>
      </c>
      <c r="S183" s="401">
        <f xml:space="preserve"> 'PR24 - OBXValues'!R129</f>
        <v>0</v>
      </c>
    </row>
    <row r="184" spans="3:19">
      <c r="E184" s="331" t="s">
        <v>106</v>
      </c>
      <c r="G184" s="334" t="s">
        <v>29</v>
      </c>
      <c r="H184" s="334">
        <f t="shared" si="57"/>
        <v>0</v>
      </c>
      <c r="J184" s="401"/>
      <c r="K184" s="401"/>
      <c r="L184" s="401"/>
      <c r="M184" s="401"/>
      <c r="N184" s="401"/>
      <c r="O184" s="401">
        <f xml:space="preserve"> 'PR24 - OBXValues'!N130</f>
        <v>0</v>
      </c>
      <c r="P184" s="401">
        <f xml:space="preserve"> 'PR24 - OBXValues'!O130</f>
        <v>0</v>
      </c>
      <c r="Q184" s="401">
        <f xml:space="preserve"> 'PR24 - OBXValues'!P130</f>
        <v>0</v>
      </c>
      <c r="R184" s="401">
        <f xml:space="preserve"> 'PR24 - OBXValues'!Q130</f>
        <v>0</v>
      </c>
      <c r="S184" s="401">
        <f xml:space="preserve"> 'PR24 - OBXValues'!R130</f>
        <v>0</v>
      </c>
    </row>
    <row r="185" spans="3:19">
      <c r="E185" s="331" t="s">
        <v>108</v>
      </c>
      <c r="G185" s="334" t="s">
        <v>29</v>
      </c>
      <c r="H185" s="334">
        <f t="shared" si="57"/>
        <v>0</v>
      </c>
      <c r="J185" s="401"/>
      <c r="K185" s="401"/>
      <c r="L185" s="401"/>
      <c r="M185" s="401"/>
      <c r="N185" s="401"/>
      <c r="O185" s="401">
        <f xml:space="preserve"> 'PR24 - OBXValues'!N131</f>
        <v>0</v>
      </c>
      <c r="P185" s="401">
        <f xml:space="preserve"> 'PR24 - OBXValues'!O131</f>
        <v>0</v>
      </c>
      <c r="Q185" s="401">
        <f xml:space="preserve"> 'PR24 - OBXValues'!P131</f>
        <v>0</v>
      </c>
      <c r="R185" s="401">
        <f xml:space="preserve"> 'PR24 - OBXValues'!Q131</f>
        <v>0</v>
      </c>
      <c r="S185" s="401">
        <f xml:space="preserve"> 'PR24 - OBXValues'!R131</f>
        <v>0</v>
      </c>
    </row>
    <row r="186" spans="3:19">
      <c r="E186" s="331" t="s">
        <v>110</v>
      </c>
      <c r="G186" s="334" t="s">
        <v>29</v>
      </c>
      <c r="H186" s="334">
        <f t="shared" si="57"/>
        <v>0</v>
      </c>
      <c r="J186" s="401"/>
      <c r="K186" s="401"/>
      <c r="L186" s="401"/>
      <c r="M186" s="401"/>
      <c r="N186" s="401"/>
      <c r="O186" s="401">
        <f xml:space="preserve"> 'PR24 - OBXValues'!N132</f>
        <v>0</v>
      </c>
      <c r="P186" s="401">
        <f xml:space="preserve"> 'PR24 - OBXValues'!O132</f>
        <v>0</v>
      </c>
      <c r="Q186" s="401">
        <f xml:space="preserve"> 'PR24 - OBXValues'!P132</f>
        <v>0</v>
      </c>
      <c r="R186" s="401">
        <f xml:space="preserve"> 'PR24 - OBXValues'!Q132</f>
        <v>0</v>
      </c>
      <c r="S186" s="401">
        <f xml:space="preserve"> 'PR24 - OBXValues'!R132</f>
        <v>0</v>
      </c>
    </row>
    <row r="187" spans="3:19">
      <c r="E187" s="398" t="s">
        <v>22</v>
      </c>
      <c r="F187" s="398"/>
      <c r="G187" s="399" t="s">
        <v>29</v>
      </c>
      <c r="H187" s="402">
        <f t="shared" si="57"/>
        <v>0</v>
      </c>
      <c r="I187" s="398"/>
      <c r="J187" s="399">
        <f xml:space="preserve"> SUM(J182:J186)</f>
        <v>0</v>
      </c>
      <c r="K187" s="399">
        <f t="shared" ref="K187:N187" si="58" xml:space="preserve"> SUM(K182:K186)</f>
        <v>0</v>
      </c>
      <c r="L187" s="399">
        <f t="shared" si="58"/>
        <v>0</v>
      </c>
      <c r="M187" s="399">
        <f t="shared" si="58"/>
        <v>0</v>
      </c>
      <c r="N187" s="399">
        <f t="shared" si="58"/>
        <v>0</v>
      </c>
      <c r="O187" s="399">
        <f t="shared" ref="O187:S187" si="59" xml:space="preserve"> SUM(O182:O186)</f>
        <v>0</v>
      </c>
      <c r="P187" s="399">
        <f t="shared" si="59"/>
        <v>0</v>
      </c>
      <c r="Q187" s="399">
        <f t="shared" si="59"/>
        <v>0</v>
      </c>
      <c r="R187" s="399">
        <f t="shared" si="59"/>
        <v>0</v>
      </c>
      <c r="S187" s="399">
        <f t="shared" si="59"/>
        <v>0</v>
      </c>
    </row>
    <row r="190" spans="3:19" s="425" customFormat="1">
      <c r="C190" s="426" t="s">
        <v>258</v>
      </c>
    </row>
    <row r="191" spans="3:19">
      <c r="D191" s="330" t="s">
        <v>217</v>
      </c>
    </row>
    <row r="192" spans="3:19">
      <c r="E192" s="331" t="s">
        <v>102</v>
      </c>
      <c r="G192" s="334" t="s">
        <v>29</v>
      </c>
      <c r="H192" s="334">
        <f t="shared" ref="H192:H197" si="60" xml:space="preserve"> SUM(J192:S192)</f>
        <v>0</v>
      </c>
      <c r="J192" s="401">
        <f xml:space="preserve"> 'PR19 - F_OutputsMaster'!H412</f>
        <v>0</v>
      </c>
      <c r="K192" s="401">
        <f xml:space="preserve"> 'PR19 - F_OutputsMaster'!I412</f>
        <v>0</v>
      </c>
      <c r="L192" s="401">
        <f xml:space="preserve"> 'PR19 - F_OutputsMaster'!J412</f>
        <v>0</v>
      </c>
      <c r="M192" s="401">
        <f xml:space="preserve"> 'PR19 - F_OutputsMaster'!K412</f>
        <v>0</v>
      </c>
      <c r="N192" s="401">
        <f xml:space="preserve"> 'PR19 - F_OutputsMaster'!L412</f>
        <v>0</v>
      </c>
    </row>
    <row r="193" spans="3:19">
      <c r="E193" s="331" t="s">
        <v>104</v>
      </c>
      <c r="G193" s="334" t="s">
        <v>29</v>
      </c>
      <c r="H193" s="334">
        <f t="shared" si="60"/>
        <v>0</v>
      </c>
      <c r="J193" s="401">
        <f xml:space="preserve"> 'PR19 - F_OutputsMaster'!H429</f>
        <v>0</v>
      </c>
      <c r="K193" s="401">
        <f xml:space="preserve"> 'PR19 - F_OutputsMaster'!I429</f>
        <v>0</v>
      </c>
      <c r="L193" s="401">
        <f xml:space="preserve"> 'PR19 - F_OutputsMaster'!J429</f>
        <v>0</v>
      </c>
      <c r="M193" s="401">
        <f xml:space="preserve"> 'PR19 - F_OutputsMaster'!K429</f>
        <v>0</v>
      </c>
      <c r="N193" s="401">
        <f xml:space="preserve"> 'PR19 - F_OutputsMaster'!L429</f>
        <v>0</v>
      </c>
    </row>
    <row r="194" spans="3:19">
      <c r="E194" s="331" t="s">
        <v>106</v>
      </c>
      <c r="G194" s="334" t="s">
        <v>29</v>
      </c>
      <c r="H194" s="334">
        <f t="shared" si="60"/>
        <v>0.74900166081721942</v>
      </c>
      <c r="J194" s="401">
        <f xml:space="preserve"> 'PR19 - F_OutputsMaster'!H446</f>
        <v>0</v>
      </c>
      <c r="K194" s="401">
        <f xml:space="preserve"> 'PR19 - F_OutputsMaster'!I446</f>
        <v>0</v>
      </c>
      <c r="L194" s="401">
        <f xml:space="preserve"> 'PR19 - F_OutputsMaster'!J446</f>
        <v>0</v>
      </c>
      <c r="M194" s="401">
        <f xml:space="preserve"> 'PR19 - F_OutputsMaster'!K446</f>
        <v>0.3381494969848261</v>
      </c>
      <c r="N194" s="401">
        <f xml:space="preserve"> 'PR19 - F_OutputsMaster'!L446</f>
        <v>0.41085216383239326</v>
      </c>
    </row>
    <row r="195" spans="3:19">
      <c r="E195" s="331" t="s">
        <v>108</v>
      </c>
      <c r="G195" s="334" t="s">
        <v>29</v>
      </c>
      <c r="H195" s="334">
        <f t="shared" si="60"/>
        <v>0.29145232089066642</v>
      </c>
      <c r="J195" s="401">
        <f xml:space="preserve"> 'PR19 - F_OutputsMaster'!H463</f>
        <v>0</v>
      </c>
      <c r="K195" s="401">
        <f xml:space="preserve"> 'PR19 - F_OutputsMaster'!I463</f>
        <v>0</v>
      </c>
      <c r="L195" s="401">
        <f xml:space="preserve"> 'PR19 - F_OutputsMaster'!J463</f>
        <v>0</v>
      </c>
      <c r="M195" s="401">
        <f xml:space="preserve"> 'PR19 - F_OutputsMaster'!K463</f>
        <v>6.0936076056369061E-2</v>
      </c>
      <c r="N195" s="401">
        <f xml:space="preserve"> 'PR19 - F_OutputsMaster'!L463</f>
        <v>0.23051624483429736</v>
      </c>
    </row>
    <row r="196" spans="3:19">
      <c r="E196" s="331" t="s">
        <v>110</v>
      </c>
      <c r="G196" s="334" t="s">
        <v>29</v>
      </c>
      <c r="H196" s="334">
        <f t="shared" si="60"/>
        <v>2.7389040930342796</v>
      </c>
      <c r="J196" s="401">
        <f xml:space="preserve"> 'PR19 - F_OutputsMaster'!H480</f>
        <v>0</v>
      </c>
      <c r="K196" s="401">
        <f xml:space="preserve"> 'PR19 - F_OutputsMaster'!I480</f>
        <v>0</v>
      </c>
      <c r="L196" s="401">
        <f xml:space="preserve"> 'PR19 - F_OutputsMaster'!J480</f>
        <v>0</v>
      </c>
      <c r="M196" s="401">
        <f xml:space="preserve"> 'PR19 - F_OutputsMaster'!K480</f>
        <v>1.0233513799037506</v>
      </c>
      <c r="N196" s="401">
        <f xml:space="preserve"> 'PR19 - F_OutputsMaster'!L480</f>
        <v>1.7155527131305293</v>
      </c>
    </row>
    <row r="197" spans="3:19">
      <c r="E197" s="398" t="s">
        <v>22</v>
      </c>
      <c r="F197" s="398"/>
      <c r="G197" s="399" t="s">
        <v>29</v>
      </c>
      <c r="H197" s="402">
        <f t="shared" si="60"/>
        <v>3.779358074742166</v>
      </c>
      <c r="I197" s="398"/>
      <c r="J197" s="399">
        <f xml:space="preserve"> SUM(J192:J196)</f>
        <v>0</v>
      </c>
      <c r="K197" s="399">
        <f t="shared" ref="K197:N197" si="61" xml:space="preserve"> SUM(K192:K196)</f>
        <v>0</v>
      </c>
      <c r="L197" s="399">
        <f t="shared" si="61"/>
        <v>0</v>
      </c>
      <c r="M197" s="399">
        <f t="shared" si="61"/>
        <v>1.4224369529449459</v>
      </c>
      <c r="N197" s="399">
        <f t="shared" si="61"/>
        <v>2.3569211217972201</v>
      </c>
    </row>
    <row r="199" spans="3:19">
      <c r="C199" s="330" t="s">
        <v>222</v>
      </c>
    </row>
    <row r="200" spans="3:19">
      <c r="E200" s="331" t="s">
        <v>102</v>
      </c>
      <c r="G200" s="334" t="s">
        <v>29</v>
      </c>
      <c r="H200" s="334">
        <f t="shared" ref="H200:H205" si="62" xml:space="preserve"> SUM(J200:S200)</f>
        <v>0</v>
      </c>
      <c r="J200" s="401"/>
      <c r="K200" s="401"/>
      <c r="L200" s="401"/>
      <c r="M200" s="401"/>
      <c r="N200" s="401"/>
      <c r="O200" s="401">
        <f xml:space="preserve"> 'PR24 - OBXValues'!N163</f>
        <v>0</v>
      </c>
      <c r="P200" s="401">
        <f xml:space="preserve"> 'PR24 - OBXValues'!O163</f>
        <v>0</v>
      </c>
      <c r="Q200" s="401">
        <f xml:space="preserve"> 'PR24 - OBXValues'!P163</f>
        <v>0</v>
      </c>
      <c r="R200" s="401">
        <f xml:space="preserve"> 'PR24 - OBXValues'!Q163</f>
        <v>0</v>
      </c>
      <c r="S200" s="401">
        <f xml:space="preserve"> 'PR24 - OBXValues'!R163</f>
        <v>0</v>
      </c>
    </row>
    <row r="201" spans="3:19">
      <c r="E201" s="331" t="s">
        <v>104</v>
      </c>
      <c r="G201" s="334" t="s">
        <v>29</v>
      </c>
      <c r="H201" s="334">
        <f t="shared" si="62"/>
        <v>0</v>
      </c>
      <c r="J201" s="401"/>
      <c r="K201" s="401"/>
      <c r="L201" s="401"/>
      <c r="M201" s="401"/>
      <c r="N201" s="401"/>
      <c r="O201" s="401">
        <f xml:space="preserve"> 'PR24 - OBXValues'!N164</f>
        <v>0</v>
      </c>
      <c r="P201" s="401">
        <f xml:space="preserve"> 'PR24 - OBXValues'!O164</f>
        <v>0</v>
      </c>
      <c r="Q201" s="401">
        <f xml:space="preserve"> 'PR24 - OBXValues'!P164</f>
        <v>0</v>
      </c>
      <c r="R201" s="401">
        <f xml:space="preserve"> 'PR24 - OBXValues'!Q164</f>
        <v>0</v>
      </c>
      <c r="S201" s="401">
        <f xml:space="preserve"> 'PR24 - OBXValues'!R164</f>
        <v>0</v>
      </c>
    </row>
    <row r="202" spans="3:19">
      <c r="E202" s="331" t="s">
        <v>106</v>
      </c>
      <c r="G202" s="334" t="s">
        <v>29</v>
      </c>
      <c r="H202" s="334">
        <f t="shared" si="62"/>
        <v>0</v>
      </c>
      <c r="J202" s="401"/>
      <c r="K202" s="401"/>
      <c r="L202" s="401"/>
      <c r="M202" s="401"/>
      <c r="N202" s="401"/>
      <c r="O202" s="401">
        <f xml:space="preserve"> 'PR24 - OBXValues'!N165</f>
        <v>0</v>
      </c>
      <c r="P202" s="401">
        <f xml:space="preserve"> 'PR24 - OBXValues'!O165</f>
        <v>0</v>
      </c>
      <c r="Q202" s="401">
        <f xml:space="preserve"> 'PR24 - OBXValues'!P165</f>
        <v>0</v>
      </c>
      <c r="R202" s="401">
        <f xml:space="preserve"> 'PR24 - OBXValues'!Q165</f>
        <v>0</v>
      </c>
      <c r="S202" s="401">
        <f xml:space="preserve"> 'PR24 - OBXValues'!R165</f>
        <v>0</v>
      </c>
    </row>
    <row r="203" spans="3:19">
      <c r="E203" s="331" t="s">
        <v>108</v>
      </c>
      <c r="G203" s="334" t="s">
        <v>29</v>
      </c>
      <c r="H203" s="334">
        <f t="shared" si="62"/>
        <v>0</v>
      </c>
      <c r="J203" s="401"/>
      <c r="K203" s="401"/>
      <c r="L203" s="401"/>
      <c r="M203" s="401"/>
      <c r="N203" s="401"/>
      <c r="O203" s="401">
        <f xml:space="preserve"> 'PR24 - OBXValues'!N166</f>
        <v>0</v>
      </c>
      <c r="P203" s="401">
        <f xml:space="preserve"> 'PR24 - OBXValues'!O166</f>
        <v>0</v>
      </c>
      <c r="Q203" s="401">
        <f xml:space="preserve"> 'PR24 - OBXValues'!P166</f>
        <v>0</v>
      </c>
      <c r="R203" s="401">
        <f xml:space="preserve"> 'PR24 - OBXValues'!Q166</f>
        <v>0</v>
      </c>
      <c r="S203" s="401">
        <f xml:space="preserve"> 'PR24 - OBXValues'!R166</f>
        <v>0</v>
      </c>
    </row>
    <row r="204" spans="3:19">
      <c r="E204" s="331" t="s">
        <v>110</v>
      </c>
      <c r="G204" s="334" t="s">
        <v>29</v>
      </c>
      <c r="H204" s="334">
        <f t="shared" si="62"/>
        <v>0</v>
      </c>
      <c r="J204" s="401"/>
      <c r="K204" s="401"/>
      <c r="L204" s="401"/>
      <c r="M204" s="401"/>
      <c r="N204" s="401"/>
      <c r="O204" s="401">
        <f xml:space="preserve"> 'PR24 - OBXValues'!N167</f>
        <v>0</v>
      </c>
      <c r="P204" s="401">
        <f xml:space="preserve"> 'PR24 - OBXValues'!O167</f>
        <v>0</v>
      </c>
      <c r="Q204" s="401">
        <f xml:space="preserve"> 'PR24 - OBXValues'!P167</f>
        <v>0</v>
      </c>
      <c r="R204" s="401">
        <f xml:space="preserve"> 'PR24 - OBXValues'!Q167</f>
        <v>0</v>
      </c>
      <c r="S204" s="401">
        <f xml:space="preserve"> 'PR24 - OBXValues'!R167</f>
        <v>0</v>
      </c>
    </row>
    <row r="205" spans="3:19">
      <c r="E205" s="398" t="s">
        <v>22</v>
      </c>
      <c r="F205" s="398"/>
      <c r="G205" s="399" t="s">
        <v>29</v>
      </c>
      <c r="H205" s="402">
        <f t="shared" si="62"/>
        <v>0</v>
      </c>
      <c r="I205" s="398"/>
      <c r="J205" s="399">
        <f xml:space="preserve"> SUM(J200:J204)</f>
        <v>0</v>
      </c>
      <c r="K205" s="399">
        <f t="shared" ref="K205:N205" si="63" xml:space="preserve"> SUM(K200:K204)</f>
        <v>0</v>
      </c>
      <c r="L205" s="399">
        <f t="shared" si="63"/>
        <v>0</v>
      </c>
      <c r="M205" s="399">
        <f t="shared" si="63"/>
        <v>0</v>
      </c>
      <c r="N205" s="399">
        <f t="shared" si="63"/>
        <v>0</v>
      </c>
      <c r="O205" s="399">
        <f t="shared" ref="O205:S205" si="64" xml:space="preserve"> SUM(O200:O204)</f>
        <v>0</v>
      </c>
      <c r="P205" s="399">
        <f t="shared" si="64"/>
        <v>0</v>
      </c>
      <c r="Q205" s="399">
        <f t="shared" si="64"/>
        <v>0</v>
      </c>
      <c r="R205" s="399">
        <f t="shared" si="64"/>
        <v>0</v>
      </c>
      <c r="S205" s="399">
        <f t="shared" si="64"/>
        <v>0</v>
      </c>
    </row>
    <row r="208" spans="3:19" s="425" customFormat="1">
      <c r="C208" s="426" t="s">
        <v>259</v>
      </c>
    </row>
    <row r="209" spans="4:19">
      <c r="D209" s="330" t="s">
        <v>217</v>
      </c>
    </row>
    <row r="210" spans="4:19">
      <c r="E210" s="331" t="s">
        <v>102</v>
      </c>
      <c r="G210" s="334" t="s">
        <v>29</v>
      </c>
      <c r="H210" s="334">
        <f t="shared" ref="H210:H215" si="65" xml:space="preserve"> SUM(J210:S210)</f>
        <v>0</v>
      </c>
      <c r="J210" s="401">
        <f xml:space="preserve"> 'PR19 - F_OutputsMaster'!H421</f>
        <v>0</v>
      </c>
      <c r="K210" s="401">
        <f xml:space="preserve"> 'PR19 - F_OutputsMaster'!I421</f>
        <v>0</v>
      </c>
      <c r="L210" s="401">
        <f xml:space="preserve"> 'PR19 - F_OutputsMaster'!J421</f>
        <v>0</v>
      </c>
      <c r="M210" s="401">
        <f xml:space="preserve"> 'PR19 - F_OutputsMaster'!K421</f>
        <v>0</v>
      </c>
      <c r="N210" s="401">
        <f xml:space="preserve"> 'PR19 - F_OutputsMaster'!L421</f>
        <v>0</v>
      </c>
    </row>
    <row r="211" spans="4:19">
      <c r="E211" s="331" t="s">
        <v>104</v>
      </c>
      <c r="G211" s="334" t="s">
        <v>29</v>
      </c>
      <c r="H211" s="334">
        <f t="shared" si="65"/>
        <v>0</v>
      </c>
      <c r="J211" s="401">
        <f xml:space="preserve"> 'PR19 - F_OutputsMaster'!H438</f>
        <v>0</v>
      </c>
      <c r="K211" s="401">
        <f xml:space="preserve"> 'PR19 - F_OutputsMaster'!I438</f>
        <v>0</v>
      </c>
      <c r="L211" s="401">
        <f xml:space="preserve"> 'PR19 - F_OutputsMaster'!J438</f>
        <v>0</v>
      </c>
      <c r="M211" s="401">
        <f xml:space="preserve"> 'PR19 - F_OutputsMaster'!K438</f>
        <v>0</v>
      </c>
      <c r="N211" s="401">
        <f xml:space="preserve"> 'PR19 - F_OutputsMaster'!L438</f>
        <v>0</v>
      </c>
    </row>
    <row r="212" spans="4:19">
      <c r="E212" s="331" t="s">
        <v>106</v>
      </c>
      <c r="G212" s="334" t="s">
        <v>29</v>
      </c>
      <c r="H212" s="334">
        <f t="shared" si="65"/>
        <v>0</v>
      </c>
      <c r="J212" s="401">
        <f xml:space="preserve"> 'PR19 - F_OutputsMaster'!H455</f>
        <v>0</v>
      </c>
      <c r="K212" s="401">
        <f xml:space="preserve"> 'PR19 - F_OutputsMaster'!I455</f>
        <v>0</v>
      </c>
      <c r="L212" s="401">
        <f xml:space="preserve"> 'PR19 - F_OutputsMaster'!J455</f>
        <v>0</v>
      </c>
      <c r="M212" s="401">
        <f xml:space="preserve"> 'PR19 - F_OutputsMaster'!K455</f>
        <v>0</v>
      </c>
      <c r="N212" s="401">
        <f xml:space="preserve"> 'PR19 - F_OutputsMaster'!L455</f>
        <v>0</v>
      </c>
    </row>
    <row r="213" spans="4:19">
      <c r="E213" s="331" t="s">
        <v>108</v>
      </c>
      <c r="G213" s="334" t="s">
        <v>29</v>
      </c>
      <c r="H213" s="334">
        <f t="shared" si="65"/>
        <v>0</v>
      </c>
      <c r="J213" s="401">
        <f xml:space="preserve"> 'PR19 - F_OutputsMaster'!H472</f>
        <v>0</v>
      </c>
      <c r="K213" s="401">
        <f xml:space="preserve"> 'PR19 - F_OutputsMaster'!I472</f>
        <v>0</v>
      </c>
      <c r="L213" s="401">
        <f xml:space="preserve"> 'PR19 - F_OutputsMaster'!J472</f>
        <v>0</v>
      </c>
      <c r="M213" s="401">
        <f xml:space="preserve"> 'PR19 - F_OutputsMaster'!K472</f>
        <v>0</v>
      </c>
      <c r="N213" s="401">
        <f xml:space="preserve"> 'PR19 - F_OutputsMaster'!L472</f>
        <v>0</v>
      </c>
    </row>
    <row r="214" spans="4:19">
      <c r="E214" s="331" t="s">
        <v>110</v>
      </c>
      <c r="G214" s="334" t="s">
        <v>29</v>
      </c>
      <c r="H214" s="334">
        <f t="shared" si="65"/>
        <v>0</v>
      </c>
      <c r="J214" s="401">
        <f xml:space="preserve"> 'PR19 - F_OutputsMaster'!H489</f>
        <v>0</v>
      </c>
      <c r="K214" s="401">
        <f xml:space="preserve"> 'PR19 - F_OutputsMaster'!I489</f>
        <v>0</v>
      </c>
      <c r="L214" s="401">
        <f xml:space="preserve"> 'PR19 - F_OutputsMaster'!J489</f>
        <v>0</v>
      </c>
      <c r="M214" s="401">
        <f xml:space="preserve"> 'PR19 - F_OutputsMaster'!K489</f>
        <v>0</v>
      </c>
      <c r="N214" s="401">
        <f xml:space="preserve"> 'PR19 - F_OutputsMaster'!L489</f>
        <v>0</v>
      </c>
    </row>
    <row r="215" spans="4:19">
      <c r="E215" s="398" t="s">
        <v>22</v>
      </c>
      <c r="F215" s="398"/>
      <c r="G215" s="399" t="s">
        <v>29</v>
      </c>
      <c r="H215" s="402">
        <f t="shared" si="65"/>
        <v>0</v>
      </c>
      <c r="I215" s="398"/>
      <c r="J215" s="399">
        <f xml:space="preserve"> SUM(J210:J214)</f>
        <v>0</v>
      </c>
      <c r="K215" s="399">
        <f t="shared" ref="K215:N215" si="66" xml:space="preserve"> SUM(K210:K214)</f>
        <v>0</v>
      </c>
      <c r="L215" s="399">
        <f t="shared" si="66"/>
        <v>0</v>
      </c>
      <c r="M215" s="399">
        <f t="shared" si="66"/>
        <v>0</v>
      </c>
      <c r="N215" s="399">
        <f t="shared" si="66"/>
        <v>0</v>
      </c>
    </row>
    <row r="217" spans="4:19">
      <c r="D217" s="330" t="s">
        <v>222</v>
      </c>
    </row>
    <row r="218" spans="4:19">
      <c r="E218" s="331" t="s">
        <v>102</v>
      </c>
      <c r="G218" s="334" t="s">
        <v>29</v>
      </c>
      <c r="H218" s="334">
        <f t="shared" ref="H218:H223" si="67" xml:space="preserve"> SUM(J218:S218)</f>
        <v>0</v>
      </c>
      <c r="J218" s="401"/>
      <c r="K218" s="401"/>
      <c r="L218" s="401"/>
      <c r="M218" s="401"/>
      <c r="N218" s="401"/>
      <c r="O218" s="401">
        <f xml:space="preserve"> 'PR24 - OBXValues'!N198</f>
        <v>0</v>
      </c>
      <c r="P218" s="401">
        <f xml:space="preserve"> 'PR24 - OBXValues'!O198</f>
        <v>0</v>
      </c>
      <c r="Q218" s="401">
        <f xml:space="preserve"> 'PR24 - OBXValues'!P198</f>
        <v>0</v>
      </c>
      <c r="R218" s="401">
        <f xml:space="preserve"> 'PR24 - OBXValues'!Q198</f>
        <v>0</v>
      </c>
      <c r="S218" s="401">
        <f xml:space="preserve"> 'PR24 - OBXValues'!R198</f>
        <v>0</v>
      </c>
    </row>
    <row r="219" spans="4:19">
      <c r="E219" s="331" t="s">
        <v>104</v>
      </c>
      <c r="G219" s="334" t="s">
        <v>29</v>
      </c>
      <c r="H219" s="334">
        <f t="shared" si="67"/>
        <v>0</v>
      </c>
      <c r="J219" s="401"/>
      <c r="K219" s="401"/>
      <c r="L219" s="401"/>
      <c r="M219" s="401"/>
      <c r="N219" s="401"/>
      <c r="O219" s="401">
        <f xml:space="preserve"> 'PR24 - OBXValues'!N199</f>
        <v>0</v>
      </c>
      <c r="P219" s="401">
        <f xml:space="preserve"> 'PR24 - OBXValues'!O199</f>
        <v>0</v>
      </c>
      <c r="Q219" s="401">
        <f xml:space="preserve"> 'PR24 - OBXValues'!P199</f>
        <v>0</v>
      </c>
      <c r="R219" s="401">
        <f xml:space="preserve"> 'PR24 - OBXValues'!Q199</f>
        <v>0</v>
      </c>
      <c r="S219" s="401">
        <f xml:space="preserve"> 'PR24 - OBXValues'!R199</f>
        <v>0</v>
      </c>
    </row>
    <row r="220" spans="4:19">
      <c r="E220" s="331" t="s">
        <v>106</v>
      </c>
      <c r="G220" s="334" t="s">
        <v>29</v>
      </c>
      <c r="H220" s="334">
        <f t="shared" si="67"/>
        <v>0</v>
      </c>
      <c r="J220" s="401"/>
      <c r="K220" s="401"/>
      <c r="L220" s="401"/>
      <c r="M220" s="401"/>
      <c r="N220" s="401"/>
      <c r="O220" s="401">
        <f xml:space="preserve"> 'PR24 - OBXValues'!N200</f>
        <v>0</v>
      </c>
      <c r="P220" s="401">
        <f xml:space="preserve"> 'PR24 - OBXValues'!O200</f>
        <v>0</v>
      </c>
      <c r="Q220" s="401">
        <f xml:space="preserve"> 'PR24 - OBXValues'!P200</f>
        <v>0</v>
      </c>
      <c r="R220" s="401">
        <f xml:space="preserve"> 'PR24 - OBXValues'!Q200</f>
        <v>0</v>
      </c>
      <c r="S220" s="401">
        <f xml:space="preserve"> 'PR24 - OBXValues'!R200</f>
        <v>0</v>
      </c>
    </row>
    <row r="221" spans="4:19">
      <c r="E221" s="331" t="s">
        <v>108</v>
      </c>
      <c r="G221" s="334" t="s">
        <v>29</v>
      </c>
      <c r="H221" s="334">
        <f t="shared" si="67"/>
        <v>0</v>
      </c>
      <c r="J221" s="401"/>
      <c r="K221" s="401"/>
      <c r="L221" s="401"/>
      <c r="M221" s="401"/>
      <c r="N221" s="401"/>
      <c r="O221" s="401">
        <f xml:space="preserve"> 'PR24 - OBXValues'!N201</f>
        <v>0</v>
      </c>
      <c r="P221" s="401">
        <f xml:space="preserve"> 'PR24 - OBXValues'!O201</f>
        <v>0</v>
      </c>
      <c r="Q221" s="401">
        <f xml:space="preserve"> 'PR24 - OBXValues'!P201</f>
        <v>0</v>
      </c>
      <c r="R221" s="401">
        <f xml:space="preserve"> 'PR24 - OBXValues'!Q201</f>
        <v>0</v>
      </c>
      <c r="S221" s="401">
        <f xml:space="preserve"> 'PR24 - OBXValues'!R201</f>
        <v>0</v>
      </c>
    </row>
    <row r="222" spans="4:19">
      <c r="E222" s="331" t="s">
        <v>110</v>
      </c>
      <c r="G222" s="334" t="s">
        <v>29</v>
      </c>
      <c r="H222" s="334">
        <f t="shared" si="67"/>
        <v>0</v>
      </c>
      <c r="J222" s="401"/>
      <c r="K222" s="401"/>
      <c r="L222" s="401"/>
      <c r="M222" s="401"/>
      <c r="N222" s="401"/>
      <c r="O222" s="401">
        <f xml:space="preserve"> 'PR24 - OBXValues'!N202</f>
        <v>0</v>
      </c>
      <c r="P222" s="401">
        <f xml:space="preserve"> 'PR24 - OBXValues'!O202</f>
        <v>0</v>
      </c>
      <c r="Q222" s="401">
        <f xml:space="preserve"> 'PR24 - OBXValues'!P202</f>
        <v>0</v>
      </c>
      <c r="R222" s="401">
        <f xml:space="preserve"> 'PR24 - OBXValues'!Q202</f>
        <v>0</v>
      </c>
      <c r="S222" s="401">
        <f xml:space="preserve"> 'PR24 - OBXValues'!R202</f>
        <v>0</v>
      </c>
    </row>
    <row r="223" spans="4:19">
      <c r="E223" s="398" t="s">
        <v>22</v>
      </c>
      <c r="F223" s="398"/>
      <c r="G223" s="399" t="s">
        <v>29</v>
      </c>
      <c r="H223" s="402">
        <f t="shared" si="67"/>
        <v>0</v>
      </c>
      <c r="I223" s="398"/>
      <c r="J223" s="399">
        <f xml:space="preserve"> SUM(J218:J222)</f>
        <v>0</v>
      </c>
      <c r="K223" s="399">
        <f t="shared" ref="K223:N223" si="68" xml:space="preserve"> SUM(K218:K222)</f>
        <v>0</v>
      </c>
      <c r="L223" s="399">
        <f t="shared" si="68"/>
        <v>0</v>
      </c>
      <c r="M223" s="399">
        <f t="shared" si="68"/>
        <v>0</v>
      </c>
      <c r="N223" s="399">
        <f t="shared" si="68"/>
        <v>0</v>
      </c>
      <c r="O223" s="399">
        <f t="shared" ref="O223:S223" si="69" xml:space="preserve"> SUM(O218:O222)</f>
        <v>0</v>
      </c>
      <c r="P223" s="399">
        <f t="shared" si="69"/>
        <v>0</v>
      </c>
      <c r="Q223" s="399">
        <f t="shared" si="69"/>
        <v>0</v>
      </c>
      <c r="R223" s="399">
        <f t="shared" si="69"/>
        <v>0</v>
      </c>
      <c r="S223" s="399">
        <f t="shared" si="69"/>
        <v>0</v>
      </c>
    </row>
    <row r="226" spans="3:14" s="425" customFormat="1">
      <c r="C226" s="426" t="s">
        <v>260</v>
      </c>
    </row>
    <row r="227" spans="3:14">
      <c r="D227" s="330" t="s">
        <v>217</v>
      </c>
    </row>
    <row r="228" spans="3:14">
      <c r="E228" s="331" t="s">
        <v>261</v>
      </c>
      <c r="G228" s="331" t="s">
        <v>64</v>
      </c>
      <c r="J228" s="406">
        <f xml:space="preserve"> 'PR19 - F_OutputsMaster'!H854</f>
        <v>0.78909791692766251</v>
      </c>
      <c r="K228" s="406">
        <f xml:space="preserve"> 'PR19 - F_OutputsMaster'!I854</f>
        <v>0.78711107604517294</v>
      </c>
      <c r="L228" s="406">
        <f xml:space="preserve"> 'PR19 - F_OutputsMaster'!J854</f>
        <v>0.7854081784066258</v>
      </c>
      <c r="M228" s="406">
        <f xml:space="preserve"> 'PR19 - F_OutputsMaster'!K854</f>
        <v>0.78375146106855231</v>
      </c>
      <c r="N228" s="406">
        <f xml:space="preserve"> 'PR19 - F_OutputsMaster'!L854</f>
        <v>0.78229082430701258</v>
      </c>
    </row>
    <row r="229" spans="3:14">
      <c r="E229" s="331" t="s">
        <v>262</v>
      </c>
      <c r="F229" s="407">
        <f xml:space="preserve"> AVERAGE(J228:N228)</f>
        <v>0.78553189135100521</v>
      </c>
      <c r="G229" s="331" t="s">
        <v>64</v>
      </c>
    </row>
    <row r="231" spans="3:14">
      <c r="D231" s="330" t="s">
        <v>222</v>
      </c>
    </row>
    <row r="232" spans="3:14">
      <c r="E232" s="331" t="s">
        <v>260</v>
      </c>
      <c r="F232" s="407">
        <f xml:space="preserve"> 'PR24 - OBXValues'!F512</f>
        <v>0.81581441480390449</v>
      </c>
      <c r="G232" s="331" t="s">
        <v>64</v>
      </c>
    </row>
    <row r="235" spans="3:14" s="425" customFormat="1">
      <c r="C235" s="426" t="s">
        <v>263</v>
      </c>
    </row>
    <row r="236" spans="3:14">
      <c r="D236" s="330" t="s">
        <v>217</v>
      </c>
    </row>
    <row r="237" spans="3:14">
      <c r="E237" s="331" t="s">
        <v>264</v>
      </c>
      <c r="G237" s="331" t="s">
        <v>265</v>
      </c>
      <c r="H237" s="334"/>
      <c r="J237" s="401">
        <f xml:space="preserve"> 'PR19 - F_OutputsMaster'!H858</f>
        <v>27.545000000000002</v>
      </c>
      <c r="K237" s="401">
        <f xml:space="preserve"> 'PR19 - F_OutputsMaster'!I858</f>
        <v>28.724</v>
      </c>
      <c r="L237" s="401">
        <f xml:space="preserve"> 'PR19 - F_OutputsMaster'!J858</f>
        <v>30.350999999999999</v>
      </c>
      <c r="M237" s="401">
        <f xml:space="preserve"> 'PR19 - F_OutputsMaster'!K858</f>
        <v>31.876999999999999</v>
      </c>
      <c r="N237" s="401">
        <f xml:space="preserve"> 'PR19 - F_OutputsMaster'!L858</f>
        <v>33.750999999999998</v>
      </c>
    </row>
    <row r="238" spans="3:14">
      <c r="E238" s="331" t="s">
        <v>266</v>
      </c>
      <c r="G238" s="331" t="s">
        <v>265</v>
      </c>
      <c r="H238" s="334"/>
      <c r="J238" s="401">
        <f xml:space="preserve"> 'PR19 - F_OutputsMaster'!H862</f>
        <v>1299.249</v>
      </c>
      <c r="K238" s="401">
        <f xml:space="preserve"> 'PR19 - F_OutputsMaster'!I862</f>
        <v>1340.856</v>
      </c>
      <c r="L238" s="401">
        <f xml:space="preserve"> 'PR19 - F_OutputsMaster'!J862</f>
        <v>1398.731</v>
      </c>
      <c r="M238" s="401">
        <f xml:space="preserve"> 'PR19 - F_OutputsMaster'!K862</f>
        <v>1456.925</v>
      </c>
      <c r="N238" s="401">
        <f xml:space="preserve"> 'PR19 - F_OutputsMaster'!L862</f>
        <v>1526.117</v>
      </c>
    </row>
    <row r="239" spans="3:14">
      <c r="E239" s="331" t="s">
        <v>267</v>
      </c>
      <c r="G239" s="331" t="s">
        <v>265</v>
      </c>
      <c r="H239" s="334"/>
      <c r="J239" s="401">
        <f xml:space="preserve"> 'PR19 - F_OutputsMaster'!H860</f>
        <v>1716.269</v>
      </c>
      <c r="K239" s="401">
        <f xml:space="preserve"> 'PR19 - F_OutputsMaster'!I860</f>
        <v>1806.991</v>
      </c>
      <c r="L239" s="401">
        <f xml:space="preserve"> 'PR19 - F_OutputsMaster'!J860</f>
        <v>1935.9639999999999</v>
      </c>
      <c r="M239" s="401">
        <f xml:space="preserve"> 'PR19 - F_OutputsMaster'!K860</f>
        <v>2069.7689999999998</v>
      </c>
      <c r="N239" s="401">
        <f xml:space="preserve"> 'PR19 - F_OutputsMaster'!L860</f>
        <v>2208.8989999999999</v>
      </c>
    </row>
    <row r="240" spans="3:14">
      <c r="E240" s="331" t="s">
        <v>268</v>
      </c>
      <c r="G240" s="331" t="s">
        <v>265</v>
      </c>
      <c r="H240" s="334"/>
      <c r="J240" s="401">
        <f xml:space="preserve"> 'PR19 - F_OutputsMaster'!H861</f>
        <v>22.393999999999998</v>
      </c>
      <c r="K240" s="401">
        <f xml:space="preserve"> 'PR19 - F_OutputsMaster'!I861</f>
        <v>21.960999999999999</v>
      </c>
      <c r="L240" s="401">
        <f xml:space="preserve"> 'PR19 - F_OutputsMaster'!J861</f>
        <v>21.036000000000001</v>
      </c>
      <c r="M240" s="401">
        <f xml:space="preserve"> 'PR19 - F_OutputsMaster'!K861</f>
        <v>20.14</v>
      </c>
      <c r="N240" s="401">
        <f xml:space="preserve"> 'PR19 - F_OutputsMaster'!L861</f>
        <v>18.925000000000001</v>
      </c>
    </row>
    <row r="241" spans="4:19">
      <c r="E241" s="331" t="s">
        <v>269</v>
      </c>
      <c r="G241" s="331" t="s">
        <v>265</v>
      </c>
      <c r="H241" s="334"/>
      <c r="J241" s="401">
        <f xml:space="preserve"> 'PR19 - F_OutputsMaster'!H859</f>
        <v>690.39300000000003</v>
      </c>
      <c r="K241" s="401">
        <f xml:space="preserve"> 'PR19 - F_OutputsMaster'!I859</f>
        <v>673.36699999999996</v>
      </c>
      <c r="L241" s="401">
        <f xml:space="preserve"> 'PR19 - F_OutputsMaster'!J859</f>
        <v>637.84</v>
      </c>
      <c r="M241" s="401">
        <f xml:space="preserve"> 'PR19 - F_OutputsMaster'!K859</f>
        <v>603.00199999999995</v>
      </c>
      <c r="N241" s="401">
        <f xml:space="preserve"> 'PR19 - F_OutputsMaster'!L859</f>
        <v>553.08500000000004</v>
      </c>
    </row>
    <row r="242" spans="4:19">
      <c r="E242" s="331" t="s">
        <v>270</v>
      </c>
      <c r="G242" s="331" t="s">
        <v>265</v>
      </c>
      <c r="H242" s="334"/>
      <c r="J242" s="401">
        <f xml:space="preserve"> 'PR19 - F_OutputsMaster'!H863</f>
        <v>1817.193</v>
      </c>
      <c r="K242" s="401">
        <f xml:space="preserve"> 'PR19 - F_OutputsMaster'!I863</f>
        <v>1774.16</v>
      </c>
      <c r="L242" s="401">
        <f xml:space="preserve"> 'PR19 - F_OutputsMaster'!J863</f>
        <v>1690.3689999999999</v>
      </c>
      <c r="M242" s="401">
        <f xml:space="preserve"> 'PR19 - F_OutputsMaster'!K863</f>
        <v>1601.979</v>
      </c>
      <c r="N242" s="401">
        <f xml:space="preserve"> 'PR19 - F_OutputsMaster'!L863</f>
        <v>1501.171</v>
      </c>
    </row>
    <row r="243" spans="4:19">
      <c r="E243" s="398" t="s">
        <v>271</v>
      </c>
      <c r="F243" s="398"/>
      <c r="G243" s="398" t="s">
        <v>265</v>
      </c>
      <c r="H243" s="409"/>
      <c r="I243" s="398"/>
      <c r="J243" s="399">
        <f xml:space="preserve"> SUM(J237:J242)</f>
        <v>5573.0429999999997</v>
      </c>
      <c r="K243" s="399">
        <f t="shared" ref="K243:N243" si="70" xml:space="preserve"> SUM(K237:K242)</f>
        <v>5646.0589999999993</v>
      </c>
      <c r="L243" s="399">
        <f t="shared" si="70"/>
        <v>5714.2910000000002</v>
      </c>
      <c r="M243" s="399">
        <f t="shared" si="70"/>
        <v>5783.692</v>
      </c>
      <c r="N243" s="399">
        <f t="shared" si="70"/>
        <v>5841.9480000000003</v>
      </c>
    </row>
    <row r="244" spans="4:19">
      <c r="E244" s="408" t="s">
        <v>272</v>
      </c>
      <c r="F244" s="408"/>
      <c r="G244" s="408" t="s">
        <v>265</v>
      </c>
      <c r="H244" s="411"/>
      <c r="I244" s="408"/>
      <c r="J244" s="400">
        <f xml:space="preserve"> SUM(J237:J239)</f>
        <v>3043.0630000000001</v>
      </c>
      <c r="K244" s="400">
        <f t="shared" ref="K244:N244" si="71" xml:space="preserve"> SUM(K237:K239)</f>
        <v>3176.5709999999999</v>
      </c>
      <c r="L244" s="400">
        <f t="shared" si="71"/>
        <v>3365.0459999999998</v>
      </c>
      <c r="M244" s="400">
        <f t="shared" si="71"/>
        <v>3558.5709999999999</v>
      </c>
      <c r="N244" s="400">
        <f t="shared" si="71"/>
        <v>3768.7669999999998</v>
      </c>
    </row>
    <row r="245" spans="4:19">
      <c r="E245" s="408" t="s">
        <v>273</v>
      </c>
      <c r="F245" s="408"/>
      <c r="G245" s="408" t="s">
        <v>265</v>
      </c>
      <c r="H245" s="411"/>
      <c r="I245" s="408"/>
      <c r="J245" s="400">
        <f xml:space="preserve"> SUM(J240:J242)</f>
        <v>2529.98</v>
      </c>
      <c r="K245" s="400">
        <f t="shared" ref="K245:N245" si="72" xml:space="preserve"> SUM(K240:K242)</f>
        <v>2469.4880000000003</v>
      </c>
      <c r="L245" s="400">
        <f t="shared" si="72"/>
        <v>2349.2449999999999</v>
      </c>
      <c r="M245" s="400">
        <f t="shared" si="72"/>
        <v>2225.1210000000001</v>
      </c>
      <c r="N245" s="400">
        <f t="shared" si="72"/>
        <v>2073.181</v>
      </c>
    </row>
    <row r="246" spans="4:19">
      <c r="E246" s="331" t="s">
        <v>274</v>
      </c>
      <c r="F246" s="400">
        <f xml:space="preserve"> AVERAGE(J243:N243)</f>
        <v>5711.8065999999999</v>
      </c>
      <c r="G246" s="331" t="s">
        <v>265</v>
      </c>
    </row>
    <row r="247" spans="4:19">
      <c r="E247" s="331" t="s">
        <v>275</v>
      </c>
      <c r="F247" s="418">
        <f t="shared" ref="F247:F248" si="73" xml:space="preserve"> AVERAGE(J244:N244)</f>
        <v>3382.4036000000001</v>
      </c>
      <c r="G247" s="331" t="s">
        <v>265</v>
      </c>
    </row>
    <row r="248" spans="4:19">
      <c r="E248" s="331" t="s">
        <v>276</v>
      </c>
      <c r="F248" s="418">
        <f t="shared" si="73"/>
        <v>2329.4030000000002</v>
      </c>
      <c r="G248" s="331" t="s">
        <v>265</v>
      </c>
    </row>
    <row r="250" spans="4:19">
      <c r="D250" s="330" t="s">
        <v>222</v>
      </c>
    </row>
    <row r="251" spans="4:19">
      <c r="E251" s="331" t="s">
        <v>264</v>
      </c>
      <c r="G251" s="331" t="s">
        <v>265</v>
      </c>
      <c r="H251" s="334"/>
      <c r="J251" s="401"/>
      <c r="K251" s="401"/>
      <c r="L251" s="401"/>
      <c r="M251" s="401"/>
      <c r="N251" s="401"/>
      <c r="O251" s="401">
        <f xml:space="preserve"> 'PR24 - Active inputs'!N3731</f>
        <v>36.509500000000003</v>
      </c>
      <c r="P251" s="401">
        <f xml:space="preserve"> 'PR24 - Active inputs'!O3731</f>
        <v>38.776499999999999</v>
      </c>
      <c r="Q251" s="401">
        <f xml:space="preserve"> 'PR24 - Active inputs'!P3731</f>
        <v>40.165500000000002</v>
      </c>
      <c r="R251" s="401">
        <f xml:space="preserve"> 'PR24 - Active inputs'!Q3731</f>
        <v>41.505499999999998</v>
      </c>
      <c r="S251" s="401">
        <f xml:space="preserve"> 'PR24 - Active inputs'!R3731</f>
        <v>42.823999999999998</v>
      </c>
    </row>
    <row r="252" spans="4:19">
      <c r="E252" s="331" t="s">
        <v>266</v>
      </c>
      <c r="G252" s="331" t="s">
        <v>265</v>
      </c>
      <c r="H252" s="334"/>
      <c r="J252" s="401"/>
      <c r="K252" s="401"/>
      <c r="L252" s="401"/>
      <c r="M252" s="401"/>
      <c r="N252" s="401"/>
      <c r="O252" s="401">
        <f xml:space="preserve"> 'PR24 - Active inputs'!N3739</f>
        <v>1532.902</v>
      </c>
      <c r="P252" s="401">
        <f xml:space="preserve"> 'PR24 - Active inputs'!O3739</f>
        <v>1585.4395</v>
      </c>
      <c r="Q252" s="401">
        <f xml:space="preserve"> 'PR24 - Active inputs'!P3739</f>
        <v>1635.021</v>
      </c>
      <c r="R252" s="401">
        <f xml:space="preserve"> 'PR24 - Active inputs'!Q3739</f>
        <v>1684.298</v>
      </c>
      <c r="S252" s="401">
        <f xml:space="preserve"> 'PR24 - Active inputs'!R3739</f>
        <v>1738.057</v>
      </c>
    </row>
    <row r="253" spans="4:19">
      <c r="E253" s="331" t="s">
        <v>267</v>
      </c>
      <c r="G253" s="331" t="s">
        <v>265</v>
      </c>
      <c r="H253" s="334"/>
      <c r="J253" s="401"/>
      <c r="K253" s="401"/>
      <c r="L253" s="401"/>
      <c r="M253" s="401"/>
      <c r="N253" s="401"/>
      <c r="O253" s="401">
        <f xml:space="preserve"> 'PR24 - Active inputs'!N3755</f>
        <v>2651.8024999999998</v>
      </c>
      <c r="P253" s="401">
        <f xml:space="preserve"> 'PR24 - Active inputs'!O3755</f>
        <v>2816.4605000000001</v>
      </c>
      <c r="Q253" s="401">
        <f xml:space="preserve"> 'PR24 - Active inputs'!P3755</f>
        <v>2917.3445000000002</v>
      </c>
      <c r="R253" s="401">
        <f xml:space="preserve"> 'PR24 - Active inputs'!Q3755</f>
        <v>3014.6795000000002</v>
      </c>
      <c r="S253" s="401">
        <f xml:space="preserve"> 'PR24 - Active inputs'!R3755</f>
        <v>3110.4589999999998</v>
      </c>
    </row>
    <row r="254" spans="4:19">
      <c r="E254" s="331" t="s">
        <v>268</v>
      </c>
      <c r="G254" s="331" t="s">
        <v>265</v>
      </c>
      <c r="H254" s="334"/>
      <c r="J254" s="401"/>
      <c r="K254" s="401"/>
      <c r="L254" s="401"/>
      <c r="M254" s="401"/>
      <c r="N254" s="401"/>
      <c r="O254" s="401">
        <f xml:space="preserve"> 'PR24 - Active inputs'!N3715</f>
        <v>15.361000000000001</v>
      </c>
      <c r="P254" s="401">
        <f xml:space="preserve"> 'PR24 - Active inputs'!O3715</f>
        <v>13.785500000000001</v>
      </c>
      <c r="Q254" s="401">
        <f xml:space="preserve"> 'PR24 - Active inputs'!P3715</f>
        <v>13.1395</v>
      </c>
      <c r="R254" s="401">
        <f xml:space="preserve"> 'PR24 - Active inputs'!Q3715</f>
        <v>12.4725</v>
      </c>
      <c r="S254" s="401">
        <f xml:space="preserve"> 'PR24 - Active inputs'!R3715</f>
        <v>11.795</v>
      </c>
    </row>
    <row r="255" spans="4:19">
      <c r="E255" s="331" t="s">
        <v>269</v>
      </c>
      <c r="G255" s="331" t="s">
        <v>265</v>
      </c>
      <c r="H255" s="334"/>
      <c r="J255" s="401"/>
      <c r="K255" s="401"/>
      <c r="L255" s="401"/>
      <c r="M255" s="401"/>
      <c r="N255" s="401"/>
      <c r="O255" s="401">
        <f xml:space="preserve"> 'PR24 - Active inputs'!N3723</f>
        <v>575.78300000000002</v>
      </c>
      <c r="P255" s="401">
        <f xml:space="preserve"> 'PR24 - Active inputs'!O3723</f>
        <v>550.02200000000005</v>
      </c>
      <c r="Q255" s="401">
        <f xml:space="preserve"> 'PR24 - Active inputs'!P3723</f>
        <v>528.84</v>
      </c>
      <c r="R255" s="401">
        <f xml:space="preserve"> 'PR24 - Active inputs'!Q3723</f>
        <v>506.13600000000002</v>
      </c>
      <c r="S255" s="401">
        <f xml:space="preserve"> 'PR24 - Active inputs'!R3723</f>
        <v>478.70749999999998</v>
      </c>
    </row>
    <row r="256" spans="4:19">
      <c r="E256" s="331" t="s">
        <v>270</v>
      </c>
      <c r="G256" s="331" t="s">
        <v>265</v>
      </c>
      <c r="H256" s="334"/>
      <c r="J256" s="401"/>
      <c r="K256" s="401"/>
      <c r="L256" s="401"/>
      <c r="M256" s="401"/>
      <c r="N256" s="401"/>
      <c r="O256" s="401">
        <f xml:space="preserve"> 'PR24 - Active inputs'!N3747</f>
        <v>1115.72</v>
      </c>
      <c r="P256" s="401">
        <f xml:space="preserve"> 'PR24 - Active inputs'!O3747</f>
        <v>1001.311</v>
      </c>
      <c r="Q256" s="401">
        <f xml:space="preserve"> 'PR24 - Active inputs'!P3747</f>
        <v>954.39300000000003</v>
      </c>
      <c r="R256" s="401">
        <f xml:space="preserve"> 'PR24 - Active inputs'!Q3747</f>
        <v>905.92399999999998</v>
      </c>
      <c r="S256" s="401">
        <f xml:space="preserve"> 'PR24 - Active inputs'!R3747</f>
        <v>856.70349999999996</v>
      </c>
    </row>
    <row r="257" spans="5:19">
      <c r="E257" s="398" t="s">
        <v>271</v>
      </c>
      <c r="F257" s="398"/>
      <c r="G257" s="398" t="s">
        <v>265</v>
      </c>
      <c r="H257" s="409"/>
      <c r="I257" s="398"/>
      <c r="J257" s="409">
        <f xml:space="preserve"> SUM(J251:J256)</f>
        <v>0</v>
      </c>
      <c r="K257" s="409">
        <f t="shared" ref="K257:S257" si="74" xml:space="preserve"> SUM(K251:K256)</f>
        <v>0</v>
      </c>
      <c r="L257" s="409">
        <f t="shared" si="74"/>
        <v>0</v>
      </c>
      <c r="M257" s="409">
        <f t="shared" si="74"/>
        <v>0</v>
      </c>
      <c r="N257" s="409">
        <f t="shared" si="74"/>
        <v>0</v>
      </c>
      <c r="O257" s="409">
        <f t="shared" si="74"/>
        <v>5928.0780000000004</v>
      </c>
      <c r="P257" s="409">
        <f t="shared" si="74"/>
        <v>6005.7949999999992</v>
      </c>
      <c r="Q257" s="409">
        <f t="shared" si="74"/>
        <v>6088.9035000000003</v>
      </c>
      <c r="R257" s="409">
        <f t="shared" si="74"/>
        <v>6165.0155000000004</v>
      </c>
      <c r="S257" s="409">
        <f t="shared" si="74"/>
        <v>6238.5460000000003</v>
      </c>
    </row>
    <row r="258" spans="5:19">
      <c r="E258" s="408" t="s">
        <v>272</v>
      </c>
      <c r="F258" s="408"/>
      <c r="G258" s="408" t="s">
        <v>265</v>
      </c>
      <c r="H258" s="411"/>
      <c r="I258" s="408"/>
      <c r="J258" s="410">
        <f xml:space="preserve"> SUM(J251:J253)</f>
        <v>0</v>
      </c>
      <c r="K258" s="410">
        <f t="shared" ref="K258:S258" si="75" xml:space="preserve"> SUM(K251:K253)</f>
        <v>0</v>
      </c>
      <c r="L258" s="410">
        <f t="shared" si="75"/>
        <v>0</v>
      </c>
      <c r="M258" s="410">
        <f t="shared" si="75"/>
        <v>0</v>
      </c>
      <c r="N258" s="410">
        <f t="shared" si="75"/>
        <v>0</v>
      </c>
      <c r="O258" s="410">
        <f t="shared" si="75"/>
        <v>4221.2139999999999</v>
      </c>
      <c r="P258" s="410">
        <f t="shared" si="75"/>
        <v>4440.6764999999996</v>
      </c>
      <c r="Q258" s="410">
        <f t="shared" si="75"/>
        <v>4592.5309999999999</v>
      </c>
      <c r="R258" s="410">
        <f t="shared" si="75"/>
        <v>4740.4830000000002</v>
      </c>
      <c r="S258" s="410">
        <f t="shared" si="75"/>
        <v>4891.34</v>
      </c>
    </row>
    <row r="259" spans="5:19">
      <c r="E259" s="408" t="s">
        <v>273</v>
      </c>
      <c r="F259" s="408"/>
      <c r="G259" s="408" t="s">
        <v>265</v>
      </c>
      <c r="H259" s="411"/>
      <c r="I259" s="408"/>
      <c r="J259" s="410">
        <f xml:space="preserve"> SUM(J254:J256)</f>
        <v>0</v>
      </c>
      <c r="K259" s="410">
        <f t="shared" ref="K259:S259" si="76" xml:space="preserve"> SUM(K254:K256)</f>
        <v>0</v>
      </c>
      <c r="L259" s="410">
        <f t="shared" si="76"/>
        <v>0</v>
      </c>
      <c r="M259" s="410">
        <f t="shared" si="76"/>
        <v>0</v>
      </c>
      <c r="N259" s="410">
        <f t="shared" si="76"/>
        <v>0</v>
      </c>
      <c r="O259" s="410">
        <f t="shared" si="76"/>
        <v>1706.864</v>
      </c>
      <c r="P259" s="410">
        <f t="shared" si="76"/>
        <v>1565.1185</v>
      </c>
      <c r="Q259" s="410">
        <f t="shared" si="76"/>
        <v>1496.3724999999999</v>
      </c>
      <c r="R259" s="410">
        <f t="shared" si="76"/>
        <v>1424.5325</v>
      </c>
      <c r="S259" s="410">
        <f t="shared" si="76"/>
        <v>1347.2059999999999</v>
      </c>
    </row>
    <row r="260" spans="5:19">
      <c r="E260" s="331" t="s">
        <v>274</v>
      </c>
      <c r="F260" s="400">
        <f xml:space="preserve"> AVERAGE(O257:S257)</f>
        <v>6085.267600000001</v>
      </c>
      <c r="G260" s="331" t="s">
        <v>265</v>
      </c>
    </row>
    <row r="261" spans="5:19">
      <c r="E261" s="331" t="s">
        <v>275</v>
      </c>
      <c r="F261" s="418">
        <f t="shared" ref="F261:F262" si="77" xml:space="preserve"> AVERAGE(O258:S258)</f>
        <v>4577.2489000000005</v>
      </c>
      <c r="G261" s="331" t="s">
        <v>265</v>
      </c>
    </row>
    <row r="262" spans="5:19">
      <c r="E262" s="331" t="s">
        <v>276</v>
      </c>
      <c r="F262" s="418">
        <f t="shared" si="77"/>
        <v>1508.0187000000001</v>
      </c>
      <c r="G262" s="331" t="s">
        <v>265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8B8E-3345-4C26-8F62-CC347BC8E968}">
  <sheetPr codeName="Sheet16">
    <tabColor theme="8"/>
    <outlinePr summaryBelow="0" summaryRight="0"/>
    <pageSetUpPr autoPageBreaks="0" fitToPage="1"/>
  </sheetPr>
  <dimension ref="A1:W2043"/>
  <sheetViews>
    <sheetView showGridLines="0" defaultGridColor="0" colorId="22" zoomScale="85" zoomScaleNormal="85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2.75" outlineLevelRow="2" outlineLevelCol="1"/>
  <cols>
    <col min="1" max="1" width="4.1640625" style="105" customWidth="1"/>
    <col min="2" max="2" width="1.6640625" style="105" customWidth="1"/>
    <col min="3" max="3" width="1.6640625" style="111" customWidth="1" collapsed="1"/>
    <col min="4" max="4" width="4.1640625" style="106" hidden="1" customWidth="1" outlineLevel="1"/>
    <col min="5" max="5" width="89" style="106" customWidth="1"/>
    <col min="6" max="7" width="14.6640625" style="106" customWidth="1"/>
    <col min="8" max="8" width="18.1640625" style="106" customWidth="1"/>
    <col min="9" max="9" width="3" style="106" customWidth="1"/>
    <col min="10" max="21" width="14.6640625" style="106" customWidth="1"/>
    <col min="22" max="22" width="0.6640625" style="107" customWidth="1"/>
    <col min="23" max="23" width="31" style="117" customWidth="1"/>
    <col min="24" max="16384" width="11" style="107" hidden="1"/>
  </cols>
  <sheetData>
    <row r="1" spans="1:23" ht="26.25">
      <c r="A1" s="110" t="str">
        <f ca="1" xml:space="preserve"> RIGHT(CELL("FILENAME", $A$1), LEN(CELL("FILENAME", $A$1)) - SEARCH("]", CELL("FILENAME", $A$1)))</f>
        <v>PR19 - InpActive</v>
      </c>
      <c r="E1" s="112"/>
      <c r="F1" s="113" t="s">
        <v>277</v>
      </c>
      <c r="G1" s="114"/>
      <c r="H1" s="115" t="s">
        <v>278</v>
      </c>
      <c r="J1" s="112"/>
      <c r="V1" s="116"/>
    </row>
    <row r="2" spans="1:23">
      <c r="E2" s="106" t="s">
        <v>14</v>
      </c>
      <c r="F2" s="118">
        <v>0</v>
      </c>
      <c r="G2" s="119" t="s">
        <v>279</v>
      </c>
      <c r="J2" s="120">
        <v>43555</v>
      </c>
      <c r="K2" s="120">
        <v>43921</v>
      </c>
      <c r="L2" s="120">
        <v>44286</v>
      </c>
      <c r="M2" s="120">
        <v>44651</v>
      </c>
      <c r="N2" s="120">
        <v>45016</v>
      </c>
      <c r="O2" s="120">
        <v>45382</v>
      </c>
      <c r="P2" s="120">
        <v>45747</v>
      </c>
      <c r="Q2" s="120">
        <v>46112</v>
      </c>
      <c r="R2" s="120">
        <v>46477</v>
      </c>
      <c r="S2" s="120">
        <v>46843</v>
      </c>
      <c r="T2" s="120">
        <v>47208</v>
      </c>
      <c r="U2" s="120">
        <v>47573</v>
      </c>
      <c r="V2" s="116"/>
    </row>
    <row r="3" spans="1:23">
      <c r="E3" s="106" t="s">
        <v>16</v>
      </c>
      <c r="F3" s="118">
        <v>0</v>
      </c>
      <c r="G3" s="121" t="s">
        <v>280</v>
      </c>
      <c r="J3" s="122" t="s">
        <v>281</v>
      </c>
      <c r="K3" s="122" t="s">
        <v>281</v>
      </c>
      <c r="L3" s="122" t="s">
        <v>282</v>
      </c>
      <c r="M3" s="122" t="s">
        <v>282</v>
      </c>
      <c r="N3" s="122" t="s">
        <v>282</v>
      </c>
      <c r="O3" s="122" t="s">
        <v>282</v>
      </c>
      <c r="P3" s="122" t="s">
        <v>282</v>
      </c>
      <c r="Q3" s="122" t="s">
        <v>282</v>
      </c>
      <c r="R3" s="122" t="s">
        <v>282</v>
      </c>
      <c r="S3" s="122" t="s">
        <v>282</v>
      </c>
      <c r="T3" s="122" t="s">
        <v>282</v>
      </c>
      <c r="U3" s="122" t="s">
        <v>282</v>
      </c>
      <c r="V3" s="116"/>
    </row>
    <row r="4" spans="1:23">
      <c r="E4" s="106" t="s">
        <v>283</v>
      </c>
      <c r="F4" s="118">
        <v>3</v>
      </c>
      <c r="G4" s="119" t="s">
        <v>284</v>
      </c>
      <c r="J4" s="123">
        <v>2019</v>
      </c>
      <c r="K4" s="123">
        <v>2020</v>
      </c>
      <c r="L4" s="123">
        <v>2021</v>
      </c>
      <c r="M4" s="123">
        <v>2022</v>
      </c>
      <c r="N4" s="123">
        <v>2023</v>
      </c>
      <c r="O4" s="123">
        <v>2024</v>
      </c>
      <c r="P4" s="123">
        <v>2025</v>
      </c>
      <c r="Q4" s="123">
        <v>2026</v>
      </c>
      <c r="R4" s="123">
        <v>2027</v>
      </c>
      <c r="S4" s="123">
        <v>2028</v>
      </c>
      <c r="T4" s="123">
        <v>2029</v>
      </c>
      <c r="U4" s="123">
        <v>2030</v>
      </c>
      <c r="V4" s="116"/>
    </row>
    <row r="5" spans="1:23">
      <c r="A5" s="118">
        <f xml:space="preserve"> IF(COUNTIF(A6:A2035,"&lt; 0") + COUNTIF(A6:A2035,"&gt;0") &lt;&gt; 0, 1, 0)</f>
        <v>0</v>
      </c>
      <c r="D5" s="105" t="s">
        <v>285</v>
      </c>
      <c r="E5" s="106" t="s">
        <v>19</v>
      </c>
      <c r="F5" s="124" t="s">
        <v>20</v>
      </c>
      <c r="G5" s="105" t="s">
        <v>21</v>
      </c>
      <c r="H5" s="124" t="s">
        <v>22</v>
      </c>
      <c r="J5" s="106">
        <v>1</v>
      </c>
      <c r="K5" s="106">
        <v>2</v>
      </c>
      <c r="L5" s="106">
        <v>3</v>
      </c>
      <c r="M5" s="106">
        <v>4</v>
      </c>
      <c r="N5" s="106">
        <v>5</v>
      </c>
      <c r="O5" s="106">
        <v>6</v>
      </c>
      <c r="P5" s="106">
        <v>7</v>
      </c>
      <c r="Q5" s="106">
        <v>8</v>
      </c>
      <c r="R5" s="106">
        <v>9</v>
      </c>
      <c r="S5" s="106">
        <v>10</v>
      </c>
      <c r="T5" s="106">
        <v>11</v>
      </c>
      <c r="U5" s="106">
        <v>12</v>
      </c>
      <c r="V5" s="116"/>
      <c r="W5" s="125" t="s">
        <v>286</v>
      </c>
    </row>
    <row r="6" spans="1:23">
      <c r="A6" s="126"/>
      <c r="B6" s="126"/>
      <c r="C6" s="127"/>
      <c r="D6" s="128"/>
      <c r="E6" s="128" t="s">
        <v>287</v>
      </c>
      <c r="F6" s="129"/>
      <c r="G6" s="126"/>
      <c r="H6" s="129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16"/>
      <c r="W6" s="130"/>
    </row>
    <row r="7" spans="1:23">
      <c r="V7" s="116"/>
    </row>
    <row r="8" spans="1:23" s="135" customFormat="1" ht="15" customHeight="1">
      <c r="A8" s="131" t="s">
        <v>288</v>
      </c>
      <c r="B8" s="131"/>
      <c r="C8" s="132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3"/>
      <c r="W8" s="134"/>
    </row>
    <row r="9" spans="1:23" ht="12.75" customHeight="1" outlineLevel="1">
      <c r="A9" s="118">
        <f t="shared" ref="A9:A32" si="0" xml:space="preserve"> IF(OR(D9 = "", D9 ="tbc", D9 = "n/a"), 0, COUNTIF($D$7:$D$2035, D9) - 1)</f>
        <v>0</v>
      </c>
      <c r="C9" s="107"/>
      <c r="E9" s="107"/>
      <c r="F9" s="136"/>
      <c r="G9" s="137"/>
      <c r="H9" s="13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16"/>
    </row>
    <row r="10" spans="1:23" ht="12.75" customHeight="1" outlineLevel="1">
      <c r="A10" s="118">
        <f t="shared" si="0"/>
        <v>0</v>
      </c>
      <c r="B10" s="138" t="s">
        <v>289</v>
      </c>
      <c r="C10" s="138"/>
      <c r="D10" s="139"/>
      <c r="E10" s="139"/>
      <c r="F10" s="140"/>
      <c r="G10" s="137"/>
      <c r="H10" s="137"/>
      <c r="V10" s="116"/>
    </row>
    <row r="11" spans="1:23" ht="12.75" customHeight="1" outlineLevel="1">
      <c r="A11" s="118">
        <f t="shared" si="0"/>
        <v>0</v>
      </c>
      <c r="C11" s="105"/>
      <c r="F11" s="140"/>
      <c r="G11" s="137"/>
      <c r="H11" s="137"/>
      <c r="V11" s="116"/>
    </row>
    <row r="12" spans="1:23" ht="12.75" customHeight="1" outlineLevel="1">
      <c r="A12" s="118">
        <f t="shared" si="0"/>
        <v>0</v>
      </c>
      <c r="C12" s="105" t="s">
        <v>290</v>
      </c>
      <c r="F12" s="140"/>
      <c r="G12" s="137"/>
      <c r="H12" s="137"/>
      <c r="V12" s="116"/>
    </row>
    <row r="13" spans="1:23" ht="12.75" customHeight="1" outlineLevel="1">
      <c r="A13" s="118">
        <f t="shared" si="0"/>
        <v>0</v>
      </c>
      <c r="B13" s="141"/>
      <c r="C13" s="106"/>
      <c r="D13" s="142"/>
      <c r="E13" s="143" t="s">
        <v>291</v>
      </c>
      <c r="F13" s="144">
        <v>43191</v>
      </c>
      <c r="G13" s="143" t="s">
        <v>25</v>
      </c>
      <c r="H13" s="145" t="s">
        <v>292</v>
      </c>
      <c r="I13" s="141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16"/>
    </row>
    <row r="14" spans="1:23" ht="12.75" customHeight="1" outlineLevel="1">
      <c r="A14" s="118">
        <f t="shared" si="0"/>
        <v>0</v>
      </c>
      <c r="B14" s="141"/>
      <c r="C14" s="145"/>
      <c r="D14" s="142"/>
      <c r="E14" s="145"/>
      <c r="F14" s="143"/>
      <c r="G14" s="137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16"/>
    </row>
    <row r="15" spans="1:23" ht="12.75" customHeight="1" outlineLevel="1">
      <c r="A15" s="118">
        <f t="shared" si="0"/>
        <v>0</v>
      </c>
      <c r="C15" s="105" t="s">
        <v>293</v>
      </c>
      <c r="D15" s="142"/>
      <c r="F15" s="140"/>
      <c r="G15" s="137"/>
      <c r="H15" s="145"/>
      <c r="V15" s="116"/>
    </row>
    <row r="16" spans="1:23" ht="12.75" customHeight="1" outlineLevel="1">
      <c r="A16" s="118">
        <f t="shared" si="0"/>
        <v>0</v>
      </c>
      <c r="B16" s="141"/>
      <c r="C16" s="106"/>
      <c r="D16" s="142"/>
      <c r="E16" s="106" t="s">
        <v>294</v>
      </c>
      <c r="F16" s="146">
        <v>2019</v>
      </c>
      <c r="G16" s="123" t="s">
        <v>295</v>
      </c>
      <c r="H16" s="123" t="s">
        <v>296</v>
      </c>
      <c r="I16" s="145"/>
      <c r="J16" s="145"/>
      <c r="N16" s="145"/>
      <c r="O16" s="145"/>
      <c r="P16" s="145"/>
      <c r="Q16" s="145"/>
      <c r="R16" s="145"/>
      <c r="S16" s="145"/>
      <c r="T16" s="145"/>
      <c r="U16" s="145"/>
      <c r="V16" s="116"/>
    </row>
    <row r="17" spans="1:22" ht="12.75" customHeight="1" outlineLevel="1">
      <c r="A17" s="118">
        <f t="shared" si="0"/>
        <v>0</v>
      </c>
      <c r="B17" s="141"/>
      <c r="C17" s="106"/>
      <c r="D17" s="142"/>
      <c r="E17" s="106" t="s">
        <v>297</v>
      </c>
      <c r="F17" s="146">
        <v>3</v>
      </c>
      <c r="G17" s="106" t="s">
        <v>298</v>
      </c>
      <c r="H17" s="106" t="s">
        <v>299</v>
      </c>
      <c r="I17" s="145"/>
      <c r="J17" s="145"/>
      <c r="N17" s="145"/>
      <c r="O17" s="145"/>
      <c r="P17" s="145"/>
      <c r="Q17" s="145"/>
      <c r="R17" s="145"/>
      <c r="S17" s="145"/>
      <c r="T17" s="145"/>
      <c r="U17" s="145"/>
      <c r="V17" s="116"/>
    </row>
    <row r="18" spans="1:22" ht="12.75" customHeight="1" outlineLevel="1">
      <c r="A18" s="118">
        <f t="shared" si="0"/>
        <v>0</v>
      </c>
      <c r="B18" s="141"/>
      <c r="C18" s="145"/>
      <c r="D18" s="142"/>
      <c r="E18" s="137"/>
      <c r="F18" s="147"/>
      <c r="G18" s="137"/>
      <c r="H18" s="145"/>
      <c r="I18" s="145"/>
      <c r="J18" s="145"/>
      <c r="N18" s="145"/>
      <c r="O18" s="145"/>
      <c r="P18" s="145"/>
      <c r="Q18" s="145"/>
      <c r="R18" s="145"/>
      <c r="S18" s="145"/>
      <c r="T18" s="145"/>
      <c r="U18" s="145"/>
      <c r="V18" s="116"/>
    </row>
    <row r="19" spans="1:22" ht="12.75" customHeight="1" outlineLevel="1">
      <c r="A19" s="118">
        <f t="shared" si="0"/>
        <v>0</v>
      </c>
      <c r="C19" s="105" t="s">
        <v>300</v>
      </c>
      <c r="D19" s="142"/>
      <c r="H19" s="137"/>
      <c r="I19" s="107"/>
      <c r="J19" s="107"/>
      <c r="N19" s="107"/>
      <c r="O19" s="107"/>
      <c r="P19" s="107"/>
      <c r="Q19" s="107"/>
      <c r="R19" s="107"/>
      <c r="S19" s="107"/>
      <c r="T19" s="107"/>
      <c r="U19" s="107"/>
      <c r="V19" s="116"/>
    </row>
    <row r="20" spans="1:22" ht="12.75" customHeight="1" outlineLevel="1">
      <c r="A20" s="118">
        <f t="shared" si="0"/>
        <v>0</v>
      </c>
      <c r="C20" s="107"/>
      <c r="D20" s="142"/>
      <c r="E20" s="106" t="s">
        <v>301</v>
      </c>
      <c r="F20" s="148" t="s">
        <v>281</v>
      </c>
      <c r="G20" s="106" t="s">
        <v>302</v>
      </c>
      <c r="H20" s="137"/>
      <c r="I20" s="107"/>
      <c r="J20" s="107"/>
      <c r="K20" s="145"/>
      <c r="M20" s="145"/>
      <c r="N20" s="107"/>
      <c r="O20" s="107"/>
      <c r="P20" s="107"/>
      <c r="Q20" s="107"/>
      <c r="R20" s="107"/>
      <c r="S20" s="107"/>
      <c r="T20" s="107"/>
      <c r="U20" s="107"/>
      <c r="V20" s="116"/>
    </row>
    <row r="21" spans="1:22" ht="12.75" customHeight="1" outlineLevel="1">
      <c r="A21" s="118">
        <f t="shared" si="0"/>
        <v>0</v>
      </c>
      <c r="C21" s="107"/>
      <c r="D21" s="142"/>
      <c r="E21" s="106" t="s">
        <v>303</v>
      </c>
      <c r="F21" s="149" t="s">
        <v>282</v>
      </c>
      <c r="G21" s="106" t="s">
        <v>302</v>
      </c>
      <c r="H21" s="137"/>
      <c r="I21" s="107"/>
      <c r="J21" s="107"/>
      <c r="N21" s="107"/>
      <c r="O21" s="107"/>
      <c r="P21" s="107"/>
      <c r="Q21" s="107"/>
      <c r="R21" s="107"/>
      <c r="S21" s="107"/>
      <c r="T21" s="107"/>
      <c r="U21" s="107"/>
      <c r="V21" s="116"/>
    </row>
    <row r="22" spans="1:22" ht="12.75" customHeight="1" outlineLevel="1">
      <c r="A22" s="118">
        <f t="shared" si="0"/>
        <v>0</v>
      </c>
      <c r="C22" s="107"/>
      <c r="D22" s="142"/>
      <c r="E22" s="106" t="s">
        <v>304</v>
      </c>
      <c r="F22" s="150" t="s">
        <v>305</v>
      </c>
      <c r="G22" s="106" t="s">
        <v>302</v>
      </c>
      <c r="H22" s="137"/>
      <c r="I22" s="107"/>
      <c r="J22" s="107"/>
      <c r="N22" s="107"/>
      <c r="O22" s="107"/>
      <c r="P22" s="107"/>
      <c r="Q22" s="107"/>
      <c r="R22" s="107"/>
      <c r="S22" s="107"/>
      <c r="T22" s="107"/>
      <c r="U22" s="107"/>
      <c r="V22" s="116"/>
    </row>
    <row r="23" spans="1:22" ht="12.75" customHeight="1" outlineLevel="1">
      <c r="A23" s="118">
        <f t="shared" si="0"/>
        <v>0</v>
      </c>
      <c r="C23" s="107"/>
      <c r="D23" s="142"/>
      <c r="H23" s="137"/>
      <c r="I23" s="107"/>
      <c r="J23" s="107"/>
      <c r="N23" s="107"/>
      <c r="O23" s="107"/>
      <c r="P23" s="107"/>
      <c r="Q23" s="107"/>
      <c r="R23" s="107"/>
      <c r="S23" s="107"/>
      <c r="T23" s="107"/>
      <c r="U23" s="107"/>
      <c r="V23" s="116"/>
    </row>
    <row r="24" spans="1:22" ht="12.75" customHeight="1" outlineLevel="1">
      <c r="A24" s="118">
        <f t="shared" si="0"/>
        <v>0</v>
      </c>
      <c r="B24" s="138" t="s">
        <v>306</v>
      </c>
      <c r="C24" s="138"/>
      <c r="D24" s="151"/>
      <c r="E24" s="139"/>
      <c r="F24" s="140"/>
      <c r="G24" s="137"/>
      <c r="H24" s="137"/>
      <c r="V24" s="116"/>
    </row>
    <row r="25" spans="1:22" ht="12.75" customHeight="1" outlineLevel="1">
      <c r="A25" s="118">
        <f t="shared" si="0"/>
        <v>0</v>
      </c>
      <c r="C25" s="107"/>
      <c r="D25" s="142"/>
      <c r="H25" s="137"/>
      <c r="I25" s="107"/>
      <c r="J25" s="107"/>
      <c r="N25" s="107"/>
      <c r="O25" s="107"/>
      <c r="P25" s="107"/>
      <c r="Q25" s="107"/>
      <c r="R25" s="107"/>
      <c r="S25" s="107"/>
      <c r="T25" s="107"/>
      <c r="U25" s="107"/>
      <c r="V25" s="116"/>
    </row>
    <row r="26" spans="1:22" ht="12.75" customHeight="1" outlineLevel="1">
      <c r="A26" s="118">
        <f t="shared" si="0"/>
        <v>0</v>
      </c>
      <c r="C26" s="107"/>
      <c r="D26" s="142"/>
      <c r="E26" s="106" t="s">
        <v>307</v>
      </c>
      <c r="F26" s="152" t="s">
        <v>308</v>
      </c>
      <c r="G26" s="106" t="s">
        <v>309</v>
      </c>
      <c r="H26" s="137"/>
      <c r="I26" s="107"/>
      <c r="J26" s="107"/>
      <c r="N26" s="107"/>
      <c r="O26" s="107"/>
      <c r="P26" s="107"/>
      <c r="Q26" s="107"/>
      <c r="R26" s="107"/>
      <c r="S26" s="107"/>
      <c r="T26" s="107"/>
      <c r="U26" s="107"/>
      <c r="V26" s="116"/>
    </row>
    <row r="27" spans="1:22" ht="12.75" customHeight="1" outlineLevel="1">
      <c r="A27" s="118">
        <f t="shared" si="0"/>
        <v>0</v>
      </c>
      <c r="B27" s="153"/>
      <c r="C27" s="154"/>
      <c r="D27" s="142"/>
      <c r="E27" s="155" t="s">
        <v>310</v>
      </c>
      <c r="F27" s="156">
        <v>5</v>
      </c>
      <c r="G27" s="155" t="s">
        <v>311</v>
      </c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16"/>
    </row>
    <row r="28" spans="1:22" ht="12.75" customHeight="1" outlineLevel="1">
      <c r="A28" s="118">
        <f t="shared" si="0"/>
        <v>0</v>
      </c>
      <c r="D28" s="142"/>
      <c r="E28" s="143" t="s">
        <v>312</v>
      </c>
      <c r="F28" s="144">
        <v>43922</v>
      </c>
      <c r="G28" s="143" t="s">
        <v>25</v>
      </c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16"/>
    </row>
    <row r="29" spans="1:22" ht="12.75" customHeight="1" outlineLevel="1">
      <c r="A29" s="118">
        <f t="shared" si="0"/>
        <v>0</v>
      </c>
      <c r="B29" s="153"/>
      <c r="C29" s="154"/>
      <c r="D29" s="142"/>
      <c r="E29" s="158" t="s">
        <v>313</v>
      </c>
      <c r="F29" s="159">
        <v>10</v>
      </c>
      <c r="G29" s="158" t="s">
        <v>311</v>
      </c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16"/>
    </row>
    <row r="30" spans="1:22" ht="12.75" customHeight="1" outlineLevel="1">
      <c r="A30" s="118">
        <f t="shared" si="0"/>
        <v>0</v>
      </c>
      <c r="B30" s="153"/>
      <c r="C30" s="154"/>
      <c r="D30" s="142"/>
      <c r="E30" s="158" t="s">
        <v>314</v>
      </c>
      <c r="F30" s="160" t="str">
        <f xml:space="preserve"> YEAR(F28) + 1 &amp; "-" &amp; TEXT(DATE(YEAR(F28) + F27, 1, 1), "yy")</f>
        <v>2021-25</v>
      </c>
      <c r="G30" s="157" t="s">
        <v>315</v>
      </c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16"/>
    </row>
    <row r="31" spans="1:22" ht="12.75" customHeight="1" outlineLevel="1">
      <c r="A31" s="118">
        <f t="shared" si="0"/>
        <v>0</v>
      </c>
      <c r="B31" s="153"/>
      <c r="C31" s="154"/>
      <c r="D31" s="142"/>
      <c r="E31" s="157" t="s">
        <v>316</v>
      </c>
      <c r="F31" s="160" t="str">
        <f xml:space="preserve"> YEAR(F28) + 1 &amp; "-" &amp; TEXT(DATE(YEAR(F28) + F29, 1, 1), "yy")</f>
        <v>2021-30</v>
      </c>
      <c r="G31" s="157" t="s">
        <v>315</v>
      </c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16"/>
    </row>
    <row r="32" spans="1:22" ht="12.75" customHeight="1" outlineLevel="1">
      <c r="A32" s="118">
        <f t="shared" si="0"/>
        <v>0</v>
      </c>
      <c r="B32" s="141"/>
      <c r="C32" s="161"/>
      <c r="D32" s="142"/>
      <c r="E32" s="161"/>
      <c r="F32" s="136"/>
      <c r="G32" s="107"/>
      <c r="H32" s="107"/>
      <c r="I32" s="107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16"/>
    </row>
    <row r="33" spans="1:23" ht="12.75" customHeight="1" outlineLevel="1">
      <c r="A33" s="162"/>
      <c r="B33" s="162"/>
      <c r="C33" s="163"/>
      <c r="D33" s="164"/>
      <c r="E33" s="163"/>
      <c r="F33" s="165"/>
      <c r="G33" s="116"/>
      <c r="H33" s="116"/>
      <c r="I33" s="116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16"/>
    </row>
    <row r="34" spans="1:23">
      <c r="D34" s="142"/>
      <c r="V34" s="116"/>
    </row>
    <row r="35" spans="1:23" s="135" customFormat="1" ht="15" customHeight="1">
      <c r="A35" s="131" t="s">
        <v>317</v>
      </c>
      <c r="B35" s="131"/>
      <c r="C35" s="132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3"/>
      <c r="W35" s="134"/>
    </row>
    <row r="36" spans="1:23" ht="12.75" customHeight="1" outlineLevel="1">
      <c r="A36" s="118">
        <f t="shared" ref="A36:A59" si="1" xml:space="preserve"> IF(OR(D36 = "", D36 ="tbc", D36 = "n/a"), 0, COUNTIF($D$7:$D$2035, D36) - 1)</f>
        <v>0</v>
      </c>
      <c r="D36" s="142"/>
      <c r="V36" s="116"/>
    </row>
    <row r="37" spans="1:23" ht="12.75" customHeight="1" outlineLevel="1">
      <c r="A37" s="118">
        <f t="shared" si="1"/>
        <v>0</v>
      </c>
      <c r="D37" s="164" t="s">
        <v>318</v>
      </c>
      <c r="E37" s="166" t="s">
        <v>319</v>
      </c>
      <c r="F37" s="167" t="s">
        <v>320</v>
      </c>
      <c r="G37" s="168" t="s">
        <v>64</v>
      </c>
      <c r="H37" s="168"/>
      <c r="I37" s="168"/>
      <c r="J37" s="169">
        <v>0</v>
      </c>
      <c r="K37" s="169">
        <v>0</v>
      </c>
      <c r="L37" s="169">
        <v>0.17</v>
      </c>
      <c r="M37" s="169">
        <v>0.17</v>
      </c>
      <c r="N37" s="169">
        <v>0.17</v>
      </c>
      <c r="O37" s="169">
        <v>0.17</v>
      </c>
      <c r="P37" s="169">
        <v>0.17</v>
      </c>
      <c r="Q37" s="169">
        <v>0</v>
      </c>
      <c r="R37" s="169">
        <v>0</v>
      </c>
      <c r="S37" s="169">
        <v>0</v>
      </c>
      <c r="T37" s="169">
        <v>0</v>
      </c>
      <c r="U37" s="169">
        <v>0</v>
      </c>
      <c r="V37" s="116"/>
    </row>
    <row r="38" spans="1:23" ht="12.75" customHeight="1" outlineLevel="1">
      <c r="A38" s="118">
        <f t="shared" si="1"/>
        <v>0</v>
      </c>
      <c r="D38" s="142"/>
      <c r="V38" s="116"/>
    </row>
    <row r="39" spans="1:23" ht="12.75" customHeight="1" outlineLevel="1">
      <c r="A39" s="118">
        <f t="shared" si="1"/>
        <v>0</v>
      </c>
      <c r="D39" s="142"/>
      <c r="E39" s="142" t="s">
        <v>321</v>
      </c>
      <c r="F39" s="170">
        <v>2</v>
      </c>
      <c r="G39" s="142" t="s">
        <v>322</v>
      </c>
      <c r="V39" s="116"/>
    </row>
    <row r="40" spans="1:23" ht="12.75" customHeight="1" outlineLevel="1">
      <c r="A40" s="118">
        <f t="shared" si="1"/>
        <v>0</v>
      </c>
      <c r="D40" s="142"/>
      <c r="V40" s="116"/>
    </row>
    <row r="41" spans="1:23" ht="12.75" customHeight="1" outlineLevel="1">
      <c r="A41" s="118">
        <f t="shared" si="1"/>
        <v>0</v>
      </c>
      <c r="D41" s="142"/>
      <c r="E41" s="106" t="s">
        <v>323</v>
      </c>
      <c r="F41" s="144">
        <v>44286</v>
      </c>
      <c r="G41" s="106" t="s">
        <v>25</v>
      </c>
      <c r="V41" s="116"/>
    </row>
    <row r="42" spans="1:23" ht="12.75" customHeight="1" outlineLevel="1">
      <c r="A42" s="118">
        <f t="shared" si="1"/>
        <v>0</v>
      </c>
      <c r="D42" s="142"/>
      <c r="V42" s="116"/>
    </row>
    <row r="43" spans="1:23" ht="12.75" customHeight="1" outlineLevel="1">
      <c r="A43" s="118">
        <f t="shared" si="1"/>
        <v>0</v>
      </c>
      <c r="B43" s="105" t="s">
        <v>324</v>
      </c>
      <c r="D43" s="142"/>
      <c r="V43" s="116"/>
    </row>
    <row r="44" spans="1:23" ht="12.75" customHeight="1" outlineLevel="1">
      <c r="A44" s="118">
        <f t="shared" si="1"/>
        <v>0</v>
      </c>
      <c r="D44" s="142"/>
      <c r="E44" s="171" t="s">
        <v>325</v>
      </c>
      <c r="F44" s="172">
        <v>1</v>
      </c>
      <c r="G44" s="173" t="s">
        <v>326</v>
      </c>
      <c r="V44" s="116"/>
    </row>
    <row r="45" spans="1:23" ht="12.75" customHeight="1" outlineLevel="1">
      <c r="A45" s="118">
        <f t="shared" si="1"/>
        <v>0</v>
      </c>
      <c r="D45" s="142"/>
      <c r="E45" s="171" t="s">
        <v>327</v>
      </c>
      <c r="F45" s="172">
        <v>1</v>
      </c>
      <c r="G45" s="173" t="s">
        <v>328</v>
      </c>
      <c r="V45" s="116"/>
    </row>
    <row r="46" spans="1:23" ht="12.75" customHeight="1" outlineLevel="1">
      <c r="A46" s="118">
        <f t="shared" si="1"/>
        <v>0</v>
      </c>
      <c r="D46" s="142"/>
      <c r="V46" s="116"/>
    </row>
    <row r="47" spans="1:23" ht="12.75" customHeight="1" outlineLevel="1">
      <c r="A47" s="118">
        <f t="shared" si="1"/>
        <v>0</v>
      </c>
      <c r="B47" s="105" t="s">
        <v>329</v>
      </c>
      <c r="D47" s="142"/>
      <c r="V47" s="116"/>
    </row>
    <row r="48" spans="1:23" ht="12.75" customHeight="1" outlineLevel="1">
      <c r="A48" s="118">
        <f t="shared" si="1"/>
        <v>0</v>
      </c>
      <c r="D48" s="174"/>
      <c r="E48" s="142" t="s">
        <v>330</v>
      </c>
      <c r="F48" s="175">
        <v>1</v>
      </c>
      <c r="G48" s="142" t="s">
        <v>326</v>
      </c>
      <c r="V48" s="116"/>
    </row>
    <row r="49" spans="1:23" ht="12.75" customHeight="1" outlineLevel="1">
      <c r="A49" s="118">
        <f t="shared" si="1"/>
        <v>0</v>
      </c>
      <c r="D49" s="142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16"/>
    </row>
    <row r="50" spans="1:23" ht="12.75" customHeight="1" outlineLevel="1">
      <c r="A50" s="118">
        <f t="shared" si="1"/>
        <v>0</v>
      </c>
      <c r="B50" s="105" t="s">
        <v>331</v>
      </c>
      <c r="D50" s="142"/>
      <c r="V50" s="116"/>
    </row>
    <row r="51" spans="1:23" ht="12.75" customHeight="1" outlineLevel="1">
      <c r="A51" s="118">
        <f t="shared" si="1"/>
        <v>0</v>
      </c>
      <c r="B51" s="176"/>
      <c r="C51" s="177"/>
      <c r="D51" s="178"/>
      <c r="E51" s="166" t="s">
        <v>332</v>
      </c>
      <c r="F51" s="166">
        <v>0</v>
      </c>
      <c r="G51" s="166" t="s">
        <v>333</v>
      </c>
      <c r="H51" s="166">
        <v>0</v>
      </c>
      <c r="I51" s="166">
        <v>0</v>
      </c>
      <c r="J51" s="179">
        <v>0</v>
      </c>
      <c r="K51" s="179">
        <v>55.123086802954099</v>
      </c>
      <c r="L51" s="179">
        <v>55.123086802954099</v>
      </c>
      <c r="M51" s="179">
        <v>55.123086802954099</v>
      </c>
      <c r="N51" s="179">
        <v>55.123086802954099</v>
      </c>
      <c r="O51" s="179">
        <v>55.123086802954099</v>
      </c>
      <c r="P51" s="179">
        <v>55.123086802954099</v>
      </c>
      <c r="Q51" s="179">
        <v>0</v>
      </c>
      <c r="R51" s="179">
        <v>0</v>
      </c>
      <c r="S51" s="179">
        <v>0</v>
      </c>
      <c r="T51" s="179">
        <v>0</v>
      </c>
      <c r="U51" s="179">
        <v>0</v>
      </c>
      <c r="V51" s="116"/>
    </row>
    <row r="52" spans="1:23" ht="12.75" customHeight="1" outlineLevel="1">
      <c r="A52" s="118">
        <f t="shared" si="1"/>
        <v>0</v>
      </c>
      <c r="D52" s="164" t="s">
        <v>334</v>
      </c>
      <c r="E52" s="180" t="s">
        <v>335</v>
      </c>
      <c r="G52" s="106" t="s">
        <v>97</v>
      </c>
      <c r="J52" s="179">
        <v>0</v>
      </c>
      <c r="K52" s="179">
        <v>0</v>
      </c>
      <c r="L52" s="179">
        <v>0</v>
      </c>
      <c r="M52" s="179">
        <v>0</v>
      </c>
      <c r="N52" s="179">
        <v>0</v>
      </c>
      <c r="O52" s="179">
        <v>0</v>
      </c>
      <c r="P52" s="179">
        <v>0</v>
      </c>
      <c r="Q52" s="179">
        <v>0</v>
      </c>
      <c r="R52" s="179">
        <v>0</v>
      </c>
      <c r="S52" s="179">
        <v>0</v>
      </c>
      <c r="T52" s="179">
        <v>0</v>
      </c>
      <c r="U52" s="179">
        <v>0</v>
      </c>
      <c r="V52" s="116"/>
    </row>
    <row r="53" spans="1:23" ht="12.75" customHeight="1" outlineLevel="1">
      <c r="A53" s="118">
        <f t="shared" si="1"/>
        <v>0</v>
      </c>
      <c r="D53" s="142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16"/>
    </row>
    <row r="54" spans="1:23" ht="12.75" customHeight="1" outlineLevel="1">
      <c r="A54" s="118">
        <f t="shared" si="1"/>
        <v>0</v>
      </c>
      <c r="B54" s="105" t="s">
        <v>336</v>
      </c>
      <c r="D54" s="142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16"/>
    </row>
    <row r="55" spans="1:23" ht="12.75" customHeight="1" outlineLevel="1">
      <c r="A55" s="118">
        <f t="shared" si="1"/>
        <v>0</v>
      </c>
      <c r="D55" s="142"/>
      <c r="E55" s="106" t="s">
        <v>336</v>
      </c>
      <c r="F55" s="181">
        <v>1</v>
      </c>
      <c r="G55" s="182" t="s">
        <v>337</v>
      </c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16"/>
    </row>
    <row r="56" spans="1:23" ht="12.75" customHeight="1" outlineLevel="1">
      <c r="A56" s="118">
        <f t="shared" si="1"/>
        <v>0</v>
      </c>
      <c r="D56" s="142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16"/>
    </row>
    <row r="57" spans="1:23" ht="12.75" customHeight="1" outlineLevel="1">
      <c r="A57" s="118">
        <f t="shared" si="1"/>
        <v>0</v>
      </c>
      <c r="B57" s="105" t="s">
        <v>338</v>
      </c>
      <c r="D57" s="142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16"/>
    </row>
    <row r="58" spans="1:23" s="189" customFormat="1" ht="12.75" customHeight="1" outlineLevel="1">
      <c r="A58" s="118">
        <f t="shared" si="1"/>
        <v>0</v>
      </c>
      <c r="B58" s="183"/>
      <c r="C58" s="184"/>
      <c r="D58" s="164" t="s">
        <v>339</v>
      </c>
      <c r="E58" s="185" t="s">
        <v>340</v>
      </c>
      <c r="F58" s="186"/>
      <c r="G58" s="186" t="s">
        <v>341</v>
      </c>
      <c r="H58" s="186"/>
      <c r="I58" s="186"/>
      <c r="J58" s="187">
        <v>377.92473445310526</v>
      </c>
      <c r="K58" s="187">
        <v>388.60528932990979</v>
      </c>
      <c r="L58" s="187">
        <v>361.790111229535</v>
      </c>
      <c r="M58" s="187">
        <v>369.40033250262098</v>
      </c>
      <c r="N58" s="187">
        <v>372.500291005934</v>
      </c>
      <c r="O58" s="187">
        <v>372.47966167355099</v>
      </c>
      <c r="P58" s="187">
        <v>372.57143759793701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/>
      <c r="W58" s="188" t="s">
        <v>342</v>
      </c>
    </row>
    <row r="59" spans="1:23" ht="12.75" customHeight="1" outlineLevel="1">
      <c r="A59" s="118">
        <f t="shared" si="1"/>
        <v>0</v>
      </c>
      <c r="D59" s="142"/>
      <c r="V59" s="116"/>
    </row>
    <row r="60" spans="1:23">
      <c r="D60" s="142"/>
      <c r="V60" s="116"/>
    </row>
    <row r="61" spans="1:23" s="135" customFormat="1" ht="15" customHeight="1">
      <c r="A61" s="131" t="s">
        <v>343</v>
      </c>
      <c r="B61" s="131"/>
      <c r="C61" s="132"/>
      <c r="D61" s="131"/>
      <c r="E61" s="132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3"/>
      <c r="W61" s="134"/>
    </row>
    <row r="62" spans="1:23" ht="12.75" customHeight="1" outlineLevel="1">
      <c r="A62" s="118">
        <f t="shared" ref="A62:A82" si="2" xml:space="preserve"> IF(OR(D62 = "", D62 ="tbc", D62 = "n/a"), 0, COUNTIF($D$7:$D$2035, D62) - 1)</f>
        <v>0</v>
      </c>
      <c r="D62" s="142"/>
      <c r="V62" s="116"/>
    </row>
    <row r="63" spans="1:23" ht="12.75" customHeight="1" outlineLevel="1">
      <c r="A63" s="118">
        <f t="shared" si="2"/>
        <v>0</v>
      </c>
      <c r="B63" s="190"/>
      <c r="C63" s="191"/>
      <c r="D63" s="192"/>
      <c r="E63" s="193" t="s">
        <v>344</v>
      </c>
      <c r="F63" s="194" t="s">
        <v>345</v>
      </c>
      <c r="G63" s="190" t="s">
        <v>346</v>
      </c>
      <c r="H63" s="190"/>
      <c r="I63" s="107"/>
      <c r="J63" s="195"/>
      <c r="K63" s="195"/>
      <c r="L63" s="195"/>
      <c r="M63" s="195"/>
      <c r="N63" s="195"/>
      <c r="O63" s="195"/>
      <c r="P63" s="195"/>
      <c r="Q63" s="195"/>
      <c r="R63" s="195"/>
      <c r="S63" s="195"/>
      <c r="T63" s="196"/>
      <c r="U63" s="195"/>
      <c r="V63" s="116"/>
    </row>
    <row r="64" spans="1:23" ht="12.75" customHeight="1" outlineLevel="1">
      <c r="A64" s="118">
        <f t="shared" si="2"/>
        <v>0</v>
      </c>
      <c r="D64" s="142"/>
      <c r="V64" s="116"/>
    </row>
    <row r="65" spans="1:22" ht="12.75" customHeight="1" outlineLevel="1">
      <c r="A65" s="118">
        <f t="shared" si="2"/>
        <v>0</v>
      </c>
      <c r="B65" s="190"/>
      <c r="C65" s="191"/>
      <c r="D65" s="192"/>
      <c r="E65" s="193" t="s">
        <v>347</v>
      </c>
      <c r="F65" s="197" t="s">
        <v>348</v>
      </c>
      <c r="G65" s="190" t="s">
        <v>346</v>
      </c>
      <c r="H65" s="190"/>
      <c r="I65" s="107"/>
      <c r="J65" s="195"/>
      <c r="K65" s="195"/>
      <c r="L65" s="195"/>
      <c r="M65" s="195"/>
      <c r="N65" s="195"/>
      <c r="O65" s="195"/>
      <c r="P65" s="195"/>
      <c r="Q65" s="195"/>
      <c r="R65" s="195"/>
      <c r="S65" s="195"/>
      <c r="T65" s="196"/>
      <c r="U65" s="195"/>
      <c r="V65" s="116"/>
    </row>
    <row r="66" spans="1:22" ht="12.75" customHeight="1" outlineLevel="1">
      <c r="A66" s="118">
        <f t="shared" si="2"/>
        <v>0</v>
      </c>
      <c r="D66" s="174"/>
      <c r="E66" s="198" t="s">
        <v>349</v>
      </c>
      <c r="F66" s="199">
        <f xml:space="preserve"> IF(F65 = "WoC", 1, 0)</f>
        <v>0</v>
      </c>
      <c r="G66" s="199" t="s">
        <v>350</v>
      </c>
      <c r="V66" s="116"/>
    </row>
    <row r="67" spans="1:22" ht="12.75" customHeight="1" outlineLevel="1">
      <c r="A67" s="118">
        <f t="shared" si="2"/>
        <v>0</v>
      </c>
      <c r="D67" s="142"/>
      <c r="V67" s="116"/>
    </row>
    <row r="68" spans="1:22" ht="12.75" customHeight="1" outlineLevel="1">
      <c r="A68" s="118">
        <f t="shared" si="2"/>
        <v>0</v>
      </c>
      <c r="B68" s="190"/>
      <c r="C68" s="191"/>
      <c r="D68" s="192"/>
      <c r="E68" s="193" t="s">
        <v>351</v>
      </c>
      <c r="F68" s="194"/>
      <c r="G68" s="190" t="s">
        <v>346</v>
      </c>
      <c r="H68" s="200" t="s">
        <v>352</v>
      </c>
      <c r="I68" s="107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T68" s="196"/>
      <c r="U68" s="195"/>
      <c r="V68" s="116"/>
    </row>
    <row r="69" spans="1:22" ht="12.75" customHeight="1" outlineLevel="1">
      <c r="A69" s="118">
        <f t="shared" si="2"/>
        <v>0</v>
      </c>
      <c r="D69" s="142"/>
      <c r="V69" s="116"/>
    </row>
    <row r="70" spans="1:22" ht="12.75" customHeight="1" outlineLevel="1">
      <c r="A70" s="118">
        <f t="shared" si="2"/>
        <v>0</v>
      </c>
      <c r="D70" s="142"/>
      <c r="E70" s="193" t="str">
        <f xml:space="preserve"> E$66</f>
        <v>Company type switch</v>
      </c>
      <c r="F70" s="189">
        <f xml:space="preserve"> F$66</f>
        <v>0</v>
      </c>
      <c r="G70" s="189" t="str">
        <f xml:space="preserve"> G$66</f>
        <v xml:space="preserve">0 = WaSC, 1 = WoC </v>
      </c>
      <c r="H70" s="189"/>
      <c r="V70" s="116"/>
    </row>
    <row r="71" spans="1:22" ht="4.5" customHeight="1" outlineLevel="1">
      <c r="A71" s="118">
        <f t="shared" si="2"/>
        <v>0</v>
      </c>
      <c r="D71" s="142"/>
      <c r="E71" s="193"/>
      <c r="V71" s="116"/>
    </row>
    <row r="72" spans="1:22" ht="12.75" customHeight="1" outlineLevel="1">
      <c r="A72" s="118">
        <f t="shared" si="2"/>
        <v>0</v>
      </c>
      <c r="D72" s="142"/>
      <c r="E72" s="198" t="s">
        <v>353</v>
      </c>
      <c r="F72" s="199">
        <f xml:space="preserve"> IF(F70 = 0, 0, 0)</f>
        <v>0</v>
      </c>
      <c r="G72" s="199" t="s">
        <v>354</v>
      </c>
      <c r="V72" s="116"/>
    </row>
    <row r="73" spans="1:22" ht="12.75" customHeight="1" outlineLevel="1">
      <c r="A73" s="118">
        <f t="shared" si="2"/>
        <v>0</v>
      </c>
      <c r="D73" s="142"/>
      <c r="E73" s="198" t="s">
        <v>355</v>
      </c>
      <c r="F73" s="199">
        <f xml:space="preserve"> IF(F70 = 0, 0, 0)</f>
        <v>0</v>
      </c>
      <c r="G73" s="199" t="s">
        <v>354</v>
      </c>
      <c r="V73" s="116"/>
    </row>
    <row r="74" spans="1:22" ht="12.75" customHeight="1" outlineLevel="1">
      <c r="A74" s="118">
        <f t="shared" si="2"/>
        <v>0</v>
      </c>
      <c r="D74" s="142"/>
      <c r="V74" s="116"/>
    </row>
    <row r="75" spans="1:22" ht="12.75" customHeight="1" outlineLevel="1">
      <c r="A75" s="118">
        <f t="shared" si="2"/>
        <v>0</v>
      </c>
      <c r="D75" s="142"/>
      <c r="E75" s="193" t="str">
        <f xml:space="preserve"> E$66</f>
        <v>Company type switch</v>
      </c>
      <c r="F75" s="189">
        <f xml:space="preserve"> F$66</f>
        <v>0</v>
      </c>
      <c r="G75" s="189" t="str">
        <f xml:space="preserve"> G$66</f>
        <v xml:space="preserve">0 = WaSC, 1 = WoC </v>
      </c>
      <c r="H75" s="189"/>
      <c r="V75" s="116"/>
    </row>
    <row r="76" spans="1:22" ht="4.5" customHeight="1" outlineLevel="1">
      <c r="A76" s="118">
        <f t="shared" si="2"/>
        <v>0</v>
      </c>
      <c r="D76" s="142"/>
      <c r="E76" s="193"/>
      <c r="V76" s="116"/>
    </row>
    <row r="77" spans="1:22" ht="12.75" customHeight="1" outlineLevel="1">
      <c r="A77" s="118">
        <f t="shared" si="2"/>
        <v>0</v>
      </c>
      <c r="D77" s="142"/>
      <c r="E77" s="198" t="s">
        <v>356</v>
      </c>
      <c r="F77" s="199">
        <f xml:space="preserve"> IF(F75 = 0, 0, 1)</f>
        <v>0</v>
      </c>
      <c r="G77" s="199" t="s">
        <v>354</v>
      </c>
      <c r="V77" s="116"/>
    </row>
    <row r="78" spans="1:22" ht="12.75" customHeight="1" outlineLevel="1">
      <c r="A78" s="118">
        <f t="shared" si="2"/>
        <v>0</v>
      </c>
      <c r="D78" s="142"/>
      <c r="E78" s="198" t="s">
        <v>357</v>
      </c>
      <c r="F78" s="199">
        <f xml:space="preserve"> IF(F75 = 0, 0, 1)</f>
        <v>0</v>
      </c>
      <c r="G78" s="199" t="s">
        <v>354</v>
      </c>
      <c r="V78" s="116"/>
    </row>
    <row r="79" spans="1:22" ht="12.75" customHeight="1" outlineLevel="1">
      <c r="A79" s="118">
        <f t="shared" si="2"/>
        <v>0</v>
      </c>
      <c r="D79" s="142"/>
      <c r="V79" s="116"/>
    </row>
    <row r="80" spans="1:22" ht="12.75" customHeight="1" outlineLevel="1">
      <c r="A80" s="118">
        <f t="shared" si="2"/>
        <v>0</v>
      </c>
      <c r="D80" s="142"/>
      <c r="E80" s="193" t="s">
        <v>358</v>
      </c>
      <c r="F80" s="197" t="s">
        <v>359</v>
      </c>
      <c r="G80" s="189"/>
      <c r="V80" s="116"/>
    </row>
    <row r="81" spans="1:23" ht="12.75" customHeight="1" outlineLevel="1">
      <c r="A81" s="118">
        <f t="shared" si="2"/>
        <v>0</v>
      </c>
      <c r="D81" s="142"/>
      <c r="E81" s="198" t="s">
        <v>360</v>
      </c>
      <c r="F81" s="199">
        <f xml:space="preserve"> IF(F80 = "In use", 0, 1)</f>
        <v>0</v>
      </c>
      <c r="G81" s="199" t="s">
        <v>354</v>
      </c>
      <c r="V81" s="116"/>
    </row>
    <row r="82" spans="1:23" outlineLevel="1">
      <c r="A82" s="118">
        <f t="shared" si="2"/>
        <v>0</v>
      </c>
      <c r="D82" s="142"/>
      <c r="V82" s="116"/>
    </row>
    <row r="83" spans="1:23">
      <c r="D83" s="142"/>
      <c r="V83" s="116"/>
    </row>
    <row r="84" spans="1:23" s="135" customFormat="1" ht="15" customHeight="1">
      <c r="A84" s="131" t="s">
        <v>361</v>
      </c>
      <c r="B84" s="131"/>
      <c r="C84" s="132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3"/>
      <c r="W84" s="134"/>
    </row>
    <row r="85" spans="1:23" ht="12.75" customHeight="1" outlineLevel="1">
      <c r="A85" s="118">
        <f t="shared" ref="A85:A148" si="3" xml:space="preserve"> IF(OR(D85 = "", D85 ="tbc", D85 = "n/a"), 0, COUNTIF($D$7:$D$2035, D85) - 1)</f>
        <v>0</v>
      </c>
      <c r="C85" s="107"/>
      <c r="D85" s="142"/>
      <c r="E85" s="107"/>
      <c r="F85" s="136"/>
      <c r="G85" s="137"/>
      <c r="H85" s="13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16"/>
    </row>
    <row r="86" spans="1:23" ht="12.75" customHeight="1" outlineLevel="1">
      <c r="A86" s="118">
        <f t="shared" si="3"/>
        <v>0</v>
      </c>
      <c r="B86" s="138" t="s">
        <v>362</v>
      </c>
      <c r="C86" s="138"/>
      <c r="D86" s="151"/>
      <c r="E86" s="139"/>
      <c r="F86" s="140"/>
      <c r="G86" s="137"/>
      <c r="H86" s="137"/>
      <c r="V86" s="116"/>
    </row>
    <row r="87" spans="1:23" ht="12.75" customHeight="1" outlineLevel="1">
      <c r="A87" s="118">
        <f t="shared" si="3"/>
        <v>0</v>
      </c>
      <c r="C87" s="105"/>
      <c r="D87" s="142"/>
      <c r="F87" s="140"/>
      <c r="G87" s="137"/>
      <c r="H87" s="137"/>
      <c r="V87" s="116"/>
    </row>
    <row r="88" spans="1:23" ht="12.75" customHeight="1" outlineLevel="1">
      <c r="A88" s="118">
        <f t="shared" si="3"/>
        <v>0</v>
      </c>
      <c r="C88" s="105"/>
      <c r="D88" s="178"/>
      <c r="E88" s="201" t="s">
        <v>363</v>
      </c>
      <c r="F88" s="202" t="s">
        <v>364</v>
      </c>
      <c r="G88" s="201" t="s">
        <v>295</v>
      </c>
      <c r="H88" s="203" t="s">
        <v>352</v>
      </c>
      <c r="V88" s="116"/>
    </row>
    <row r="89" spans="1:23" ht="12.75" customHeight="1" outlineLevel="1">
      <c r="A89" s="118">
        <f t="shared" si="3"/>
        <v>0</v>
      </c>
      <c r="B89" s="204"/>
      <c r="C89" s="205"/>
      <c r="D89" s="178"/>
      <c r="E89" s="158" t="str">
        <f t="shared" ref="E89:E100" si="4" xml:space="preserve"> E105</f>
        <v>Consumer price index (including housing costs) - Consumer Price Index (with housing) for April</v>
      </c>
      <c r="F89" s="179">
        <v>103.2</v>
      </c>
      <c r="G89" s="158" t="s">
        <v>42</v>
      </c>
      <c r="H89" s="158"/>
      <c r="I89" s="158"/>
      <c r="V89" s="116"/>
    </row>
    <row r="90" spans="1:23" ht="12.75" customHeight="1" outlineLevel="1">
      <c r="A90" s="118">
        <f t="shared" si="3"/>
        <v>0</v>
      </c>
      <c r="B90" s="204"/>
      <c r="C90" s="204"/>
      <c r="D90" s="178"/>
      <c r="E90" s="158" t="str">
        <f t="shared" si="4"/>
        <v>Consumer price index (including housing costs) - Consumer Price Index (with housing) for May</v>
      </c>
      <c r="F90" s="179">
        <v>103.5</v>
      </c>
      <c r="G90" s="158" t="s">
        <v>42</v>
      </c>
      <c r="H90" s="158"/>
      <c r="I90" s="158"/>
      <c r="V90" s="116"/>
    </row>
    <row r="91" spans="1:23" ht="12.75" customHeight="1" outlineLevel="1">
      <c r="A91" s="118">
        <f t="shared" si="3"/>
        <v>0</v>
      </c>
      <c r="B91" s="204"/>
      <c r="C91" s="204"/>
      <c r="D91" s="178"/>
      <c r="E91" s="158" t="str">
        <f t="shared" si="4"/>
        <v>Consumer price index (including housing costs) - Consumer Price Index (with housing) for June</v>
      </c>
      <c r="F91" s="179">
        <v>103.5</v>
      </c>
      <c r="G91" s="158" t="s">
        <v>42</v>
      </c>
      <c r="H91" s="158"/>
      <c r="I91" s="158"/>
      <c r="V91" s="116"/>
    </row>
    <row r="92" spans="1:23" ht="12.75" customHeight="1" outlineLevel="1">
      <c r="A92" s="118">
        <f t="shared" si="3"/>
        <v>0</v>
      </c>
      <c r="B92" s="204"/>
      <c r="C92" s="204"/>
      <c r="D92" s="178"/>
      <c r="E92" s="158" t="str">
        <f t="shared" si="4"/>
        <v>Consumer price index (including housing costs) - Consumer Price Index (with housing) for July</v>
      </c>
      <c r="F92" s="179">
        <v>103.5</v>
      </c>
      <c r="G92" s="158" t="s">
        <v>42</v>
      </c>
      <c r="H92" s="158"/>
      <c r="I92" s="158"/>
      <c r="V92" s="116"/>
    </row>
    <row r="93" spans="1:23" ht="12.75" customHeight="1" outlineLevel="1">
      <c r="A93" s="118">
        <f t="shared" si="3"/>
        <v>0</v>
      </c>
      <c r="B93" s="204"/>
      <c r="C93" s="204"/>
      <c r="D93" s="178"/>
      <c r="E93" s="158" t="str">
        <f t="shared" si="4"/>
        <v>Consumer price index (including housing costs) - Consumer Price Index (with housing) for August</v>
      </c>
      <c r="F93" s="179">
        <v>104</v>
      </c>
      <c r="G93" s="158" t="s">
        <v>42</v>
      </c>
      <c r="H93" s="158"/>
      <c r="I93" s="158"/>
      <c r="V93" s="116"/>
    </row>
    <row r="94" spans="1:23" ht="12.75" customHeight="1" outlineLevel="1">
      <c r="A94" s="118">
        <f t="shared" si="3"/>
        <v>0</v>
      </c>
      <c r="B94" s="204"/>
      <c r="C94" s="204"/>
      <c r="D94" s="178"/>
      <c r="E94" s="158" t="str">
        <f t="shared" si="4"/>
        <v>Consumer price index (including housing costs) - Consumer Price Index (with housing) for September</v>
      </c>
      <c r="F94" s="179">
        <v>104.3</v>
      </c>
      <c r="G94" s="158" t="s">
        <v>42</v>
      </c>
      <c r="H94" s="158"/>
      <c r="I94" s="158"/>
      <c r="V94" s="116"/>
    </row>
    <row r="95" spans="1:23" ht="12.75" customHeight="1" outlineLevel="1">
      <c r="A95" s="118">
        <f t="shared" si="3"/>
        <v>0</v>
      </c>
      <c r="B95" s="204"/>
      <c r="C95" s="204"/>
      <c r="D95" s="178"/>
      <c r="E95" s="158" t="str">
        <f t="shared" si="4"/>
        <v>Consumer price index (including housing costs) - Consumer Price Index (with housing) for October</v>
      </c>
      <c r="F95" s="179">
        <v>104.4</v>
      </c>
      <c r="G95" s="158" t="s">
        <v>42</v>
      </c>
      <c r="H95" s="158"/>
      <c r="I95" s="158"/>
      <c r="V95" s="116"/>
    </row>
    <row r="96" spans="1:23" ht="12.75" customHeight="1" outlineLevel="1">
      <c r="A96" s="118">
        <f t="shared" si="3"/>
        <v>0</v>
      </c>
      <c r="B96" s="204"/>
      <c r="C96" s="204"/>
      <c r="D96" s="178"/>
      <c r="E96" s="158" t="str">
        <f t="shared" si="4"/>
        <v>Consumer price index (including housing costs) - Consumer Price Index (with housing) for November</v>
      </c>
      <c r="F96" s="179">
        <v>104.7</v>
      </c>
      <c r="G96" s="158" t="s">
        <v>42</v>
      </c>
      <c r="H96" s="158"/>
      <c r="I96" s="158"/>
      <c r="V96" s="116"/>
    </row>
    <row r="97" spans="1:22" ht="12.75" customHeight="1" outlineLevel="1">
      <c r="A97" s="118">
        <f t="shared" si="3"/>
        <v>0</v>
      </c>
      <c r="B97" s="204"/>
      <c r="C97" s="204"/>
      <c r="D97" s="178"/>
      <c r="E97" s="158" t="str">
        <f t="shared" si="4"/>
        <v>Consumer price index (including housing costs) - Consumer Price Index (with housing) for December</v>
      </c>
      <c r="F97" s="179">
        <v>105</v>
      </c>
      <c r="G97" s="158" t="s">
        <v>42</v>
      </c>
      <c r="H97" s="158"/>
      <c r="I97" s="158"/>
      <c r="V97" s="116"/>
    </row>
    <row r="98" spans="1:22" ht="12.75" customHeight="1" outlineLevel="1">
      <c r="A98" s="118">
        <f t="shared" si="3"/>
        <v>0</v>
      </c>
      <c r="B98" s="204"/>
      <c r="C98" s="204"/>
      <c r="D98" s="178"/>
      <c r="E98" s="158" t="str">
        <f t="shared" si="4"/>
        <v>Consumer price index (including housing costs) - Consumer Price Index (with housing) for January</v>
      </c>
      <c r="F98" s="179">
        <v>104.5</v>
      </c>
      <c r="G98" s="158" t="s">
        <v>42</v>
      </c>
      <c r="H98" s="158"/>
      <c r="I98" s="158"/>
      <c r="V98" s="116"/>
    </row>
    <row r="99" spans="1:22" ht="12.75" customHeight="1" outlineLevel="1">
      <c r="A99" s="118">
        <f t="shared" si="3"/>
        <v>0</v>
      </c>
      <c r="B99" s="204"/>
      <c r="C99" s="204"/>
      <c r="D99" s="178"/>
      <c r="E99" s="158" t="str">
        <f t="shared" si="4"/>
        <v>Consumer price index (including housing costs) - Consumer Price Index (with housing) for February</v>
      </c>
      <c r="F99" s="179">
        <v>104.9</v>
      </c>
      <c r="G99" s="158" t="s">
        <v>42</v>
      </c>
      <c r="H99" s="158"/>
      <c r="I99" s="158"/>
      <c r="V99" s="116"/>
    </row>
    <row r="100" spans="1:22" ht="12.75" customHeight="1" outlineLevel="1">
      <c r="A100" s="118">
        <f t="shared" si="3"/>
        <v>0</v>
      </c>
      <c r="B100" s="204"/>
      <c r="C100" s="204"/>
      <c r="D100" s="178"/>
      <c r="E100" s="158" t="str">
        <f t="shared" si="4"/>
        <v>Consumer price index (including housing costs) - Consumer Price Index (with housing) for March</v>
      </c>
      <c r="F100" s="179">
        <v>105.1</v>
      </c>
      <c r="G100" s="158" t="s">
        <v>42</v>
      </c>
      <c r="H100" s="158"/>
      <c r="I100" s="158"/>
      <c r="V100" s="116"/>
    </row>
    <row r="101" spans="1:22" ht="12.75" customHeight="1" outlineLevel="1">
      <c r="A101" s="118">
        <f t="shared" si="3"/>
        <v>0</v>
      </c>
      <c r="C101" s="105"/>
      <c r="D101" s="178"/>
      <c r="E101" s="201"/>
      <c r="F101" s="201"/>
      <c r="G101" s="201"/>
      <c r="H101" s="137"/>
      <c r="V101" s="116"/>
    </row>
    <row r="102" spans="1:22" ht="12.75" customHeight="1" outlineLevel="1">
      <c r="A102" s="118">
        <f t="shared" si="3"/>
        <v>0</v>
      </c>
      <c r="C102" s="105"/>
      <c r="D102" s="178"/>
      <c r="E102" s="201" t="s">
        <v>363</v>
      </c>
      <c r="F102" s="202" t="s">
        <v>365</v>
      </c>
      <c r="G102" s="201" t="s">
        <v>295</v>
      </c>
      <c r="H102" s="203" t="s">
        <v>352</v>
      </c>
      <c r="V102" s="116"/>
    </row>
    <row r="103" spans="1:22" ht="12.75" customHeight="1" outlineLevel="1">
      <c r="A103" s="118">
        <f t="shared" si="3"/>
        <v>0</v>
      </c>
      <c r="C103" s="105"/>
      <c r="D103" s="178"/>
      <c r="E103" s="158" t="str">
        <f xml:space="preserve"> E112</f>
        <v>Consumer price index (including housing costs) - Consumer Price Index (with housing) for November</v>
      </c>
      <c r="F103" s="179">
        <v>104.7</v>
      </c>
      <c r="G103" s="201" t="s">
        <v>42</v>
      </c>
      <c r="H103" s="137"/>
      <c r="V103" s="116"/>
    </row>
    <row r="104" spans="1:22" ht="12.75" customHeight="1" outlineLevel="1">
      <c r="A104" s="118">
        <f t="shared" si="3"/>
        <v>0</v>
      </c>
      <c r="C104" s="105"/>
      <c r="D104" s="142"/>
      <c r="F104" s="140"/>
      <c r="G104" s="137"/>
      <c r="H104" s="137"/>
      <c r="V104" s="116"/>
    </row>
    <row r="105" spans="1:22" ht="12.75" customHeight="1" outlineLevel="1">
      <c r="A105" s="118">
        <f t="shared" si="3"/>
        <v>0</v>
      </c>
      <c r="B105" s="204"/>
      <c r="C105" s="205"/>
      <c r="D105" s="164" t="s">
        <v>366</v>
      </c>
      <c r="E105" s="142" t="s">
        <v>367</v>
      </c>
      <c r="F105" s="158"/>
      <c r="G105" s="158" t="s">
        <v>42</v>
      </c>
      <c r="H105" s="158"/>
      <c r="I105" s="158"/>
      <c r="J105" s="179">
        <v>105.5</v>
      </c>
      <c r="K105" s="179">
        <v>107.6</v>
      </c>
      <c r="L105" s="179">
        <v>109.703354739972</v>
      </c>
      <c r="M105" s="179">
        <v>111.897421834771</v>
      </c>
      <c r="N105" s="179">
        <v>114.172657229451</v>
      </c>
      <c r="O105" s="179">
        <v>116.57028303126999</v>
      </c>
      <c r="P105" s="179">
        <v>119.01825897492699</v>
      </c>
      <c r="Q105" s="179">
        <v>121.39862415442499</v>
      </c>
      <c r="R105" s="179">
        <v>123.826596637514</v>
      </c>
      <c r="S105" s="179">
        <v>126.30312857026399</v>
      </c>
      <c r="T105" s="179">
        <v>128.82919114166901</v>
      </c>
      <c r="U105" s="179">
        <v>131.405774964503</v>
      </c>
      <c r="V105" s="116"/>
    </row>
    <row r="106" spans="1:22" ht="12.75" customHeight="1" outlineLevel="1">
      <c r="A106" s="118">
        <f t="shared" si="3"/>
        <v>0</v>
      </c>
      <c r="B106" s="204"/>
      <c r="C106" s="204"/>
      <c r="D106" s="164" t="s">
        <v>368</v>
      </c>
      <c r="E106" s="142" t="s">
        <v>369</v>
      </c>
      <c r="F106" s="158"/>
      <c r="G106" s="158" t="s">
        <v>42</v>
      </c>
      <c r="H106" s="158"/>
      <c r="I106" s="158"/>
      <c r="J106" s="179">
        <v>105.9</v>
      </c>
      <c r="K106" s="179">
        <v>107.9</v>
      </c>
      <c r="L106" s="179">
        <v>109.884538749418</v>
      </c>
      <c r="M106" s="179">
        <v>112.082229524407</v>
      </c>
      <c r="N106" s="179">
        <v>114.370561696745</v>
      </c>
      <c r="O106" s="179">
        <v>116.772343492377</v>
      </c>
      <c r="P106" s="179">
        <v>119.22456270571701</v>
      </c>
      <c r="Q106" s="179">
        <v>121.609053959831</v>
      </c>
      <c r="R106" s="179">
        <v>124.041235039028</v>
      </c>
      <c r="S106" s="179">
        <v>126.522059739808</v>
      </c>
      <c r="T106" s="179">
        <v>129.05250093460401</v>
      </c>
      <c r="U106" s="179">
        <v>131.63355095329601</v>
      </c>
      <c r="V106" s="116"/>
    </row>
    <row r="107" spans="1:22" ht="12.75" customHeight="1" outlineLevel="1">
      <c r="A107" s="118">
        <f t="shared" si="3"/>
        <v>0</v>
      </c>
      <c r="B107" s="204"/>
      <c r="C107" s="204"/>
      <c r="D107" s="164" t="s">
        <v>370</v>
      </c>
      <c r="E107" s="142" t="s">
        <v>371</v>
      </c>
      <c r="F107" s="158"/>
      <c r="G107" s="158" t="s">
        <v>42</v>
      </c>
      <c r="H107" s="158"/>
      <c r="I107" s="158"/>
      <c r="J107" s="179">
        <v>105.9</v>
      </c>
      <c r="K107" s="179">
        <v>107.9</v>
      </c>
      <c r="L107" s="179">
        <v>110.066021998987</v>
      </c>
      <c r="M107" s="179">
        <v>112.26734243896701</v>
      </c>
      <c r="N107" s="179">
        <v>114.568809207453</v>
      </c>
      <c r="O107" s="179">
        <v>116.97475420081</v>
      </c>
      <c r="P107" s="179">
        <v>119.431224039027</v>
      </c>
      <c r="Q107" s="179">
        <v>121.819848519807</v>
      </c>
      <c r="R107" s="179">
        <v>124.256245490203</v>
      </c>
      <c r="S107" s="179">
        <v>126.741370400007</v>
      </c>
      <c r="T107" s="179">
        <v>129.27619780800799</v>
      </c>
      <c r="U107" s="179">
        <v>131.86172176416801</v>
      </c>
      <c r="V107" s="116"/>
    </row>
    <row r="108" spans="1:22" ht="12.75" customHeight="1" outlineLevel="1">
      <c r="A108" s="118">
        <f t="shared" si="3"/>
        <v>0</v>
      </c>
      <c r="B108" s="204"/>
      <c r="C108" s="204"/>
      <c r="D108" s="164" t="s">
        <v>372</v>
      </c>
      <c r="E108" s="142" t="s">
        <v>373</v>
      </c>
      <c r="F108" s="158"/>
      <c r="G108" s="158" t="s">
        <v>42</v>
      </c>
      <c r="H108" s="158"/>
      <c r="I108" s="158"/>
      <c r="J108" s="179">
        <v>105.9</v>
      </c>
      <c r="K108" s="179">
        <v>108</v>
      </c>
      <c r="L108" s="179">
        <v>110.24780498289699</v>
      </c>
      <c r="M108" s="179">
        <v>112.452761082555</v>
      </c>
      <c r="N108" s="179">
        <v>114.7674003562</v>
      </c>
      <c r="O108" s="179">
        <v>117.17751576368001</v>
      </c>
      <c r="P108" s="179">
        <v>119.638243594717</v>
      </c>
      <c r="Q108" s="179">
        <v>122.03100846661199</v>
      </c>
      <c r="R108" s="179">
        <v>124.471628635944</v>
      </c>
      <c r="S108" s="179">
        <v>126.961061208663</v>
      </c>
      <c r="T108" s="179">
        <v>129.500282432836</v>
      </c>
      <c r="U108" s="179">
        <v>132.09028808149299</v>
      </c>
      <c r="V108" s="116"/>
    </row>
    <row r="109" spans="1:22" ht="12.75" customHeight="1" outlineLevel="1">
      <c r="A109" s="118">
        <f t="shared" si="3"/>
        <v>0</v>
      </c>
      <c r="B109" s="204"/>
      <c r="C109" s="204"/>
      <c r="D109" s="164" t="s">
        <v>374</v>
      </c>
      <c r="E109" s="142" t="s">
        <v>375</v>
      </c>
      <c r="F109" s="158"/>
      <c r="G109" s="158" t="s">
        <v>42</v>
      </c>
      <c r="H109" s="158"/>
      <c r="I109" s="158"/>
      <c r="J109" s="179">
        <v>106.5</v>
      </c>
      <c r="K109" s="179">
        <v>108.3</v>
      </c>
      <c r="L109" s="179">
        <v>110.429888196185</v>
      </c>
      <c r="M109" s="179">
        <v>112.638485960108</v>
      </c>
      <c r="N109" s="179">
        <v>114.96633573864</v>
      </c>
      <c r="O109" s="179">
        <v>117.380628789151</v>
      </c>
      <c r="P109" s="179">
        <v>119.845621993724</v>
      </c>
      <c r="Q109" s="179">
        <v>122.242534433598</v>
      </c>
      <c r="R109" s="179">
        <v>124.68738512227</v>
      </c>
      <c r="S109" s="179">
        <v>127.18113282471499</v>
      </c>
      <c r="T109" s="179">
        <v>129.72475548121</v>
      </c>
      <c r="U109" s="179">
        <v>132.319250590834</v>
      </c>
      <c r="V109" s="116"/>
    </row>
    <row r="110" spans="1:22" ht="12.75" customHeight="1" outlineLevel="1">
      <c r="A110" s="118">
        <f t="shared" si="3"/>
        <v>0</v>
      </c>
      <c r="B110" s="204"/>
      <c r="C110" s="204"/>
      <c r="D110" s="164" t="s">
        <v>376</v>
      </c>
      <c r="E110" s="142" t="s">
        <v>377</v>
      </c>
      <c r="F110" s="158"/>
      <c r="G110" s="158" t="s">
        <v>42</v>
      </c>
      <c r="H110" s="158"/>
      <c r="I110" s="158"/>
      <c r="J110" s="179">
        <v>106.6</v>
      </c>
      <c r="K110" s="179">
        <v>108.469999617629</v>
      </c>
      <c r="L110" s="179">
        <v>110.61227213470301</v>
      </c>
      <c r="M110" s="179">
        <v>112.824517577397</v>
      </c>
      <c r="N110" s="179">
        <v>115.16561595146101</v>
      </c>
      <c r="O110" s="179">
        <v>117.58409388644201</v>
      </c>
      <c r="P110" s="179">
        <v>120.05335985805699</v>
      </c>
      <c r="Q110" s="179">
        <v>122.45442705521801</v>
      </c>
      <c r="R110" s="179">
        <v>124.903515596323</v>
      </c>
      <c r="S110" s="179">
        <v>127.401585908249</v>
      </c>
      <c r="T110" s="179">
        <v>129.94961762641401</v>
      </c>
      <c r="U110" s="179">
        <v>132.54860997894201</v>
      </c>
      <c r="V110" s="116"/>
    </row>
    <row r="111" spans="1:22" ht="12.75" customHeight="1" outlineLevel="1">
      <c r="A111" s="118">
        <f t="shared" si="3"/>
        <v>0</v>
      </c>
      <c r="B111" s="204"/>
      <c r="C111" s="204"/>
      <c r="D111" s="164" t="s">
        <v>378</v>
      </c>
      <c r="E111" s="142" t="s">
        <v>379</v>
      </c>
      <c r="F111" s="158"/>
      <c r="G111" s="158" t="s">
        <v>42</v>
      </c>
      <c r="H111" s="158"/>
      <c r="I111" s="158"/>
      <c r="J111" s="179">
        <v>106.7</v>
      </c>
      <c r="K111" s="179">
        <v>108.64026608539599</v>
      </c>
      <c r="L111" s="179">
        <v>110.794957295123</v>
      </c>
      <c r="M111" s="179">
        <v>113.01085644102599</v>
      </c>
      <c r="N111" s="179">
        <v>115.365241592385</v>
      </c>
      <c r="O111" s="179">
        <v>117.78791166582501</v>
      </c>
      <c r="P111" s="179">
        <v>120.261457810807</v>
      </c>
      <c r="Q111" s="179">
        <v>122.66668696702401</v>
      </c>
      <c r="R111" s="179">
        <v>125.120020706364</v>
      </c>
      <c r="S111" s="179">
        <v>127.622421120491</v>
      </c>
      <c r="T111" s="179">
        <v>130.17486954290101</v>
      </c>
      <c r="U111" s="179">
        <v>132.778366933759</v>
      </c>
      <c r="V111" s="116"/>
    </row>
    <row r="112" spans="1:22" ht="12.75" customHeight="1" outlineLevel="1">
      <c r="A112" s="118">
        <f t="shared" si="3"/>
        <v>0</v>
      </c>
      <c r="B112" s="204"/>
      <c r="C112" s="204"/>
      <c r="D112" s="164" t="s">
        <v>380</v>
      </c>
      <c r="E112" s="142" t="s">
        <v>381</v>
      </c>
      <c r="F112" s="158"/>
      <c r="G112" s="158" t="s">
        <v>42</v>
      </c>
      <c r="H112" s="158"/>
      <c r="I112" s="158"/>
      <c r="J112" s="179">
        <v>106.9</v>
      </c>
      <c r="K112" s="179">
        <v>108.81079982217901</v>
      </c>
      <c r="L112" s="179">
        <v>110.977944174939</v>
      </c>
      <c r="M112" s="179">
        <v>113.197503058438</v>
      </c>
      <c r="N112" s="179">
        <v>115.565213260169</v>
      </c>
      <c r="O112" s="179">
        <v>117.992082738633</v>
      </c>
      <c r="P112" s="179">
        <v>120.46991647614399</v>
      </c>
      <c r="Q112" s="179">
        <v>122.87931480566699</v>
      </c>
      <c r="R112" s="179">
        <v>125.33690110178</v>
      </c>
      <c r="S112" s="179">
        <v>127.843639123816</v>
      </c>
      <c r="T112" s="179">
        <v>130.400511906292</v>
      </c>
      <c r="U112" s="179">
        <v>133.00852214441801</v>
      </c>
      <c r="V112" s="116"/>
    </row>
    <row r="113" spans="1:22" ht="12.75" customHeight="1" outlineLevel="1">
      <c r="A113" s="118">
        <f t="shared" si="3"/>
        <v>0</v>
      </c>
      <c r="B113" s="204"/>
      <c r="C113" s="204"/>
      <c r="D113" s="164" t="s">
        <v>382</v>
      </c>
      <c r="E113" s="142" t="s">
        <v>383</v>
      </c>
      <c r="F113" s="158"/>
      <c r="G113" s="158" t="s">
        <v>42</v>
      </c>
      <c r="H113" s="158"/>
      <c r="I113" s="158"/>
      <c r="J113" s="179">
        <v>107.1</v>
      </c>
      <c r="K113" s="179">
        <v>108.981601247513</v>
      </c>
      <c r="L113" s="179">
        <v>111.161233272464</v>
      </c>
      <c r="M113" s="179">
        <v>113.384457937913</v>
      </c>
      <c r="N113" s="179">
        <v>115.765531554609</v>
      </c>
      <c r="O113" s="179">
        <v>118.196607717256</v>
      </c>
      <c r="P113" s="179">
        <v>120.678736479319</v>
      </c>
      <c r="Q113" s="179">
        <v>123.092311208905</v>
      </c>
      <c r="R113" s="179">
        <v>125.55415743308301</v>
      </c>
      <c r="S113" s="179">
        <v>128.065240581745</v>
      </c>
      <c r="T113" s="179">
        <v>130.62654539338001</v>
      </c>
      <c r="U113" s="179">
        <v>133.239076301247</v>
      </c>
      <c r="V113" s="116"/>
    </row>
    <row r="114" spans="1:22" ht="12.75" customHeight="1" outlineLevel="1">
      <c r="A114" s="118">
        <f t="shared" si="3"/>
        <v>0</v>
      </c>
      <c r="B114" s="204"/>
      <c r="C114" s="204"/>
      <c r="D114" s="164" t="s">
        <v>384</v>
      </c>
      <c r="E114" s="142" t="s">
        <v>385</v>
      </c>
      <c r="F114" s="158"/>
      <c r="G114" s="158" t="s">
        <v>42</v>
      </c>
      <c r="H114" s="158"/>
      <c r="I114" s="158"/>
      <c r="J114" s="179">
        <v>106.4</v>
      </c>
      <c r="K114" s="179">
        <v>109.161593222387</v>
      </c>
      <c r="L114" s="179">
        <v>111.344825086835</v>
      </c>
      <c r="M114" s="179">
        <v>113.580996157239</v>
      </c>
      <c r="N114" s="179">
        <v>115.96619707654099</v>
      </c>
      <c r="O114" s="179">
        <v>118.40148721514799</v>
      </c>
      <c r="P114" s="179">
        <v>120.887918446667</v>
      </c>
      <c r="Q114" s="179">
        <v>123.30567681559999</v>
      </c>
      <c r="R114" s="179">
        <v>125.771790351912</v>
      </c>
      <c r="S114" s="179">
        <v>128.28722615895001</v>
      </c>
      <c r="T114" s="179">
        <v>130.85297068212901</v>
      </c>
      <c r="U114" s="179">
        <v>133.47003009577199</v>
      </c>
      <c r="V114" s="116"/>
    </row>
    <row r="115" spans="1:22" ht="12.75" customHeight="1" outlineLevel="1">
      <c r="A115" s="118">
        <f t="shared" si="3"/>
        <v>0</v>
      </c>
      <c r="B115" s="204"/>
      <c r="C115" s="204"/>
      <c r="D115" s="164" t="s">
        <v>386</v>
      </c>
      <c r="E115" s="142" t="s">
        <v>387</v>
      </c>
      <c r="F115" s="158"/>
      <c r="G115" s="158" t="s">
        <v>42</v>
      </c>
      <c r="H115" s="158"/>
      <c r="I115" s="158"/>
      <c r="J115" s="179">
        <v>106.8</v>
      </c>
      <c r="K115" s="179">
        <v>109.341882468641</v>
      </c>
      <c r="L115" s="179">
        <v>111.52872011801399</v>
      </c>
      <c r="M115" s="179">
        <v>113.77787505175399</v>
      </c>
      <c r="N115" s="179">
        <v>116.167210427841</v>
      </c>
      <c r="O115" s="179">
        <v>118.606721846825</v>
      </c>
      <c r="P115" s="179">
        <v>121.097463005609</v>
      </c>
      <c r="Q115" s="179">
        <v>123.519412265721</v>
      </c>
      <c r="R115" s="179">
        <v>125.989800511035</v>
      </c>
      <c r="S115" s="179">
        <v>128.50959652125599</v>
      </c>
      <c r="T115" s="179">
        <v>131.079788451681</v>
      </c>
      <c r="U115" s="179">
        <v>133.701384220715</v>
      </c>
      <c r="V115" s="116"/>
    </row>
    <row r="116" spans="1:22" ht="12.75" customHeight="1" outlineLevel="1">
      <c r="A116" s="118">
        <f t="shared" si="3"/>
        <v>0</v>
      </c>
      <c r="B116" s="204"/>
      <c r="C116" s="204"/>
      <c r="D116" s="164" t="s">
        <v>388</v>
      </c>
      <c r="E116" s="142" t="s">
        <v>389</v>
      </c>
      <c r="F116" s="158"/>
      <c r="G116" s="158" t="s">
        <v>42</v>
      </c>
      <c r="H116" s="158"/>
      <c r="I116" s="158"/>
      <c r="J116" s="179">
        <v>107</v>
      </c>
      <c r="K116" s="179">
        <v>109.52246947724301</v>
      </c>
      <c r="L116" s="179">
        <v>111.712918866788</v>
      </c>
      <c r="M116" s="179">
        <v>113.97509521197701</v>
      </c>
      <c r="N116" s="179">
        <v>116.368572211429</v>
      </c>
      <c r="O116" s="179">
        <v>118.812312227869</v>
      </c>
      <c r="P116" s="179">
        <v>121.307370784654</v>
      </c>
      <c r="Q116" s="179">
        <v>123.73351820034701</v>
      </c>
      <c r="R116" s="179">
        <v>126.208188564354</v>
      </c>
      <c r="S116" s="179">
        <v>128.732352335641</v>
      </c>
      <c r="T116" s="179">
        <v>131.30699938235401</v>
      </c>
      <c r="U116" s="179">
        <v>133.93313937000099</v>
      </c>
      <c r="V116" s="116"/>
    </row>
    <row r="117" spans="1:22" ht="12.75" customHeight="1" outlineLevel="1">
      <c r="A117" s="118">
        <f t="shared" si="3"/>
        <v>0</v>
      </c>
      <c r="C117" s="105"/>
      <c r="D117" s="142"/>
      <c r="F117" s="140"/>
      <c r="G117" s="137"/>
      <c r="H117" s="137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16"/>
    </row>
    <row r="118" spans="1:22" ht="12.75" customHeight="1" outlineLevel="1">
      <c r="A118" s="118">
        <f t="shared" si="3"/>
        <v>0</v>
      </c>
      <c r="B118" s="138" t="s">
        <v>390</v>
      </c>
      <c r="C118" s="138"/>
      <c r="D118" s="151"/>
      <c r="E118" s="139"/>
      <c r="F118" s="140"/>
      <c r="G118" s="137"/>
      <c r="H118" s="137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16"/>
    </row>
    <row r="119" spans="1:22" ht="12.75" customHeight="1" outlineLevel="1">
      <c r="A119" s="118">
        <f t="shared" si="3"/>
        <v>0</v>
      </c>
      <c r="C119" s="105"/>
      <c r="D119" s="142"/>
      <c r="F119" s="140"/>
      <c r="G119" s="137"/>
      <c r="H119" s="137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16"/>
    </row>
    <row r="120" spans="1:22" ht="12.75" customHeight="1" outlineLevel="1">
      <c r="A120" s="118">
        <f t="shared" si="3"/>
        <v>0</v>
      </c>
      <c r="B120" s="176"/>
      <c r="C120" s="176"/>
      <c r="D120" s="142"/>
      <c r="E120" s="206" t="s">
        <v>391</v>
      </c>
      <c r="F120" s="206">
        <v>0</v>
      </c>
      <c r="G120" s="206" t="s">
        <v>64</v>
      </c>
      <c r="H120" s="166">
        <v>0</v>
      </c>
      <c r="I120" s="166">
        <v>0</v>
      </c>
      <c r="J120" s="169">
        <v>2.1269790500559899E-2</v>
      </c>
      <c r="K120" s="169">
        <v>1.9909655450195001E-2</v>
      </c>
      <c r="L120" s="169">
        <v>1.9833640562245701E-2</v>
      </c>
      <c r="M120" s="169">
        <v>2.0041983108134896E-2</v>
      </c>
      <c r="N120" s="169">
        <v>2.0751251595618504E-2</v>
      </c>
      <c r="O120" s="169">
        <v>2.10000000000004E-2</v>
      </c>
      <c r="P120" s="169">
        <v>2.1000000000000799E-2</v>
      </c>
      <c r="Q120" s="169">
        <v>0.02</v>
      </c>
      <c r="R120" s="169">
        <v>0.02</v>
      </c>
      <c r="S120" s="169">
        <v>2.0000000000000198E-2</v>
      </c>
      <c r="T120" s="169">
        <v>1.9999999999999799E-2</v>
      </c>
      <c r="U120" s="169">
        <v>2.0000000000000198E-2</v>
      </c>
      <c r="V120" s="116"/>
    </row>
    <row r="121" spans="1:22" ht="12.75" customHeight="1" outlineLevel="1">
      <c r="A121" s="118">
        <f t="shared" si="3"/>
        <v>0</v>
      </c>
      <c r="D121" s="142"/>
      <c r="E121" s="166" t="s">
        <v>392</v>
      </c>
      <c r="F121" s="166">
        <v>0</v>
      </c>
      <c r="G121" s="166" t="s">
        <v>64</v>
      </c>
      <c r="H121" s="166">
        <v>0</v>
      </c>
      <c r="I121" s="166">
        <v>0</v>
      </c>
      <c r="J121" s="169">
        <v>0</v>
      </c>
      <c r="K121" s="169">
        <v>0</v>
      </c>
      <c r="L121" s="169">
        <v>0.02</v>
      </c>
      <c r="M121" s="169">
        <v>0.02</v>
      </c>
      <c r="N121" s="169">
        <v>0.02</v>
      </c>
      <c r="O121" s="169">
        <v>0.02</v>
      </c>
      <c r="P121" s="169">
        <v>0.02</v>
      </c>
      <c r="Q121" s="169">
        <v>0.02</v>
      </c>
      <c r="R121" s="169">
        <v>0.02</v>
      </c>
      <c r="S121" s="169">
        <v>0.02</v>
      </c>
      <c r="T121" s="169">
        <v>0.02</v>
      </c>
      <c r="U121" s="169">
        <v>0.02</v>
      </c>
      <c r="V121" s="116"/>
    </row>
    <row r="122" spans="1:22" ht="12.75" customHeight="1" outlineLevel="1">
      <c r="A122" s="118">
        <f t="shared" si="3"/>
        <v>0</v>
      </c>
      <c r="D122" s="142"/>
      <c r="V122" s="116"/>
    </row>
    <row r="123" spans="1:22" ht="12.75" customHeight="1" outlineLevel="1">
      <c r="A123" s="118">
        <f t="shared" si="3"/>
        <v>0</v>
      </c>
      <c r="B123" s="138" t="s">
        <v>393</v>
      </c>
      <c r="C123" s="138"/>
      <c r="D123" s="151"/>
      <c r="E123" s="139"/>
      <c r="V123" s="116"/>
    </row>
    <row r="124" spans="1:22" ht="12.75" customHeight="1" outlineLevel="1">
      <c r="A124" s="118">
        <f t="shared" si="3"/>
        <v>0</v>
      </c>
      <c r="D124" s="142"/>
      <c r="V124" s="116"/>
    </row>
    <row r="125" spans="1:22" ht="12.75" customHeight="1" outlineLevel="1">
      <c r="A125" s="118">
        <f t="shared" si="3"/>
        <v>0</v>
      </c>
      <c r="C125" s="105"/>
      <c r="D125" s="142"/>
      <c r="E125" s="142" t="s">
        <v>394</v>
      </c>
      <c r="F125" s="207">
        <v>0</v>
      </c>
      <c r="G125" s="208" t="s">
        <v>395</v>
      </c>
      <c r="H125" s="208"/>
      <c r="V125" s="116"/>
    </row>
    <row r="126" spans="1:22" ht="12.75" customHeight="1" outlineLevel="1">
      <c r="A126" s="118">
        <f t="shared" si="3"/>
        <v>0</v>
      </c>
      <c r="D126" s="142"/>
      <c r="V126" s="116"/>
    </row>
    <row r="127" spans="1:22" ht="12.75" customHeight="1" outlineLevel="1">
      <c r="A127" s="118">
        <f t="shared" si="3"/>
        <v>0</v>
      </c>
      <c r="B127" s="176"/>
      <c r="C127" s="177"/>
      <c r="D127" s="178"/>
      <c r="E127" s="166" t="s">
        <v>396</v>
      </c>
      <c r="F127" s="166">
        <v>0</v>
      </c>
      <c r="G127" s="166" t="s">
        <v>64</v>
      </c>
      <c r="H127" s="166">
        <v>0</v>
      </c>
      <c r="I127" s="166">
        <v>0</v>
      </c>
      <c r="J127" s="169">
        <v>0</v>
      </c>
      <c r="K127" s="169">
        <v>0</v>
      </c>
      <c r="L127" s="169">
        <v>0</v>
      </c>
      <c r="M127" s="169">
        <v>0</v>
      </c>
      <c r="N127" s="169">
        <v>0</v>
      </c>
      <c r="O127" s="169">
        <v>0</v>
      </c>
      <c r="P127" s="169">
        <v>0</v>
      </c>
      <c r="Q127" s="169">
        <v>0</v>
      </c>
      <c r="R127" s="169">
        <v>0</v>
      </c>
      <c r="S127" s="169">
        <v>0</v>
      </c>
      <c r="T127" s="169">
        <v>0</v>
      </c>
      <c r="U127" s="169">
        <v>0</v>
      </c>
      <c r="V127" s="116"/>
    </row>
    <row r="128" spans="1:22" ht="12.75" customHeight="1" outlineLevel="1">
      <c r="A128" s="118">
        <f t="shared" si="3"/>
        <v>0</v>
      </c>
      <c r="B128" s="176"/>
      <c r="C128" s="177"/>
      <c r="D128" s="178"/>
      <c r="E128" s="206" t="s">
        <v>397</v>
      </c>
      <c r="F128" s="166">
        <v>0</v>
      </c>
      <c r="G128" s="166" t="s">
        <v>64</v>
      </c>
      <c r="H128" s="166">
        <v>0</v>
      </c>
      <c r="I128" s="166">
        <v>0</v>
      </c>
      <c r="J128" s="169">
        <v>0</v>
      </c>
      <c r="K128" s="169">
        <v>0</v>
      </c>
      <c r="L128" s="169">
        <v>0</v>
      </c>
      <c r="M128" s="169">
        <v>0</v>
      </c>
      <c r="N128" s="169">
        <v>0</v>
      </c>
      <c r="O128" s="169">
        <v>0</v>
      </c>
      <c r="P128" s="169">
        <v>0</v>
      </c>
      <c r="Q128" s="169">
        <v>0</v>
      </c>
      <c r="R128" s="169">
        <v>0</v>
      </c>
      <c r="S128" s="169">
        <v>0</v>
      </c>
      <c r="T128" s="169">
        <v>0</v>
      </c>
      <c r="U128" s="169">
        <v>0</v>
      </c>
      <c r="V128" s="116"/>
    </row>
    <row r="129" spans="1:22" ht="12.75" customHeight="1" outlineLevel="1">
      <c r="A129" s="118">
        <f t="shared" si="3"/>
        <v>0</v>
      </c>
      <c r="B129" s="176"/>
      <c r="C129" s="177"/>
      <c r="D129" s="178"/>
      <c r="E129" s="20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16"/>
    </row>
    <row r="130" spans="1:22" ht="12.75" customHeight="1" outlineLevel="1">
      <c r="A130" s="118">
        <f t="shared" si="3"/>
        <v>0</v>
      </c>
      <c r="B130" s="176"/>
      <c r="C130" s="177"/>
      <c r="D130" s="142" t="s">
        <v>398</v>
      </c>
      <c r="E130" s="142" t="s">
        <v>399</v>
      </c>
      <c r="F130" s="158"/>
      <c r="G130" s="158" t="s">
        <v>42</v>
      </c>
      <c r="H130" s="158"/>
      <c r="I130" s="158"/>
      <c r="J130" s="179">
        <v>279.7</v>
      </c>
      <c r="K130" s="179">
        <v>288.2</v>
      </c>
      <c r="L130" s="179">
        <v>296.81994379694203</v>
      </c>
      <c r="M130" s="179">
        <v>305.32865399748601</v>
      </c>
      <c r="N130" s="179">
        <v>314.691934446201</v>
      </c>
      <c r="O130" s="179">
        <v>324.76207634847901</v>
      </c>
      <c r="P130" s="179">
        <v>335.15446279163098</v>
      </c>
      <c r="Q130" s="179">
        <v>345.20909667538001</v>
      </c>
      <c r="R130" s="179">
        <v>355.565369575641</v>
      </c>
      <c r="S130" s="179">
        <v>366.23233066290999</v>
      </c>
      <c r="T130" s="179">
        <v>377.21930058279702</v>
      </c>
      <c r="U130" s="179">
        <v>388.53587960028102</v>
      </c>
      <c r="V130" s="116"/>
    </row>
    <row r="131" spans="1:22" ht="12.75" customHeight="1" outlineLevel="1">
      <c r="A131" s="118">
        <f t="shared" si="3"/>
        <v>0</v>
      </c>
      <c r="B131" s="176"/>
      <c r="C131" s="177"/>
      <c r="D131" s="142" t="s">
        <v>400</v>
      </c>
      <c r="E131" s="142" t="s">
        <v>401</v>
      </c>
      <c r="F131" s="158"/>
      <c r="G131" s="158" t="s">
        <v>42</v>
      </c>
      <c r="H131" s="158"/>
      <c r="I131" s="158"/>
      <c r="J131" s="179">
        <v>280.7</v>
      </c>
      <c r="K131" s="179">
        <v>289.2</v>
      </c>
      <c r="L131" s="179">
        <v>297.50379137925398</v>
      </c>
      <c r="M131" s="179">
        <v>306.08167682745898</v>
      </c>
      <c r="N131" s="179">
        <v>315.51905088813697</v>
      </c>
      <c r="O131" s="179">
        <v>325.61566051655802</v>
      </c>
      <c r="P131" s="179">
        <v>336.03536165308702</v>
      </c>
      <c r="Q131" s="179">
        <v>346.11642250268</v>
      </c>
      <c r="R131" s="179">
        <v>356.49991517775999</v>
      </c>
      <c r="S131" s="179">
        <v>367.194912633093</v>
      </c>
      <c r="T131" s="179">
        <v>378.21076001208598</v>
      </c>
      <c r="U131" s="179">
        <v>389.55708281244898</v>
      </c>
      <c r="V131" s="116"/>
    </row>
    <row r="132" spans="1:22" ht="12.75" customHeight="1" outlineLevel="1">
      <c r="A132" s="118">
        <f t="shared" si="3"/>
        <v>0</v>
      </c>
      <c r="B132" s="176"/>
      <c r="C132" s="177"/>
      <c r="D132" s="142" t="s">
        <v>402</v>
      </c>
      <c r="E132" s="142" t="s">
        <v>403</v>
      </c>
      <c r="F132" s="158"/>
      <c r="G132" s="158" t="s">
        <v>42</v>
      </c>
      <c r="H132" s="158"/>
      <c r="I132" s="158"/>
      <c r="J132" s="179">
        <v>281.5</v>
      </c>
      <c r="K132" s="179">
        <v>289.60000000000002</v>
      </c>
      <c r="L132" s="179">
        <v>298.18921448748898</v>
      </c>
      <c r="M132" s="179">
        <v>306.83655681487397</v>
      </c>
      <c r="N132" s="179">
        <v>316.34834127078699</v>
      </c>
      <c r="O132" s="179">
        <v>326.47148819145201</v>
      </c>
      <c r="P132" s="179">
        <v>336.91857581357903</v>
      </c>
      <c r="Q132" s="179">
        <v>347.02613308798601</v>
      </c>
      <c r="R132" s="179">
        <v>357.43691708062602</v>
      </c>
      <c r="S132" s="179">
        <v>368.160024593044</v>
      </c>
      <c r="T132" s="179">
        <v>379.204825330836</v>
      </c>
      <c r="U132" s="179">
        <v>390.58097009076101</v>
      </c>
      <c r="V132" s="116"/>
    </row>
    <row r="133" spans="1:22" ht="12.75" customHeight="1" outlineLevel="1">
      <c r="A133" s="118">
        <f t="shared" si="3"/>
        <v>0</v>
      </c>
      <c r="B133" s="176"/>
      <c r="C133" s="177"/>
      <c r="D133" s="142" t="s">
        <v>404</v>
      </c>
      <c r="E133" s="142" t="s">
        <v>405</v>
      </c>
      <c r="F133" s="158"/>
      <c r="G133" s="158" t="s">
        <v>42</v>
      </c>
      <c r="H133" s="158"/>
      <c r="I133" s="158"/>
      <c r="J133" s="179">
        <v>281.7</v>
      </c>
      <c r="K133" s="179">
        <v>289.5</v>
      </c>
      <c r="L133" s="179">
        <v>298.87621675152297</v>
      </c>
      <c r="M133" s="179">
        <v>307.593298539984</v>
      </c>
      <c r="N133" s="179">
        <v>317.17981130799899</v>
      </c>
      <c r="O133" s="179">
        <v>327.32956526985498</v>
      </c>
      <c r="P133" s="179">
        <v>337.80411135849101</v>
      </c>
      <c r="Q133" s="179">
        <v>347.93823469924502</v>
      </c>
      <c r="R133" s="179">
        <v>358.376381740223</v>
      </c>
      <c r="S133" s="179">
        <v>369.12767319242897</v>
      </c>
      <c r="T133" s="179">
        <v>380.20150338820201</v>
      </c>
      <c r="U133" s="179">
        <v>391.607548489848</v>
      </c>
      <c r="V133" s="116"/>
    </row>
    <row r="134" spans="1:22" ht="12.75" customHeight="1" outlineLevel="1">
      <c r="A134" s="118">
        <f t="shared" si="3"/>
        <v>0</v>
      </c>
      <c r="B134" s="176"/>
      <c r="C134" s="177"/>
      <c r="D134" s="142" t="s">
        <v>406</v>
      </c>
      <c r="E134" s="142" t="s">
        <v>407</v>
      </c>
      <c r="F134" s="158"/>
      <c r="G134" s="158" t="s">
        <v>42</v>
      </c>
      <c r="H134" s="158"/>
      <c r="I134" s="158"/>
      <c r="J134" s="179">
        <v>284.2</v>
      </c>
      <c r="K134" s="179">
        <v>291.5</v>
      </c>
      <c r="L134" s="179">
        <v>299.56480180959397</v>
      </c>
      <c r="M134" s="179">
        <v>308.35190659433698</v>
      </c>
      <c r="N134" s="179">
        <v>318.01346672864003</v>
      </c>
      <c r="O134" s="179">
        <v>328.18989766395703</v>
      </c>
      <c r="P134" s="179">
        <v>338.69197438920298</v>
      </c>
      <c r="Q134" s="179">
        <v>348.85273362087997</v>
      </c>
      <c r="R134" s="179">
        <v>359.318315629506</v>
      </c>
      <c r="S134" s="179">
        <v>370.09786509839103</v>
      </c>
      <c r="T134" s="179">
        <v>381.20080105134298</v>
      </c>
      <c r="U134" s="179">
        <v>392.63682508288298</v>
      </c>
      <c r="V134" s="116"/>
    </row>
    <row r="135" spans="1:22" ht="12.75" customHeight="1" outlineLevel="1">
      <c r="A135" s="118">
        <f t="shared" si="3"/>
        <v>0</v>
      </c>
      <c r="B135" s="176"/>
      <c r="C135" s="177"/>
      <c r="D135" s="142" t="s">
        <v>408</v>
      </c>
      <c r="E135" s="142" t="s">
        <v>409</v>
      </c>
      <c r="F135" s="158"/>
      <c r="G135" s="158" t="s">
        <v>42</v>
      </c>
      <c r="H135" s="158"/>
      <c r="I135" s="158"/>
      <c r="J135" s="179">
        <v>284.10000000000002</v>
      </c>
      <c r="K135" s="179">
        <v>292.14789585630501</v>
      </c>
      <c r="L135" s="179">
        <v>300.254973308324</v>
      </c>
      <c r="M135" s="179">
        <v>309.11238558080299</v>
      </c>
      <c r="N135" s="179">
        <v>318.84931327663401</v>
      </c>
      <c r="O135" s="179">
        <v>329.05249130148701</v>
      </c>
      <c r="P135" s="179">
        <v>339.58217102313398</v>
      </c>
      <c r="Q135" s="179">
        <v>349.769636153828</v>
      </c>
      <c r="R135" s="179">
        <v>360.26272523844301</v>
      </c>
      <c r="S135" s="179">
        <v>371.07060699559599</v>
      </c>
      <c r="T135" s="179">
        <v>382.20272520546399</v>
      </c>
      <c r="U135" s="179">
        <v>393.66880696162798</v>
      </c>
      <c r="V135" s="116"/>
    </row>
    <row r="136" spans="1:22" ht="12.75" customHeight="1" outlineLevel="1">
      <c r="A136" s="118">
        <f t="shared" si="3"/>
        <v>0</v>
      </c>
      <c r="B136" s="176"/>
      <c r="C136" s="177"/>
      <c r="D136" s="142" t="s">
        <v>410</v>
      </c>
      <c r="E136" s="142" t="s">
        <v>411</v>
      </c>
      <c r="F136" s="158"/>
      <c r="G136" s="158" t="s">
        <v>42</v>
      </c>
      <c r="H136" s="158"/>
      <c r="I136" s="158"/>
      <c r="J136" s="179">
        <v>284.5</v>
      </c>
      <c r="K136" s="179">
        <v>292.79723174362402</v>
      </c>
      <c r="L136" s="179">
        <v>300.94673490273601</v>
      </c>
      <c r="M136" s="179">
        <v>309.87474011360501</v>
      </c>
      <c r="N136" s="179">
        <v>319.687356711002</v>
      </c>
      <c r="O136" s="179">
        <v>329.91735212575401</v>
      </c>
      <c r="P136" s="179">
        <v>340.474707393779</v>
      </c>
      <c r="Q136" s="179">
        <v>350.68894861559198</v>
      </c>
      <c r="R136" s="179">
        <v>361.20961707406002</v>
      </c>
      <c r="S136" s="179">
        <v>372.045905586282</v>
      </c>
      <c r="T136" s="179">
        <v>383.20728275387</v>
      </c>
      <c r="U136" s="179">
        <v>394.70350123648598</v>
      </c>
      <c r="V136" s="116"/>
    </row>
    <row r="137" spans="1:22" ht="12.75" customHeight="1" outlineLevel="1">
      <c r="A137" s="118">
        <f t="shared" si="3"/>
        <v>0</v>
      </c>
      <c r="B137" s="176"/>
      <c r="C137" s="177"/>
      <c r="D137" s="142" t="s">
        <v>412</v>
      </c>
      <c r="E137" s="142" t="s">
        <v>413</v>
      </c>
      <c r="F137" s="158"/>
      <c r="G137" s="158" t="s">
        <v>42</v>
      </c>
      <c r="H137" s="158"/>
      <c r="I137" s="158"/>
      <c r="J137" s="179">
        <v>284.60000000000002</v>
      </c>
      <c r="K137" s="179">
        <v>293.44801086260998</v>
      </c>
      <c r="L137" s="179">
        <v>301.640090256272</v>
      </c>
      <c r="M137" s="179">
        <v>310.638974818348</v>
      </c>
      <c r="N137" s="179">
        <v>320.52760280590201</v>
      </c>
      <c r="O137" s="179">
        <v>330.78448609569102</v>
      </c>
      <c r="P137" s="179">
        <v>341.36958965075303</v>
      </c>
      <c r="Q137" s="179">
        <v>351.61067734027603</v>
      </c>
      <c r="R137" s="179">
        <v>362.15899766048398</v>
      </c>
      <c r="S137" s="179">
        <v>373.02376759029897</v>
      </c>
      <c r="T137" s="179">
        <v>384.21448061800697</v>
      </c>
      <c r="U137" s="179">
        <v>395.74091503654802</v>
      </c>
      <c r="V137" s="116"/>
    </row>
    <row r="138" spans="1:22" ht="12.75" customHeight="1" outlineLevel="1">
      <c r="A138" s="118">
        <f t="shared" si="3"/>
        <v>0</v>
      </c>
      <c r="B138" s="176"/>
      <c r="C138" s="177"/>
      <c r="D138" s="142" t="s">
        <v>414</v>
      </c>
      <c r="E138" s="142" t="s">
        <v>415</v>
      </c>
      <c r="F138" s="158"/>
      <c r="G138" s="158" t="s">
        <v>42</v>
      </c>
      <c r="H138" s="158"/>
      <c r="I138" s="158"/>
      <c r="J138" s="179">
        <v>285.60000000000002</v>
      </c>
      <c r="K138" s="179">
        <v>294.100236421028</v>
      </c>
      <c r="L138" s="179">
        <v>302.33504304081703</v>
      </c>
      <c r="M138" s="179">
        <v>311.40509433204198</v>
      </c>
      <c r="N138" s="179">
        <v>321.37005735066703</v>
      </c>
      <c r="O138" s="179">
        <v>331.65389918588897</v>
      </c>
      <c r="P138" s="179">
        <v>342.26682395983698</v>
      </c>
      <c r="Q138" s="179">
        <v>352.53482867863198</v>
      </c>
      <c r="R138" s="179">
        <v>363.11087353899097</v>
      </c>
      <c r="S138" s="179">
        <v>374.00419974516097</v>
      </c>
      <c r="T138" s="179">
        <v>385.22432573751598</v>
      </c>
      <c r="U138" s="179">
        <v>396.78105550964102</v>
      </c>
      <c r="V138" s="116"/>
    </row>
    <row r="139" spans="1:22" ht="12.75" customHeight="1" outlineLevel="1">
      <c r="A139" s="118">
        <f t="shared" si="3"/>
        <v>0</v>
      </c>
      <c r="B139" s="176"/>
      <c r="C139" s="177"/>
      <c r="D139" s="142" t="s">
        <v>416</v>
      </c>
      <c r="E139" s="142" t="s">
        <v>417</v>
      </c>
      <c r="F139" s="158"/>
      <c r="G139" s="158" t="s">
        <v>42</v>
      </c>
      <c r="H139" s="158"/>
      <c r="I139" s="158"/>
      <c r="J139" s="179">
        <v>283</v>
      </c>
      <c r="K139" s="179">
        <v>294.77781803182302</v>
      </c>
      <c r="L139" s="179">
        <v>303.08068281857697</v>
      </c>
      <c r="M139" s="179">
        <v>312.22357185062901</v>
      </c>
      <c r="N139" s="179">
        <v>322.21472614984901</v>
      </c>
      <c r="O139" s="179">
        <v>332.52559738664399</v>
      </c>
      <c r="P139" s="179">
        <v>343.16641650301699</v>
      </c>
      <c r="Q139" s="179">
        <v>353.461408998107</v>
      </c>
      <c r="R139" s="179">
        <v>364.06525126805002</v>
      </c>
      <c r="S139" s="179">
        <v>374.98720880609199</v>
      </c>
      <c r="T139" s="179">
        <v>386.23682507027502</v>
      </c>
      <c r="U139" s="179">
        <v>397.82392982238298</v>
      </c>
      <c r="V139" s="116"/>
    </row>
    <row r="140" spans="1:22" ht="12.75" customHeight="1" outlineLevel="1">
      <c r="A140" s="118">
        <f t="shared" si="3"/>
        <v>0</v>
      </c>
      <c r="B140" s="176"/>
      <c r="C140" s="177"/>
      <c r="D140" s="142" t="s">
        <v>418</v>
      </c>
      <c r="E140" s="142" t="s">
        <v>419</v>
      </c>
      <c r="F140" s="158"/>
      <c r="G140" s="158" t="s">
        <v>42</v>
      </c>
      <c r="H140" s="158"/>
      <c r="I140" s="158"/>
      <c r="J140" s="179">
        <v>285</v>
      </c>
      <c r="K140" s="179">
        <v>295.45696073228203</v>
      </c>
      <c r="L140" s="179">
        <v>303.82816154518099</v>
      </c>
      <c r="M140" s="179">
        <v>313.04420060392698</v>
      </c>
      <c r="N140" s="179">
        <v>323.06161502325301</v>
      </c>
      <c r="O140" s="179">
        <v>333.39958670399699</v>
      </c>
      <c r="P140" s="179">
        <v>344.06837347852502</v>
      </c>
      <c r="Q140" s="179">
        <v>354.39042468288102</v>
      </c>
      <c r="R140" s="179">
        <v>365.02213742336698</v>
      </c>
      <c r="S140" s="179">
        <v>375.97280154606801</v>
      </c>
      <c r="T140" s="179">
        <v>387.25198559245098</v>
      </c>
      <c r="U140" s="179">
        <v>398.86954516022399</v>
      </c>
      <c r="V140" s="116"/>
    </row>
    <row r="141" spans="1:22" ht="12.75" customHeight="1" outlineLevel="1">
      <c r="A141" s="118">
        <f t="shared" si="3"/>
        <v>0</v>
      </c>
      <c r="B141" s="176"/>
      <c r="C141" s="177"/>
      <c r="D141" s="142" t="s">
        <v>420</v>
      </c>
      <c r="E141" s="142" t="s">
        <v>421</v>
      </c>
      <c r="F141" s="158"/>
      <c r="G141" s="158" t="s">
        <v>42</v>
      </c>
      <c r="H141" s="158"/>
      <c r="I141" s="158"/>
      <c r="J141" s="179">
        <v>285.10000000000002</v>
      </c>
      <c r="K141" s="179">
        <v>296.13766811902099</v>
      </c>
      <c r="L141" s="179">
        <v>304.57748375597498</v>
      </c>
      <c r="M141" s="179">
        <v>313.86698624610801</v>
      </c>
      <c r="N141" s="179">
        <v>323.91072980598301</v>
      </c>
      <c r="O141" s="179">
        <v>334.27587315977502</v>
      </c>
      <c r="P141" s="179">
        <v>344.972701100888</v>
      </c>
      <c r="Q141" s="179">
        <v>355.32188213391402</v>
      </c>
      <c r="R141" s="179">
        <v>365.981538597932</v>
      </c>
      <c r="S141" s="179">
        <v>376.96098475587002</v>
      </c>
      <c r="T141" s="179">
        <v>388.26981429854601</v>
      </c>
      <c r="U141" s="179">
        <v>399.91790872750198</v>
      </c>
      <c r="V141" s="116"/>
    </row>
    <row r="142" spans="1:22" ht="12.75" customHeight="1" outlineLevel="1">
      <c r="A142" s="118">
        <f t="shared" si="3"/>
        <v>0</v>
      </c>
      <c r="B142" s="176"/>
      <c r="C142" s="177"/>
      <c r="D142" s="178"/>
      <c r="E142" s="20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16"/>
    </row>
    <row r="143" spans="1:22" ht="12.75" customHeight="1" outlineLevel="1">
      <c r="A143" s="118">
        <f t="shared" si="3"/>
        <v>0</v>
      </c>
      <c r="B143" s="176"/>
      <c r="C143" s="177"/>
      <c r="D143" s="142" t="s">
        <v>422</v>
      </c>
      <c r="E143" s="142" t="s">
        <v>423</v>
      </c>
      <c r="F143" s="166"/>
      <c r="G143" s="166" t="s">
        <v>64</v>
      </c>
      <c r="H143" s="166"/>
      <c r="I143" s="166"/>
      <c r="J143" s="169">
        <v>3.0555639758707499E-2</v>
      </c>
      <c r="K143" s="169">
        <v>3.1522140708501102E-2</v>
      </c>
      <c r="L143" s="169">
        <v>2.87297322471372E-2</v>
      </c>
      <c r="M143" s="169">
        <v>2.9587648685594999E-2</v>
      </c>
      <c r="N143" s="169">
        <v>3.1503683270760301E-2</v>
      </c>
      <c r="O143" s="169">
        <v>3.20000000000005E-2</v>
      </c>
      <c r="P143" s="169">
        <v>3.2000000000000001E-2</v>
      </c>
      <c r="Q143" s="169">
        <v>0.03</v>
      </c>
      <c r="R143" s="169">
        <v>2.9999999999999801E-2</v>
      </c>
      <c r="S143" s="169">
        <v>0.03</v>
      </c>
      <c r="T143" s="169">
        <v>2.9999999999999801E-2</v>
      </c>
      <c r="U143" s="169">
        <v>3.0000000000000498E-2</v>
      </c>
      <c r="V143" s="116"/>
    </row>
    <row r="144" spans="1:22" ht="12.75" customHeight="1" outlineLevel="1">
      <c r="A144" s="118">
        <f t="shared" si="3"/>
        <v>0</v>
      </c>
      <c r="D144" s="142"/>
      <c r="V144" s="116"/>
    </row>
    <row r="145" spans="1:22" ht="12.75" customHeight="1" outlineLevel="1">
      <c r="A145" s="118">
        <f t="shared" si="3"/>
        <v>0</v>
      </c>
      <c r="B145" s="138" t="s">
        <v>424</v>
      </c>
      <c r="C145" s="138"/>
      <c r="D145" s="151"/>
      <c r="E145" s="139"/>
      <c r="F145" s="140"/>
      <c r="G145" s="137"/>
      <c r="H145" s="137"/>
      <c r="V145" s="116"/>
    </row>
    <row r="146" spans="1:22" ht="12.75" customHeight="1" outlineLevel="1">
      <c r="A146" s="118">
        <f t="shared" si="3"/>
        <v>0</v>
      </c>
      <c r="C146" s="105"/>
      <c r="D146" s="142"/>
      <c r="F146" s="140"/>
      <c r="G146" s="137"/>
      <c r="H146" s="137"/>
      <c r="V146" s="116"/>
    </row>
    <row r="147" spans="1:22" ht="12.75" customHeight="1" outlineLevel="1">
      <c r="A147" s="118">
        <f t="shared" si="3"/>
        <v>0</v>
      </c>
      <c r="C147" s="105"/>
      <c r="D147" s="142"/>
      <c r="E147" s="106" t="s">
        <v>425</v>
      </c>
      <c r="F147" s="152">
        <v>43555</v>
      </c>
      <c r="G147" s="106" t="s">
        <v>25</v>
      </c>
      <c r="H147" s="208"/>
      <c r="V147" s="116"/>
    </row>
    <row r="148" spans="1:22" ht="12.75" customHeight="1" outlineLevel="1">
      <c r="A148" s="118">
        <f t="shared" si="3"/>
        <v>0</v>
      </c>
      <c r="D148" s="142"/>
      <c r="V148" s="116"/>
    </row>
    <row r="149" spans="1:22" ht="12.75" customHeight="1" outlineLevel="1">
      <c r="A149" s="118">
        <f t="shared" ref="A149:A160" si="5" xml:space="preserve"> IF(OR(D149 = "", D149 ="tbc", D149 = "n/a"), 0, COUNTIF($D$7:$D$2035, D149) - 1)</f>
        <v>0</v>
      </c>
      <c r="D149" s="142"/>
      <c r="E149" s="142" t="s">
        <v>426</v>
      </c>
      <c r="F149" s="142">
        <v>0</v>
      </c>
      <c r="G149" s="142" t="s">
        <v>64</v>
      </c>
      <c r="H149" s="142">
        <v>0</v>
      </c>
      <c r="I149" s="142">
        <v>0</v>
      </c>
      <c r="J149" s="169">
        <v>9.2858492581475698E-3</v>
      </c>
      <c r="K149" s="169">
        <v>1.16124852583062E-2</v>
      </c>
      <c r="L149" s="169">
        <v>8.89609168489147E-3</v>
      </c>
      <c r="M149" s="169">
        <v>9.54566557746017E-3</v>
      </c>
      <c r="N149" s="169">
        <v>1.0752431675141701E-2</v>
      </c>
      <c r="O149" s="169">
        <v>1.10000000000001E-2</v>
      </c>
      <c r="P149" s="169">
        <v>1.09999999999992E-2</v>
      </c>
      <c r="Q149" s="169">
        <v>0.01</v>
      </c>
      <c r="R149" s="169">
        <v>9.9999999999997903E-3</v>
      </c>
      <c r="S149" s="169">
        <v>9.9999999999997903E-3</v>
      </c>
      <c r="T149" s="169">
        <v>1.00000000000002E-2</v>
      </c>
      <c r="U149" s="169">
        <v>1.00000000000002E-2</v>
      </c>
      <c r="V149" s="116"/>
    </row>
    <row r="150" spans="1:22" ht="12.75" customHeight="1" outlineLevel="1">
      <c r="A150" s="118">
        <f t="shared" si="5"/>
        <v>0</v>
      </c>
      <c r="C150" s="105"/>
      <c r="D150" s="142"/>
      <c r="F150" s="140"/>
      <c r="G150" s="137"/>
      <c r="H150" s="137"/>
      <c r="V150" s="116"/>
    </row>
    <row r="151" spans="1:22" ht="12.75" customHeight="1" outlineLevel="1">
      <c r="A151" s="118">
        <f t="shared" si="5"/>
        <v>0</v>
      </c>
      <c r="B151" s="138" t="s">
        <v>390</v>
      </c>
      <c r="C151" s="138"/>
      <c r="D151" s="151"/>
      <c r="E151" s="139"/>
      <c r="F151" s="140"/>
      <c r="G151" s="137"/>
      <c r="H151" s="137"/>
      <c r="V151" s="116"/>
    </row>
    <row r="152" spans="1:22" ht="12.75" customHeight="1" outlineLevel="1">
      <c r="A152" s="118">
        <f t="shared" si="5"/>
        <v>0</v>
      </c>
      <c r="C152" s="105"/>
      <c r="D152" s="142"/>
      <c r="F152" s="140"/>
      <c r="G152" s="137"/>
      <c r="H152" s="137"/>
      <c r="V152" s="116"/>
    </row>
    <row r="153" spans="1:22" ht="12.75" customHeight="1" outlineLevel="1">
      <c r="A153" s="118">
        <f t="shared" si="5"/>
        <v>0</v>
      </c>
      <c r="D153" s="142"/>
      <c r="E153" s="142" t="s">
        <v>427</v>
      </c>
      <c r="F153" s="142">
        <v>0</v>
      </c>
      <c r="G153" s="142" t="s">
        <v>64</v>
      </c>
      <c r="H153" s="142">
        <v>0</v>
      </c>
      <c r="I153" s="142">
        <v>0</v>
      </c>
      <c r="J153" s="169">
        <v>0</v>
      </c>
      <c r="K153" s="169">
        <v>0</v>
      </c>
      <c r="L153" s="169">
        <v>0.03</v>
      </c>
      <c r="M153" s="169">
        <v>0.03</v>
      </c>
      <c r="N153" s="169">
        <v>0.03</v>
      </c>
      <c r="O153" s="169">
        <v>0.03</v>
      </c>
      <c r="P153" s="169">
        <v>0.03</v>
      </c>
      <c r="Q153" s="169">
        <v>0.03</v>
      </c>
      <c r="R153" s="169">
        <v>0.03</v>
      </c>
      <c r="S153" s="169">
        <v>0.03</v>
      </c>
      <c r="T153" s="169">
        <v>0.03</v>
      </c>
      <c r="U153" s="169">
        <v>0.03</v>
      </c>
      <c r="V153" s="116"/>
    </row>
    <row r="154" spans="1:22" ht="12.75" customHeight="1" outlineLevel="1">
      <c r="A154" s="118">
        <f t="shared" si="5"/>
        <v>0</v>
      </c>
      <c r="C154" s="105"/>
      <c r="D154" s="142"/>
      <c r="F154" s="140"/>
      <c r="G154" s="137"/>
      <c r="H154" s="137"/>
      <c r="V154" s="116"/>
    </row>
    <row r="155" spans="1:22" ht="12.75" customHeight="1" outlineLevel="1">
      <c r="A155" s="118">
        <f t="shared" si="5"/>
        <v>0</v>
      </c>
      <c r="B155" s="138" t="s">
        <v>393</v>
      </c>
      <c r="C155" s="138"/>
      <c r="D155" s="151"/>
      <c r="E155" s="139"/>
      <c r="F155" s="140"/>
      <c r="G155" s="137"/>
      <c r="H155" s="137"/>
      <c r="V155" s="116"/>
    </row>
    <row r="156" spans="1:22" ht="12.75" customHeight="1" outlineLevel="1">
      <c r="A156" s="118">
        <f t="shared" si="5"/>
        <v>0</v>
      </c>
      <c r="C156" s="105"/>
      <c r="D156" s="142"/>
      <c r="F156" s="140"/>
      <c r="G156" s="137"/>
      <c r="H156" s="137"/>
      <c r="V156" s="116"/>
    </row>
    <row r="157" spans="1:22" ht="12.75" customHeight="1" outlineLevel="1">
      <c r="A157" s="118">
        <f t="shared" si="5"/>
        <v>0</v>
      </c>
      <c r="C157" s="105"/>
      <c r="D157" s="142"/>
      <c r="E157" s="142" t="s">
        <v>428</v>
      </c>
      <c r="F157" s="207">
        <v>0</v>
      </c>
      <c r="G157" s="142" t="s">
        <v>395</v>
      </c>
      <c r="H157" s="137"/>
      <c r="V157" s="116"/>
    </row>
    <row r="158" spans="1:22" ht="12.75" customHeight="1" outlineLevel="1">
      <c r="A158" s="118">
        <f t="shared" si="5"/>
        <v>0</v>
      </c>
      <c r="C158" s="105"/>
      <c r="D158" s="142"/>
      <c r="F158" s="140"/>
      <c r="G158" s="137"/>
      <c r="H158" s="137"/>
      <c r="V158" s="116"/>
    </row>
    <row r="159" spans="1:22" ht="12.75" customHeight="1" outlineLevel="1">
      <c r="A159" s="118">
        <f t="shared" si="5"/>
        <v>0</v>
      </c>
      <c r="B159" s="176"/>
      <c r="C159" s="176"/>
      <c r="D159" s="178"/>
      <c r="E159" s="206" t="s">
        <v>429</v>
      </c>
      <c r="F159" s="166">
        <v>0</v>
      </c>
      <c r="G159" s="166" t="s">
        <v>64</v>
      </c>
      <c r="H159" s="166">
        <v>0</v>
      </c>
      <c r="I159" s="166">
        <v>0</v>
      </c>
      <c r="J159" s="169">
        <v>0</v>
      </c>
      <c r="K159" s="169">
        <v>0</v>
      </c>
      <c r="L159" s="169">
        <v>0</v>
      </c>
      <c r="M159" s="169">
        <v>0</v>
      </c>
      <c r="N159" s="169">
        <v>0</v>
      </c>
      <c r="O159" s="169">
        <v>0</v>
      </c>
      <c r="P159" s="169">
        <v>0</v>
      </c>
      <c r="Q159" s="169">
        <v>0</v>
      </c>
      <c r="R159" s="169">
        <v>0</v>
      </c>
      <c r="S159" s="169">
        <v>0</v>
      </c>
      <c r="T159" s="169">
        <v>0</v>
      </c>
      <c r="U159" s="169">
        <v>0</v>
      </c>
      <c r="V159" s="116"/>
    </row>
    <row r="160" spans="1:22" ht="12.75" customHeight="1" outlineLevel="1">
      <c r="A160" s="118">
        <f t="shared" si="5"/>
        <v>0</v>
      </c>
      <c r="C160" s="105"/>
      <c r="D160" s="142"/>
      <c r="F160" s="140"/>
      <c r="G160" s="137"/>
      <c r="H160" s="137"/>
      <c r="V160" s="116"/>
    </row>
    <row r="161" spans="1:23" ht="12.75" customHeight="1">
      <c r="C161" s="105"/>
      <c r="D161" s="142"/>
      <c r="F161" s="140"/>
      <c r="G161" s="137"/>
      <c r="H161" s="137"/>
      <c r="V161" s="116"/>
    </row>
    <row r="162" spans="1:23" s="135" customFormat="1" ht="15" customHeight="1">
      <c r="A162" s="131" t="s">
        <v>430</v>
      </c>
      <c r="B162" s="131"/>
      <c r="C162" s="132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3"/>
      <c r="W162" s="134"/>
    </row>
    <row r="163" spans="1:23" ht="12.75" customHeight="1" outlineLevel="1">
      <c r="A163" s="118">
        <f xml:space="preserve"> IF(OR(D163 = "", D163 ="tbc", D163 = "n/a"), 0, COUNTIF($D$7:$D$2035, D163) - 1)</f>
        <v>0</v>
      </c>
      <c r="D163" s="142"/>
      <c r="V163" s="116"/>
    </row>
    <row r="164" spans="1:23" ht="12.75" customHeight="1" outlineLevel="1">
      <c r="A164" s="105" t="s">
        <v>431</v>
      </c>
      <c r="D164" s="142"/>
      <c r="V164" s="116"/>
    </row>
    <row r="165" spans="1:23" ht="12.75" customHeight="1" outlineLevel="1">
      <c r="A165" s="118">
        <f t="shared" ref="A165:A228" si="6" xml:space="preserve"> IF(OR(D165 = "", D165 ="tbc", D165 = "n/a"), 0, COUNTIF($D$7:$D$2035, D165) - 1)</f>
        <v>0</v>
      </c>
      <c r="D165" s="142"/>
      <c r="V165" s="116"/>
    </row>
    <row r="166" spans="1:23" ht="12.75" customHeight="1" outlineLevel="1">
      <c r="A166" s="118">
        <f t="shared" si="6"/>
        <v>0</v>
      </c>
      <c r="C166" s="105" t="s">
        <v>432</v>
      </c>
      <c r="D166" s="142"/>
      <c r="V166" s="116"/>
    </row>
    <row r="167" spans="1:23" ht="12.75" customHeight="1" outlineLevel="1">
      <c r="A167" s="118">
        <f t="shared" si="6"/>
        <v>0</v>
      </c>
      <c r="B167" s="209"/>
      <c r="C167" s="210"/>
      <c r="D167" s="142"/>
      <c r="E167" s="185" t="s">
        <v>433</v>
      </c>
      <c r="F167" s="185">
        <v>0</v>
      </c>
      <c r="G167" s="185" t="s">
        <v>29</v>
      </c>
      <c r="H167" s="185">
        <v>0</v>
      </c>
      <c r="I167" s="185">
        <v>0</v>
      </c>
      <c r="J167" s="187">
        <v>0</v>
      </c>
      <c r="K167" s="187">
        <v>0</v>
      </c>
      <c r="L167" s="187">
        <v>0</v>
      </c>
      <c r="M167" s="187">
        <v>0</v>
      </c>
      <c r="N167" s="187">
        <v>0</v>
      </c>
      <c r="O167" s="187">
        <v>0</v>
      </c>
      <c r="P167" s="187">
        <v>0</v>
      </c>
      <c r="Q167" s="187">
        <v>0</v>
      </c>
      <c r="R167" s="187">
        <v>0</v>
      </c>
      <c r="S167" s="187">
        <v>0</v>
      </c>
      <c r="T167" s="187">
        <v>0</v>
      </c>
      <c r="U167" s="187">
        <v>0</v>
      </c>
      <c r="V167" s="211"/>
      <c r="W167" s="212" t="s">
        <v>434</v>
      </c>
    </row>
    <row r="168" spans="1:23" ht="12.75" customHeight="1" outlineLevel="1">
      <c r="A168" s="118">
        <f t="shared" si="6"/>
        <v>0</v>
      </c>
      <c r="D168" s="142"/>
      <c r="V168" s="116"/>
    </row>
    <row r="169" spans="1:23" ht="12.75" customHeight="1" outlineLevel="1">
      <c r="A169" s="118">
        <f t="shared" si="6"/>
        <v>0</v>
      </c>
      <c r="C169" s="105" t="s">
        <v>435</v>
      </c>
      <c r="D169" s="142"/>
      <c r="V169" s="116"/>
    </row>
    <row r="170" spans="1:23" ht="12.75" customHeight="1" outlineLevel="1">
      <c r="A170" s="118">
        <f t="shared" si="6"/>
        <v>0</v>
      </c>
      <c r="B170" s="209"/>
      <c r="C170" s="210"/>
      <c r="D170" s="164" t="s">
        <v>436</v>
      </c>
      <c r="E170" s="185" t="s">
        <v>437</v>
      </c>
      <c r="F170" s="213"/>
      <c r="G170" s="213" t="s">
        <v>29</v>
      </c>
      <c r="H170" s="213">
        <f xml:space="preserve"> SUM(J170:U170)</f>
        <v>0</v>
      </c>
      <c r="I170" s="213"/>
      <c r="J170" s="187">
        <v>0</v>
      </c>
      <c r="K170" s="187">
        <v>0</v>
      </c>
      <c r="L170" s="187">
        <v>0</v>
      </c>
      <c r="M170" s="187">
        <v>0</v>
      </c>
      <c r="N170" s="187">
        <v>0</v>
      </c>
      <c r="O170" s="187">
        <v>0</v>
      </c>
      <c r="P170" s="187">
        <v>0</v>
      </c>
      <c r="Q170" s="187">
        <v>0</v>
      </c>
      <c r="R170" s="187">
        <v>0</v>
      </c>
      <c r="S170" s="187">
        <v>0</v>
      </c>
      <c r="T170" s="187">
        <v>0</v>
      </c>
      <c r="U170" s="187">
        <v>0</v>
      </c>
      <c r="V170" s="211"/>
      <c r="W170" s="212" t="s">
        <v>342</v>
      </c>
    </row>
    <row r="171" spans="1:23" ht="12.75" customHeight="1" outlineLevel="1">
      <c r="A171" s="118">
        <f t="shared" si="6"/>
        <v>0</v>
      </c>
      <c r="C171" s="106"/>
      <c r="D171" s="214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16"/>
    </row>
    <row r="172" spans="1:23" ht="12.75" customHeight="1" outlineLevel="1">
      <c r="A172" s="118">
        <f t="shared" si="6"/>
        <v>0</v>
      </c>
      <c r="C172" s="105" t="s">
        <v>435</v>
      </c>
      <c r="D172" s="142"/>
      <c r="V172" s="116"/>
    </row>
    <row r="173" spans="1:23" ht="12.75" customHeight="1" outlineLevel="1">
      <c r="A173" s="118">
        <f t="shared" si="6"/>
        <v>0</v>
      </c>
      <c r="D173" s="142"/>
      <c r="E173" s="105" t="s">
        <v>438</v>
      </c>
      <c r="V173" s="116"/>
    </row>
    <row r="174" spans="1:23" ht="12.75" customHeight="1" outlineLevel="1">
      <c r="A174" s="118">
        <f t="shared" si="6"/>
        <v>0</v>
      </c>
      <c r="B174" s="213"/>
      <c r="C174" s="213"/>
      <c r="D174" s="215"/>
      <c r="E174" s="213" t="s">
        <v>439</v>
      </c>
      <c r="F174" s="213"/>
      <c r="G174" s="213" t="s">
        <v>29</v>
      </c>
      <c r="H174" s="213">
        <f xml:space="preserve"> SUM(J174:U174)</f>
        <v>0</v>
      </c>
      <c r="I174" s="213"/>
      <c r="J174" s="216"/>
      <c r="K174" s="216"/>
      <c r="L174" s="217"/>
      <c r="M174" s="217"/>
      <c r="N174" s="217"/>
      <c r="O174" s="217"/>
      <c r="P174" s="217"/>
      <c r="Q174" s="217"/>
      <c r="R174" s="217"/>
      <c r="S174" s="217"/>
      <c r="T174" s="217"/>
      <c r="U174" s="217"/>
      <c r="V174" s="211"/>
      <c r="W174" s="212" t="s">
        <v>342</v>
      </c>
    </row>
    <row r="175" spans="1:23" s="189" customFormat="1" ht="12.75" customHeight="1" outlineLevel="1">
      <c r="A175" s="118">
        <f t="shared" si="6"/>
        <v>0</v>
      </c>
      <c r="B175" s="183"/>
      <c r="C175" s="184"/>
      <c r="D175" s="142"/>
      <c r="E175" s="186" t="s">
        <v>440</v>
      </c>
      <c r="F175" s="186"/>
      <c r="G175" s="186" t="s">
        <v>29</v>
      </c>
      <c r="H175" s="186">
        <f xml:space="preserve"> SUM(J175:U175)</f>
        <v>0</v>
      </c>
      <c r="I175" s="186"/>
      <c r="J175" s="218" t="s">
        <v>441</v>
      </c>
      <c r="K175" s="218" t="s">
        <v>441</v>
      </c>
      <c r="L175" s="219" t="str">
        <f t="shared" ref="L175:U175" si="7" xml:space="preserve"> IF(L$174 = "", "na", L$174)</f>
        <v>na</v>
      </c>
      <c r="M175" s="219" t="str">
        <f t="shared" si="7"/>
        <v>na</v>
      </c>
      <c r="N175" s="219" t="str">
        <f t="shared" si="7"/>
        <v>na</v>
      </c>
      <c r="O175" s="219" t="str">
        <f t="shared" si="7"/>
        <v>na</v>
      </c>
      <c r="P175" s="219" t="str">
        <f t="shared" si="7"/>
        <v>na</v>
      </c>
      <c r="Q175" s="219" t="str">
        <f t="shared" si="7"/>
        <v>na</v>
      </c>
      <c r="R175" s="219" t="str">
        <f t="shared" si="7"/>
        <v>na</v>
      </c>
      <c r="S175" s="219" t="str">
        <f t="shared" si="7"/>
        <v>na</v>
      </c>
      <c r="T175" s="219" t="str">
        <f t="shared" si="7"/>
        <v>na</v>
      </c>
      <c r="U175" s="219" t="str">
        <f t="shared" si="7"/>
        <v>na</v>
      </c>
      <c r="V175" s="188"/>
      <c r="W175" s="212" t="s">
        <v>342</v>
      </c>
    </row>
    <row r="176" spans="1:23" ht="12.75" customHeight="1" outlineLevel="1">
      <c r="A176" s="118">
        <f t="shared" si="6"/>
        <v>0</v>
      </c>
      <c r="D176" s="142"/>
      <c r="V176" s="116"/>
    </row>
    <row r="177" spans="1:23" ht="12.75" customHeight="1" outlineLevel="1">
      <c r="A177" s="118">
        <f t="shared" si="6"/>
        <v>0</v>
      </c>
      <c r="B177" s="209"/>
      <c r="C177" s="210"/>
      <c r="D177" s="164" t="s">
        <v>442</v>
      </c>
      <c r="E177" s="185" t="s">
        <v>443</v>
      </c>
      <c r="F177" s="213"/>
      <c r="G177" s="213" t="s">
        <v>29</v>
      </c>
      <c r="H177" s="213">
        <f xml:space="preserve"> SUM(J177:U177)</f>
        <v>0</v>
      </c>
      <c r="I177" s="213"/>
      <c r="J177" s="187">
        <v>0</v>
      </c>
      <c r="K177" s="187">
        <v>0</v>
      </c>
      <c r="L177" s="187">
        <v>0</v>
      </c>
      <c r="M177" s="187">
        <v>0</v>
      </c>
      <c r="N177" s="187">
        <v>0</v>
      </c>
      <c r="O177" s="187">
        <v>0</v>
      </c>
      <c r="P177" s="187">
        <v>0</v>
      </c>
      <c r="Q177" s="187">
        <v>0</v>
      </c>
      <c r="R177" s="187">
        <v>0</v>
      </c>
      <c r="S177" s="187">
        <v>0</v>
      </c>
      <c r="T177" s="187">
        <v>0</v>
      </c>
      <c r="U177" s="187">
        <v>0</v>
      </c>
      <c r="V177" s="211"/>
      <c r="W177" s="212" t="s">
        <v>342</v>
      </c>
    </row>
    <row r="178" spans="1:23" ht="12.75" customHeight="1" outlineLevel="1">
      <c r="A178" s="118">
        <f t="shared" si="6"/>
        <v>0</v>
      </c>
      <c r="B178" s="209"/>
      <c r="C178" s="210"/>
      <c r="D178" s="164" t="s">
        <v>444</v>
      </c>
      <c r="E178" s="185" t="s">
        <v>445</v>
      </c>
      <c r="F178" s="213"/>
      <c r="G178" s="213" t="s">
        <v>29</v>
      </c>
      <c r="H178" s="213">
        <f xml:space="preserve"> SUM(J178:U178)</f>
        <v>0</v>
      </c>
      <c r="I178" s="213"/>
      <c r="J178" s="187">
        <v>0</v>
      </c>
      <c r="K178" s="187">
        <v>0</v>
      </c>
      <c r="L178" s="187">
        <v>0</v>
      </c>
      <c r="M178" s="187">
        <v>0</v>
      </c>
      <c r="N178" s="187">
        <v>0</v>
      </c>
      <c r="O178" s="187">
        <v>0</v>
      </c>
      <c r="P178" s="187">
        <v>0</v>
      </c>
      <c r="Q178" s="187">
        <v>0</v>
      </c>
      <c r="R178" s="187">
        <v>0</v>
      </c>
      <c r="S178" s="187">
        <v>0</v>
      </c>
      <c r="T178" s="187">
        <v>0</v>
      </c>
      <c r="U178" s="187">
        <v>0</v>
      </c>
      <c r="V178" s="211"/>
      <c r="W178" s="212" t="s">
        <v>342</v>
      </c>
    </row>
    <row r="179" spans="1:23" ht="12.75" customHeight="1" outlineLevel="1">
      <c r="A179" s="118">
        <f t="shared" si="6"/>
        <v>0</v>
      </c>
      <c r="B179" s="209"/>
      <c r="C179" s="210"/>
      <c r="D179" s="164" t="s">
        <v>446</v>
      </c>
      <c r="E179" s="185" t="s">
        <v>447</v>
      </c>
      <c r="F179" s="213"/>
      <c r="G179" s="213" t="s">
        <v>29</v>
      </c>
      <c r="H179" s="213">
        <f xml:space="preserve"> SUM(J179:U179)</f>
        <v>39.254999999999995</v>
      </c>
      <c r="I179" s="213"/>
      <c r="J179" s="187">
        <v>0</v>
      </c>
      <c r="K179" s="187">
        <v>3.1349999999999998</v>
      </c>
      <c r="L179" s="187">
        <v>3.2709999999999999</v>
      </c>
      <c r="M179" s="187">
        <v>3.4940000000000002</v>
      </c>
      <c r="N179" s="187">
        <v>3.68</v>
      </c>
      <c r="O179" s="187">
        <v>3.7690000000000001</v>
      </c>
      <c r="P179" s="187">
        <v>3.8460000000000001</v>
      </c>
      <c r="Q179" s="187">
        <v>18.059999999999999</v>
      </c>
      <c r="R179" s="187">
        <v>0</v>
      </c>
      <c r="S179" s="187">
        <v>0</v>
      </c>
      <c r="T179" s="187">
        <v>0</v>
      </c>
      <c r="U179" s="187">
        <v>0</v>
      </c>
      <c r="V179" s="211"/>
      <c r="W179" s="212" t="s">
        <v>342</v>
      </c>
    </row>
    <row r="180" spans="1:23" ht="12.75" customHeight="1" outlineLevel="1">
      <c r="A180" s="118">
        <f t="shared" si="6"/>
        <v>0</v>
      </c>
      <c r="B180" s="209"/>
      <c r="C180" s="210"/>
      <c r="D180" s="164" t="s">
        <v>448</v>
      </c>
      <c r="E180" s="185" t="s">
        <v>449</v>
      </c>
      <c r="F180" s="213"/>
      <c r="G180" s="213" t="s">
        <v>29</v>
      </c>
      <c r="H180" s="213">
        <f xml:space="preserve"> SUM(J180:U180)</f>
        <v>0</v>
      </c>
      <c r="I180" s="213"/>
      <c r="J180" s="187">
        <v>0</v>
      </c>
      <c r="K180" s="187">
        <v>0</v>
      </c>
      <c r="L180" s="187">
        <v>0</v>
      </c>
      <c r="M180" s="187">
        <v>0</v>
      </c>
      <c r="N180" s="187">
        <v>0</v>
      </c>
      <c r="O180" s="187">
        <v>0</v>
      </c>
      <c r="P180" s="187">
        <v>0</v>
      </c>
      <c r="Q180" s="187">
        <v>0</v>
      </c>
      <c r="R180" s="187">
        <v>0</v>
      </c>
      <c r="S180" s="187">
        <v>0</v>
      </c>
      <c r="T180" s="187">
        <v>0</v>
      </c>
      <c r="U180" s="187">
        <v>0</v>
      </c>
      <c r="V180" s="211"/>
      <c r="W180" s="212" t="s">
        <v>342</v>
      </c>
    </row>
    <row r="181" spans="1:23" ht="12.75" customHeight="1" outlineLevel="1">
      <c r="A181" s="118">
        <f t="shared" si="6"/>
        <v>0</v>
      </c>
      <c r="D181" s="220" t="s">
        <v>450</v>
      </c>
      <c r="E181" s="185" t="s">
        <v>451</v>
      </c>
      <c r="G181" s="213" t="s">
        <v>29</v>
      </c>
      <c r="H181" s="213">
        <f xml:space="preserve"> SUM(J181:U181)</f>
        <v>0</v>
      </c>
      <c r="J181" s="187">
        <v>0</v>
      </c>
      <c r="K181" s="187">
        <v>0</v>
      </c>
      <c r="L181" s="187">
        <v>0</v>
      </c>
      <c r="M181" s="187">
        <v>0</v>
      </c>
      <c r="N181" s="187">
        <v>0</v>
      </c>
      <c r="O181" s="187">
        <v>0</v>
      </c>
      <c r="P181" s="187">
        <v>0</v>
      </c>
      <c r="Q181" s="187">
        <v>0</v>
      </c>
      <c r="R181" s="187">
        <v>0</v>
      </c>
      <c r="S181" s="187">
        <v>0</v>
      </c>
      <c r="T181" s="187">
        <v>0</v>
      </c>
      <c r="U181" s="187">
        <v>0</v>
      </c>
      <c r="V181" s="116"/>
    </row>
    <row r="182" spans="1:23" ht="12.75" customHeight="1" outlineLevel="1">
      <c r="A182" s="118">
        <f t="shared" si="6"/>
        <v>0</v>
      </c>
      <c r="D182" s="142"/>
      <c r="V182" s="116"/>
    </row>
    <row r="183" spans="1:23" s="189" customFormat="1" ht="12.75" customHeight="1" outlineLevel="1">
      <c r="A183" s="118">
        <f t="shared" si="6"/>
        <v>0</v>
      </c>
      <c r="B183" s="183"/>
      <c r="C183" s="184"/>
      <c r="D183" s="221"/>
      <c r="E183" s="186" t="s">
        <v>452</v>
      </c>
      <c r="F183" s="186"/>
      <c r="G183" s="186" t="s">
        <v>29</v>
      </c>
      <c r="H183" s="213">
        <f xml:space="preserve"> SUM(J183:U183)</f>
        <v>0</v>
      </c>
      <c r="I183" s="213"/>
      <c r="J183" s="222"/>
      <c r="K183" s="222"/>
      <c r="L183" s="217"/>
      <c r="M183" s="217"/>
      <c r="N183" s="217"/>
      <c r="O183" s="217"/>
      <c r="P183" s="217"/>
      <c r="Q183" s="217"/>
      <c r="R183" s="217"/>
      <c r="S183" s="217"/>
      <c r="T183" s="217"/>
      <c r="U183" s="217"/>
      <c r="V183" s="188"/>
      <c r="W183" s="212" t="s">
        <v>342</v>
      </c>
    </row>
    <row r="184" spans="1:23" ht="12.75" customHeight="1" outlineLevel="1">
      <c r="A184" s="118">
        <f t="shared" si="6"/>
        <v>0</v>
      </c>
      <c r="D184" s="142"/>
      <c r="E184" s="106" t="s">
        <v>453</v>
      </c>
      <c r="F184" s="118">
        <f xml:space="preserve"> IF(H184 &gt;= 1, 1, 0)</f>
        <v>0</v>
      </c>
      <c r="G184" s="213" t="s">
        <v>454</v>
      </c>
      <c r="H184" s="213">
        <f xml:space="preserve"> SUM(J184:U184)</f>
        <v>0</v>
      </c>
      <c r="J184" s="106">
        <f xml:space="preserve"> IF(J183 &gt; J177, 1, 0)</f>
        <v>0</v>
      </c>
      <c r="K184" s="106">
        <f t="shared" ref="K184:U185" si="8" xml:space="preserve"> IF(K183 &gt; K177, 1, 0)</f>
        <v>0</v>
      </c>
      <c r="L184" s="106">
        <f xml:space="preserve"> IF(L183 &gt; L177, 1, 0)</f>
        <v>0</v>
      </c>
      <c r="M184" s="106">
        <f t="shared" si="8"/>
        <v>0</v>
      </c>
      <c r="N184" s="106">
        <f t="shared" si="8"/>
        <v>0</v>
      </c>
      <c r="O184" s="106">
        <f t="shared" si="8"/>
        <v>0</v>
      </c>
      <c r="P184" s="106">
        <f t="shared" si="8"/>
        <v>0</v>
      </c>
      <c r="Q184" s="106">
        <f t="shared" si="8"/>
        <v>0</v>
      </c>
      <c r="R184" s="106">
        <f t="shared" si="8"/>
        <v>0</v>
      </c>
      <c r="S184" s="106">
        <f t="shared" si="8"/>
        <v>0</v>
      </c>
      <c r="T184" s="106">
        <f t="shared" si="8"/>
        <v>0</v>
      </c>
      <c r="U184" s="106">
        <f t="shared" si="8"/>
        <v>0</v>
      </c>
      <c r="V184" s="116"/>
    </row>
    <row r="185" spans="1:23" ht="12.75" customHeight="1" outlineLevel="1">
      <c r="A185" s="118">
        <f t="shared" si="6"/>
        <v>0</v>
      </c>
      <c r="D185" s="142"/>
      <c r="E185" s="106" t="s">
        <v>455</v>
      </c>
      <c r="F185" s="118">
        <f xml:space="preserve"> IF(H185 &gt;= 1, 1, 0)</f>
        <v>0</v>
      </c>
      <c r="G185" s="213" t="s">
        <v>454</v>
      </c>
      <c r="H185" s="213">
        <f xml:space="preserve"> SUM(L185:P185)</f>
        <v>0</v>
      </c>
      <c r="J185" s="106">
        <f xml:space="preserve"> IF(J184 &gt; J178, 1, 0)</f>
        <v>0</v>
      </c>
      <c r="K185" s="106">
        <f t="shared" si="8"/>
        <v>0</v>
      </c>
      <c r="L185" s="106">
        <f xml:space="preserve"> IF(L184 &gt; L178, 1, 0)</f>
        <v>0</v>
      </c>
      <c r="M185" s="106">
        <f t="shared" si="8"/>
        <v>0</v>
      </c>
      <c r="N185" s="106">
        <f t="shared" si="8"/>
        <v>0</v>
      </c>
      <c r="O185" s="106">
        <f t="shared" si="8"/>
        <v>0</v>
      </c>
      <c r="P185" s="106">
        <f t="shared" si="8"/>
        <v>0</v>
      </c>
      <c r="Q185" s="106">
        <f t="shared" si="8"/>
        <v>0</v>
      </c>
      <c r="R185" s="106">
        <f t="shared" si="8"/>
        <v>0</v>
      </c>
      <c r="S185" s="106">
        <f t="shared" si="8"/>
        <v>0</v>
      </c>
      <c r="T185" s="106">
        <f t="shared" si="8"/>
        <v>0</v>
      </c>
      <c r="U185" s="106">
        <f t="shared" si="8"/>
        <v>0</v>
      </c>
      <c r="V185" s="116"/>
    </row>
    <row r="186" spans="1:23" s="189" customFormat="1" ht="12.75" customHeight="1" outlineLevel="1">
      <c r="A186" s="118">
        <f t="shared" si="6"/>
        <v>0</v>
      </c>
      <c r="B186" s="223"/>
      <c r="C186" s="224"/>
      <c r="D186" s="221"/>
      <c r="E186" s="225"/>
      <c r="F186" s="225"/>
      <c r="G186" s="225"/>
      <c r="H186" s="226"/>
      <c r="I186" s="226"/>
      <c r="J186" s="226"/>
      <c r="K186" s="226"/>
      <c r="L186" s="226"/>
      <c r="M186" s="226"/>
      <c r="N186" s="226"/>
      <c r="O186" s="226"/>
      <c r="P186" s="226"/>
      <c r="Q186" s="226"/>
      <c r="R186" s="226"/>
      <c r="S186" s="226"/>
      <c r="T186" s="226"/>
      <c r="U186" s="226"/>
      <c r="V186" s="227"/>
      <c r="W186" s="228"/>
    </row>
    <row r="187" spans="1:23" s="230" customFormat="1" ht="12.75" customHeight="1" outlineLevel="1">
      <c r="A187" s="118">
        <f t="shared" si="6"/>
        <v>0</v>
      </c>
      <c r="B187" s="183"/>
      <c r="C187" s="184"/>
      <c r="D187" s="229" t="s">
        <v>456</v>
      </c>
      <c r="E187" s="185" t="s">
        <v>457</v>
      </c>
      <c r="F187" s="186"/>
      <c r="G187" s="213" t="s">
        <v>29</v>
      </c>
      <c r="H187" s="213">
        <f xml:space="preserve"> SUM(J187:U187)</f>
        <v>0</v>
      </c>
      <c r="I187" s="213"/>
      <c r="J187" s="187">
        <v>0</v>
      </c>
      <c r="K187" s="187">
        <v>0</v>
      </c>
      <c r="L187" s="187">
        <v>0</v>
      </c>
      <c r="M187" s="187">
        <v>0</v>
      </c>
      <c r="N187" s="187">
        <v>0</v>
      </c>
      <c r="O187" s="187">
        <v>0</v>
      </c>
      <c r="P187" s="187">
        <v>0</v>
      </c>
      <c r="Q187" s="187">
        <v>0</v>
      </c>
      <c r="R187" s="187">
        <v>0</v>
      </c>
      <c r="S187" s="187">
        <v>0</v>
      </c>
      <c r="T187" s="187">
        <v>0</v>
      </c>
      <c r="U187" s="187">
        <v>0</v>
      </c>
      <c r="V187" s="211"/>
      <c r="W187" s="212" t="s">
        <v>342</v>
      </c>
    </row>
    <row r="188" spans="1:23" s="189" customFormat="1" ht="12.75" customHeight="1" outlineLevel="1">
      <c r="A188" s="118">
        <f t="shared" si="6"/>
        <v>0</v>
      </c>
      <c r="B188" s="223"/>
      <c r="C188" s="224"/>
      <c r="D188" s="221"/>
      <c r="E188" s="225"/>
      <c r="F188" s="225"/>
      <c r="G188" s="225"/>
      <c r="H188" s="226"/>
      <c r="I188" s="226"/>
      <c r="J188" s="226"/>
      <c r="K188" s="226"/>
      <c r="L188" s="226"/>
      <c r="M188" s="226"/>
      <c r="N188" s="226"/>
      <c r="O188" s="226"/>
      <c r="P188" s="226"/>
      <c r="Q188" s="226"/>
      <c r="R188" s="226"/>
      <c r="S188" s="226"/>
      <c r="T188" s="226"/>
      <c r="U188" s="226"/>
      <c r="V188" s="227"/>
      <c r="W188" s="228"/>
    </row>
    <row r="189" spans="1:23" ht="12.75" customHeight="1" outlineLevel="1">
      <c r="A189" s="118">
        <f t="shared" si="6"/>
        <v>0</v>
      </c>
      <c r="D189" s="142"/>
      <c r="E189" s="105" t="s">
        <v>458</v>
      </c>
      <c r="V189" s="116"/>
    </row>
    <row r="190" spans="1:23" ht="12.75" customHeight="1" outlineLevel="1">
      <c r="A190" s="118">
        <f t="shared" si="6"/>
        <v>0</v>
      </c>
      <c r="B190" s="213"/>
      <c r="C190" s="213"/>
      <c r="D190" s="215"/>
      <c r="E190" s="213" t="s">
        <v>459</v>
      </c>
      <c r="F190" s="213"/>
      <c r="G190" s="213" t="s">
        <v>29</v>
      </c>
      <c r="H190" s="213">
        <f xml:space="preserve"> SUM(J190:U190)</f>
        <v>0</v>
      </c>
      <c r="I190" s="213"/>
      <c r="J190" s="216"/>
      <c r="K190" s="216"/>
      <c r="L190" s="217"/>
      <c r="M190" s="217"/>
      <c r="N190" s="217"/>
      <c r="O190" s="217"/>
      <c r="P190" s="217"/>
      <c r="Q190" s="217"/>
      <c r="R190" s="217"/>
      <c r="S190" s="217"/>
      <c r="T190" s="217"/>
      <c r="U190" s="217"/>
      <c r="V190" s="211"/>
      <c r="W190" s="212" t="s">
        <v>342</v>
      </c>
    </row>
    <row r="191" spans="1:23" s="189" customFormat="1" ht="12.75" customHeight="1" outlineLevel="1">
      <c r="A191" s="118">
        <f t="shared" si="6"/>
        <v>0</v>
      </c>
      <c r="B191" s="183"/>
      <c r="C191" s="184"/>
      <c r="D191" s="178"/>
      <c r="E191" s="186" t="s">
        <v>459</v>
      </c>
      <c r="F191" s="186"/>
      <c r="G191" s="186" t="s">
        <v>29</v>
      </c>
      <c r="H191" s="213">
        <f xml:space="preserve"> SUM(J191:U191)</f>
        <v>0</v>
      </c>
      <c r="I191" s="186"/>
      <c r="J191" s="218" t="s">
        <v>441</v>
      </c>
      <c r="K191" s="218" t="s">
        <v>441</v>
      </c>
      <c r="L191" s="219" t="str">
        <f t="shared" ref="L191:U191" si="9" xml:space="preserve"> IF(L$190 = "", "na", L$190)</f>
        <v>na</v>
      </c>
      <c r="M191" s="219" t="str">
        <f t="shared" si="9"/>
        <v>na</v>
      </c>
      <c r="N191" s="219" t="str">
        <f t="shared" si="9"/>
        <v>na</v>
      </c>
      <c r="O191" s="219" t="str">
        <f t="shared" si="9"/>
        <v>na</v>
      </c>
      <c r="P191" s="219" t="str">
        <f t="shared" si="9"/>
        <v>na</v>
      </c>
      <c r="Q191" s="219" t="str">
        <f t="shared" si="9"/>
        <v>na</v>
      </c>
      <c r="R191" s="219" t="str">
        <f t="shared" si="9"/>
        <v>na</v>
      </c>
      <c r="S191" s="219" t="str">
        <f t="shared" si="9"/>
        <v>na</v>
      </c>
      <c r="T191" s="219" t="str">
        <f t="shared" si="9"/>
        <v>na</v>
      </c>
      <c r="U191" s="219" t="str">
        <f t="shared" si="9"/>
        <v>na</v>
      </c>
      <c r="V191" s="188"/>
      <c r="W191" s="212" t="s">
        <v>342</v>
      </c>
    </row>
    <row r="192" spans="1:23" ht="12.75" customHeight="1" outlineLevel="1">
      <c r="A192" s="118">
        <f t="shared" si="6"/>
        <v>0</v>
      </c>
      <c r="D192" s="142"/>
      <c r="V192" s="116"/>
    </row>
    <row r="193" spans="1:23" ht="12.75" customHeight="1" outlineLevel="1">
      <c r="A193" s="118">
        <f t="shared" si="6"/>
        <v>0</v>
      </c>
      <c r="B193" s="209"/>
      <c r="C193" s="210"/>
      <c r="D193" s="180"/>
      <c r="E193" s="185" t="s">
        <v>460</v>
      </c>
      <c r="F193" s="185">
        <v>0</v>
      </c>
      <c r="G193" s="185" t="s">
        <v>29</v>
      </c>
      <c r="H193" s="185">
        <v>0</v>
      </c>
      <c r="I193" s="185">
        <v>0</v>
      </c>
      <c r="J193" s="187">
        <v>0</v>
      </c>
      <c r="K193" s="187">
        <v>0</v>
      </c>
      <c r="L193" s="187">
        <v>0</v>
      </c>
      <c r="M193" s="187">
        <v>0</v>
      </c>
      <c r="N193" s="187">
        <v>0</v>
      </c>
      <c r="O193" s="187">
        <v>0</v>
      </c>
      <c r="P193" s="187">
        <v>0</v>
      </c>
      <c r="Q193" s="187">
        <v>0</v>
      </c>
      <c r="R193" s="187">
        <v>0</v>
      </c>
      <c r="S193" s="187">
        <v>0</v>
      </c>
      <c r="T193" s="187">
        <v>0</v>
      </c>
      <c r="U193" s="187">
        <v>0</v>
      </c>
      <c r="V193" s="211"/>
      <c r="W193" s="212" t="s">
        <v>342</v>
      </c>
    </row>
    <row r="194" spans="1:23" ht="12.75" customHeight="1" outlineLevel="1">
      <c r="A194" s="118">
        <f t="shared" si="6"/>
        <v>0</v>
      </c>
      <c r="D194" s="142"/>
      <c r="V194" s="116"/>
    </row>
    <row r="195" spans="1:23" ht="12.75" customHeight="1" outlineLevel="1">
      <c r="A195" s="118">
        <f t="shared" si="6"/>
        <v>0</v>
      </c>
      <c r="D195" s="142"/>
      <c r="V195" s="116"/>
    </row>
    <row r="196" spans="1:23" ht="12.75" customHeight="1" outlineLevel="1">
      <c r="A196" s="118">
        <f t="shared" si="6"/>
        <v>0</v>
      </c>
      <c r="C196" s="105" t="s">
        <v>461</v>
      </c>
      <c r="D196" s="214"/>
      <c r="V196" s="116"/>
    </row>
    <row r="197" spans="1:23" ht="12.75" customHeight="1" outlineLevel="1">
      <c r="A197" s="118">
        <f t="shared" si="6"/>
        <v>0</v>
      </c>
      <c r="C197" s="105"/>
      <c r="D197" s="142"/>
      <c r="E197" s="106" t="s">
        <v>462</v>
      </c>
      <c r="G197" s="106" t="s">
        <v>463</v>
      </c>
      <c r="J197" s="218" t="s">
        <v>441</v>
      </c>
      <c r="K197" s="218" t="s">
        <v>441</v>
      </c>
      <c r="L197" s="231"/>
      <c r="M197" s="231"/>
      <c r="N197" s="231"/>
      <c r="O197" s="231"/>
      <c r="P197" s="231"/>
      <c r="Q197" s="231"/>
      <c r="R197" s="231"/>
      <c r="S197" s="231"/>
      <c r="T197" s="231"/>
      <c r="U197" s="231"/>
      <c r="V197" s="116"/>
    </row>
    <row r="198" spans="1:23" ht="12.75" customHeight="1" outlineLevel="1">
      <c r="A198" s="118">
        <f t="shared" si="6"/>
        <v>0</v>
      </c>
      <c r="C198" s="105"/>
      <c r="D198" s="142"/>
      <c r="E198" s="106" t="s">
        <v>464</v>
      </c>
      <c r="G198" s="106" t="s">
        <v>463</v>
      </c>
      <c r="J198" s="218" t="s">
        <v>441</v>
      </c>
      <c r="K198" s="218" t="s">
        <v>441</v>
      </c>
      <c r="L198" s="231"/>
      <c r="M198" s="231"/>
      <c r="N198" s="231"/>
      <c r="O198" s="231"/>
      <c r="P198" s="231"/>
      <c r="Q198" s="231"/>
      <c r="R198" s="231"/>
      <c r="S198" s="231"/>
      <c r="T198" s="231"/>
      <c r="U198" s="231"/>
      <c r="V198" s="116"/>
    </row>
    <row r="199" spans="1:23" ht="12.75" customHeight="1" outlineLevel="1">
      <c r="A199" s="118">
        <f t="shared" si="6"/>
        <v>0</v>
      </c>
      <c r="C199" s="105"/>
      <c r="D199" s="142"/>
      <c r="V199" s="116"/>
    </row>
    <row r="200" spans="1:23" ht="12.75" customHeight="1" outlineLevel="1">
      <c r="A200" s="118">
        <f t="shared" si="6"/>
        <v>0</v>
      </c>
      <c r="B200" s="209"/>
      <c r="C200" s="210"/>
      <c r="D200" s="142"/>
      <c r="E200" s="185" t="s">
        <v>465</v>
      </c>
      <c r="F200" s="185">
        <v>0</v>
      </c>
      <c r="G200" s="185" t="s">
        <v>29</v>
      </c>
      <c r="H200" s="185">
        <v>0</v>
      </c>
      <c r="I200" s="185">
        <v>0</v>
      </c>
      <c r="J200" s="187">
        <v>0</v>
      </c>
      <c r="K200" s="187">
        <v>0</v>
      </c>
      <c r="L200" s="187">
        <v>0</v>
      </c>
      <c r="M200" s="187">
        <v>0</v>
      </c>
      <c r="N200" s="187">
        <v>0</v>
      </c>
      <c r="O200" s="187">
        <v>0</v>
      </c>
      <c r="P200" s="187">
        <v>0</v>
      </c>
      <c r="Q200" s="187">
        <v>0</v>
      </c>
      <c r="R200" s="187">
        <v>0</v>
      </c>
      <c r="S200" s="187">
        <v>0</v>
      </c>
      <c r="T200" s="187">
        <v>0</v>
      </c>
      <c r="U200" s="187">
        <v>0</v>
      </c>
      <c r="V200" s="211"/>
      <c r="W200" s="212" t="s">
        <v>342</v>
      </c>
    </row>
    <row r="201" spans="1:23" ht="12.75" customHeight="1" outlineLevel="1">
      <c r="A201" s="118">
        <f t="shared" si="6"/>
        <v>0</v>
      </c>
      <c r="B201" s="209"/>
      <c r="C201" s="210"/>
      <c r="D201" s="142"/>
      <c r="E201" s="185" t="s">
        <v>466</v>
      </c>
      <c r="F201" s="185">
        <v>0</v>
      </c>
      <c r="G201" s="185" t="s">
        <v>29</v>
      </c>
      <c r="H201" s="185">
        <v>0</v>
      </c>
      <c r="I201" s="185">
        <v>0</v>
      </c>
      <c r="J201" s="187">
        <v>0</v>
      </c>
      <c r="K201" s="187">
        <v>0</v>
      </c>
      <c r="L201" s="187">
        <v>0</v>
      </c>
      <c r="M201" s="187">
        <v>0</v>
      </c>
      <c r="N201" s="187">
        <v>0</v>
      </c>
      <c r="O201" s="187">
        <v>0</v>
      </c>
      <c r="P201" s="187">
        <v>0</v>
      </c>
      <c r="Q201" s="187">
        <v>0</v>
      </c>
      <c r="R201" s="187">
        <v>0</v>
      </c>
      <c r="S201" s="187">
        <v>0</v>
      </c>
      <c r="T201" s="187">
        <v>0</v>
      </c>
      <c r="U201" s="187">
        <v>0</v>
      </c>
      <c r="V201" s="211"/>
      <c r="W201" s="212" t="s">
        <v>342</v>
      </c>
    </row>
    <row r="202" spans="1:23" ht="12.75" customHeight="1" outlineLevel="1">
      <c r="A202" s="118">
        <f t="shared" si="6"/>
        <v>0</v>
      </c>
      <c r="B202" s="209"/>
      <c r="C202" s="210"/>
      <c r="D202" s="142"/>
      <c r="E202" s="185" t="s">
        <v>467</v>
      </c>
      <c r="F202" s="185">
        <v>0</v>
      </c>
      <c r="G202" s="185" t="s">
        <v>29</v>
      </c>
      <c r="H202" s="185">
        <v>0</v>
      </c>
      <c r="I202" s="185">
        <v>0</v>
      </c>
      <c r="J202" s="187">
        <v>0</v>
      </c>
      <c r="K202" s="187">
        <v>0</v>
      </c>
      <c r="L202" s="187">
        <v>0</v>
      </c>
      <c r="M202" s="187">
        <v>0</v>
      </c>
      <c r="N202" s="187">
        <v>0</v>
      </c>
      <c r="O202" s="187">
        <v>0</v>
      </c>
      <c r="P202" s="187">
        <v>0</v>
      </c>
      <c r="Q202" s="187">
        <v>0</v>
      </c>
      <c r="R202" s="187">
        <v>0</v>
      </c>
      <c r="S202" s="187">
        <v>0</v>
      </c>
      <c r="T202" s="187">
        <v>0</v>
      </c>
      <c r="U202" s="187">
        <v>0</v>
      </c>
      <c r="V202" s="211"/>
      <c r="W202" s="212" t="s">
        <v>342</v>
      </c>
    </row>
    <row r="203" spans="1:23" ht="12.75" customHeight="1" outlineLevel="1">
      <c r="A203" s="118">
        <f t="shared" si="6"/>
        <v>0</v>
      </c>
      <c r="B203" s="209"/>
      <c r="C203" s="210"/>
      <c r="D203" s="142"/>
      <c r="E203" s="185" t="s">
        <v>468</v>
      </c>
      <c r="F203" s="185">
        <v>0</v>
      </c>
      <c r="G203" s="185" t="s">
        <v>29</v>
      </c>
      <c r="H203" s="185">
        <v>0</v>
      </c>
      <c r="I203" s="185">
        <v>0</v>
      </c>
      <c r="J203" s="187">
        <v>0</v>
      </c>
      <c r="K203" s="187">
        <v>0</v>
      </c>
      <c r="L203" s="187">
        <v>0</v>
      </c>
      <c r="M203" s="187">
        <v>0</v>
      </c>
      <c r="N203" s="187">
        <v>0</v>
      </c>
      <c r="O203" s="187">
        <v>0</v>
      </c>
      <c r="P203" s="187">
        <v>0</v>
      </c>
      <c r="Q203" s="187">
        <v>0</v>
      </c>
      <c r="R203" s="187">
        <v>0</v>
      </c>
      <c r="S203" s="187">
        <v>0</v>
      </c>
      <c r="T203" s="187">
        <v>0</v>
      </c>
      <c r="U203" s="187">
        <v>0</v>
      </c>
      <c r="V203" s="211"/>
      <c r="W203" s="212" t="s">
        <v>342</v>
      </c>
    </row>
    <row r="204" spans="1:23" ht="12.75" customHeight="1" outlineLevel="1">
      <c r="A204" s="118">
        <f t="shared" si="6"/>
        <v>0</v>
      </c>
      <c r="B204" s="209"/>
      <c r="C204" s="210"/>
      <c r="D204" s="142"/>
      <c r="E204" s="185" t="s">
        <v>469</v>
      </c>
      <c r="F204" s="185">
        <v>0</v>
      </c>
      <c r="G204" s="185" t="s">
        <v>29</v>
      </c>
      <c r="H204" s="185">
        <v>0</v>
      </c>
      <c r="I204" s="185">
        <v>0</v>
      </c>
      <c r="J204" s="187">
        <v>0</v>
      </c>
      <c r="K204" s="187">
        <v>0</v>
      </c>
      <c r="L204" s="187">
        <v>0</v>
      </c>
      <c r="M204" s="187">
        <v>0</v>
      </c>
      <c r="N204" s="187">
        <v>0</v>
      </c>
      <c r="O204" s="187">
        <v>0</v>
      </c>
      <c r="P204" s="187">
        <v>0</v>
      </c>
      <c r="Q204" s="187">
        <v>0</v>
      </c>
      <c r="R204" s="187">
        <v>0</v>
      </c>
      <c r="S204" s="187">
        <v>0</v>
      </c>
      <c r="T204" s="187">
        <v>0</v>
      </c>
      <c r="U204" s="187">
        <v>0</v>
      </c>
      <c r="V204" s="211"/>
      <c r="W204" s="212" t="s">
        <v>342</v>
      </c>
    </row>
    <row r="205" spans="1:23" ht="12.75" customHeight="1" outlineLevel="1">
      <c r="A205" s="118">
        <f t="shared" si="6"/>
        <v>0</v>
      </c>
      <c r="B205" s="209"/>
      <c r="C205" s="210"/>
      <c r="D205" s="142"/>
      <c r="E205" s="185" t="s">
        <v>470</v>
      </c>
      <c r="F205" s="185">
        <v>0</v>
      </c>
      <c r="G205" s="185" t="s">
        <v>29</v>
      </c>
      <c r="H205" s="185">
        <v>0</v>
      </c>
      <c r="I205" s="185">
        <v>0</v>
      </c>
      <c r="J205" s="187">
        <v>0</v>
      </c>
      <c r="K205" s="187">
        <v>0</v>
      </c>
      <c r="L205" s="187">
        <v>0</v>
      </c>
      <c r="M205" s="187">
        <v>0</v>
      </c>
      <c r="N205" s="187">
        <v>0</v>
      </c>
      <c r="O205" s="187">
        <v>0</v>
      </c>
      <c r="P205" s="187">
        <v>0</v>
      </c>
      <c r="Q205" s="187">
        <v>0</v>
      </c>
      <c r="R205" s="187">
        <v>0</v>
      </c>
      <c r="S205" s="187">
        <v>0</v>
      </c>
      <c r="T205" s="187">
        <v>0</v>
      </c>
      <c r="U205" s="187">
        <v>0</v>
      </c>
      <c r="V205" s="211"/>
      <c r="W205" s="212" t="s">
        <v>342</v>
      </c>
    </row>
    <row r="206" spans="1:23" ht="12.75" customHeight="1" outlineLevel="1">
      <c r="A206" s="118">
        <f t="shared" si="6"/>
        <v>0</v>
      </c>
      <c r="B206" s="209"/>
      <c r="C206" s="210"/>
      <c r="D206" s="142"/>
      <c r="E206" s="185" t="s">
        <v>471</v>
      </c>
      <c r="F206" s="185">
        <v>0</v>
      </c>
      <c r="G206" s="185" t="s">
        <v>29</v>
      </c>
      <c r="H206" s="185">
        <v>0.4986599751757112</v>
      </c>
      <c r="I206" s="185">
        <v>0</v>
      </c>
      <c r="J206" s="187">
        <v>0</v>
      </c>
      <c r="K206" s="187">
        <v>0</v>
      </c>
      <c r="L206" s="187">
        <v>9.4072125641266796E-2</v>
      </c>
      <c r="M206" s="187">
        <v>9.6819031709991801E-2</v>
      </c>
      <c r="N206" s="187">
        <v>9.9646147435923593E-2</v>
      </c>
      <c r="O206" s="187">
        <v>0.102563902221826</v>
      </c>
      <c r="P206" s="187">
        <v>0.105558768166703</v>
      </c>
      <c r="Q206" s="187">
        <v>0</v>
      </c>
      <c r="R206" s="187">
        <v>0</v>
      </c>
      <c r="S206" s="187">
        <v>0</v>
      </c>
      <c r="T206" s="187">
        <v>0</v>
      </c>
      <c r="U206" s="187">
        <v>0</v>
      </c>
      <c r="V206" s="211"/>
      <c r="W206" s="212" t="s">
        <v>342</v>
      </c>
    </row>
    <row r="207" spans="1:23" ht="12.75" customHeight="1" outlineLevel="1">
      <c r="A207" s="118">
        <f t="shared" si="6"/>
        <v>0</v>
      </c>
      <c r="B207" s="209"/>
      <c r="C207" s="210"/>
      <c r="D207" s="142"/>
      <c r="E207" s="185" t="s">
        <v>472</v>
      </c>
      <c r="F207" s="185">
        <v>0</v>
      </c>
      <c r="G207" s="185" t="s">
        <v>29</v>
      </c>
      <c r="H207" s="185">
        <v>0</v>
      </c>
      <c r="I207" s="185">
        <v>0</v>
      </c>
      <c r="J207" s="187">
        <v>0</v>
      </c>
      <c r="K207" s="187">
        <v>0</v>
      </c>
      <c r="L207" s="187">
        <v>0</v>
      </c>
      <c r="M207" s="187">
        <v>0</v>
      </c>
      <c r="N207" s="187">
        <v>0</v>
      </c>
      <c r="O207" s="187">
        <v>0</v>
      </c>
      <c r="P207" s="187">
        <v>0</v>
      </c>
      <c r="Q207" s="187">
        <v>0</v>
      </c>
      <c r="R207" s="187">
        <v>0</v>
      </c>
      <c r="S207" s="187">
        <v>0</v>
      </c>
      <c r="T207" s="187">
        <v>0</v>
      </c>
      <c r="U207" s="187">
        <v>0</v>
      </c>
      <c r="V207" s="211"/>
      <c r="W207" s="212" t="s">
        <v>342</v>
      </c>
    </row>
    <row r="208" spans="1:23" ht="12.75" customHeight="1" outlineLevel="1">
      <c r="A208" s="118">
        <f t="shared" si="6"/>
        <v>0</v>
      </c>
      <c r="B208" s="209"/>
      <c r="C208" s="210"/>
      <c r="D208" s="142"/>
      <c r="E208" s="185" t="s">
        <v>473</v>
      </c>
      <c r="F208" s="185">
        <v>0</v>
      </c>
      <c r="G208" s="185" t="s">
        <v>29</v>
      </c>
      <c r="H208" s="185">
        <v>0</v>
      </c>
      <c r="I208" s="185">
        <v>0</v>
      </c>
      <c r="J208" s="187">
        <v>0</v>
      </c>
      <c r="K208" s="187">
        <v>0</v>
      </c>
      <c r="L208" s="187">
        <v>0</v>
      </c>
      <c r="M208" s="187">
        <v>0</v>
      </c>
      <c r="N208" s="187">
        <v>0</v>
      </c>
      <c r="O208" s="187">
        <v>0</v>
      </c>
      <c r="P208" s="187">
        <v>0</v>
      </c>
      <c r="Q208" s="187">
        <v>0</v>
      </c>
      <c r="R208" s="187">
        <v>0</v>
      </c>
      <c r="S208" s="187">
        <v>0</v>
      </c>
      <c r="T208" s="187">
        <v>0</v>
      </c>
      <c r="U208" s="187">
        <v>0</v>
      </c>
      <c r="V208" s="211"/>
      <c r="W208" s="212" t="s">
        <v>342</v>
      </c>
    </row>
    <row r="209" spans="1:22" ht="12.75" customHeight="1" outlineLevel="1">
      <c r="A209" s="118">
        <f t="shared" si="6"/>
        <v>0</v>
      </c>
      <c r="D209" s="142"/>
      <c r="V209" s="116"/>
    </row>
    <row r="210" spans="1:22" ht="12.75" customHeight="1" outlineLevel="1">
      <c r="A210" s="118">
        <f t="shared" si="6"/>
        <v>0</v>
      </c>
      <c r="D210" s="142"/>
      <c r="E210" s="220" t="s">
        <v>474</v>
      </c>
      <c r="F210" s="220">
        <v>0</v>
      </c>
      <c r="G210" s="220" t="s">
        <v>29</v>
      </c>
      <c r="H210" s="220">
        <v>0</v>
      </c>
      <c r="I210" s="220">
        <v>0</v>
      </c>
      <c r="J210" s="232">
        <v>0</v>
      </c>
      <c r="K210" s="232">
        <v>0</v>
      </c>
      <c r="L210" s="232">
        <v>0</v>
      </c>
      <c r="M210" s="232">
        <v>0</v>
      </c>
      <c r="N210" s="232">
        <v>0</v>
      </c>
      <c r="O210" s="232">
        <v>0</v>
      </c>
      <c r="P210" s="232">
        <v>0</v>
      </c>
      <c r="Q210" s="232">
        <v>0</v>
      </c>
      <c r="R210" s="232">
        <v>0</v>
      </c>
      <c r="S210" s="232">
        <v>0</v>
      </c>
      <c r="T210" s="232">
        <v>0</v>
      </c>
      <c r="U210" s="232">
        <v>0</v>
      </c>
      <c r="V210" s="116"/>
    </row>
    <row r="211" spans="1:22" ht="5.0999999999999996" customHeight="1" outlineLevel="1">
      <c r="A211" s="118">
        <f t="shared" si="6"/>
        <v>0</v>
      </c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6"/>
    </row>
    <row r="212" spans="1:22" ht="12.75" customHeight="1" outlineLevel="1">
      <c r="A212" s="118">
        <f t="shared" si="6"/>
        <v>0</v>
      </c>
      <c r="D212" s="142"/>
      <c r="E212" s="106" t="str">
        <f>E$202</f>
        <v>Water resources - Totex (+ or -) Value Chosen - active - real</v>
      </c>
      <c r="F212" s="106">
        <f t="shared" ref="F212:U212" si="10">F$202</f>
        <v>0</v>
      </c>
      <c r="G212" s="106" t="str">
        <f t="shared" si="10"/>
        <v>£m</v>
      </c>
      <c r="H212" s="106">
        <f t="shared" si="10"/>
        <v>0</v>
      </c>
      <c r="I212" s="106">
        <f t="shared" si="10"/>
        <v>0</v>
      </c>
      <c r="J212" s="233">
        <f t="shared" si="10"/>
        <v>0</v>
      </c>
      <c r="K212" s="233">
        <f t="shared" si="10"/>
        <v>0</v>
      </c>
      <c r="L212" s="233">
        <f t="shared" si="10"/>
        <v>0</v>
      </c>
      <c r="M212" s="233">
        <f t="shared" si="10"/>
        <v>0</v>
      </c>
      <c r="N212" s="233">
        <f t="shared" si="10"/>
        <v>0</v>
      </c>
      <c r="O212" s="233">
        <f t="shared" si="10"/>
        <v>0</v>
      </c>
      <c r="P212" s="233">
        <f t="shared" si="10"/>
        <v>0</v>
      </c>
      <c r="Q212" s="233">
        <f t="shared" si="10"/>
        <v>0</v>
      </c>
      <c r="R212" s="233">
        <f t="shared" si="10"/>
        <v>0</v>
      </c>
      <c r="S212" s="233">
        <f t="shared" si="10"/>
        <v>0</v>
      </c>
      <c r="T212" s="233">
        <f t="shared" si="10"/>
        <v>0</v>
      </c>
      <c r="U212" s="233">
        <f t="shared" si="10"/>
        <v>0</v>
      </c>
      <c r="V212" s="116"/>
    </row>
    <row r="213" spans="1:22" outlineLevel="1">
      <c r="A213" s="118">
        <f t="shared" si="6"/>
        <v>0</v>
      </c>
      <c r="D213" s="142"/>
      <c r="E213" s="106" t="str">
        <f>E$203</f>
        <v>Water resources - WRFIM (+ or -) Value Chosen - active - real</v>
      </c>
      <c r="F213" s="106">
        <f t="shared" ref="F213:U213" si="11">F$203</f>
        <v>0</v>
      </c>
      <c r="G213" s="106" t="str">
        <f t="shared" si="11"/>
        <v>£m</v>
      </c>
      <c r="H213" s="106">
        <f t="shared" si="11"/>
        <v>0</v>
      </c>
      <c r="I213" s="106">
        <f t="shared" si="11"/>
        <v>0</v>
      </c>
      <c r="J213" s="233">
        <f t="shared" si="11"/>
        <v>0</v>
      </c>
      <c r="K213" s="233">
        <f t="shared" si="11"/>
        <v>0</v>
      </c>
      <c r="L213" s="233">
        <f t="shared" si="11"/>
        <v>0</v>
      </c>
      <c r="M213" s="233">
        <f t="shared" si="11"/>
        <v>0</v>
      </c>
      <c r="N213" s="233">
        <f t="shared" si="11"/>
        <v>0</v>
      </c>
      <c r="O213" s="233">
        <f t="shared" si="11"/>
        <v>0</v>
      </c>
      <c r="P213" s="233">
        <f t="shared" si="11"/>
        <v>0</v>
      </c>
      <c r="Q213" s="233">
        <f t="shared" si="11"/>
        <v>0</v>
      </c>
      <c r="R213" s="233">
        <f t="shared" si="11"/>
        <v>0</v>
      </c>
      <c r="S213" s="233">
        <f t="shared" si="11"/>
        <v>0</v>
      </c>
      <c r="T213" s="233">
        <f t="shared" si="11"/>
        <v>0</v>
      </c>
      <c r="U213" s="233">
        <f t="shared" si="11"/>
        <v>0</v>
      </c>
      <c r="V213" s="116"/>
    </row>
    <row r="214" spans="1:22" ht="3" customHeight="1" outlineLevel="1">
      <c r="A214" s="118">
        <f t="shared" si="6"/>
        <v>0</v>
      </c>
      <c r="D214" s="142"/>
      <c r="V214" s="116"/>
    </row>
    <row r="215" spans="1:22" ht="12.75" customHeight="1" outlineLevel="1">
      <c r="A215" s="118">
        <f t="shared" si="6"/>
        <v>0</v>
      </c>
      <c r="D215" s="142"/>
      <c r="E215" s="106" t="str">
        <f>E$197</f>
        <v>Totex - Tax allowance switch - WR</v>
      </c>
      <c r="F215" s="106">
        <f t="shared" ref="F215:U215" si="12">F$197</f>
        <v>0</v>
      </c>
      <c r="G215" s="106" t="str">
        <f t="shared" si="12"/>
        <v>0 = Allowed, 1 = Not allowed</v>
      </c>
      <c r="H215" s="106">
        <f t="shared" si="12"/>
        <v>0</v>
      </c>
      <c r="I215" s="106">
        <f t="shared" si="12"/>
        <v>0</v>
      </c>
      <c r="J215" s="233" t="str">
        <f t="shared" si="12"/>
        <v>na</v>
      </c>
      <c r="K215" s="233" t="str">
        <f t="shared" si="12"/>
        <v>na</v>
      </c>
      <c r="L215" s="233">
        <f t="shared" si="12"/>
        <v>0</v>
      </c>
      <c r="M215" s="233">
        <f t="shared" si="12"/>
        <v>0</v>
      </c>
      <c r="N215" s="233">
        <f t="shared" si="12"/>
        <v>0</v>
      </c>
      <c r="O215" s="233">
        <f t="shared" si="12"/>
        <v>0</v>
      </c>
      <c r="P215" s="233">
        <f t="shared" si="12"/>
        <v>0</v>
      </c>
      <c r="Q215" s="233">
        <f t="shared" si="12"/>
        <v>0</v>
      </c>
      <c r="R215" s="233">
        <f t="shared" si="12"/>
        <v>0</v>
      </c>
      <c r="S215" s="233">
        <f t="shared" si="12"/>
        <v>0</v>
      </c>
      <c r="T215" s="233">
        <f t="shared" si="12"/>
        <v>0</v>
      </c>
      <c r="U215" s="233">
        <f t="shared" si="12"/>
        <v>0</v>
      </c>
      <c r="V215" s="116"/>
    </row>
    <row r="216" spans="1:22" ht="12.75" customHeight="1" outlineLevel="1">
      <c r="A216" s="118">
        <f t="shared" si="6"/>
        <v>0</v>
      </c>
      <c r="D216" s="142"/>
      <c r="E216" s="106" t="str">
        <f>E$198</f>
        <v>WRFIM - Tax allowance switch - WR</v>
      </c>
      <c r="F216" s="106">
        <f t="shared" ref="F216:U216" si="13">F$198</f>
        <v>0</v>
      </c>
      <c r="G216" s="106" t="str">
        <f t="shared" si="13"/>
        <v>0 = Allowed, 1 = Not allowed</v>
      </c>
      <c r="H216" s="106">
        <f t="shared" si="13"/>
        <v>0</v>
      </c>
      <c r="I216" s="106">
        <f t="shared" si="13"/>
        <v>0</v>
      </c>
      <c r="J216" s="233" t="str">
        <f t="shared" si="13"/>
        <v>na</v>
      </c>
      <c r="K216" s="233" t="str">
        <f t="shared" si="13"/>
        <v>na</v>
      </c>
      <c r="L216" s="233">
        <f t="shared" si="13"/>
        <v>0</v>
      </c>
      <c r="M216" s="233">
        <f t="shared" si="13"/>
        <v>0</v>
      </c>
      <c r="N216" s="233">
        <f t="shared" si="13"/>
        <v>0</v>
      </c>
      <c r="O216" s="233">
        <f t="shared" si="13"/>
        <v>0</v>
      </c>
      <c r="P216" s="233">
        <f t="shared" si="13"/>
        <v>0</v>
      </c>
      <c r="Q216" s="233">
        <f t="shared" si="13"/>
        <v>0</v>
      </c>
      <c r="R216" s="233">
        <f t="shared" si="13"/>
        <v>0</v>
      </c>
      <c r="S216" s="233">
        <f t="shared" si="13"/>
        <v>0</v>
      </c>
      <c r="T216" s="233">
        <f t="shared" si="13"/>
        <v>0</v>
      </c>
      <c r="U216" s="233">
        <f t="shared" si="13"/>
        <v>0</v>
      </c>
      <c r="V216" s="116"/>
    </row>
    <row r="217" spans="1:22" ht="5.0999999999999996" customHeight="1" outlineLevel="1">
      <c r="A217" s="118">
        <f t="shared" si="6"/>
        <v>0</v>
      </c>
      <c r="D217" s="142"/>
      <c r="V217" s="116"/>
    </row>
    <row r="218" spans="1:22" ht="12.75" customHeight="1" outlineLevel="1">
      <c r="A218" s="118">
        <f t="shared" si="6"/>
        <v>0</v>
      </c>
      <c r="D218" s="142"/>
      <c r="E218" s="106" t="s">
        <v>475</v>
      </c>
      <c r="F218" s="118">
        <f xml:space="preserve"> IF(SUM(J218:U218) &gt; 0, 1, 0)</f>
        <v>0</v>
      </c>
      <c r="G218" s="106" t="s">
        <v>476</v>
      </c>
      <c r="J218" s="106">
        <f xml:space="preserve"> IF(AND(J$210 &gt; 0, J212 &lt;&gt; 0, J215 &lt;&gt; 1), 1, 0)</f>
        <v>0</v>
      </c>
      <c r="K218" s="106">
        <f xml:space="preserve"> IF(AND(K$210 &gt; 0, K212 &lt;&gt; 0, K215 &lt;&gt; 1), 1, 0)</f>
        <v>0</v>
      </c>
      <c r="L218" s="106">
        <f xml:space="preserve"> IF(AND(L$210 &gt; 0, L212 &lt;&gt; 0, L215 &lt;&gt; 1), 1, 0)</f>
        <v>0</v>
      </c>
      <c r="M218" s="106">
        <f t="shared" ref="M218:U218" si="14" xml:space="preserve"> IF(AND(M$210 &gt; 0, M212 &lt;&gt; 0, M215 &lt;&gt; 1), 1, 0)</f>
        <v>0</v>
      </c>
      <c r="N218" s="106">
        <f t="shared" si="14"/>
        <v>0</v>
      </c>
      <c r="O218" s="106">
        <f t="shared" si="14"/>
        <v>0</v>
      </c>
      <c r="P218" s="106">
        <f t="shared" si="14"/>
        <v>0</v>
      </c>
      <c r="Q218" s="106">
        <f t="shared" si="14"/>
        <v>0</v>
      </c>
      <c r="R218" s="106">
        <f t="shared" si="14"/>
        <v>0</v>
      </c>
      <c r="S218" s="106">
        <f t="shared" si="14"/>
        <v>0</v>
      </c>
      <c r="T218" s="106">
        <f t="shared" si="14"/>
        <v>0</v>
      </c>
      <c r="U218" s="106">
        <f t="shared" si="14"/>
        <v>0</v>
      </c>
      <c r="V218" s="116"/>
    </row>
    <row r="219" spans="1:22" ht="12.75" customHeight="1" outlineLevel="1">
      <c r="A219" s="118">
        <f t="shared" si="6"/>
        <v>0</v>
      </c>
      <c r="D219" s="142"/>
      <c r="E219" s="106" t="s">
        <v>477</v>
      </c>
      <c r="F219" s="118">
        <f xml:space="preserve"> IF(SUM(L218:P218) &gt; 0, 1, 0)</f>
        <v>0</v>
      </c>
      <c r="G219" s="106" t="s">
        <v>476</v>
      </c>
      <c r="V219" s="116"/>
    </row>
    <row r="220" spans="1:22" ht="4.5" customHeight="1" outlineLevel="1">
      <c r="A220" s="118">
        <f t="shared" si="6"/>
        <v>0</v>
      </c>
      <c r="D220" s="142"/>
      <c r="V220" s="116"/>
    </row>
    <row r="221" spans="1:22" ht="12.75" customHeight="1" outlineLevel="1">
      <c r="A221" s="118">
        <f t="shared" si="6"/>
        <v>0</v>
      </c>
      <c r="D221" s="142"/>
      <c r="E221" s="106" t="s">
        <v>478</v>
      </c>
      <c r="F221" s="118">
        <f xml:space="preserve"> IF(SUM(J221:U221) &gt; 0, 1, 0)</f>
        <v>0</v>
      </c>
      <c r="G221" s="106" t="s">
        <v>476</v>
      </c>
      <c r="J221" s="106">
        <f xml:space="preserve"> IF(AND(J$210 &gt; 0, J213 &lt;&gt; 0, J216 &lt;&gt; 1), 1, 0)</f>
        <v>0</v>
      </c>
      <c r="K221" s="106">
        <f t="shared" ref="K221:U221" si="15" xml:space="preserve"> IF(AND(K$210 &gt; 0, K213 &lt;&gt; 0, K216 &lt;&gt; 1), 1, 0)</f>
        <v>0</v>
      </c>
      <c r="L221" s="106">
        <f t="shared" si="15"/>
        <v>0</v>
      </c>
      <c r="M221" s="106">
        <f t="shared" si="15"/>
        <v>0</v>
      </c>
      <c r="N221" s="106">
        <f t="shared" si="15"/>
        <v>0</v>
      </c>
      <c r="O221" s="106">
        <f t="shared" si="15"/>
        <v>0</v>
      </c>
      <c r="P221" s="106">
        <f t="shared" si="15"/>
        <v>0</v>
      </c>
      <c r="Q221" s="106">
        <f t="shared" si="15"/>
        <v>0</v>
      </c>
      <c r="R221" s="106">
        <f t="shared" si="15"/>
        <v>0</v>
      </c>
      <c r="S221" s="106">
        <f t="shared" si="15"/>
        <v>0</v>
      </c>
      <c r="T221" s="106">
        <f t="shared" si="15"/>
        <v>0</v>
      </c>
      <c r="U221" s="106">
        <f t="shared" si="15"/>
        <v>0</v>
      </c>
      <c r="V221" s="116"/>
    </row>
    <row r="222" spans="1:22" ht="12.75" customHeight="1" outlineLevel="1">
      <c r="A222" s="118">
        <f t="shared" si="6"/>
        <v>0</v>
      </c>
      <c r="D222" s="142"/>
      <c r="E222" s="106" t="s">
        <v>479</v>
      </c>
      <c r="F222" s="118">
        <f xml:space="preserve"> IF(SUM(L221:P221) &gt; 0, 1, 0)</f>
        <v>0</v>
      </c>
      <c r="G222" s="106" t="s">
        <v>476</v>
      </c>
      <c r="V222" s="116"/>
    </row>
    <row r="223" spans="1:22" ht="12.75" customHeight="1" outlineLevel="1">
      <c r="A223" s="118">
        <f t="shared" si="6"/>
        <v>0</v>
      </c>
      <c r="D223" s="142"/>
      <c r="V223" s="116"/>
    </row>
    <row r="224" spans="1:22" ht="12.75" customHeight="1" outlineLevel="1">
      <c r="A224" s="118">
        <f t="shared" si="6"/>
        <v>0</v>
      </c>
      <c r="C224" s="105" t="s">
        <v>480</v>
      </c>
      <c r="D224" s="142"/>
      <c r="V224" s="116"/>
    </row>
    <row r="225" spans="1:23" ht="12.75" customHeight="1" outlineLevel="1">
      <c r="A225" s="118">
        <f t="shared" si="6"/>
        <v>0</v>
      </c>
      <c r="D225" s="142"/>
      <c r="V225" s="116"/>
    </row>
    <row r="226" spans="1:23" ht="12.75" customHeight="1" outlineLevel="1">
      <c r="A226" s="118">
        <f t="shared" si="6"/>
        <v>0</v>
      </c>
      <c r="D226" s="142"/>
      <c r="E226" s="142" t="s">
        <v>481</v>
      </c>
      <c r="F226" s="169" t="b">
        <v>1</v>
      </c>
      <c r="G226" s="142" t="s">
        <v>482</v>
      </c>
      <c r="V226" s="116"/>
    </row>
    <row r="227" spans="1:23" ht="12.75" customHeight="1" outlineLevel="1">
      <c r="A227" s="118">
        <f t="shared" si="6"/>
        <v>0</v>
      </c>
      <c r="D227" s="142"/>
      <c r="E227" s="234" t="s">
        <v>483</v>
      </c>
      <c r="F227" s="235" t="b">
        <v>0</v>
      </c>
      <c r="G227" s="234" t="s">
        <v>482</v>
      </c>
      <c r="H227" s="105" t="s">
        <v>484</v>
      </c>
      <c r="V227" s="116"/>
    </row>
    <row r="228" spans="1:23" ht="12.75" customHeight="1" outlineLevel="1">
      <c r="A228" s="118">
        <f t="shared" si="6"/>
        <v>0</v>
      </c>
      <c r="B228" s="209"/>
      <c r="C228" s="210"/>
      <c r="D228" s="142"/>
      <c r="E228" s="236" t="s">
        <v>485</v>
      </c>
      <c r="F228" s="236">
        <v>0</v>
      </c>
      <c r="G228" s="236" t="s">
        <v>29</v>
      </c>
      <c r="H228" s="236" t="s">
        <v>352</v>
      </c>
      <c r="I228" s="236">
        <v>0</v>
      </c>
      <c r="J228" s="237" t="s">
        <v>441</v>
      </c>
      <c r="K228" s="237" t="s">
        <v>441</v>
      </c>
      <c r="L228" s="237" t="s">
        <v>441</v>
      </c>
      <c r="M228" s="237" t="s">
        <v>441</v>
      </c>
      <c r="N228" s="237" t="s">
        <v>441</v>
      </c>
      <c r="O228" s="237" t="s">
        <v>441</v>
      </c>
      <c r="P228" s="237" t="s">
        <v>441</v>
      </c>
      <c r="Q228" s="237" t="s">
        <v>441</v>
      </c>
      <c r="R228" s="237" t="s">
        <v>441</v>
      </c>
      <c r="S228" s="237" t="s">
        <v>441</v>
      </c>
      <c r="T228" s="237" t="s">
        <v>441</v>
      </c>
      <c r="U228" s="237" t="s">
        <v>441</v>
      </c>
      <c r="V228" s="211"/>
      <c r="W228" s="212" t="s">
        <v>342</v>
      </c>
    </row>
    <row r="229" spans="1:23" ht="12.75" customHeight="1" outlineLevel="1">
      <c r="A229" s="118">
        <f t="shared" ref="A229:A230" si="16" xml:space="preserve"> IF(OR(D229 = "", D229 ="tbc", D229 = "n/a"), 0, COUNTIF($D$7:$D$2035, D229) - 1)</f>
        <v>0</v>
      </c>
      <c r="D229" s="142"/>
      <c r="V229" s="116"/>
    </row>
    <row r="230" spans="1:23" ht="12.75" customHeight="1" outlineLevel="1">
      <c r="A230" s="118">
        <f t="shared" si="16"/>
        <v>0</v>
      </c>
      <c r="D230" s="142"/>
      <c r="V230" s="116"/>
    </row>
    <row r="231" spans="1:23" ht="12.75" customHeight="1" outlineLevel="1">
      <c r="A231" s="105" t="s">
        <v>486</v>
      </c>
      <c r="D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142"/>
      <c r="U231" s="142"/>
      <c r="V231" s="116"/>
    </row>
    <row r="232" spans="1:23" ht="12.75" customHeight="1" outlineLevel="1">
      <c r="A232" s="118">
        <f t="shared" ref="A232:A257" si="17" xml:space="preserve"> IF(OR(D232 = "", D232 ="tbc", D232 = "n/a"), 0, COUNTIF($D$7:$D$2035, D232) - 1)</f>
        <v>0</v>
      </c>
      <c r="D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142"/>
      <c r="U232" s="142"/>
      <c r="V232" s="116"/>
    </row>
    <row r="233" spans="1:23" ht="12.75" customHeight="1" outlineLevel="1">
      <c r="A233" s="118">
        <f t="shared" si="17"/>
        <v>0</v>
      </c>
      <c r="C233" s="105" t="s">
        <v>487</v>
      </c>
      <c r="D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142"/>
      <c r="U233" s="142"/>
      <c r="V233" s="116"/>
    </row>
    <row r="234" spans="1:23" ht="12.75" customHeight="1" outlineLevel="1">
      <c r="A234" s="118">
        <f t="shared" si="17"/>
        <v>0</v>
      </c>
      <c r="B234" s="209"/>
      <c r="C234" s="210"/>
      <c r="D234" s="142"/>
      <c r="E234" s="185" t="s">
        <v>488</v>
      </c>
      <c r="F234" s="238" t="s">
        <v>489</v>
      </c>
      <c r="G234" s="185" t="s">
        <v>29</v>
      </c>
      <c r="H234" s="185">
        <v>313.44212444504001</v>
      </c>
      <c r="I234" s="185">
        <v>0</v>
      </c>
      <c r="J234" s="187">
        <v>0</v>
      </c>
      <c r="K234" s="187">
        <v>0</v>
      </c>
      <c r="L234" s="187">
        <v>63.386401982723001</v>
      </c>
      <c r="M234" s="187">
        <v>65.150320007983794</v>
      </c>
      <c r="N234" s="187">
        <v>61.964342436148002</v>
      </c>
      <c r="O234" s="187">
        <v>60.252567957202899</v>
      </c>
      <c r="P234" s="187">
        <v>62.688492060982298</v>
      </c>
      <c r="Q234" s="187">
        <v>0</v>
      </c>
      <c r="R234" s="187">
        <v>0</v>
      </c>
      <c r="S234" s="187">
        <v>0</v>
      </c>
      <c r="T234" s="187">
        <v>0</v>
      </c>
      <c r="U234" s="187">
        <v>0</v>
      </c>
      <c r="V234" s="188"/>
      <c r="W234" s="239" t="s">
        <v>342</v>
      </c>
    </row>
    <row r="235" spans="1:23" ht="12.75" customHeight="1" outlineLevel="1">
      <c r="A235" s="118">
        <f t="shared" si="17"/>
        <v>0</v>
      </c>
      <c r="B235" s="209"/>
      <c r="C235" s="210"/>
      <c r="D235" s="164" t="s">
        <v>490</v>
      </c>
      <c r="E235" s="185" t="s">
        <v>491</v>
      </c>
      <c r="F235" s="238" t="s">
        <v>489</v>
      </c>
      <c r="G235" s="213" t="s">
        <v>29</v>
      </c>
      <c r="H235" s="213">
        <f xml:space="preserve"> SUM(J235:U235)</f>
        <v>276.80584581312218</v>
      </c>
      <c r="I235" s="213"/>
      <c r="J235" s="187">
        <v>0</v>
      </c>
      <c r="K235" s="187">
        <v>0</v>
      </c>
      <c r="L235" s="187">
        <v>41.089346764505102</v>
      </c>
      <c r="M235" s="187">
        <v>47.767443670420498</v>
      </c>
      <c r="N235" s="187">
        <v>75.986398434171804</v>
      </c>
      <c r="O235" s="187">
        <v>80.336505190114707</v>
      </c>
      <c r="P235" s="187">
        <v>31.626151753910101</v>
      </c>
      <c r="Q235" s="187">
        <v>0</v>
      </c>
      <c r="R235" s="187">
        <v>0</v>
      </c>
      <c r="S235" s="187">
        <v>0</v>
      </c>
      <c r="T235" s="187">
        <v>0</v>
      </c>
      <c r="U235" s="187">
        <v>0</v>
      </c>
      <c r="V235" s="211"/>
      <c r="W235" s="212" t="s">
        <v>342</v>
      </c>
    </row>
    <row r="236" spans="1:23" ht="4.9000000000000004" customHeight="1" outlineLevel="1">
      <c r="A236" s="118">
        <f t="shared" si="17"/>
        <v>0</v>
      </c>
      <c r="B236" s="209"/>
      <c r="C236" s="209"/>
      <c r="D236" s="209"/>
      <c r="E236" s="185"/>
      <c r="F236" s="185"/>
      <c r="G236" s="213"/>
      <c r="H236" s="213"/>
      <c r="I236" s="213"/>
      <c r="J236" s="213"/>
      <c r="K236" s="213"/>
      <c r="L236" s="213"/>
      <c r="M236" s="213"/>
      <c r="N236" s="213"/>
      <c r="O236" s="213"/>
      <c r="P236" s="213"/>
      <c r="Q236" s="213"/>
      <c r="R236" s="213"/>
      <c r="S236" s="213"/>
      <c r="T236" s="213"/>
      <c r="U236" s="213"/>
      <c r="V236" s="211"/>
      <c r="W236" s="212"/>
    </row>
    <row r="237" spans="1:23" ht="12.75" customHeight="1" outlineLevel="1">
      <c r="A237" s="118">
        <f t="shared" si="17"/>
        <v>0</v>
      </c>
      <c r="B237" s="209"/>
      <c r="C237" s="210"/>
      <c r="D237" s="164" t="s">
        <v>492</v>
      </c>
      <c r="E237" s="185" t="s">
        <v>493</v>
      </c>
      <c r="F237" s="238" t="s">
        <v>489</v>
      </c>
      <c r="G237" s="213" t="s">
        <v>29</v>
      </c>
      <c r="H237" s="213">
        <f xml:space="preserve"> SUM(J237:U237)</f>
        <v>0</v>
      </c>
      <c r="I237" s="213"/>
      <c r="J237" s="187">
        <v>0</v>
      </c>
      <c r="K237" s="187">
        <v>0</v>
      </c>
      <c r="L237" s="187">
        <v>0</v>
      </c>
      <c r="M237" s="187">
        <v>0</v>
      </c>
      <c r="N237" s="187">
        <v>0</v>
      </c>
      <c r="O237" s="187">
        <v>0</v>
      </c>
      <c r="P237" s="187">
        <v>0</v>
      </c>
      <c r="Q237" s="187">
        <v>0</v>
      </c>
      <c r="R237" s="187">
        <v>0</v>
      </c>
      <c r="S237" s="187">
        <v>0</v>
      </c>
      <c r="T237" s="187">
        <v>0</v>
      </c>
      <c r="U237" s="187">
        <v>0</v>
      </c>
      <c r="V237" s="211"/>
      <c r="W237" s="212" t="s">
        <v>342</v>
      </c>
    </row>
    <row r="238" spans="1:23" ht="12.75" customHeight="1" outlineLevel="1">
      <c r="A238" s="118">
        <f t="shared" si="17"/>
        <v>0</v>
      </c>
      <c r="B238" s="209"/>
      <c r="C238" s="210"/>
      <c r="D238" s="164" t="s">
        <v>494</v>
      </c>
      <c r="E238" s="185" t="s">
        <v>495</v>
      </c>
      <c r="F238" s="238" t="s">
        <v>489</v>
      </c>
      <c r="G238" s="213" t="s">
        <v>29</v>
      </c>
      <c r="H238" s="213">
        <f xml:space="preserve"> SUM(J238:U238)</f>
        <v>0</v>
      </c>
      <c r="I238" s="213"/>
      <c r="J238" s="187">
        <v>0</v>
      </c>
      <c r="K238" s="240">
        <v>0</v>
      </c>
      <c r="L238" s="240">
        <v>0</v>
      </c>
      <c r="M238" s="240">
        <v>0</v>
      </c>
      <c r="N238" s="240">
        <v>0</v>
      </c>
      <c r="O238" s="240">
        <v>0</v>
      </c>
      <c r="P238" s="240">
        <v>0</v>
      </c>
      <c r="Q238" s="240">
        <v>0</v>
      </c>
      <c r="R238" s="240">
        <v>0</v>
      </c>
      <c r="S238" s="240">
        <v>0</v>
      </c>
      <c r="T238" s="240">
        <v>0</v>
      </c>
      <c r="U238" s="240">
        <v>0</v>
      </c>
      <c r="V238" s="211"/>
      <c r="W238" s="212" t="s">
        <v>342</v>
      </c>
    </row>
    <row r="239" spans="1:23" ht="12.75" customHeight="1" outlineLevel="1">
      <c r="A239" s="118">
        <f t="shared" si="17"/>
        <v>0</v>
      </c>
      <c r="B239" s="209"/>
      <c r="C239" s="210"/>
      <c r="D239" s="142"/>
      <c r="E239" s="213" t="s">
        <v>496</v>
      </c>
      <c r="F239" s="213"/>
      <c r="G239" s="213" t="s">
        <v>29</v>
      </c>
      <c r="H239" s="213">
        <f xml:space="preserve"> SUM(J239:U239)</f>
        <v>0</v>
      </c>
      <c r="I239" s="213"/>
      <c r="J239" s="233">
        <f xml:space="preserve"> SUM(J237:J238)</f>
        <v>0</v>
      </c>
      <c r="K239" s="233">
        <f t="shared" ref="K239:U239" si="18" xml:space="preserve"> SUM(K237:K238)</f>
        <v>0</v>
      </c>
      <c r="L239" s="233">
        <f xml:space="preserve"> SUM(L237:L238)</f>
        <v>0</v>
      </c>
      <c r="M239" s="233">
        <f t="shared" si="18"/>
        <v>0</v>
      </c>
      <c r="N239" s="233">
        <f t="shared" si="18"/>
        <v>0</v>
      </c>
      <c r="O239" s="233">
        <f t="shared" si="18"/>
        <v>0</v>
      </c>
      <c r="P239" s="233">
        <f t="shared" si="18"/>
        <v>0</v>
      </c>
      <c r="Q239" s="233">
        <f t="shared" si="18"/>
        <v>0</v>
      </c>
      <c r="R239" s="233">
        <f t="shared" si="18"/>
        <v>0</v>
      </c>
      <c r="S239" s="233">
        <f t="shared" si="18"/>
        <v>0</v>
      </c>
      <c r="T239" s="233">
        <f t="shared" si="18"/>
        <v>0</v>
      </c>
      <c r="U239" s="233">
        <f t="shared" si="18"/>
        <v>0</v>
      </c>
      <c r="V239" s="211"/>
      <c r="W239" s="212"/>
    </row>
    <row r="240" spans="1:23" ht="12.75" customHeight="1" outlineLevel="1">
      <c r="A240" s="118">
        <f t="shared" si="17"/>
        <v>0</v>
      </c>
      <c r="B240" s="209"/>
      <c r="C240" s="210"/>
      <c r="D240" s="142"/>
      <c r="E240" s="213"/>
      <c r="F240" s="213"/>
      <c r="G240" s="213"/>
      <c r="H240" s="213"/>
      <c r="I240" s="213"/>
      <c r="J240" s="241"/>
      <c r="K240" s="241"/>
      <c r="L240" s="241"/>
      <c r="M240" s="241"/>
      <c r="N240" s="241"/>
      <c r="O240" s="241"/>
      <c r="P240" s="241"/>
      <c r="Q240" s="241"/>
      <c r="R240" s="241"/>
      <c r="S240" s="241"/>
      <c r="T240" s="241"/>
      <c r="U240" s="241"/>
      <c r="V240" s="211"/>
    </row>
    <row r="241" spans="1:23" ht="12.75" customHeight="1" outlineLevel="1">
      <c r="A241" s="118">
        <f t="shared" si="17"/>
        <v>0</v>
      </c>
      <c r="B241" s="209"/>
      <c r="C241" s="210"/>
      <c r="D241" s="164" t="s">
        <v>497</v>
      </c>
      <c r="E241" s="185" t="s">
        <v>498</v>
      </c>
      <c r="F241" s="238" t="s">
        <v>489</v>
      </c>
      <c r="G241" s="213" t="s">
        <v>29</v>
      </c>
      <c r="H241" s="213">
        <f xml:space="preserve"> SUM(J241:U241)</f>
        <v>0</v>
      </c>
      <c r="I241" s="213"/>
      <c r="J241" s="187">
        <v>0</v>
      </c>
      <c r="K241" s="187">
        <v>0</v>
      </c>
      <c r="L241" s="187">
        <v>0</v>
      </c>
      <c r="M241" s="187">
        <v>0</v>
      </c>
      <c r="N241" s="187">
        <v>0</v>
      </c>
      <c r="O241" s="187">
        <v>0</v>
      </c>
      <c r="P241" s="187">
        <v>0</v>
      </c>
      <c r="Q241" s="187">
        <v>0</v>
      </c>
      <c r="R241" s="187">
        <v>0</v>
      </c>
      <c r="S241" s="187">
        <v>0</v>
      </c>
      <c r="T241" s="187">
        <v>0</v>
      </c>
      <c r="U241" s="187">
        <v>0</v>
      </c>
      <c r="V241" s="211"/>
      <c r="W241" s="212" t="s">
        <v>342</v>
      </c>
    </row>
    <row r="242" spans="1:23" ht="12.75" customHeight="1" outlineLevel="1">
      <c r="A242" s="118">
        <f t="shared" si="17"/>
        <v>0</v>
      </c>
      <c r="B242" s="209"/>
      <c r="C242" s="210"/>
      <c r="D242" s="164" t="s">
        <v>499</v>
      </c>
      <c r="E242" s="185" t="s">
        <v>500</v>
      </c>
      <c r="F242" s="238" t="s">
        <v>489</v>
      </c>
      <c r="G242" s="213" t="s">
        <v>29</v>
      </c>
      <c r="H242" s="213">
        <f xml:space="preserve"> SUM(J242:U242)</f>
        <v>0</v>
      </c>
      <c r="I242" s="213"/>
      <c r="J242" s="187">
        <v>0</v>
      </c>
      <c r="K242" s="187">
        <v>0</v>
      </c>
      <c r="L242" s="187">
        <v>0</v>
      </c>
      <c r="M242" s="187">
        <v>0</v>
      </c>
      <c r="N242" s="187">
        <v>0</v>
      </c>
      <c r="O242" s="187">
        <v>0</v>
      </c>
      <c r="P242" s="187">
        <v>0</v>
      </c>
      <c r="Q242" s="187">
        <v>0</v>
      </c>
      <c r="R242" s="187">
        <v>0</v>
      </c>
      <c r="S242" s="187">
        <v>0</v>
      </c>
      <c r="T242" s="187">
        <v>0</v>
      </c>
      <c r="U242" s="187">
        <v>0</v>
      </c>
      <c r="V242" s="211"/>
      <c r="W242" s="212" t="s">
        <v>342</v>
      </c>
    </row>
    <row r="243" spans="1:23" ht="12.75" customHeight="1" outlineLevel="1">
      <c r="A243" s="118">
        <f t="shared" si="17"/>
        <v>0</v>
      </c>
      <c r="B243" s="209"/>
      <c r="C243" s="210"/>
      <c r="D243" s="142"/>
      <c r="E243" s="213" t="s">
        <v>501</v>
      </c>
      <c r="F243" s="213"/>
      <c r="G243" s="213" t="s">
        <v>29</v>
      </c>
      <c r="H243" s="213">
        <f xml:space="preserve"> SUM(J243:U243)</f>
        <v>0</v>
      </c>
      <c r="I243" s="213"/>
      <c r="J243" s="233">
        <f xml:space="preserve"> SUM(J241:J242)</f>
        <v>0</v>
      </c>
      <c r="K243" s="233">
        <f xml:space="preserve"> SUM(K241:K242)</f>
        <v>0</v>
      </c>
      <c r="L243" s="233">
        <f xml:space="preserve"> SUM(L241:L242)</f>
        <v>0</v>
      </c>
      <c r="M243" s="233">
        <f t="shared" ref="M243:U243" si="19" xml:space="preserve"> SUM(M241:M242)</f>
        <v>0</v>
      </c>
      <c r="N243" s="233">
        <f t="shared" si="19"/>
        <v>0</v>
      </c>
      <c r="O243" s="233">
        <f t="shared" si="19"/>
        <v>0</v>
      </c>
      <c r="P243" s="233">
        <f t="shared" si="19"/>
        <v>0</v>
      </c>
      <c r="Q243" s="233">
        <f t="shared" si="19"/>
        <v>0</v>
      </c>
      <c r="R243" s="233">
        <f t="shared" si="19"/>
        <v>0</v>
      </c>
      <c r="S243" s="233">
        <f t="shared" si="19"/>
        <v>0</v>
      </c>
      <c r="T243" s="233">
        <f t="shared" si="19"/>
        <v>0</v>
      </c>
      <c r="U243" s="233">
        <f t="shared" si="19"/>
        <v>0</v>
      </c>
      <c r="V243" s="211"/>
      <c r="W243" s="212"/>
    </row>
    <row r="244" spans="1:23" ht="12.75" customHeight="1" outlineLevel="1">
      <c r="A244" s="118">
        <f t="shared" si="17"/>
        <v>0</v>
      </c>
      <c r="B244" s="209"/>
      <c r="C244" s="210"/>
      <c r="D244" s="142"/>
      <c r="E244" s="213"/>
      <c r="F244" s="213"/>
      <c r="G244" s="213"/>
      <c r="H244" s="213"/>
      <c r="I244" s="213"/>
      <c r="J244" s="241"/>
      <c r="K244" s="241"/>
      <c r="L244" s="241"/>
      <c r="M244" s="241"/>
      <c r="N244" s="241"/>
      <c r="O244" s="241"/>
      <c r="P244" s="241"/>
      <c r="Q244" s="241"/>
      <c r="R244" s="241"/>
      <c r="S244" s="241"/>
      <c r="T244" s="241"/>
      <c r="U244" s="241"/>
      <c r="V244" s="211"/>
    </row>
    <row r="245" spans="1:23" ht="12.75" customHeight="1" outlineLevel="1">
      <c r="A245" s="118">
        <f t="shared" si="17"/>
        <v>0</v>
      </c>
      <c r="D245" s="142"/>
      <c r="J245" s="142"/>
      <c r="K245" s="142"/>
      <c r="L245" s="142"/>
      <c r="M245" s="142"/>
      <c r="N245" s="142"/>
      <c r="O245" s="142"/>
      <c r="P245" s="142"/>
      <c r="Q245" s="142"/>
      <c r="R245" s="142"/>
      <c r="S245" s="142"/>
      <c r="T245" s="142"/>
      <c r="U245" s="142"/>
      <c r="V245" s="116"/>
    </row>
    <row r="246" spans="1:23" ht="12.75" customHeight="1" outlineLevel="1">
      <c r="A246" s="118">
        <f t="shared" si="17"/>
        <v>0</v>
      </c>
      <c r="C246" s="105" t="s">
        <v>502</v>
      </c>
      <c r="D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2"/>
      <c r="V246" s="116"/>
    </row>
    <row r="247" spans="1:23" ht="12.75" customHeight="1" outlineLevel="1">
      <c r="A247" s="118">
        <f t="shared" si="17"/>
        <v>0</v>
      </c>
      <c r="B247" s="209"/>
      <c r="C247" s="210"/>
      <c r="D247" s="142"/>
      <c r="E247" s="185" t="s">
        <v>503</v>
      </c>
      <c r="F247" s="185">
        <v>0</v>
      </c>
      <c r="G247" s="185" t="s">
        <v>29</v>
      </c>
      <c r="H247" s="185">
        <v>0</v>
      </c>
      <c r="I247" s="185">
        <v>0</v>
      </c>
      <c r="J247" s="187">
        <v>0</v>
      </c>
      <c r="K247" s="187">
        <v>0</v>
      </c>
      <c r="L247" s="187">
        <v>0</v>
      </c>
      <c r="M247" s="187">
        <v>0</v>
      </c>
      <c r="N247" s="187">
        <v>0</v>
      </c>
      <c r="O247" s="187">
        <v>0</v>
      </c>
      <c r="P247" s="187">
        <v>0</v>
      </c>
      <c r="Q247" s="187">
        <v>0</v>
      </c>
      <c r="R247" s="187">
        <v>0</v>
      </c>
      <c r="S247" s="187">
        <v>0</v>
      </c>
      <c r="T247" s="187">
        <v>0</v>
      </c>
      <c r="U247" s="187">
        <v>0</v>
      </c>
      <c r="V247" s="211"/>
      <c r="W247" s="212" t="s">
        <v>434</v>
      </c>
    </row>
    <row r="248" spans="1:23" ht="12.75" customHeight="1" outlineLevel="1">
      <c r="A248" s="118">
        <f t="shared" si="17"/>
        <v>0</v>
      </c>
      <c r="B248" s="209"/>
      <c r="C248" s="210"/>
      <c r="D248" s="142"/>
      <c r="E248" s="185" t="s">
        <v>504</v>
      </c>
      <c r="F248" s="185">
        <v>0</v>
      </c>
      <c r="G248" s="185" t="s">
        <v>29</v>
      </c>
      <c r="H248" s="185">
        <v>0</v>
      </c>
      <c r="I248" s="185">
        <v>0</v>
      </c>
      <c r="J248" s="187">
        <v>0</v>
      </c>
      <c r="K248" s="187">
        <v>0</v>
      </c>
      <c r="L248" s="187">
        <v>0</v>
      </c>
      <c r="M248" s="187">
        <v>0</v>
      </c>
      <c r="N248" s="187">
        <v>0</v>
      </c>
      <c r="O248" s="187">
        <v>0</v>
      </c>
      <c r="P248" s="187">
        <v>0</v>
      </c>
      <c r="Q248" s="187">
        <v>0</v>
      </c>
      <c r="R248" s="187">
        <v>0</v>
      </c>
      <c r="S248" s="187">
        <v>0</v>
      </c>
      <c r="T248" s="187">
        <v>0</v>
      </c>
      <c r="U248" s="187">
        <v>0</v>
      </c>
      <c r="V248" s="211"/>
      <c r="W248" s="212" t="s">
        <v>434</v>
      </c>
    </row>
    <row r="249" spans="1:23" ht="12.75" customHeight="1" outlineLevel="1">
      <c r="A249" s="118">
        <f t="shared" si="17"/>
        <v>0</v>
      </c>
      <c r="B249" s="209"/>
      <c r="C249" s="210"/>
      <c r="D249" s="142"/>
      <c r="E249" s="185" t="s">
        <v>505</v>
      </c>
      <c r="F249" s="185">
        <v>0</v>
      </c>
      <c r="G249" s="185" t="s">
        <v>29</v>
      </c>
      <c r="H249" s="185">
        <v>0</v>
      </c>
      <c r="I249" s="185">
        <v>0</v>
      </c>
      <c r="J249" s="187">
        <v>0</v>
      </c>
      <c r="K249" s="187">
        <v>0</v>
      </c>
      <c r="L249" s="187">
        <v>0</v>
      </c>
      <c r="M249" s="187">
        <v>0</v>
      </c>
      <c r="N249" s="187">
        <v>0</v>
      </c>
      <c r="O249" s="187">
        <v>0</v>
      </c>
      <c r="P249" s="187">
        <v>0</v>
      </c>
      <c r="Q249" s="187">
        <v>0</v>
      </c>
      <c r="R249" s="187">
        <v>0</v>
      </c>
      <c r="S249" s="187">
        <v>0</v>
      </c>
      <c r="T249" s="187">
        <v>0</v>
      </c>
      <c r="U249" s="187">
        <v>0</v>
      </c>
      <c r="V249" s="211"/>
      <c r="W249" s="212" t="s">
        <v>434</v>
      </c>
    </row>
    <row r="250" spans="1:23" ht="12.75" customHeight="1" outlineLevel="1">
      <c r="A250" s="118">
        <f t="shared" si="17"/>
        <v>0</v>
      </c>
      <c r="B250" s="209"/>
      <c r="C250" s="210"/>
      <c r="D250" s="142"/>
      <c r="E250" s="185" t="s">
        <v>506</v>
      </c>
      <c r="F250" s="185">
        <v>0</v>
      </c>
      <c r="G250" s="185" t="s">
        <v>29</v>
      </c>
      <c r="H250" s="185">
        <v>0</v>
      </c>
      <c r="I250" s="185">
        <v>0</v>
      </c>
      <c r="J250" s="187">
        <v>0</v>
      </c>
      <c r="K250" s="187">
        <v>0</v>
      </c>
      <c r="L250" s="187">
        <v>0</v>
      </c>
      <c r="M250" s="187">
        <v>0</v>
      </c>
      <c r="N250" s="187">
        <v>0</v>
      </c>
      <c r="O250" s="187">
        <v>0</v>
      </c>
      <c r="P250" s="187">
        <v>0</v>
      </c>
      <c r="Q250" s="187">
        <v>0</v>
      </c>
      <c r="R250" s="187">
        <v>0</v>
      </c>
      <c r="S250" s="187">
        <v>0</v>
      </c>
      <c r="T250" s="187">
        <v>0</v>
      </c>
      <c r="U250" s="187">
        <v>0</v>
      </c>
      <c r="V250" s="211"/>
      <c r="W250" s="212" t="s">
        <v>434</v>
      </c>
    </row>
    <row r="251" spans="1:23" ht="12.75" customHeight="1" outlineLevel="1">
      <c r="A251" s="118">
        <f t="shared" si="17"/>
        <v>0</v>
      </c>
      <c r="D251" s="142"/>
      <c r="J251" s="142"/>
      <c r="K251" s="142"/>
      <c r="L251" s="142"/>
      <c r="M251" s="142"/>
      <c r="N251" s="142"/>
      <c r="O251" s="142"/>
      <c r="P251" s="142"/>
      <c r="Q251" s="142"/>
      <c r="R251" s="142"/>
      <c r="S251" s="142"/>
      <c r="T251" s="142"/>
      <c r="U251" s="142"/>
      <c r="V251" s="116"/>
    </row>
    <row r="252" spans="1:23" ht="12.75" customHeight="1" outlineLevel="1">
      <c r="A252" s="118">
        <f t="shared" si="17"/>
        <v>0</v>
      </c>
      <c r="C252" s="105" t="s">
        <v>507</v>
      </c>
      <c r="D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16"/>
    </row>
    <row r="253" spans="1:23" ht="12.75" customHeight="1" outlineLevel="1">
      <c r="A253" s="118">
        <f t="shared" si="17"/>
        <v>0</v>
      </c>
      <c r="B253" s="209"/>
      <c r="C253" s="210"/>
      <c r="D253" s="142"/>
      <c r="E253" s="213" t="s">
        <v>508</v>
      </c>
      <c r="F253" s="213"/>
      <c r="G253" s="213" t="s">
        <v>29</v>
      </c>
      <c r="H253" s="213">
        <f xml:space="preserve"> SUM(J253:U253)</f>
        <v>0</v>
      </c>
      <c r="I253" s="213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11"/>
      <c r="W253" s="212" t="s">
        <v>342</v>
      </c>
    </row>
    <row r="254" spans="1:23" ht="12.75" customHeight="1" outlineLevel="1">
      <c r="A254" s="118">
        <f t="shared" si="17"/>
        <v>0</v>
      </c>
      <c r="B254" s="209"/>
      <c r="C254" s="210"/>
      <c r="D254" s="142"/>
      <c r="E254" s="213" t="s">
        <v>509</v>
      </c>
      <c r="F254" s="213"/>
      <c r="G254" s="213" t="s">
        <v>29</v>
      </c>
      <c r="H254" s="213">
        <f xml:space="preserve"> SUM(J254:U254)</f>
        <v>0</v>
      </c>
      <c r="I254" s="213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11"/>
      <c r="W254" s="212" t="s">
        <v>342</v>
      </c>
    </row>
    <row r="255" spans="1:23" ht="12.75" customHeight="1" outlineLevel="1">
      <c r="A255" s="118">
        <f t="shared" si="17"/>
        <v>0</v>
      </c>
      <c r="B255" s="209"/>
      <c r="C255" s="210"/>
      <c r="D255" s="142"/>
      <c r="E255" s="213" t="s">
        <v>510</v>
      </c>
      <c r="F255" s="213"/>
      <c r="G255" s="213" t="s">
        <v>29</v>
      </c>
      <c r="H255" s="213">
        <f xml:space="preserve"> SUM(J255:U255)</f>
        <v>0</v>
      </c>
      <c r="I255" s="213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11"/>
      <c r="W255" s="212" t="s">
        <v>342</v>
      </c>
    </row>
    <row r="256" spans="1:23" ht="12.75" customHeight="1" outlineLevel="1">
      <c r="A256" s="118">
        <f t="shared" si="17"/>
        <v>0</v>
      </c>
      <c r="D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16"/>
    </row>
    <row r="257" spans="1:23" ht="12.75" customHeight="1" outlineLevel="1">
      <c r="A257" s="118">
        <f t="shared" si="17"/>
        <v>0</v>
      </c>
      <c r="D257" s="142"/>
      <c r="J257" s="142"/>
      <c r="K257" s="142"/>
      <c r="L257" s="142"/>
      <c r="M257" s="142"/>
      <c r="N257" s="142"/>
      <c r="O257" s="142"/>
      <c r="P257" s="142"/>
      <c r="Q257" s="142"/>
      <c r="R257" s="142"/>
      <c r="S257" s="142"/>
      <c r="T257" s="142"/>
      <c r="U257" s="142"/>
      <c r="V257" s="116"/>
    </row>
    <row r="258" spans="1:23" ht="12.75" customHeight="1" outlineLevel="1">
      <c r="A258" s="105" t="s">
        <v>511</v>
      </c>
      <c r="D258" s="142"/>
      <c r="V258" s="116"/>
    </row>
    <row r="259" spans="1:23" ht="12.75" customHeight="1" outlineLevel="1">
      <c r="A259" s="118">
        <f t="shared" ref="A259:A267" si="20" xml:space="preserve"> IF(OR(D259 = "", D259 ="tbc", D259 = "n/a"), 0, COUNTIF($D$7:$D$2035, D259) - 1)</f>
        <v>0</v>
      </c>
      <c r="D259" s="142"/>
      <c r="V259" s="116"/>
    </row>
    <row r="260" spans="1:23" ht="12.75" customHeight="1" outlineLevel="1">
      <c r="A260" s="118">
        <f t="shared" si="20"/>
        <v>0</v>
      </c>
      <c r="B260" s="138" t="s">
        <v>512</v>
      </c>
      <c r="C260" s="138"/>
      <c r="D260" s="151"/>
      <c r="E260" s="139"/>
      <c r="J260" s="158"/>
      <c r="K260" s="158"/>
      <c r="Q260" s="158"/>
      <c r="R260" s="158"/>
      <c r="S260" s="158"/>
      <c r="T260" s="158"/>
      <c r="U260" s="158"/>
      <c r="V260" s="116"/>
    </row>
    <row r="261" spans="1:23" ht="12.75" customHeight="1" outlineLevel="1">
      <c r="A261" s="118">
        <f t="shared" si="20"/>
        <v>0</v>
      </c>
      <c r="C261" s="105" t="s">
        <v>513</v>
      </c>
      <c r="D261" s="142"/>
      <c r="L261" s="168"/>
      <c r="V261" s="116"/>
    </row>
    <row r="262" spans="1:23" ht="12.75" customHeight="1" outlineLevel="1">
      <c r="A262" s="118">
        <f t="shared" si="20"/>
        <v>0</v>
      </c>
      <c r="D262" s="164" t="s">
        <v>514</v>
      </c>
      <c r="E262" s="180" t="s">
        <v>515</v>
      </c>
      <c r="F262" s="243"/>
      <c r="G262" s="243" t="s">
        <v>64</v>
      </c>
      <c r="H262" s="243"/>
      <c r="I262" s="243"/>
      <c r="J262" s="244">
        <v>0</v>
      </c>
      <c r="K262" s="244">
        <v>0</v>
      </c>
      <c r="L262" s="244">
        <v>0.480290545192118</v>
      </c>
      <c r="M262" s="244">
        <v>0.46835493026036701</v>
      </c>
      <c r="N262" s="244">
        <v>0.454209304069352</v>
      </c>
      <c r="O262" s="244">
        <v>0.44048229405869199</v>
      </c>
      <c r="P262" s="244">
        <v>0.42704687788289403</v>
      </c>
      <c r="Q262" s="244">
        <v>0.40438673622839405</v>
      </c>
      <c r="R262" s="244">
        <v>0</v>
      </c>
      <c r="S262" s="244">
        <v>0</v>
      </c>
      <c r="T262" s="244">
        <v>0</v>
      </c>
      <c r="U262" s="244">
        <v>0</v>
      </c>
      <c r="V262" s="116"/>
      <c r="W262" s="130" t="s">
        <v>342</v>
      </c>
    </row>
    <row r="263" spans="1:23" ht="12.75" customHeight="1" outlineLevel="1">
      <c r="A263" s="118">
        <f t="shared" si="20"/>
        <v>0</v>
      </c>
      <c r="D263" s="164" t="s">
        <v>516</v>
      </c>
      <c r="E263" s="180" t="s">
        <v>517</v>
      </c>
      <c r="F263" s="243"/>
      <c r="G263" s="243" t="s">
        <v>64</v>
      </c>
      <c r="H263" s="243"/>
      <c r="I263" s="243"/>
      <c r="J263" s="244">
        <v>0</v>
      </c>
      <c r="K263" s="244">
        <v>0</v>
      </c>
      <c r="L263" s="244">
        <v>0.29169808166072902</v>
      </c>
      <c r="M263" s="244">
        <v>0.30219515125181101</v>
      </c>
      <c r="N263" s="244">
        <v>0.31498979467496502</v>
      </c>
      <c r="O263" s="244">
        <v>0.32739890213979</v>
      </c>
      <c r="P263" s="244">
        <v>0.33954483422298698</v>
      </c>
      <c r="Q263" s="244">
        <v>0.35857450991558898</v>
      </c>
      <c r="R263" s="244">
        <v>0</v>
      </c>
      <c r="S263" s="244">
        <v>0</v>
      </c>
      <c r="T263" s="244">
        <v>0</v>
      </c>
      <c r="U263" s="244">
        <v>0</v>
      </c>
      <c r="V263" s="116"/>
      <c r="W263" s="130" t="s">
        <v>342</v>
      </c>
    </row>
    <row r="264" spans="1:23" ht="12.75" customHeight="1" outlineLevel="1">
      <c r="A264" s="118">
        <f t="shared" si="20"/>
        <v>0</v>
      </c>
      <c r="D264" s="164" t="s">
        <v>518</v>
      </c>
      <c r="E264" s="180" t="s">
        <v>519</v>
      </c>
      <c r="F264" s="243"/>
      <c r="G264" s="243" t="s">
        <v>64</v>
      </c>
      <c r="H264" s="243"/>
      <c r="I264" s="243"/>
      <c r="J264" s="244">
        <v>0</v>
      </c>
      <c r="K264" s="244">
        <v>0</v>
      </c>
      <c r="L264" s="244">
        <v>8.3588033656641393E-3</v>
      </c>
      <c r="M264" s="244">
        <v>8.4056128475977106E-3</v>
      </c>
      <c r="N264" s="244">
        <v>8.4492788242458098E-3</v>
      </c>
      <c r="O264" s="244">
        <v>8.49179665659122E-3</v>
      </c>
      <c r="P264" s="244">
        <v>8.5333349000662195E-3</v>
      </c>
      <c r="Q264" s="244">
        <v>8.0774001409676405E-3</v>
      </c>
      <c r="R264" s="244">
        <v>0</v>
      </c>
      <c r="S264" s="244">
        <v>0</v>
      </c>
      <c r="T264" s="244">
        <v>0</v>
      </c>
      <c r="U264" s="244">
        <v>0</v>
      </c>
      <c r="V264" s="116"/>
      <c r="W264" s="130" t="s">
        <v>342</v>
      </c>
    </row>
    <row r="265" spans="1:23" ht="12.75" customHeight="1" outlineLevel="1">
      <c r="A265" s="118">
        <f t="shared" si="20"/>
        <v>0</v>
      </c>
      <c r="D265" s="164" t="s">
        <v>520</v>
      </c>
      <c r="E265" s="180" t="s">
        <v>521</v>
      </c>
      <c r="F265" s="243"/>
      <c r="G265" s="243" t="s">
        <v>64</v>
      </c>
      <c r="H265" s="243"/>
      <c r="I265" s="243"/>
      <c r="J265" s="244">
        <v>0</v>
      </c>
      <c r="K265" s="244">
        <v>0</v>
      </c>
      <c r="L265" s="244">
        <v>0.21965256978149</v>
      </c>
      <c r="M265" s="244">
        <v>0.22104430564022501</v>
      </c>
      <c r="N265" s="244">
        <v>0.22235162243143697</v>
      </c>
      <c r="O265" s="244">
        <v>0.223627007144927</v>
      </c>
      <c r="P265" s="244">
        <v>0.224874952994053</v>
      </c>
      <c r="Q265" s="244">
        <v>0.228961353715049</v>
      </c>
      <c r="R265" s="244">
        <v>0</v>
      </c>
      <c r="S265" s="244">
        <v>0</v>
      </c>
      <c r="T265" s="244">
        <v>0</v>
      </c>
      <c r="U265" s="244">
        <v>0</v>
      </c>
      <c r="V265" s="116"/>
      <c r="W265" s="130" t="s">
        <v>342</v>
      </c>
    </row>
    <row r="266" spans="1:23" ht="12.75" customHeight="1" outlineLevel="1">
      <c r="A266" s="118">
        <f t="shared" si="20"/>
        <v>0</v>
      </c>
      <c r="D266" s="142"/>
      <c r="V266" s="116"/>
    </row>
    <row r="267" spans="1:23" ht="12.75" customHeight="1" outlineLevel="1">
      <c r="A267" s="118">
        <f t="shared" si="20"/>
        <v>0</v>
      </c>
      <c r="D267" s="142"/>
      <c r="V267" s="116"/>
    </row>
    <row r="268" spans="1:23" ht="12.75" customHeight="1" outlineLevel="1">
      <c r="A268" s="105" t="s">
        <v>522</v>
      </c>
      <c r="D268" s="142"/>
      <c r="J268" s="142"/>
      <c r="K268" s="142"/>
      <c r="L268" s="142"/>
      <c r="M268" s="142"/>
      <c r="N268" s="142"/>
      <c r="O268" s="142"/>
      <c r="P268" s="142"/>
      <c r="Q268" s="142"/>
      <c r="R268" s="142"/>
      <c r="S268" s="142"/>
      <c r="T268" s="142"/>
      <c r="U268" s="142"/>
      <c r="V268" s="116"/>
    </row>
    <row r="269" spans="1:23" ht="12.75" customHeight="1" outlineLevel="1">
      <c r="A269" s="118">
        <f xml:space="preserve"> IF(OR(D269 = "", D269 ="tbc", D269 = "n/a"), 0, COUNTIF($D$7:$D$2035, D269) - 1)</f>
        <v>0</v>
      </c>
      <c r="D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16"/>
    </row>
    <row r="270" spans="1:23" ht="12.75" customHeight="1" outlineLevel="1">
      <c r="A270" s="118">
        <f xml:space="preserve"> IF(OR(D270 = "", D270 ="tbc", D270 = "n/a"), 0, COUNTIF($D$7:$D$2035, D270) - 1)</f>
        <v>0</v>
      </c>
      <c r="D270" s="164" t="s">
        <v>523</v>
      </c>
      <c r="E270" s="166" t="s">
        <v>524</v>
      </c>
      <c r="F270" s="168"/>
      <c r="G270" s="168" t="s">
        <v>333</v>
      </c>
      <c r="H270" s="158"/>
      <c r="I270" s="168"/>
      <c r="J270" s="179">
        <v>0</v>
      </c>
      <c r="K270" s="179">
        <v>114.775449191991</v>
      </c>
      <c r="L270" s="179">
        <v>114.775449191991</v>
      </c>
      <c r="M270" s="179">
        <v>114.775449191991</v>
      </c>
      <c r="N270" s="179">
        <v>114.775449191991</v>
      </c>
      <c r="O270" s="179">
        <v>114.775449191991</v>
      </c>
      <c r="P270" s="179">
        <v>114.775449191991</v>
      </c>
      <c r="Q270" s="179">
        <v>0</v>
      </c>
      <c r="R270" s="179">
        <v>0</v>
      </c>
      <c r="S270" s="179">
        <v>0</v>
      </c>
      <c r="T270" s="179">
        <v>0</v>
      </c>
      <c r="U270" s="179">
        <v>0</v>
      </c>
      <c r="V270" s="116"/>
    </row>
    <row r="271" spans="1:23" ht="12.75" customHeight="1" outlineLevel="1">
      <c r="A271" s="118">
        <f xml:space="preserve"> IF(OR(D271 = "", D271 ="tbc", D271 = "n/a"), 0, COUNTIF($D$7:$D$2035, D271) - 1)</f>
        <v>0</v>
      </c>
      <c r="D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2"/>
      <c r="V271" s="116"/>
    </row>
    <row r="272" spans="1:23" ht="12.75" customHeight="1" outlineLevel="1">
      <c r="A272" s="118">
        <f xml:space="preserve"> IF(OR(D272 = "", D272 ="tbc", D272 = "n/a"), 0, COUNTIF($D$7:$D$2035, D272) - 1)</f>
        <v>0</v>
      </c>
      <c r="D272" s="142"/>
      <c r="J272" s="142"/>
      <c r="K272" s="142"/>
      <c r="L272" s="142"/>
      <c r="M272" s="142"/>
      <c r="N272" s="142"/>
      <c r="O272" s="142"/>
      <c r="P272" s="142"/>
      <c r="Q272" s="142"/>
      <c r="R272" s="142"/>
      <c r="S272" s="142"/>
      <c r="T272" s="142"/>
      <c r="U272" s="142"/>
      <c r="V272" s="116"/>
    </row>
    <row r="273" spans="1:23" ht="12.75" customHeight="1" outlineLevel="1">
      <c r="A273" s="105" t="s">
        <v>525</v>
      </c>
      <c r="D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16"/>
    </row>
    <row r="274" spans="1:23" ht="12.75" customHeight="1" outlineLevel="1">
      <c r="A274" s="118">
        <f t="shared" ref="A274:A306" si="21" xml:space="preserve"> IF(OR(D274 = "", D274 ="tbc", D274 = "n/a"), 0, COUNTIF($D$7:$D$2035, D274) - 1)</f>
        <v>0</v>
      </c>
      <c r="D274" s="142"/>
      <c r="J274" s="142"/>
      <c r="K274" s="142"/>
      <c r="L274" s="142"/>
      <c r="M274" s="142"/>
      <c r="N274" s="142"/>
      <c r="O274" s="142"/>
      <c r="P274" s="142"/>
      <c r="Q274" s="142"/>
      <c r="R274" s="142"/>
      <c r="S274" s="142"/>
      <c r="T274" s="142"/>
      <c r="U274" s="142"/>
      <c r="V274" s="116"/>
    </row>
    <row r="275" spans="1:23" ht="12.75" customHeight="1" outlineLevel="1">
      <c r="A275" s="118">
        <f t="shared" si="21"/>
        <v>0</v>
      </c>
      <c r="B275" s="209"/>
      <c r="C275" s="210"/>
      <c r="D275" s="164" t="s">
        <v>526</v>
      </c>
      <c r="E275" s="185" t="s">
        <v>527</v>
      </c>
      <c r="F275" s="213"/>
      <c r="G275" s="213" t="s">
        <v>29</v>
      </c>
      <c r="H275" s="213">
        <f xml:space="preserve"> SUM(J275:U275)</f>
        <v>3.42260683507507</v>
      </c>
      <c r="I275" s="213"/>
      <c r="J275" s="187">
        <v>0</v>
      </c>
      <c r="K275" s="187">
        <v>0</v>
      </c>
      <c r="L275" s="187">
        <v>1.14086894502502</v>
      </c>
      <c r="M275" s="187">
        <v>1.14086894502502</v>
      </c>
      <c r="N275" s="187">
        <v>1.14086894502503</v>
      </c>
      <c r="O275" s="187">
        <v>0</v>
      </c>
      <c r="P275" s="187">
        <v>0</v>
      </c>
      <c r="Q275" s="187">
        <v>0</v>
      </c>
      <c r="R275" s="187">
        <v>0</v>
      </c>
      <c r="S275" s="187">
        <v>0</v>
      </c>
      <c r="T275" s="187">
        <v>0</v>
      </c>
      <c r="U275" s="187">
        <v>0</v>
      </c>
      <c r="V275" s="211"/>
      <c r="W275" s="212" t="s">
        <v>342</v>
      </c>
    </row>
    <row r="276" spans="1:23" ht="12.75" customHeight="1" outlineLevel="1">
      <c r="A276" s="118">
        <f t="shared" si="21"/>
        <v>0</v>
      </c>
      <c r="D276" s="142"/>
      <c r="V276" s="116"/>
    </row>
    <row r="277" spans="1:23" ht="12.75" customHeight="1" outlineLevel="1">
      <c r="A277" s="118">
        <f t="shared" si="21"/>
        <v>0</v>
      </c>
      <c r="C277" s="105" t="s">
        <v>528</v>
      </c>
      <c r="D277" s="142"/>
      <c r="V277" s="116"/>
    </row>
    <row r="278" spans="1:23" ht="12.75" customHeight="1" outlineLevel="1">
      <c r="A278" s="118">
        <f t="shared" si="21"/>
        <v>0</v>
      </c>
      <c r="C278" s="105"/>
      <c r="D278" s="142"/>
      <c r="V278" s="116"/>
    </row>
    <row r="279" spans="1:23" ht="12.75" customHeight="1" outlineLevel="1">
      <c r="A279" s="118">
        <f t="shared" si="21"/>
        <v>0</v>
      </c>
      <c r="C279" s="105"/>
      <c r="D279" s="142"/>
      <c r="E279" s="106" t="s">
        <v>529</v>
      </c>
      <c r="F279" s="245">
        <v>0.5</v>
      </c>
      <c r="G279" s="106" t="s">
        <v>64</v>
      </c>
      <c r="V279" s="116"/>
    </row>
    <row r="280" spans="1:23" ht="12.75" customHeight="1" outlineLevel="1">
      <c r="A280" s="118">
        <f t="shared" si="21"/>
        <v>0</v>
      </c>
      <c r="C280" s="105"/>
      <c r="D280" s="142"/>
      <c r="E280" s="106" t="s">
        <v>530</v>
      </c>
      <c r="F280" s="245"/>
      <c r="G280" s="106" t="s">
        <v>64</v>
      </c>
      <c r="V280" s="116"/>
    </row>
    <row r="281" spans="1:23" ht="12.75" customHeight="1" outlineLevel="1">
      <c r="A281" s="118">
        <f t="shared" si="21"/>
        <v>0</v>
      </c>
      <c r="C281" s="105"/>
      <c r="D281" s="142"/>
      <c r="V281" s="116"/>
    </row>
    <row r="282" spans="1:23" ht="12.75" customHeight="1" outlineLevel="1">
      <c r="A282" s="118">
        <f t="shared" si="21"/>
        <v>0</v>
      </c>
      <c r="D282" s="246"/>
      <c r="E282" s="142" t="s">
        <v>531</v>
      </c>
      <c r="F282" s="142">
        <v>0</v>
      </c>
      <c r="G282" s="142" t="s">
        <v>64</v>
      </c>
      <c r="H282" s="142">
        <v>0</v>
      </c>
      <c r="I282" s="142">
        <v>0</v>
      </c>
      <c r="J282" s="169">
        <v>0</v>
      </c>
      <c r="K282" s="169">
        <v>0</v>
      </c>
      <c r="L282" s="169">
        <v>0.62351654183511351</v>
      </c>
      <c r="M282" s="169">
        <v>0.59377870150644019</v>
      </c>
      <c r="N282" s="169">
        <v>0.46598461126904522</v>
      </c>
      <c r="O282" s="169">
        <v>0.44537950018764838</v>
      </c>
      <c r="P282" s="169">
        <v>0.68148130843712273</v>
      </c>
      <c r="Q282" s="169">
        <v>0.42341552219482492</v>
      </c>
      <c r="R282" s="169">
        <v>0.398662061087798</v>
      </c>
      <c r="S282" s="169">
        <v>0.35762469297084698</v>
      </c>
      <c r="T282" s="169">
        <v>0.35455124517748099</v>
      </c>
      <c r="U282" s="169">
        <v>0.355155033180999</v>
      </c>
      <c r="V282" s="116"/>
    </row>
    <row r="283" spans="1:23" ht="12.75" customHeight="1" outlineLevel="1">
      <c r="A283" s="118">
        <f t="shared" si="21"/>
        <v>0</v>
      </c>
      <c r="D283" s="142"/>
      <c r="V283" s="116"/>
    </row>
    <row r="284" spans="1:23" ht="12.75" customHeight="1" outlineLevel="1">
      <c r="A284" s="118">
        <f t="shared" si="21"/>
        <v>0</v>
      </c>
      <c r="D284" s="247"/>
      <c r="E284" s="142" t="s">
        <v>532</v>
      </c>
      <c r="F284" s="142">
        <v>0</v>
      </c>
      <c r="G284" s="142" t="s">
        <v>64</v>
      </c>
      <c r="H284" s="166">
        <v>0</v>
      </c>
      <c r="I284" s="166">
        <v>0</v>
      </c>
      <c r="J284" s="169">
        <v>0</v>
      </c>
      <c r="K284" s="169">
        <v>0</v>
      </c>
      <c r="L284" s="169">
        <v>4.2932058605787707E-2</v>
      </c>
      <c r="M284" s="169">
        <v>4.22038708162433E-2</v>
      </c>
      <c r="N284" s="169">
        <v>4.0525241611227197E-2</v>
      </c>
      <c r="O284" s="169">
        <v>3.96366126792825E-2</v>
      </c>
      <c r="P284" s="169">
        <v>3.8908454928127702E-2</v>
      </c>
      <c r="Q284" s="169">
        <v>3.1533566822250801E-2</v>
      </c>
      <c r="R284" s="169">
        <v>3.0983091197298699E-2</v>
      </c>
      <c r="S284" s="169">
        <v>1.8161562610473501E-2</v>
      </c>
      <c r="T284" s="169">
        <v>-4.5352016710448698E-3</v>
      </c>
      <c r="U284" s="169">
        <v>-1.5733175999425301E-2</v>
      </c>
      <c r="V284" s="116"/>
    </row>
    <row r="285" spans="1:23" ht="12.75" customHeight="1" outlineLevel="1">
      <c r="A285" s="118">
        <f t="shared" si="21"/>
        <v>0</v>
      </c>
      <c r="D285" s="247"/>
      <c r="E285" s="142" t="s">
        <v>533</v>
      </c>
      <c r="F285" s="142">
        <v>0</v>
      </c>
      <c r="G285" s="142" t="s">
        <v>64</v>
      </c>
      <c r="H285" s="166">
        <v>0</v>
      </c>
      <c r="I285" s="166">
        <v>0</v>
      </c>
      <c r="J285" s="169">
        <v>0</v>
      </c>
      <c r="K285" s="169">
        <v>0</v>
      </c>
      <c r="L285" s="169">
        <v>4.2932058605787707E-2</v>
      </c>
      <c r="M285" s="169">
        <v>4.22038708162433E-2</v>
      </c>
      <c r="N285" s="169">
        <v>4.0525241611227197E-2</v>
      </c>
      <c r="O285" s="169">
        <v>3.96366126792825E-2</v>
      </c>
      <c r="P285" s="169">
        <v>3.8908454928127702E-2</v>
      </c>
      <c r="Q285" s="169">
        <v>3.5902068670814601E-2</v>
      </c>
      <c r="R285" s="169">
        <v>3.5515541280240599E-2</v>
      </c>
      <c r="S285" s="169">
        <v>3.7109158833872301E-2</v>
      </c>
      <c r="T285" s="169">
        <v>3.8480236208834701E-2</v>
      </c>
      <c r="U285" s="169">
        <v>3.8564700186893897E-2</v>
      </c>
      <c r="V285" s="116"/>
    </row>
    <row r="286" spans="1:23" ht="12.75" customHeight="1" outlineLevel="1">
      <c r="A286" s="118">
        <f t="shared" si="21"/>
        <v>0</v>
      </c>
      <c r="D286" s="247"/>
      <c r="E286" s="142" t="s">
        <v>534</v>
      </c>
      <c r="F286" s="142">
        <v>0</v>
      </c>
      <c r="G286" s="142" t="s">
        <v>64</v>
      </c>
      <c r="H286" s="166">
        <v>0</v>
      </c>
      <c r="I286" s="166">
        <v>0</v>
      </c>
      <c r="J286" s="169">
        <v>0</v>
      </c>
      <c r="K286" s="169">
        <v>0</v>
      </c>
      <c r="L286" s="169">
        <v>5.3259818038681003E-2</v>
      </c>
      <c r="M286" s="169">
        <v>5.0938687830367396E-2</v>
      </c>
      <c r="N286" s="169">
        <v>4.7752312583803608E-2</v>
      </c>
      <c r="O286" s="169">
        <v>4.5572608376105703E-2</v>
      </c>
      <c r="P286" s="169">
        <v>4.4337374717674398E-2</v>
      </c>
      <c r="Q286" s="169">
        <v>4.1398823460839097E-2</v>
      </c>
      <c r="R286" s="169">
        <v>3.8844923512134602E-2</v>
      </c>
      <c r="S286" s="169">
        <v>3.8012914023298303E-2</v>
      </c>
      <c r="T286" s="169">
        <v>3.7978331415485601E-2</v>
      </c>
      <c r="U286" s="169">
        <v>3.8501878934963603E-2</v>
      </c>
      <c r="V286" s="116"/>
    </row>
    <row r="287" spans="1:23" ht="12.75" customHeight="1" outlineLevel="1">
      <c r="A287" s="118">
        <f t="shared" si="21"/>
        <v>0</v>
      </c>
      <c r="D287" s="142"/>
      <c r="V287" s="116"/>
    </row>
    <row r="288" spans="1:23" ht="12.75" customHeight="1" outlineLevel="1">
      <c r="A288" s="118">
        <f t="shared" si="21"/>
        <v>0</v>
      </c>
      <c r="B288" s="209"/>
      <c r="C288" s="210"/>
      <c r="D288" s="178"/>
      <c r="E288" s="185" t="s">
        <v>535</v>
      </c>
      <c r="F288" s="185">
        <v>0</v>
      </c>
      <c r="G288" s="185" t="s">
        <v>29</v>
      </c>
      <c r="H288" s="185">
        <v>0</v>
      </c>
      <c r="I288" s="185">
        <v>0</v>
      </c>
      <c r="J288" s="187" t="s">
        <v>441</v>
      </c>
      <c r="K288" s="187" t="s">
        <v>441</v>
      </c>
      <c r="L288" s="187" t="s">
        <v>441</v>
      </c>
      <c r="M288" s="187" t="s">
        <v>441</v>
      </c>
      <c r="N288" s="187" t="s">
        <v>441</v>
      </c>
      <c r="O288" s="187" t="s">
        <v>441</v>
      </c>
      <c r="P288" s="187" t="s">
        <v>441</v>
      </c>
      <c r="Q288" s="187" t="s">
        <v>441</v>
      </c>
      <c r="R288" s="187" t="s">
        <v>441</v>
      </c>
      <c r="S288" s="187" t="s">
        <v>441</v>
      </c>
      <c r="T288" s="187" t="s">
        <v>441</v>
      </c>
      <c r="U288" s="187" t="s">
        <v>441</v>
      </c>
      <c r="V288" s="211"/>
      <c r="W288" s="212" t="s">
        <v>342</v>
      </c>
    </row>
    <row r="289" spans="1:23" ht="12.75" customHeight="1" outlineLevel="1">
      <c r="A289" s="118">
        <f t="shared" si="21"/>
        <v>0</v>
      </c>
      <c r="B289" s="209"/>
      <c r="C289" s="210"/>
      <c r="D289" s="178"/>
      <c r="E289" s="185" t="s">
        <v>536</v>
      </c>
      <c r="F289" s="185">
        <v>0</v>
      </c>
      <c r="G289" s="185" t="s">
        <v>29</v>
      </c>
      <c r="H289" s="185">
        <v>0</v>
      </c>
      <c r="I289" s="185">
        <v>0</v>
      </c>
      <c r="J289" s="187" t="s">
        <v>441</v>
      </c>
      <c r="K289" s="187" t="s">
        <v>441</v>
      </c>
      <c r="L289" s="187" t="s">
        <v>441</v>
      </c>
      <c r="M289" s="187" t="s">
        <v>441</v>
      </c>
      <c r="N289" s="187" t="s">
        <v>441</v>
      </c>
      <c r="O289" s="187" t="s">
        <v>441</v>
      </c>
      <c r="P289" s="187" t="s">
        <v>441</v>
      </c>
      <c r="Q289" s="187" t="s">
        <v>441</v>
      </c>
      <c r="R289" s="187" t="s">
        <v>441</v>
      </c>
      <c r="S289" s="187" t="s">
        <v>441</v>
      </c>
      <c r="T289" s="187" t="s">
        <v>441</v>
      </c>
      <c r="U289" s="187" t="s">
        <v>441</v>
      </c>
      <c r="V289" s="211"/>
      <c r="W289" s="212" t="s">
        <v>342</v>
      </c>
    </row>
    <row r="290" spans="1:23" ht="12.75" customHeight="1" outlineLevel="1">
      <c r="A290" s="118">
        <f t="shared" si="21"/>
        <v>0</v>
      </c>
      <c r="D290" s="142"/>
      <c r="V290" s="116"/>
    </row>
    <row r="291" spans="1:23" ht="12.75" customHeight="1" outlineLevel="1">
      <c r="A291" s="118">
        <f t="shared" si="21"/>
        <v>0</v>
      </c>
      <c r="B291" s="153"/>
      <c r="C291" s="154"/>
      <c r="D291" s="142"/>
      <c r="E291" s="157" t="str">
        <f xml:space="preserve"> E$31</f>
        <v>Forecast duration (text)</v>
      </c>
      <c r="F291" s="248" t="str">
        <f xml:space="preserve"> F$31</f>
        <v>2021-30</v>
      </c>
      <c r="G291" s="157" t="str">
        <f xml:space="preserve"> G$31</f>
        <v>years #</v>
      </c>
      <c r="H291" s="249" t="s">
        <v>352</v>
      </c>
      <c r="I291" s="157"/>
      <c r="J291" s="157"/>
      <c r="K291" s="157"/>
      <c r="L291" s="157"/>
      <c r="M291" s="157"/>
      <c r="N291" s="157"/>
      <c r="O291" s="157"/>
      <c r="P291" s="157"/>
      <c r="Q291" s="157"/>
      <c r="R291" s="157"/>
      <c r="S291" s="157"/>
      <c r="T291" s="157"/>
      <c r="U291" s="157"/>
      <c r="V291" s="116"/>
    </row>
    <row r="292" spans="1:23" ht="12.75" customHeight="1" outlineLevel="1">
      <c r="A292" s="118">
        <f t="shared" si="21"/>
        <v>0</v>
      </c>
      <c r="D292" s="164" t="s">
        <v>537</v>
      </c>
      <c r="E292" s="166" t="s">
        <v>538</v>
      </c>
      <c r="F292" s="179" t="s">
        <v>539</v>
      </c>
      <c r="G292" s="168" t="s">
        <v>482</v>
      </c>
      <c r="H292" s="158"/>
      <c r="I292" s="168"/>
      <c r="J292" s="168"/>
      <c r="K292" s="168"/>
      <c r="L292" s="168"/>
      <c r="M292" s="168"/>
      <c r="N292" s="168"/>
      <c r="O292" s="168"/>
      <c r="P292" s="168"/>
      <c r="Q292" s="168"/>
      <c r="R292" s="168"/>
      <c r="S292" s="168"/>
      <c r="T292" s="168"/>
      <c r="U292" s="168"/>
      <c r="V292" s="116"/>
    </row>
    <row r="293" spans="1:23" ht="12.75" customHeight="1" outlineLevel="1">
      <c r="A293" s="118">
        <f t="shared" si="21"/>
        <v>0</v>
      </c>
      <c r="D293" s="164" t="s">
        <v>540</v>
      </c>
      <c r="E293" s="166" t="s">
        <v>541</v>
      </c>
      <c r="F293" s="179" t="s">
        <v>539</v>
      </c>
      <c r="G293" s="168" t="s">
        <v>482</v>
      </c>
      <c r="H293" s="158"/>
      <c r="I293" s="168"/>
      <c r="J293" s="168"/>
      <c r="K293" s="168"/>
      <c r="L293" s="168"/>
      <c r="M293" s="168"/>
      <c r="N293" s="168"/>
      <c r="O293" s="168"/>
      <c r="P293" s="168"/>
      <c r="Q293" s="168"/>
      <c r="R293" s="168"/>
      <c r="S293" s="168"/>
      <c r="T293" s="168"/>
      <c r="U293" s="168"/>
      <c r="V293" s="116"/>
    </row>
    <row r="294" spans="1:23" ht="12.75" customHeight="1" outlineLevel="1">
      <c r="A294" s="118">
        <f t="shared" si="21"/>
        <v>0</v>
      </c>
      <c r="D294" s="164" t="s">
        <v>542</v>
      </c>
      <c r="E294" s="166" t="s">
        <v>543</v>
      </c>
      <c r="F294" s="179" t="s">
        <v>539</v>
      </c>
      <c r="G294" s="168" t="s">
        <v>482</v>
      </c>
      <c r="H294" s="158"/>
      <c r="I294" s="168"/>
      <c r="J294" s="168"/>
      <c r="K294" s="168"/>
      <c r="L294" s="168"/>
      <c r="M294" s="168"/>
      <c r="N294" s="168"/>
      <c r="O294" s="168"/>
      <c r="P294" s="168"/>
      <c r="Q294" s="168"/>
      <c r="R294" s="168"/>
      <c r="S294" s="168"/>
      <c r="T294" s="168"/>
      <c r="U294" s="168"/>
      <c r="V294" s="116"/>
    </row>
    <row r="295" spans="1:23" ht="12.75" customHeight="1" outlineLevel="1">
      <c r="A295" s="118">
        <f t="shared" si="21"/>
        <v>0</v>
      </c>
      <c r="D295" s="142"/>
      <c r="V295" s="116"/>
    </row>
    <row r="296" spans="1:23" ht="12.75" customHeight="1" outlineLevel="1">
      <c r="A296" s="118">
        <f t="shared" si="21"/>
        <v>0</v>
      </c>
      <c r="B296" s="209"/>
      <c r="C296" s="210"/>
      <c r="D296" s="178"/>
      <c r="E296" s="185" t="s">
        <v>544</v>
      </c>
      <c r="F296" s="185">
        <v>0</v>
      </c>
      <c r="G296" s="185" t="s">
        <v>29</v>
      </c>
      <c r="H296" s="185">
        <v>0</v>
      </c>
      <c r="I296" s="185">
        <v>0</v>
      </c>
      <c r="J296" s="187" t="s">
        <v>441</v>
      </c>
      <c r="K296" s="187" t="s">
        <v>441</v>
      </c>
      <c r="L296" s="187" t="s">
        <v>441</v>
      </c>
      <c r="M296" s="187" t="s">
        <v>441</v>
      </c>
      <c r="N296" s="187" t="s">
        <v>441</v>
      </c>
      <c r="O296" s="187" t="s">
        <v>441</v>
      </c>
      <c r="P296" s="187" t="s">
        <v>441</v>
      </c>
      <c r="Q296" s="187" t="s">
        <v>441</v>
      </c>
      <c r="R296" s="187" t="s">
        <v>441</v>
      </c>
      <c r="S296" s="187" t="s">
        <v>441</v>
      </c>
      <c r="T296" s="187" t="s">
        <v>441</v>
      </c>
      <c r="U296" s="187" t="s">
        <v>441</v>
      </c>
      <c r="V296" s="211"/>
      <c r="W296" s="212" t="s">
        <v>342</v>
      </c>
    </row>
    <row r="297" spans="1:23" ht="12.75" customHeight="1" outlineLevel="1">
      <c r="A297" s="118">
        <f t="shared" si="21"/>
        <v>0</v>
      </c>
      <c r="D297" s="142"/>
      <c r="V297" s="116"/>
    </row>
    <row r="298" spans="1:23" ht="12.75" customHeight="1" outlineLevel="1">
      <c r="A298" s="118">
        <f t="shared" si="21"/>
        <v>0</v>
      </c>
      <c r="D298" s="142"/>
      <c r="E298" s="166" t="s">
        <v>545</v>
      </c>
      <c r="F298" s="166">
        <v>0</v>
      </c>
      <c r="G298" s="142" t="s">
        <v>64</v>
      </c>
      <c r="H298" s="166">
        <v>0</v>
      </c>
      <c r="I298" s="166">
        <v>0</v>
      </c>
      <c r="J298" s="169">
        <v>0</v>
      </c>
      <c r="K298" s="169">
        <v>0</v>
      </c>
      <c r="L298" s="169">
        <v>4.1834703625000857E-2</v>
      </c>
      <c r="M298" s="169">
        <v>4.1834703625000857E-2</v>
      </c>
      <c r="N298" s="169">
        <v>4.1834703625000857E-2</v>
      </c>
      <c r="O298" s="169">
        <v>4.1834703625000857E-2</v>
      </c>
      <c r="P298" s="169">
        <v>4.1834703625000857E-2</v>
      </c>
      <c r="Q298" s="169">
        <v>4.1834703625000857E-2</v>
      </c>
      <c r="R298" s="169">
        <v>4.1834703625000857E-2</v>
      </c>
      <c r="S298" s="169">
        <v>4.1834703625000857E-2</v>
      </c>
      <c r="T298" s="169">
        <v>4.1834703625000857E-2</v>
      </c>
      <c r="U298" s="169">
        <v>4.1834703625000857E-2</v>
      </c>
      <c r="V298" s="116"/>
    </row>
    <row r="299" spans="1:23" ht="12.75" customHeight="1" outlineLevel="1">
      <c r="A299" s="118">
        <f t="shared" si="21"/>
        <v>0</v>
      </c>
      <c r="D299" s="142"/>
      <c r="E299" s="166" t="s">
        <v>546</v>
      </c>
      <c r="F299" s="166">
        <v>0</v>
      </c>
      <c r="G299" s="142" t="s">
        <v>64</v>
      </c>
      <c r="H299" s="166">
        <v>0</v>
      </c>
      <c r="I299" s="166">
        <v>0</v>
      </c>
      <c r="J299" s="169">
        <v>0</v>
      </c>
      <c r="K299" s="169">
        <v>0</v>
      </c>
      <c r="L299" s="169">
        <v>6.1697142303897605E-2</v>
      </c>
      <c r="M299" s="169">
        <v>6.1697142303897605E-2</v>
      </c>
      <c r="N299" s="169">
        <v>6.1697142303897605E-2</v>
      </c>
      <c r="O299" s="169">
        <v>6.1697142303897605E-2</v>
      </c>
      <c r="P299" s="169">
        <v>6.1697142303897605E-2</v>
      </c>
      <c r="Q299" s="169">
        <v>6.1697142303897605E-2</v>
      </c>
      <c r="R299" s="169">
        <v>6.1697142303897605E-2</v>
      </c>
      <c r="S299" s="169">
        <v>6.1697142303897605E-2</v>
      </c>
      <c r="T299" s="169">
        <v>6.1697142303897605E-2</v>
      </c>
      <c r="U299" s="169">
        <v>6.1697142303897605E-2</v>
      </c>
      <c r="V299" s="116"/>
    </row>
    <row r="300" spans="1:23" ht="12.75" customHeight="1" outlineLevel="1">
      <c r="A300" s="118">
        <f t="shared" si="21"/>
        <v>0</v>
      </c>
      <c r="D300" s="142"/>
      <c r="E300" s="166" t="s">
        <v>547</v>
      </c>
      <c r="F300" s="166">
        <v>0</v>
      </c>
      <c r="G300" s="142" t="s">
        <v>64</v>
      </c>
      <c r="H300" s="166">
        <v>0</v>
      </c>
      <c r="I300" s="166">
        <v>0</v>
      </c>
      <c r="J300" s="169">
        <v>0</v>
      </c>
      <c r="K300" s="169">
        <v>0</v>
      </c>
      <c r="L300" s="169">
        <v>0.6</v>
      </c>
      <c r="M300" s="169">
        <v>0.6</v>
      </c>
      <c r="N300" s="169">
        <v>0.6</v>
      </c>
      <c r="O300" s="169">
        <v>0.6</v>
      </c>
      <c r="P300" s="169">
        <v>0.6</v>
      </c>
      <c r="Q300" s="169">
        <v>0.6</v>
      </c>
      <c r="R300" s="169">
        <v>0.6</v>
      </c>
      <c r="S300" s="169">
        <v>0.6</v>
      </c>
      <c r="T300" s="169">
        <v>0.6</v>
      </c>
      <c r="U300" s="169">
        <v>0.6</v>
      </c>
      <c r="V300" s="116"/>
    </row>
    <row r="301" spans="1:23" ht="12.75" customHeight="1" outlineLevel="1">
      <c r="A301" s="118">
        <f t="shared" si="21"/>
        <v>0</v>
      </c>
      <c r="D301" s="142"/>
      <c r="V301" s="116"/>
    </row>
    <row r="302" spans="1:23" ht="12.75" customHeight="1" outlineLevel="1">
      <c r="A302" s="118">
        <f t="shared" si="21"/>
        <v>0</v>
      </c>
      <c r="C302" s="250" t="s">
        <v>548</v>
      </c>
      <c r="D302" s="214"/>
      <c r="V302" s="116"/>
    </row>
    <row r="303" spans="1:23" ht="12.75" customHeight="1" outlineLevel="1">
      <c r="A303" s="118">
        <f t="shared" si="21"/>
        <v>0</v>
      </c>
      <c r="B303" s="153"/>
      <c r="C303" s="154"/>
      <c r="D303" s="142"/>
      <c r="E303" s="157" t="str">
        <f xml:space="preserve"> E$31</f>
        <v>Forecast duration (text)</v>
      </c>
      <c r="F303" s="248" t="str">
        <f xml:space="preserve"> F$31</f>
        <v>2021-30</v>
      </c>
      <c r="G303" s="157" t="str">
        <f xml:space="preserve"> G$31</f>
        <v>years #</v>
      </c>
      <c r="H303" s="249" t="s">
        <v>352</v>
      </c>
      <c r="I303" s="157"/>
      <c r="J303" s="157"/>
      <c r="K303" s="157"/>
      <c r="L303" s="157"/>
      <c r="M303" s="157"/>
      <c r="N303" s="157"/>
      <c r="O303" s="157"/>
      <c r="P303" s="157"/>
      <c r="Q303" s="157"/>
      <c r="R303" s="157"/>
      <c r="S303" s="157"/>
      <c r="T303" s="157"/>
      <c r="U303" s="157"/>
      <c r="V303" s="116"/>
    </row>
    <row r="304" spans="1:23" ht="12.75" customHeight="1" outlineLevel="1">
      <c r="A304" s="118">
        <f t="shared" si="21"/>
        <v>0</v>
      </c>
      <c r="D304" s="178"/>
      <c r="E304" s="206" t="s">
        <v>549</v>
      </c>
      <c r="F304" s="251">
        <v>0</v>
      </c>
      <c r="G304" s="206" t="s">
        <v>311</v>
      </c>
      <c r="H304" s="206">
        <v>0</v>
      </c>
      <c r="I304" s="206">
        <v>0</v>
      </c>
      <c r="J304" s="187">
        <v>0</v>
      </c>
      <c r="K304" s="187">
        <v>67.786799200455107</v>
      </c>
      <c r="L304" s="187">
        <v>36.638689816181802</v>
      </c>
      <c r="M304" s="187">
        <v>35.462290816613198</v>
      </c>
      <c r="N304" s="187">
        <v>35.253498559735803</v>
      </c>
      <c r="O304" s="187">
        <v>37.069799535243099</v>
      </c>
      <c r="P304" s="187">
        <v>49.271702883546901</v>
      </c>
      <c r="Q304" s="187">
        <v>0</v>
      </c>
      <c r="R304" s="187">
        <v>0</v>
      </c>
      <c r="S304" s="187">
        <v>0</v>
      </c>
      <c r="T304" s="187">
        <v>0</v>
      </c>
      <c r="U304" s="187">
        <v>0</v>
      </c>
      <c r="V304" s="116"/>
    </row>
    <row r="305" spans="1:23" ht="12.75" customHeight="1" outlineLevel="1">
      <c r="A305" s="118">
        <f t="shared" si="21"/>
        <v>0</v>
      </c>
      <c r="D305" s="142"/>
      <c r="V305" s="116"/>
    </row>
    <row r="306" spans="1:23" ht="12.75" customHeight="1" outlineLevel="1">
      <c r="A306" s="118">
        <f t="shared" si="21"/>
        <v>0</v>
      </c>
      <c r="D306" s="142"/>
      <c r="V306" s="116"/>
    </row>
    <row r="307" spans="1:23" ht="12.75" customHeight="1" outlineLevel="1">
      <c r="A307" s="105" t="s">
        <v>550</v>
      </c>
      <c r="D307" s="142"/>
      <c r="V307" s="116"/>
    </row>
    <row r="308" spans="1:23" ht="12.75" customHeight="1" outlineLevel="1">
      <c r="A308" s="118">
        <f t="shared" ref="A308:A315" si="22" xml:space="preserve"> IF(OR(D308 = "", D308 ="tbc", D308 = "n/a"), 0, COUNTIF($D$7:$D$2035, D308) - 1)</f>
        <v>0</v>
      </c>
      <c r="D308" s="142"/>
      <c r="V308" s="116"/>
    </row>
    <row r="309" spans="1:23" ht="12.75" customHeight="1" outlineLevel="1">
      <c r="A309" s="118">
        <f t="shared" si="22"/>
        <v>0</v>
      </c>
      <c r="B309" s="138" t="s">
        <v>551</v>
      </c>
      <c r="C309" s="138"/>
      <c r="D309" s="151"/>
      <c r="E309" s="139"/>
      <c r="V309" s="116"/>
    </row>
    <row r="310" spans="1:23" ht="12.75" customHeight="1" outlineLevel="1">
      <c r="A310" s="118">
        <f t="shared" si="22"/>
        <v>0</v>
      </c>
      <c r="D310" s="142"/>
      <c r="V310" s="116"/>
    </row>
    <row r="311" spans="1:23" ht="12.75" customHeight="1" outlineLevel="1">
      <c r="A311" s="118">
        <f t="shared" si="22"/>
        <v>0</v>
      </c>
      <c r="D311" s="178"/>
      <c r="E311" s="142" t="s">
        <v>552</v>
      </c>
      <c r="F311" s="169">
        <v>0.81990386197060106</v>
      </c>
      <c r="G311" s="142" t="s">
        <v>64</v>
      </c>
      <c r="V311" s="116"/>
    </row>
    <row r="312" spans="1:23" ht="12.75" customHeight="1" outlineLevel="1">
      <c r="A312" s="118">
        <f t="shared" si="22"/>
        <v>0</v>
      </c>
      <c r="D312" s="178"/>
      <c r="E312" s="142" t="s">
        <v>553</v>
      </c>
      <c r="F312" s="252">
        <v>0.6</v>
      </c>
      <c r="G312" s="142" t="s">
        <v>64</v>
      </c>
      <c r="V312" s="116"/>
    </row>
    <row r="313" spans="1:23" ht="12.75" customHeight="1" outlineLevel="1">
      <c r="A313" s="118">
        <f t="shared" si="22"/>
        <v>0</v>
      </c>
      <c r="D313" s="142"/>
      <c r="E313" s="142" t="s">
        <v>554</v>
      </c>
      <c r="F313" s="169">
        <v>0.6</v>
      </c>
      <c r="G313" s="142" t="s">
        <v>64</v>
      </c>
      <c r="V313" s="116"/>
    </row>
    <row r="314" spans="1:23" ht="12.75" customHeight="1" outlineLevel="1">
      <c r="A314" s="118">
        <f t="shared" si="22"/>
        <v>0</v>
      </c>
      <c r="D314" s="142"/>
      <c r="V314" s="116"/>
    </row>
    <row r="315" spans="1:23" ht="12.75" customHeight="1" outlineLevel="1">
      <c r="A315" s="118">
        <f t="shared" si="22"/>
        <v>0</v>
      </c>
      <c r="D315" s="142"/>
      <c r="V315" s="116"/>
    </row>
    <row r="316" spans="1:23" ht="12.75" customHeight="1" outlineLevel="1">
      <c r="A316" s="105" t="s">
        <v>555</v>
      </c>
      <c r="D316" s="142"/>
      <c r="V316" s="116"/>
    </row>
    <row r="317" spans="1:23" ht="12.75" customHeight="1" outlineLevel="1">
      <c r="A317" s="118">
        <f t="shared" ref="A317:A322" si="23" xml:space="preserve"> IF(OR(D317 = "", D317 ="tbc", D317 = "n/a"), 0, COUNTIF($D$7:$D$2035, D317) - 1)</f>
        <v>0</v>
      </c>
      <c r="D317" s="142"/>
      <c r="V317" s="116"/>
    </row>
    <row r="318" spans="1:23" ht="12.75" customHeight="1" outlineLevel="1">
      <c r="A318" s="118">
        <f t="shared" si="23"/>
        <v>0</v>
      </c>
      <c r="B318" s="209"/>
      <c r="C318" s="210"/>
      <c r="D318" s="164" t="s">
        <v>556</v>
      </c>
      <c r="E318" s="185" t="s">
        <v>557</v>
      </c>
      <c r="F318" s="213" t="s">
        <v>558</v>
      </c>
      <c r="G318" s="213" t="s">
        <v>29</v>
      </c>
      <c r="H318" s="213">
        <f xml:space="preserve"> SUM(J318:U318)</f>
        <v>-3.7099344582919707</v>
      </c>
      <c r="I318" s="213"/>
      <c r="J318" s="187">
        <v>0</v>
      </c>
      <c r="K318" s="187">
        <v>0</v>
      </c>
      <c r="L318" s="187">
        <v>-1.2119013828267058</v>
      </c>
      <c r="M318" s="187">
        <v>-1.2361902898700481</v>
      </c>
      <c r="N318" s="187">
        <v>-1.2618427855952166</v>
      </c>
      <c r="O318" s="187">
        <v>0</v>
      </c>
      <c r="P318" s="187">
        <v>0</v>
      </c>
      <c r="Q318" s="187">
        <v>0</v>
      </c>
      <c r="R318" s="187">
        <v>0</v>
      </c>
      <c r="S318" s="187">
        <v>0</v>
      </c>
      <c r="T318" s="187">
        <v>0</v>
      </c>
      <c r="U318" s="187">
        <v>0</v>
      </c>
      <c r="V318" s="211"/>
      <c r="W318" s="212" t="s">
        <v>434</v>
      </c>
    </row>
    <row r="319" spans="1:23" ht="12.75" customHeight="1" outlineLevel="1">
      <c r="A319" s="118">
        <f t="shared" si="23"/>
        <v>0</v>
      </c>
      <c r="D319" s="142"/>
      <c r="E319" s="189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116"/>
    </row>
    <row r="320" spans="1:23" ht="12.75" customHeight="1" outlineLevel="1">
      <c r="A320" s="118">
        <f t="shared" si="23"/>
        <v>0</v>
      </c>
      <c r="B320" s="209"/>
      <c r="C320" s="210"/>
      <c r="D320" s="178"/>
      <c r="E320" s="185" t="s">
        <v>559</v>
      </c>
      <c r="F320" s="185" t="s">
        <v>558</v>
      </c>
      <c r="G320" s="185" t="s">
        <v>29</v>
      </c>
      <c r="H320" s="185">
        <v>0</v>
      </c>
      <c r="I320" s="185">
        <v>0</v>
      </c>
      <c r="J320" s="187" t="s">
        <v>441</v>
      </c>
      <c r="K320" s="187" t="s">
        <v>441</v>
      </c>
      <c r="L320" s="187" t="s">
        <v>441</v>
      </c>
      <c r="M320" s="187" t="s">
        <v>441</v>
      </c>
      <c r="N320" s="187" t="s">
        <v>441</v>
      </c>
      <c r="O320" s="187" t="s">
        <v>441</v>
      </c>
      <c r="P320" s="187" t="s">
        <v>441</v>
      </c>
      <c r="Q320" s="187" t="s">
        <v>441</v>
      </c>
      <c r="R320" s="187" t="s">
        <v>441</v>
      </c>
      <c r="S320" s="187" t="s">
        <v>441</v>
      </c>
      <c r="T320" s="187" t="s">
        <v>441</v>
      </c>
      <c r="U320" s="187" t="s">
        <v>441</v>
      </c>
      <c r="V320" s="211"/>
      <c r="W320" s="212" t="s">
        <v>434</v>
      </c>
    </row>
    <row r="321" spans="1:22" ht="12.75" customHeight="1" outlineLevel="1">
      <c r="A321" s="118">
        <f t="shared" si="23"/>
        <v>0</v>
      </c>
      <c r="D321" s="142"/>
      <c r="V321" s="116"/>
    </row>
    <row r="322" spans="1:22" ht="12.75" customHeight="1" outlineLevel="1">
      <c r="A322" s="118">
        <f t="shared" si="23"/>
        <v>0</v>
      </c>
      <c r="D322" s="142"/>
      <c r="V322" s="116"/>
    </row>
    <row r="323" spans="1:22" ht="12.75" customHeight="1" outlineLevel="1">
      <c r="A323" s="105" t="s">
        <v>560</v>
      </c>
      <c r="D323" s="142"/>
      <c r="V323" s="116"/>
    </row>
    <row r="324" spans="1:22" ht="12.75" customHeight="1" outlineLevel="1">
      <c r="A324" s="118">
        <f xml:space="preserve"> IF(OR(D324 = "", D324 ="tbc", D324 = "n/a"), 0, COUNTIF($D$7:$D$2035, D324) - 1)</f>
        <v>0</v>
      </c>
      <c r="D324" s="142"/>
      <c r="V324" s="116"/>
    </row>
    <row r="325" spans="1:22" ht="12.75" customHeight="1" outlineLevel="1">
      <c r="A325" s="118">
        <f xml:space="preserve"> IF(OR(D325 = "", D325 ="tbc", D325 = "n/a"), 0, COUNTIF($D$7:$D$2035, D325) - 1)</f>
        <v>0</v>
      </c>
      <c r="D325" s="178"/>
      <c r="E325" s="168" t="s">
        <v>561</v>
      </c>
      <c r="F325" s="245"/>
      <c r="G325" s="168" t="s">
        <v>64</v>
      </c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16"/>
    </row>
    <row r="326" spans="1:22" ht="12.75" customHeight="1" outlineLevel="1">
      <c r="A326" s="118">
        <f xml:space="preserve"> IF(OR(D326 = "", D326 ="tbc", D326 = "n/a"), 0, COUNTIF($D$7:$D$2035, D326) - 1)</f>
        <v>0</v>
      </c>
      <c r="D326" s="178"/>
      <c r="E326" s="168" t="s">
        <v>562</v>
      </c>
      <c r="F326" s="245"/>
      <c r="G326" s="168" t="s">
        <v>64</v>
      </c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16"/>
    </row>
    <row r="327" spans="1:22" ht="12.75" customHeight="1" outlineLevel="1">
      <c r="A327" s="118">
        <f xml:space="preserve"> IF(OR(D327 = "", D327 ="tbc", D327 = "n/a"), 0, COUNTIF($D$7:$D$2035, D327) - 1)</f>
        <v>0</v>
      </c>
      <c r="D327" s="142"/>
      <c r="V327" s="116"/>
    </row>
    <row r="328" spans="1:22" ht="12.75" customHeight="1" outlineLevel="1">
      <c r="A328" s="118">
        <f xml:space="preserve"> IF(OR(D328 = "", D328 ="tbc", D328 = "n/a"), 0, COUNTIF($D$7:$D$2035, D328) - 1)</f>
        <v>0</v>
      </c>
      <c r="D328" s="142"/>
      <c r="V328" s="116"/>
    </row>
    <row r="329" spans="1:22" ht="12.75" customHeight="1" outlineLevel="1">
      <c r="A329" s="105" t="s">
        <v>563</v>
      </c>
      <c r="D329" s="142"/>
      <c r="V329" s="116"/>
    </row>
    <row r="330" spans="1:22" ht="12.75" customHeight="1" outlineLevel="1">
      <c r="A330" s="118">
        <f t="shared" ref="A330:A354" si="24" xml:space="preserve"> IF(OR(D330 = "", D330 ="tbc", D330 = "n/a"), 0, COUNTIF($D$7:$D$2035, D330) - 1)</f>
        <v>0</v>
      </c>
      <c r="D330" s="142"/>
      <c r="V330" s="116"/>
    </row>
    <row r="331" spans="1:22" ht="12.75" customHeight="1" outlineLevel="1">
      <c r="A331" s="118">
        <f t="shared" si="24"/>
        <v>0</v>
      </c>
      <c r="B331" s="153"/>
      <c r="C331" s="154"/>
      <c r="D331" s="142"/>
      <c r="E331" s="157" t="str">
        <f xml:space="preserve"> E$31</f>
        <v>Forecast duration (text)</v>
      </c>
      <c r="F331" s="248" t="str">
        <f xml:space="preserve"> F$31</f>
        <v>2021-30</v>
      </c>
      <c r="G331" s="157" t="str">
        <f xml:space="preserve"> G$31</f>
        <v>years #</v>
      </c>
      <c r="H331" s="249" t="s">
        <v>352</v>
      </c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16"/>
    </row>
    <row r="332" spans="1:22" ht="12.75" customHeight="1" outlineLevel="1">
      <c r="A332" s="118">
        <f t="shared" si="24"/>
        <v>0</v>
      </c>
      <c r="D332" s="142"/>
      <c r="V332" s="116"/>
    </row>
    <row r="333" spans="1:22" ht="12.75" customHeight="1" outlineLevel="1">
      <c r="A333" s="118">
        <f t="shared" si="24"/>
        <v>0</v>
      </c>
      <c r="C333" s="250" t="s">
        <v>564</v>
      </c>
      <c r="D333" s="214"/>
      <c r="V333" s="116"/>
    </row>
    <row r="334" spans="1:22" ht="12.75" customHeight="1" outlineLevel="1">
      <c r="A334" s="118">
        <f t="shared" si="24"/>
        <v>0</v>
      </c>
      <c r="D334" s="164" t="s">
        <v>565</v>
      </c>
      <c r="E334" s="166" t="s">
        <v>566</v>
      </c>
      <c r="F334" s="166"/>
      <c r="G334" s="253" t="s">
        <v>64</v>
      </c>
      <c r="H334" s="189"/>
      <c r="I334" s="189"/>
      <c r="J334" s="169">
        <v>0</v>
      </c>
      <c r="K334" s="169">
        <v>0</v>
      </c>
      <c r="L334" s="169">
        <v>0.21230840905835399</v>
      </c>
      <c r="M334" s="169">
        <v>0.212304524569563</v>
      </c>
      <c r="N334" s="169">
        <v>0.24774249607778104</v>
      </c>
      <c r="O334" s="169">
        <v>0.24403363061175798</v>
      </c>
      <c r="P334" s="169">
        <v>0.26396805245286298</v>
      </c>
      <c r="Q334" s="169">
        <v>0</v>
      </c>
      <c r="R334" s="169">
        <v>0</v>
      </c>
      <c r="S334" s="169">
        <v>0</v>
      </c>
      <c r="T334" s="169">
        <v>0</v>
      </c>
      <c r="U334" s="169">
        <v>0</v>
      </c>
      <c r="V334" s="116"/>
    </row>
    <row r="335" spans="1:22" ht="12.75" customHeight="1" outlineLevel="1">
      <c r="A335" s="118">
        <f t="shared" si="24"/>
        <v>0</v>
      </c>
      <c r="D335" s="164" t="s">
        <v>567</v>
      </c>
      <c r="E335" s="166" t="s">
        <v>568</v>
      </c>
      <c r="F335" s="166"/>
      <c r="G335" s="253" t="s">
        <v>64</v>
      </c>
      <c r="H335" s="189"/>
      <c r="I335" s="189"/>
      <c r="J335" s="169">
        <v>0</v>
      </c>
      <c r="K335" s="169">
        <v>0</v>
      </c>
      <c r="L335" s="169">
        <v>6.9323547756391601E-2</v>
      </c>
      <c r="M335" s="169">
        <v>0.14837433581803</v>
      </c>
      <c r="N335" s="169">
        <v>0.243656298847827</v>
      </c>
      <c r="O335" s="169">
        <v>0.329291949707327</v>
      </c>
      <c r="P335" s="169">
        <v>0.31988535904655302</v>
      </c>
      <c r="Q335" s="169">
        <v>0</v>
      </c>
      <c r="R335" s="169">
        <v>0</v>
      </c>
      <c r="S335" s="169">
        <v>0</v>
      </c>
      <c r="T335" s="169">
        <v>0</v>
      </c>
      <c r="U335" s="169">
        <v>0</v>
      </c>
      <c r="V335" s="116"/>
    </row>
    <row r="336" spans="1:22" ht="12.75" customHeight="1" outlineLevel="1">
      <c r="A336" s="118">
        <f t="shared" si="24"/>
        <v>0</v>
      </c>
      <c r="D336" s="164"/>
      <c r="E336" s="166" t="s">
        <v>569</v>
      </c>
      <c r="F336" s="166"/>
      <c r="G336" s="253" t="s">
        <v>64</v>
      </c>
      <c r="H336" s="189"/>
      <c r="I336" s="189"/>
      <c r="J336" s="169">
        <v>0</v>
      </c>
      <c r="K336" s="169">
        <v>0</v>
      </c>
      <c r="L336" s="169">
        <v>3.2351914365284097E-2</v>
      </c>
      <c r="M336" s="169">
        <v>3.1365348728441801E-2</v>
      </c>
      <c r="N336" s="169">
        <v>3.01470189631266E-2</v>
      </c>
      <c r="O336" s="169">
        <v>2.7235475494137299E-2</v>
      </c>
      <c r="P336" s="169">
        <v>3.7543126766077899E-2</v>
      </c>
      <c r="Q336" s="169">
        <v>0</v>
      </c>
      <c r="R336" s="169">
        <v>0</v>
      </c>
      <c r="S336" s="169">
        <v>0</v>
      </c>
      <c r="T336" s="169">
        <v>0</v>
      </c>
      <c r="U336" s="169">
        <v>0</v>
      </c>
      <c r="V336" s="116"/>
    </row>
    <row r="337" spans="1:23" s="109" customFormat="1" ht="12.75" customHeight="1" outlineLevel="1">
      <c r="A337" s="118">
        <f t="shared" si="24"/>
        <v>0</v>
      </c>
      <c r="B337" s="176"/>
      <c r="C337" s="177"/>
      <c r="D337" s="254" t="s">
        <v>570</v>
      </c>
      <c r="E337" s="166" t="s">
        <v>571</v>
      </c>
      <c r="F337" s="166"/>
      <c r="G337" s="253" t="s">
        <v>64</v>
      </c>
      <c r="H337" s="253"/>
      <c r="I337" s="253"/>
      <c r="J337" s="169">
        <v>0</v>
      </c>
      <c r="K337" s="169">
        <v>0</v>
      </c>
      <c r="L337" s="169">
        <v>0</v>
      </c>
      <c r="M337" s="169">
        <v>0</v>
      </c>
      <c r="N337" s="169">
        <v>0</v>
      </c>
      <c r="O337" s="169">
        <v>0</v>
      </c>
      <c r="P337" s="169">
        <v>0</v>
      </c>
      <c r="Q337" s="169">
        <v>0</v>
      </c>
      <c r="R337" s="169">
        <v>0</v>
      </c>
      <c r="S337" s="169">
        <v>0</v>
      </c>
      <c r="T337" s="169">
        <v>0</v>
      </c>
      <c r="U337" s="169">
        <v>0</v>
      </c>
      <c r="V337" s="255"/>
      <c r="W337" s="256"/>
    </row>
    <row r="338" spans="1:23" ht="12.75" customHeight="1" outlineLevel="1">
      <c r="A338" s="118">
        <f t="shared" si="24"/>
        <v>0</v>
      </c>
      <c r="D338" s="142"/>
      <c r="E338" s="168" t="s">
        <v>572</v>
      </c>
      <c r="F338" s="168"/>
      <c r="G338" s="168" t="s">
        <v>64</v>
      </c>
      <c r="J338" s="257">
        <f t="shared" ref="J338:U338" si="25" xml:space="preserve"> 1 - SUM(J334:J337)</f>
        <v>1</v>
      </c>
      <c r="K338" s="257">
        <f t="shared" si="25"/>
        <v>1</v>
      </c>
      <c r="L338" s="257">
        <f t="shared" si="25"/>
        <v>0.68601612881997021</v>
      </c>
      <c r="M338" s="257">
        <f t="shared" si="25"/>
        <v>0.60795579088396523</v>
      </c>
      <c r="N338" s="257">
        <f t="shared" si="25"/>
        <v>0.47845418611126544</v>
      </c>
      <c r="O338" s="257">
        <f t="shared" si="25"/>
        <v>0.39943894418677772</v>
      </c>
      <c r="P338" s="257">
        <f t="shared" si="25"/>
        <v>0.3786034617345061</v>
      </c>
      <c r="Q338" s="257">
        <f t="shared" si="25"/>
        <v>1</v>
      </c>
      <c r="R338" s="257">
        <f t="shared" si="25"/>
        <v>1</v>
      </c>
      <c r="S338" s="257">
        <f t="shared" si="25"/>
        <v>1</v>
      </c>
      <c r="T338" s="257">
        <f t="shared" si="25"/>
        <v>1</v>
      </c>
      <c r="U338" s="257">
        <f t="shared" si="25"/>
        <v>1</v>
      </c>
      <c r="V338" s="116"/>
    </row>
    <row r="339" spans="1:23" ht="12.75" customHeight="1" outlineLevel="1">
      <c r="A339" s="118">
        <f t="shared" si="24"/>
        <v>0</v>
      </c>
      <c r="D339" s="142"/>
      <c r="V339" s="116"/>
    </row>
    <row r="340" spans="1:23" ht="12.75" customHeight="1" outlineLevel="1">
      <c r="A340" s="118">
        <f t="shared" si="24"/>
        <v>0</v>
      </c>
      <c r="B340" s="209"/>
      <c r="C340" s="210"/>
      <c r="D340" s="178"/>
      <c r="E340" s="185" t="s">
        <v>573</v>
      </c>
      <c r="F340" s="185">
        <v>0</v>
      </c>
      <c r="G340" s="185" t="s">
        <v>29</v>
      </c>
      <c r="H340" s="185">
        <v>0</v>
      </c>
      <c r="I340" s="185">
        <v>0</v>
      </c>
      <c r="J340" s="187">
        <v>0</v>
      </c>
      <c r="K340" s="187">
        <v>0</v>
      </c>
      <c r="L340" s="187">
        <v>0</v>
      </c>
      <c r="M340" s="187">
        <v>0</v>
      </c>
      <c r="N340" s="187">
        <v>0</v>
      </c>
      <c r="O340" s="187">
        <v>0</v>
      </c>
      <c r="P340" s="187">
        <v>0</v>
      </c>
      <c r="Q340" s="187">
        <v>0</v>
      </c>
      <c r="R340" s="187">
        <v>0</v>
      </c>
      <c r="S340" s="187">
        <v>0</v>
      </c>
      <c r="T340" s="187">
        <v>0</v>
      </c>
      <c r="U340" s="187">
        <v>0</v>
      </c>
      <c r="V340" s="211">
        <v>0</v>
      </c>
      <c r="W340" s="212" t="s">
        <v>434</v>
      </c>
    </row>
    <row r="341" spans="1:23" ht="12.75" customHeight="1" outlineLevel="1">
      <c r="A341" s="118">
        <f t="shared" si="24"/>
        <v>0</v>
      </c>
      <c r="B341" s="209"/>
      <c r="C341" s="210"/>
      <c r="D341" s="178"/>
      <c r="E341" s="185" t="s">
        <v>574</v>
      </c>
      <c r="F341" s="185">
        <v>0</v>
      </c>
      <c r="G341" s="185" t="s">
        <v>29</v>
      </c>
      <c r="H341" s="185">
        <v>15.193500972591288</v>
      </c>
      <c r="I341" s="185">
        <v>0</v>
      </c>
      <c r="J341" s="187">
        <v>0</v>
      </c>
      <c r="K341" s="187">
        <v>0</v>
      </c>
      <c r="L341" s="187">
        <v>2.4328352825809798</v>
      </c>
      <c r="M341" s="187">
        <v>2.8043046717716398</v>
      </c>
      <c r="N341" s="187">
        <v>3.1480932929239001</v>
      </c>
      <c r="O341" s="187">
        <v>3.3511197341018599</v>
      </c>
      <c r="P341" s="187">
        <v>3.4571479912129099</v>
      </c>
      <c r="Q341" s="187">
        <v>0</v>
      </c>
      <c r="R341" s="187">
        <v>0</v>
      </c>
      <c r="S341" s="187">
        <v>0</v>
      </c>
      <c r="T341" s="187">
        <v>0</v>
      </c>
      <c r="U341" s="187">
        <v>0</v>
      </c>
      <c r="V341" s="211">
        <v>0</v>
      </c>
      <c r="W341" s="212" t="s">
        <v>434</v>
      </c>
    </row>
    <row r="342" spans="1:23" ht="12.75" customHeight="1" outlineLevel="1">
      <c r="A342" s="118">
        <f t="shared" si="24"/>
        <v>0</v>
      </c>
      <c r="D342" s="142"/>
      <c r="V342" s="116"/>
    </row>
    <row r="343" spans="1:23" ht="12.75" customHeight="1" outlineLevel="1">
      <c r="A343" s="118">
        <f t="shared" si="24"/>
        <v>0</v>
      </c>
      <c r="B343" s="209"/>
      <c r="C343" s="210"/>
      <c r="D343" s="164" t="s">
        <v>575</v>
      </c>
      <c r="E343" s="185" t="s">
        <v>576</v>
      </c>
      <c r="G343" s="213" t="s">
        <v>29</v>
      </c>
      <c r="H343" s="213">
        <f xml:space="preserve"> SUM(J343:U343)</f>
        <v>0</v>
      </c>
      <c r="I343" s="213"/>
      <c r="J343" s="187">
        <v>0</v>
      </c>
      <c r="K343" s="187">
        <v>0</v>
      </c>
      <c r="L343" s="187">
        <v>0</v>
      </c>
      <c r="M343" s="187">
        <v>0</v>
      </c>
      <c r="N343" s="187">
        <v>0</v>
      </c>
      <c r="O343" s="187">
        <v>0</v>
      </c>
      <c r="P343" s="187">
        <v>0</v>
      </c>
      <c r="Q343" s="187">
        <v>0</v>
      </c>
      <c r="R343" s="187">
        <v>0</v>
      </c>
      <c r="S343" s="187">
        <v>0</v>
      </c>
      <c r="T343" s="187">
        <v>0</v>
      </c>
      <c r="U343" s="187">
        <v>0</v>
      </c>
      <c r="V343" s="211"/>
      <c r="W343" s="212" t="s">
        <v>434</v>
      </c>
    </row>
    <row r="344" spans="1:23" ht="12.75" customHeight="1" outlineLevel="1">
      <c r="A344" s="118">
        <f t="shared" si="24"/>
        <v>0</v>
      </c>
      <c r="D344" s="142"/>
      <c r="V344" s="116"/>
    </row>
    <row r="345" spans="1:23" ht="12.75" customHeight="1" outlineLevel="1">
      <c r="A345" s="118">
        <f t="shared" si="24"/>
        <v>0</v>
      </c>
      <c r="B345" s="209"/>
      <c r="C345" s="210"/>
      <c r="D345" s="164" t="s">
        <v>577</v>
      </c>
      <c r="E345" s="185" t="s">
        <v>578</v>
      </c>
      <c r="F345" s="238" t="s">
        <v>579</v>
      </c>
      <c r="G345" s="213" t="s">
        <v>29</v>
      </c>
      <c r="H345" s="213">
        <f xml:space="preserve"> SUM(J345:U345)</f>
        <v>-2.1958348658069768</v>
      </c>
      <c r="I345" s="213"/>
      <c r="J345" s="187">
        <v>0</v>
      </c>
      <c r="K345" s="187">
        <v>0</v>
      </c>
      <c r="L345" s="187">
        <v>-0.51887100991245405</v>
      </c>
      <c r="M345" s="187">
        <v>-0.481140899303584</v>
      </c>
      <c r="N345" s="187">
        <v>-0.44880080449598297</v>
      </c>
      <c r="O345" s="187">
        <v>-0.38711070253629298</v>
      </c>
      <c r="P345" s="187">
        <v>-0.359911449558663</v>
      </c>
      <c r="Q345" s="187">
        <v>0</v>
      </c>
      <c r="R345" s="187">
        <v>0</v>
      </c>
      <c r="S345" s="187">
        <v>0</v>
      </c>
      <c r="T345" s="187">
        <v>0</v>
      </c>
      <c r="U345" s="187">
        <v>0</v>
      </c>
      <c r="V345" s="211"/>
      <c r="W345" s="212" t="s">
        <v>342</v>
      </c>
    </row>
    <row r="346" spans="1:23" ht="12.75" customHeight="1" outlineLevel="1">
      <c r="A346" s="118">
        <f t="shared" si="24"/>
        <v>0</v>
      </c>
      <c r="B346" s="209"/>
      <c r="C346" s="210"/>
      <c r="D346" s="164" t="s">
        <v>580</v>
      </c>
      <c r="E346" s="185" t="s">
        <v>581</v>
      </c>
      <c r="F346" s="213"/>
      <c r="G346" s="213" t="s">
        <v>29</v>
      </c>
      <c r="H346" s="213">
        <f xml:space="preserve"> SUM(J346:U346)</f>
        <v>0</v>
      </c>
      <c r="I346" s="213"/>
      <c r="J346" s="187">
        <v>0</v>
      </c>
      <c r="K346" s="187">
        <v>0</v>
      </c>
      <c r="L346" s="187">
        <v>0</v>
      </c>
      <c r="M346" s="187">
        <v>0</v>
      </c>
      <c r="N346" s="187">
        <v>0</v>
      </c>
      <c r="O346" s="187">
        <v>0</v>
      </c>
      <c r="P346" s="187">
        <v>0</v>
      </c>
      <c r="Q346" s="187">
        <v>0</v>
      </c>
      <c r="R346" s="187">
        <v>0</v>
      </c>
      <c r="S346" s="187">
        <v>0</v>
      </c>
      <c r="T346" s="187">
        <v>0</v>
      </c>
      <c r="U346" s="187">
        <v>0</v>
      </c>
      <c r="V346" s="211"/>
      <c r="W346" s="212" t="s">
        <v>434</v>
      </c>
    </row>
    <row r="347" spans="1:23" ht="12.75" customHeight="1" outlineLevel="1">
      <c r="A347" s="118">
        <f t="shared" si="24"/>
        <v>0</v>
      </c>
      <c r="D347" s="142"/>
      <c r="V347" s="116"/>
    </row>
    <row r="348" spans="1:23" ht="12.75" customHeight="1" outlineLevel="1">
      <c r="A348" s="118">
        <f t="shared" si="24"/>
        <v>0</v>
      </c>
      <c r="B348" s="209"/>
      <c r="C348" s="210"/>
      <c r="D348" s="178"/>
      <c r="E348" s="185" t="s">
        <v>582</v>
      </c>
      <c r="F348" s="185">
        <v>0</v>
      </c>
      <c r="G348" s="185" t="s">
        <v>29</v>
      </c>
      <c r="H348" s="185">
        <v>0</v>
      </c>
      <c r="I348" s="185">
        <v>0</v>
      </c>
      <c r="J348" s="187">
        <v>0</v>
      </c>
      <c r="K348" s="187">
        <v>0</v>
      </c>
      <c r="L348" s="187">
        <v>0</v>
      </c>
      <c r="M348" s="187">
        <v>0</v>
      </c>
      <c r="N348" s="187">
        <v>0</v>
      </c>
      <c r="O348" s="187">
        <v>0</v>
      </c>
      <c r="P348" s="187">
        <v>0</v>
      </c>
      <c r="Q348" s="187">
        <v>0</v>
      </c>
      <c r="R348" s="187">
        <v>0</v>
      </c>
      <c r="S348" s="187">
        <v>0</v>
      </c>
      <c r="T348" s="187">
        <v>0</v>
      </c>
      <c r="U348" s="187">
        <v>0</v>
      </c>
      <c r="V348" s="211"/>
      <c r="W348" s="212" t="s">
        <v>434</v>
      </c>
    </row>
    <row r="349" spans="1:23" ht="12.75" customHeight="1" outlineLevel="1">
      <c r="A349" s="118">
        <f t="shared" si="24"/>
        <v>0</v>
      </c>
      <c r="D349" s="142"/>
      <c r="V349" s="116"/>
    </row>
    <row r="350" spans="1:23" ht="12.75" customHeight="1" outlineLevel="1">
      <c r="A350" s="118">
        <f t="shared" si="24"/>
        <v>0</v>
      </c>
      <c r="B350" s="209"/>
      <c r="C350" s="210"/>
      <c r="D350" s="164" t="s">
        <v>583</v>
      </c>
      <c r="E350" s="185" t="s">
        <v>584</v>
      </c>
      <c r="F350" s="238" t="s">
        <v>579</v>
      </c>
      <c r="G350" s="213" t="s">
        <v>29</v>
      </c>
      <c r="H350" s="213">
        <f xml:space="preserve"> SUM(J350:U350)</f>
        <v>-0.32800000000000024</v>
      </c>
      <c r="I350" s="213"/>
      <c r="J350" s="187">
        <v>0</v>
      </c>
      <c r="K350" s="187">
        <v>0</v>
      </c>
      <c r="L350" s="187">
        <v>-5.800000000000001E-2</v>
      </c>
      <c r="M350" s="187">
        <v>-6.4000000000000001E-2</v>
      </c>
      <c r="N350" s="187">
        <v>-6.7000000000000004E-2</v>
      </c>
      <c r="O350" s="187">
        <v>-6.9000000000000172E-2</v>
      </c>
      <c r="P350" s="187">
        <v>-7.0000000000000062E-2</v>
      </c>
      <c r="Q350" s="187">
        <v>0</v>
      </c>
      <c r="R350" s="187">
        <v>0</v>
      </c>
      <c r="S350" s="187">
        <v>0</v>
      </c>
      <c r="T350" s="187">
        <v>0</v>
      </c>
      <c r="U350" s="187">
        <v>0</v>
      </c>
      <c r="V350" s="211"/>
      <c r="W350" s="212" t="s">
        <v>434</v>
      </c>
    </row>
    <row r="351" spans="1:23" ht="12.75" customHeight="1" outlineLevel="1">
      <c r="A351" s="118">
        <f t="shared" si="24"/>
        <v>0</v>
      </c>
      <c r="D351" s="142"/>
      <c r="V351" s="116"/>
    </row>
    <row r="352" spans="1:23" ht="12.75" customHeight="1" outlineLevel="1">
      <c r="A352" s="118">
        <f t="shared" si="24"/>
        <v>0</v>
      </c>
      <c r="B352" s="209"/>
      <c r="C352" s="210"/>
      <c r="D352" s="178"/>
      <c r="E352" s="185" t="s">
        <v>585</v>
      </c>
      <c r="F352" s="185">
        <v>0</v>
      </c>
      <c r="G352" s="185" t="s">
        <v>29</v>
      </c>
      <c r="H352" s="185">
        <v>0</v>
      </c>
      <c r="I352" s="185">
        <v>0</v>
      </c>
      <c r="J352" s="187" t="s">
        <v>441</v>
      </c>
      <c r="K352" s="187" t="s">
        <v>441</v>
      </c>
      <c r="L352" s="187" t="s">
        <v>441</v>
      </c>
      <c r="M352" s="187" t="s">
        <v>441</v>
      </c>
      <c r="N352" s="187" t="s">
        <v>441</v>
      </c>
      <c r="O352" s="187" t="s">
        <v>441</v>
      </c>
      <c r="P352" s="187" t="s">
        <v>441</v>
      </c>
      <c r="Q352" s="187" t="s">
        <v>441</v>
      </c>
      <c r="R352" s="187" t="s">
        <v>441</v>
      </c>
      <c r="S352" s="187" t="s">
        <v>441</v>
      </c>
      <c r="T352" s="187" t="s">
        <v>441</v>
      </c>
      <c r="U352" s="187" t="s">
        <v>441</v>
      </c>
      <c r="V352" s="211"/>
      <c r="W352" s="212" t="s">
        <v>434</v>
      </c>
    </row>
    <row r="353" spans="1:23" ht="12.75" customHeight="1" outlineLevel="1">
      <c r="A353" s="118">
        <f t="shared" si="24"/>
        <v>0</v>
      </c>
      <c r="D353" s="142"/>
      <c r="V353" s="116"/>
    </row>
    <row r="354" spans="1:23" ht="12.75" customHeight="1" outlineLevel="1">
      <c r="A354" s="118">
        <f t="shared" si="24"/>
        <v>0</v>
      </c>
      <c r="D354" s="142"/>
      <c r="V354" s="116"/>
    </row>
    <row r="355" spans="1:23" ht="12.75" customHeight="1" outlineLevel="1">
      <c r="A355" s="105" t="s">
        <v>586</v>
      </c>
      <c r="D355" s="142"/>
      <c r="V355" s="116"/>
    </row>
    <row r="356" spans="1:23" ht="12.75" customHeight="1" outlineLevel="1">
      <c r="A356" s="118">
        <f t="shared" ref="A356:A364" si="26" xml:space="preserve"> IF(OR(D356 = "", D356 ="tbc", D356 = "n/a"), 0, COUNTIF($D$7:$D$2035, D356) - 1)</f>
        <v>0</v>
      </c>
      <c r="D356" s="142"/>
      <c r="V356" s="116"/>
    </row>
    <row r="357" spans="1:23" ht="12.75" customHeight="1" outlineLevel="1">
      <c r="A357" s="118">
        <f t="shared" si="26"/>
        <v>0</v>
      </c>
      <c r="B357" s="209"/>
      <c r="C357" s="210"/>
      <c r="D357" s="164" t="s">
        <v>587</v>
      </c>
      <c r="E357" s="185" t="s">
        <v>588</v>
      </c>
      <c r="F357" s="238" t="s">
        <v>579</v>
      </c>
      <c r="G357" s="213" t="s">
        <v>29</v>
      </c>
      <c r="H357" s="213">
        <f t="shared" ref="H357:H362" si="27" xml:space="preserve"> SUM(J357:U357)</f>
        <v>-0.615356100285404</v>
      </c>
      <c r="I357" s="213"/>
      <c r="J357" s="187">
        <v>0</v>
      </c>
      <c r="K357" s="187">
        <v>0</v>
      </c>
      <c r="L357" s="187">
        <v>-0.15321934856039501</v>
      </c>
      <c r="M357" s="187">
        <v>-0.146132312144267</v>
      </c>
      <c r="N357" s="187">
        <v>-0.10995640664947701</v>
      </c>
      <c r="O357" s="187">
        <v>-0.10316495219267199</v>
      </c>
      <c r="P357" s="187">
        <v>-0.10288308073859299</v>
      </c>
      <c r="Q357" s="187">
        <v>0</v>
      </c>
      <c r="R357" s="187">
        <v>0</v>
      </c>
      <c r="S357" s="187">
        <v>0</v>
      </c>
      <c r="T357" s="187">
        <v>0</v>
      </c>
      <c r="U357" s="187">
        <v>0</v>
      </c>
      <c r="V357" s="211"/>
      <c r="W357" s="212" t="s">
        <v>434</v>
      </c>
    </row>
    <row r="358" spans="1:23" ht="12.75" customHeight="1" outlineLevel="1">
      <c r="A358" s="118">
        <f t="shared" si="26"/>
        <v>0</v>
      </c>
      <c r="B358" s="209"/>
      <c r="C358" s="210"/>
      <c r="D358" s="164" t="s">
        <v>589</v>
      </c>
      <c r="E358" s="185" t="s">
        <v>590</v>
      </c>
      <c r="F358" s="213"/>
      <c r="G358" s="213" t="s">
        <v>29</v>
      </c>
      <c r="H358" s="213">
        <f t="shared" si="27"/>
        <v>8.1276709331893926</v>
      </c>
      <c r="I358" s="213"/>
      <c r="J358" s="187">
        <v>1.3417597176233</v>
      </c>
      <c r="K358" s="187">
        <v>1.3469005594532699</v>
      </c>
      <c r="L358" s="187">
        <v>1.21837951370391</v>
      </c>
      <c r="M358" s="187">
        <v>1.1464077280842699</v>
      </c>
      <c r="N358" s="187">
        <v>1.0847176261245799</v>
      </c>
      <c r="O358" s="187">
        <v>1.0230275241648901</v>
      </c>
      <c r="P358" s="187">
        <v>0.96647826403517101</v>
      </c>
      <c r="Q358" s="187">
        <v>0</v>
      </c>
      <c r="R358" s="187">
        <v>0</v>
      </c>
      <c r="S358" s="187">
        <v>0</v>
      </c>
      <c r="T358" s="187">
        <v>0</v>
      </c>
      <c r="U358" s="187">
        <v>0</v>
      </c>
      <c r="V358" s="211"/>
      <c r="W358" s="239" t="s">
        <v>342</v>
      </c>
    </row>
    <row r="359" spans="1:23" ht="12.75" customHeight="1" outlineLevel="1">
      <c r="A359" s="118">
        <f t="shared" si="26"/>
        <v>0</v>
      </c>
      <c r="B359" s="209"/>
      <c r="C359" s="210"/>
      <c r="D359" s="164" t="s">
        <v>591</v>
      </c>
      <c r="E359" s="185" t="s">
        <v>592</v>
      </c>
      <c r="F359" s="213"/>
      <c r="G359" s="213" t="s">
        <v>29</v>
      </c>
      <c r="H359" s="213">
        <f t="shared" si="27"/>
        <v>3.1666425624685179</v>
      </c>
      <c r="I359" s="213"/>
      <c r="J359" s="187">
        <v>0.39040798715365299</v>
      </c>
      <c r="K359" s="187">
        <v>0.40775945324937102</v>
      </c>
      <c r="L359" s="187">
        <v>0.433786652392948</v>
      </c>
      <c r="M359" s="187">
        <v>0.45547598501259501</v>
      </c>
      <c r="N359" s="187">
        <v>0.47282745110831298</v>
      </c>
      <c r="O359" s="187">
        <v>0.49451678372795999</v>
      </c>
      <c r="P359" s="187">
        <v>0.51186824982367796</v>
      </c>
      <c r="Q359" s="187">
        <v>0</v>
      </c>
      <c r="R359" s="187">
        <v>0</v>
      </c>
      <c r="S359" s="187">
        <v>0</v>
      </c>
      <c r="T359" s="187">
        <v>0</v>
      </c>
      <c r="U359" s="187">
        <v>0</v>
      </c>
      <c r="V359" s="211"/>
      <c r="W359" s="239" t="s">
        <v>342</v>
      </c>
    </row>
    <row r="360" spans="1:23" ht="12.75" customHeight="1" outlineLevel="1">
      <c r="A360" s="118">
        <f t="shared" si="26"/>
        <v>0</v>
      </c>
      <c r="B360" s="209"/>
      <c r="C360" s="210"/>
      <c r="D360" s="164" t="s">
        <v>593</v>
      </c>
      <c r="E360" s="185" t="s">
        <v>594</v>
      </c>
      <c r="F360" s="213"/>
      <c r="G360" s="213" t="s">
        <v>29</v>
      </c>
      <c r="H360" s="213">
        <f t="shared" si="27"/>
        <v>4.8085095050839275</v>
      </c>
      <c r="I360" s="213"/>
      <c r="J360" s="187">
        <v>0.80223352882376797</v>
      </c>
      <c r="K360" s="187">
        <v>0.76310018595431595</v>
      </c>
      <c r="L360" s="187">
        <v>0.69950850379145602</v>
      </c>
      <c r="M360" s="187">
        <v>0.66526682878068599</v>
      </c>
      <c r="N360" s="187">
        <v>0.63591682162859697</v>
      </c>
      <c r="O360" s="187">
        <v>0.63591682162859697</v>
      </c>
      <c r="P360" s="187">
        <v>0.60656681447650795</v>
      </c>
      <c r="Q360" s="187">
        <v>0</v>
      </c>
      <c r="R360" s="187">
        <v>0</v>
      </c>
      <c r="S360" s="187">
        <v>0</v>
      </c>
      <c r="T360" s="187">
        <v>0</v>
      </c>
      <c r="U360" s="187">
        <v>0</v>
      </c>
      <c r="V360" s="211"/>
      <c r="W360" s="239" t="s">
        <v>342</v>
      </c>
    </row>
    <row r="361" spans="1:23" ht="12.75" customHeight="1" outlineLevel="1">
      <c r="A361" s="118">
        <f t="shared" si="26"/>
        <v>0</v>
      </c>
      <c r="B361" s="209"/>
      <c r="C361" s="210"/>
      <c r="D361" s="164" t="s">
        <v>595</v>
      </c>
      <c r="E361" s="185" t="s">
        <v>596</v>
      </c>
      <c r="F361" s="213"/>
      <c r="G361" s="213" t="s">
        <v>29</v>
      </c>
      <c r="H361" s="213">
        <f t="shared" si="27"/>
        <v>0</v>
      </c>
      <c r="I361" s="213"/>
      <c r="J361" s="187">
        <v>0</v>
      </c>
      <c r="K361" s="187">
        <v>0</v>
      </c>
      <c r="L361" s="187">
        <v>0</v>
      </c>
      <c r="M361" s="187">
        <v>0</v>
      </c>
      <c r="N361" s="187">
        <v>0</v>
      </c>
      <c r="O361" s="187">
        <v>0</v>
      </c>
      <c r="P361" s="187">
        <v>0</v>
      </c>
      <c r="Q361" s="187">
        <v>0</v>
      </c>
      <c r="R361" s="187">
        <v>0</v>
      </c>
      <c r="S361" s="187">
        <v>0</v>
      </c>
      <c r="T361" s="187">
        <v>0</v>
      </c>
      <c r="U361" s="187">
        <v>0</v>
      </c>
      <c r="V361" s="211"/>
      <c r="W361" s="212" t="s">
        <v>434</v>
      </c>
    </row>
    <row r="362" spans="1:23" ht="12.75" customHeight="1" outlineLevel="1">
      <c r="A362" s="118">
        <f t="shared" si="26"/>
        <v>0</v>
      </c>
      <c r="B362" s="209"/>
      <c r="C362" s="210"/>
      <c r="D362" s="164" t="s">
        <v>597</v>
      </c>
      <c r="E362" s="185" t="s">
        <v>598</v>
      </c>
      <c r="F362" s="213"/>
      <c r="G362" s="213" t="s">
        <v>29</v>
      </c>
      <c r="H362" s="213">
        <f t="shared" si="27"/>
        <v>0</v>
      </c>
      <c r="I362" s="213"/>
      <c r="J362" s="187">
        <v>0</v>
      </c>
      <c r="K362" s="187">
        <v>0</v>
      </c>
      <c r="L362" s="187">
        <v>0</v>
      </c>
      <c r="M362" s="187">
        <v>0</v>
      </c>
      <c r="N362" s="187">
        <v>0</v>
      </c>
      <c r="O362" s="187">
        <v>0</v>
      </c>
      <c r="P362" s="187">
        <v>0</v>
      </c>
      <c r="Q362" s="187">
        <v>0</v>
      </c>
      <c r="R362" s="187">
        <v>0</v>
      </c>
      <c r="S362" s="187">
        <v>0</v>
      </c>
      <c r="T362" s="187">
        <v>0</v>
      </c>
      <c r="U362" s="187">
        <v>0</v>
      </c>
      <c r="V362" s="211"/>
      <c r="W362" s="212" t="s">
        <v>434</v>
      </c>
    </row>
    <row r="363" spans="1:23" ht="12.75" customHeight="1" outlineLevel="1">
      <c r="A363" s="118">
        <f t="shared" si="26"/>
        <v>0</v>
      </c>
      <c r="D363" s="142"/>
      <c r="V363" s="116"/>
    </row>
    <row r="364" spans="1:23" ht="12.75" customHeight="1" outlineLevel="1">
      <c r="A364" s="118">
        <f t="shared" si="26"/>
        <v>0</v>
      </c>
      <c r="D364" s="142"/>
      <c r="V364" s="116"/>
    </row>
    <row r="365" spans="1:23" ht="12.75" customHeight="1" outlineLevel="1">
      <c r="A365" s="105" t="s">
        <v>599</v>
      </c>
      <c r="D365" s="142"/>
      <c r="V365" s="116"/>
    </row>
    <row r="366" spans="1:23" ht="12.75" customHeight="1" outlineLevel="1">
      <c r="A366" s="118">
        <f xml:space="preserve"> IF(OR(D366 = "", D366 ="tbc", D366 = "n/a"), 0, COUNTIF($D$7:$D$2035, D366) - 1)</f>
        <v>0</v>
      </c>
      <c r="D366" s="142"/>
      <c r="V366" s="116"/>
    </row>
    <row r="367" spans="1:23" ht="12.75" customHeight="1" outlineLevel="1">
      <c r="A367" s="118">
        <f xml:space="preserve"> IF(OR(D367 = "", D367 ="tbc", D367 = "n/a"), 0, COUNTIF($D$7:$D$2035, D367) - 1)</f>
        <v>0</v>
      </c>
      <c r="D367" s="178"/>
      <c r="E367" s="142" t="s">
        <v>600</v>
      </c>
      <c r="F367" s="142">
        <v>0</v>
      </c>
      <c r="G367" s="142" t="s">
        <v>601</v>
      </c>
      <c r="H367" s="142">
        <v>0</v>
      </c>
      <c r="I367" s="142">
        <v>0</v>
      </c>
      <c r="J367" s="179" t="s">
        <v>441</v>
      </c>
      <c r="K367" s="179" t="s">
        <v>441</v>
      </c>
      <c r="L367" s="179" t="s">
        <v>441</v>
      </c>
      <c r="M367" s="179" t="s">
        <v>441</v>
      </c>
      <c r="N367" s="179" t="s">
        <v>441</v>
      </c>
      <c r="O367" s="179" t="s">
        <v>441</v>
      </c>
      <c r="P367" s="179" t="s">
        <v>441</v>
      </c>
      <c r="Q367" s="179" t="s">
        <v>441</v>
      </c>
      <c r="R367" s="179" t="s">
        <v>441</v>
      </c>
      <c r="S367" s="179" t="s">
        <v>441</v>
      </c>
      <c r="T367" s="179" t="s">
        <v>441</v>
      </c>
      <c r="U367" s="179" t="s">
        <v>441</v>
      </c>
      <c r="V367" s="116"/>
    </row>
    <row r="368" spans="1:23" ht="12.75" customHeight="1" outlineLevel="1">
      <c r="A368" s="118">
        <f xml:space="preserve"> IF(OR(D368 = "", D368 ="tbc", D368 = "n/a"), 0, COUNTIF($D$7:$D$2035, D368) - 1)</f>
        <v>0</v>
      </c>
      <c r="D368" s="142"/>
      <c r="V368" s="116"/>
    </row>
    <row r="369" spans="1:23" ht="12.75" customHeight="1" outlineLevel="1">
      <c r="A369" s="118">
        <f xml:space="preserve"> IF(OR(D369 = "", D369 ="tbc", D369 = "n/a"), 0, COUNTIF($D$7:$D$2035, D369) - 1)</f>
        <v>0</v>
      </c>
      <c r="D369" s="142"/>
      <c r="V369" s="116"/>
    </row>
    <row r="370" spans="1:23" ht="12.75" customHeight="1" outlineLevel="1">
      <c r="A370" s="105" t="s">
        <v>602</v>
      </c>
      <c r="D370" s="142"/>
      <c r="V370" s="116"/>
    </row>
    <row r="371" spans="1:23" ht="12.75" customHeight="1" outlineLevel="1">
      <c r="A371" s="118">
        <f xml:space="preserve"> IF(OR(D371 = "", D371 ="tbc", D371 = "n/a"), 0, COUNTIF($D$7:$D$2035, D371) - 1)</f>
        <v>0</v>
      </c>
      <c r="D371" s="142"/>
      <c r="V371" s="116"/>
    </row>
    <row r="372" spans="1:23" ht="12.75" customHeight="1" outlineLevel="1">
      <c r="A372" s="118">
        <f xml:space="preserve"> IF(OR(D372 = "", D372 ="tbc", D372 = "n/a"), 0, COUNTIF($D$7:$D$2035, D372) - 1)</f>
        <v>0</v>
      </c>
      <c r="B372" s="209"/>
      <c r="C372" s="210"/>
      <c r="D372" s="178"/>
      <c r="E372" s="185" t="s">
        <v>603</v>
      </c>
      <c r="F372" s="185">
        <v>0</v>
      </c>
      <c r="G372" s="185" t="s">
        <v>29</v>
      </c>
      <c r="H372" s="185">
        <v>0</v>
      </c>
      <c r="I372" s="185">
        <v>0</v>
      </c>
      <c r="J372" s="187" t="s">
        <v>441</v>
      </c>
      <c r="K372" s="187" t="s">
        <v>441</v>
      </c>
      <c r="L372" s="187" t="s">
        <v>441</v>
      </c>
      <c r="M372" s="187" t="s">
        <v>441</v>
      </c>
      <c r="N372" s="187" t="s">
        <v>441</v>
      </c>
      <c r="O372" s="187" t="s">
        <v>441</v>
      </c>
      <c r="P372" s="187" t="s">
        <v>441</v>
      </c>
      <c r="Q372" s="187" t="s">
        <v>441</v>
      </c>
      <c r="R372" s="187" t="s">
        <v>441</v>
      </c>
      <c r="S372" s="187" t="s">
        <v>441</v>
      </c>
      <c r="T372" s="187" t="s">
        <v>441</v>
      </c>
      <c r="U372" s="187" t="s">
        <v>441</v>
      </c>
      <c r="V372" s="211"/>
      <c r="W372" s="212" t="s">
        <v>434</v>
      </c>
    </row>
    <row r="373" spans="1:23" ht="12.75" customHeight="1" outlineLevel="1">
      <c r="A373" s="118">
        <f xml:space="preserve"> IF(OR(D373 = "", D373 ="tbc", D373 = "n/a"), 0, COUNTIF($D$7:$D$2035, D373) - 1)</f>
        <v>0</v>
      </c>
      <c r="D373" s="142"/>
      <c r="V373" s="116"/>
    </row>
    <row r="374" spans="1:23" ht="12.75" customHeight="1" outlineLevel="1">
      <c r="A374" s="118">
        <f xml:space="preserve"> IF(OR(D374 = "", D374 ="tbc", D374 = "n/a"), 0, COUNTIF($D$7:$D$2035, D374) - 1)</f>
        <v>0</v>
      </c>
      <c r="D374" s="142"/>
      <c r="V374" s="116"/>
    </row>
    <row r="375" spans="1:23" ht="12.75" customHeight="1" outlineLevel="1">
      <c r="A375" s="105" t="s">
        <v>604</v>
      </c>
      <c r="D375" s="142"/>
      <c r="V375" s="116"/>
    </row>
    <row r="376" spans="1:23" ht="12.75" customHeight="1" outlineLevel="1">
      <c r="A376" s="118">
        <f xml:space="preserve"> IF(OR(D376 = "", D376 ="tbc", D376 = "n/a"), 0, COUNTIF($D$7:$D$2035, D376) - 1)</f>
        <v>0</v>
      </c>
      <c r="D376" s="142"/>
      <c r="V376" s="116"/>
    </row>
    <row r="377" spans="1:23" ht="12.75" customHeight="1" outlineLevel="1">
      <c r="A377" s="118">
        <f xml:space="preserve"> IF(OR(D377 = "", D377 ="tbc", D377 = "n/a"), 0, COUNTIF($D$7:$D$2035, D377) - 1)</f>
        <v>0</v>
      </c>
      <c r="D377" s="142"/>
      <c r="V377" s="116"/>
    </row>
    <row r="378" spans="1:23" ht="12.75" customHeight="1" outlineLevel="1">
      <c r="A378" s="105" t="s">
        <v>605</v>
      </c>
      <c r="D378" s="142"/>
      <c r="V378" s="116"/>
    </row>
    <row r="379" spans="1:23" ht="12.75" customHeight="1" outlineLevel="1">
      <c r="A379" s="118">
        <f t="shared" ref="A379:A385" si="28" xml:space="preserve"> IF(OR(D379 = "", D379 ="tbc", D379 = "n/a"), 0, COUNTIF($D$7:$D$2035, D379) - 1)</f>
        <v>0</v>
      </c>
      <c r="D379" s="142"/>
      <c r="V379" s="116"/>
    </row>
    <row r="380" spans="1:23" s="259" customFormat="1" ht="12.75" customHeight="1" outlineLevel="1">
      <c r="A380" s="118">
        <f t="shared" si="28"/>
        <v>0</v>
      </c>
      <c r="B380" s="209"/>
      <c r="C380" s="210"/>
      <c r="D380" s="221"/>
      <c r="E380" s="185" t="s">
        <v>606</v>
      </c>
      <c r="F380" s="185" t="s">
        <v>607</v>
      </c>
      <c r="G380" s="185" t="s">
        <v>29</v>
      </c>
      <c r="H380" s="185">
        <v>444.55567748987136</v>
      </c>
      <c r="I380" s="185">
        <v>0</v>
      </c>
      <c r="J380" s="258">
        <v>0</v>
      </c>
      <c r="K380" s="258">
        <v>0</v>
      </c>
      <c r="L380" s="258">
        <v>86.017013872366874</v>
      </c>
      <c r="M380" s="258">
        <v>89.290259835679109</v>
      </c>
      <c r="N380" s="258">
        <v>88.350269673264251</v>
      </c>
      <c r="O380" s="258">
        <v>88.922360107491897</v>
      </c>
      <c r="P380" s="258">
        <v>91.975774001069212</v>
      </c>
      <c r="Q380" s="258">
        <v>0</v>
      </c>
      <c r="R380" s="258">
        <v>0</v>
      </c>
      <c r="S380" s="258">
        <v>0</v>
      </c>
      <c r="T380" s="258">
        <v>0</v>
      </c>
      <c r="U380" s="258">
        <v>0</v>
      </c>
      <c r="V380" s="211"/>
      <c r="W380" s="212" t="s">
        <v>342</v>
      </c>
    </row>
    <row r="381" spans="1:23" ht="12.75" customHeight="1" outlineLevel="1">
      <c r="A381" s="118">
        <f t="shared" si="28"/>
        <v>0</v>
      </c>
      <c r="D381" s="142"/>
      <c r="E381" s="142" t="s">
        <v>608</v>
      </c>
      <c r="F381" s="142" t="s">
        <v>607</v>
      </c>
      <c r="G381" s="142" t="s">
        <v>64</v>
      </c>
      <c r="H381" s="142">
        <v>0</v>
      </c>
      <c r="I381" s="142">
        <v>0</v>
      </c>
      <c r="J381" s="260">
        <v>0</v>
      </c>
      <c r="K381" s="260">
        <v>0</v>
      </c>
      <c r="L381" s="260">
        <v>0</v>
      </c>
      <c r="M381" s="260">
        <v>0</v>
      </c>
      <c r="N381" s="260">
        <v>0</v>
      </c>
      <c r="O381" s="260">
        <v>0</v>
      </c>
      <c r="P381" s="260">
        <v>0</v>
      </c>
      <c r="Q381" s="260">
        <v>0</v>
      </c>
      <c r="R381" s="260">
        <v>0</v>
      </c>
      <c r="S381" s="260">
        <v>0</v>
      </c>
      <c r="T381" s="260">
        <v>0</v>
      </c>
      <c r="U381" s="260">
        <v>0</v>
      </c>
      <c r="V381" s="116"/>
    </row>
    <row r="382" spans="1:23" ht="12.75" customHeight="1" outlineLevel="1">
      <c r="A382" s="118">
        <f t="shared" si="28"/>
        <v>0</v>
      </c>
      <c r="D382" s="142"/>
      <c r="V382" s="116"/>
    </row>
    <row r="383" spans="1:23" ht="12.75" customHeight="1" outlineLevel="1">
      <c r="A383" s="118">
        <f t="shared" si="28"/>
        <v>0</v>
      </c>
      <c r="B383" s="209"/>
      <c r="C383" s="210"/>
      <c r="D383" s="178"/>
      <c r="E383" s="185" t="s">
        <v>609</v>
      </c>
      <c r="F383" s="187">
        <v>0</v>
      </c>
      <c r="G383" s="185" t="s">
        <v>29</v>
      </c>
      <c r="H383" s="213"/>
      <c r="I383" s="213"/>
      <c r="J383" s="213"/>
      <c r="K383" s="213"/>
      <c r="L383" s="213"/>
      <c r="M383" s="213"/>
      <c r="N383" s="213"/>
      <c r="O383" s="213"/>
      <c r="P383" s="213"/>
      <c r="Q383" s="213"/>
      <c r="R383" s="213"/>
      <c r="S383" s="213"/>
      <c r="T383" s="213"/>
      <c r="U383" s="213"/>
      <c r="V383" s="211"/>
      <c r="W383" s="212" t="s">
        <v>342</v>
      </c>
    </row>
    <row r="384" spans="1:23" ht="12.75" customHeight="1" outlineLevel="1">
      <c r="A384" s="118">
        <f t="shared" si="28"/>
        <v>0</v>
      </c>
      <c r="D384" s="142"/>
      <c r="V384" s="116"/>
    </row>
    <row r="385" spans="1:23" ht="12.75" customHeight="1" outlineLevel="1">
      <c r="A385" s="118">
        <f t="shared" si="28"/>
        <v>0</v>
      </c>
      <c r="D385" s="142"/>
      <c r="V385" s="116"/>
    </row>
    <row r="386" spans="1:23">
      <c r="D386" s="142"/>
      <c r="V386" s="116"/>
    </row>
    <row r="387" spans="1:23" s="135" customFormat="1" ht="15" customHeight="1">
      <c r="A387" s="131" t="s">
        <v>610</v>
      </c>
      <c r="B387" s="131"/>
      <c r="C387" s="132"/>
      <c r="D387" s="131"/>
      <c r="E387" s="131"/>
      <c r="F387" s="131"/>
      <c r="G387" s="131"/>
      <c r="H387" s="131"/>
      <c r="I387" s="131"/>
      <c r="J387" s="131"/>
      <c r="K387" s="131"/>
      <c r="L387" s="131"/>
      <c r="M387" s="131"/>
      <c r="N387" s="131"/>
      <c r="O387" s="131"/>
      <c r="P387" s="131"/>
      <c r="Q387" s="131"/>
      <c r="R387" s="131"/>
      <c r="S387" s="131"/>
      <c r="T387" s="131"/>
      <c r="U387" s="131"/>
      <c r="V387" s="133"/>
      <c r="W387" s="134"/>
    </row>
    <row r="388" spans="1:23" ht="12.75" customHeight="1" outlineLevel="1">
      <c r="A388" s="118">
        <f xml:space="preserve"> IF(OR(D388 = "", D388 ="tbc", D388 = "n/a"), 0, COUNTIF($D$7:$D$2035, D388) - 1)</f>
        <v>0</v>
      </c>
      <c r="D388" s="142"/>
      <c r="V388" s="116"/>
    </row>
    <row r="389" spans="1:23" ht="12.75" customHeight="1" outlineLevel="1">
      <c r="A389" s="105" t="s">
        <v>431</v>
      </c>
      <c r="D389" s="142"/>
      <c r="V389" s="116"/>
    </row>
    <row r="390" spans="1:23" ht="12.75" customHeight="1" outlineLevel="1">
      <c r="A390" s="118">
        <f t="shared" ref="A390:A450" si="29" xml:space="preserve"> IF(OR(D390 = "", D390 ="tbc", D390 = "n/a"), 0, COUNTIF($D$7:$D$2035, D390) - 1)</f>
        <v>0</v>
      </c>
      <c r="D390" s="142"/>
      <c r="V390" s="116"/>
    </row>
    <row r="391" spans="1:23" ht="12.75" customHeight="1" outlineLevel="1">
      <c r="A391" s="118">
        <f t="shared" si="29"/>
        <v>0</v>
      </c>
      <c r="C391" s="105" t="s">
        <v>432</v>
      </c>
      <c r="D391" s="142"/>
      <c r="V391" s="116"/>
    </row>
    <row r="392" spans="1:23" ht="12.75" customHeight="1" outlineLevel="1">
      <c r="A392" s="118">
        <f t="shared" si="29"/>
        <v>0</v>
      </c>
      <c r="B392" s="209"/>
      <c r="C392" s="210"/>
      <c r="D392" s="142"/>
      <c r="E392" s="185" t="s">
        <v>611</v>
      </c>
      <c r="F392" s="185">
        <v>0</v>
      </c>
      <c r="G392" s="185" t="s">
        <v>29</v>
      </c>
      <c r="H392" s="185">
        <v>0</v>
      </c>
      <c r="I392" s="185">
        <v>0</v>
      </c>
      <c r="J392" s="187">
        <v>0</v>
      </c>
      <c r="K392" s="187">
        <v>0</v>
      </c>
      <c r="L392" s="187">
        <v>0</v>
      </c>
      <c r="M392" s="187">
        <v>0</v>
      </c>
      <c r="N392" s="187">
        <v>0</v>
      </c>
      <c r="O392" s="187">
        <v>0</v>
      </c>
      <c r="P392" s="187">
        <v>0</v>
      </c>
      <c r="Q392" s="187">
        <v>0</v>
      </c>
      <c r="R392" s="187">
        <v>0</v>
      </c>
      <c r="S392" s="187">
        <v>0</v>
      </c>
      <c r="T392" s="187">
        <v>0</v>
      </c>
      <c r="U392" s="187">
        <v>0</v>
      </c>
      <c r="V392" s="211"/>
      <c r="W392" s="212" t="s">
        <v>434</v>
      </c>
    </row>
    <row r="393" spans="1:23" ht="12.75" customHeight="1" outlineLevel="1">
      <c r="A393" s="118">
        <f t="shared" si="29"/>
        <v>0</v>
      </c>
      <c r="D393" s="142"/>
      <c r="V393" s="116"/>
    </row>
    <row r="394" spans="1:23" ht="12.75" customHeight="1" outlineLevel="1">
      <c r="A394" s="118">
        <f t="shared" si="29"/>
        <v>0</v>
      </c>
      <c r="C394" s="105" t="s">
        <v>435</v>
      </c>
      <c r="D394" s="142"/>
      <c r="V394" s="116"/>
    </row>
    <row r="395" spans="1:23" ht="12.75" customHeight="1" outlineLevel="1">
      <c r="A395" s="118">
        <f t="shared" si="29"/>
        <v>0</v>
      </c>
      <c r="B395" s="209"/>
      <c r="C395" s="210"/>
      <c r="D395" s="164" t="s">
        <v>612</v>
      </c>
      <c r="E395" s="185" t="s">
        <v>613</v>
      </c>
      <c r="F395" s="185"/>
      <c r="G395" s="186" t="s">
        <v>29</v>
      </c>
      <c r="H395" s="186">
        <f xml:space="preserve"> SUM(J395:U395)</f>
        <v>0</v>
      </c>
      <c r="I395" s="186"/>
      <c r="J395" s="187">
        <v>0</v>
      </c>
      <c r="K395" s="187">
        <v>0</v>
      </c>
      <c r="L395" s="187">
        <v>0</v>
      </c>
      <c r="M395" s="187">
        <v>0</v>
      </c>
      <c r="N395" s="187">
        <v>0</v>
      </c>
      <c r="O395" s="187">
        <v>0</v>
      </c>
      <c r="P395" s="187">
        <v>0</v>
      </c>
      <c r="Q395" s="187">
        <v>0</v>
      </c>
      <c r="R395" s="187">
        <v>0</v>
      </c>
      <c r="S395" s="187">
        <v>0</v>
      </c>
      <c r="T395" s="187">
        <v>0</v>
      </c>
      <c r="U395" s="187">
        <v>0</v>
      </c>
      <c r="V395" s="211"/>
      <c r="W395" s="212" t="s">
        <v>342</v>
      </c>
    </row>
    <row r="396" spans="1:23" ht="12.75" customHeight="1" outlineLevel="1">
      <c r="A396" s="118">
        <f t="shared" si="29"/>
        <v>0</v>
      </c>
      <c r="B396" s="209"/>
      <c r="C396" s="210"/>
      <c r="D396" s="142"/>
      <c r="E396" s="213" t="s">
        <v>614</v>
      </c>
      <c r="F396" s="213"/>
      <c r="G396" s="213" t="s">
        <v>29</v>
      </c>
      <c r="H396" s="213">
        <f xml:space="preserve"> SUM(J396:U396)</f>
        <v>0</v>
      </c>
      <c r="I396" s="213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11"/>
      <c r="W396" s="212" t="s">
        <v>342</v>
      </c>
    </row>
    <row r="397" spans="1:23" ht="12.75" customHeight="1" outlineLevel="1">
      <c r="A397" s="118">
        <f t="shared" si="29"/>
        <v>0</v>
      </c>
      <c r="D397" s="142"/>
      <c r="V397" s="116"/>
    </row>
    <row r="398" spans="1:23" ht="12.75" customHeight="1" outlineLevel="1">
      <c r="A398" s="118">
        <f t="shared" si="29"/>
        <v>0</v>
      </c>
      <c r="B398" s="209"/>
      <c r="C398" s="210"/>
      <c r="D398" s="164" t="s">
        <v>615</v>
      </c>
      <c r="E398" s="185" t="s">
        <v>616</v>
      </c>
      <c r="F398" s="185"/>
      <c r="G398" s="186" t="s">
        <v>29</v>
      </c>
      <c r="H398" s="186">
        <f xml:space="preserve"> SUM(J398:U398)</f>
        <v>11.360264543386599</v>
      </c>
      <c r="I398" s="186"/>
      <c r="J398" s="187">
        <v>0</v>
      </c>
      <c r="K398" s="187">
        <v>2.1301253165520002</v>
      </c>
      <c r="L398" s="187">
        <v>1.84658075306925</v>
      </c>
      <c r="M398" s="187">
        <v>1.8465579563813299</v>
      </c>
      <c r="N398" s="187">
        <v>1.8461620464178801</v>
      </c>
      <c r="O398" s="187">
        <v>1.84578149804032</v>
      </c>
      <c r="P398" s="187">
        <v>1.8450569729258199</v>
      </c>
      <c r="Q398" s="187">
        <v>0</v>
      </c>
      <c r="R398" s="187">
        <v>0</v>
      </c>
      <c r="S398" s="187">
        <v>0</v>
      </c>
      <c r="T398" s="187">
        <v>0</v>
      </c>
      <c r="U398" s="187">
        <v>0</v>
      </c>
      <c r="V398" s="211"/>
      <c r="W398" s="212" t="s">
        <v>342</v>
      </c>
    </row>
    <row r="399" spans="1:23" ht="12.75" customHeight="1" outlineLevel="1">
      <c r="A399" s="118">
        <f t="shared" si="29"/>
        <v>0</v>
      </c>
      <c r="B399" s="209"/>
      <c r="C399" s="210"/>
      <c r="D399" s="164" t="s">
        <v>617</v>
      </c>
      <c r="E399" s="185" t="s">
        <v>618</v>
      </c>
      <c r="F399" s="185"/>
      <c r="G399" s="186" t="s">
        <v>29</v>
      </c>
      <c r="H399" s="186">
        <f xml:space="preserve"> SUM(J399:U399)</f>
        <v>8.5689999999999991</v>
      </c>
      <c r="I399" s="186"/>
      <c r="J399" s="187">
        <v>0</v>
      </c>
      <c r="K399" s="187">
        <v>1.268</v>
      </c>
      <c r="L399" s="187">
        <v>1.3220000000000001</v>
      </c>
      <c r="M399" s="187">
        <v>1.413</v>
      </c>
      <c r="N399" s="187">
        <v>1.488</v>
      </c>
      <c r="O399" s="187">
        <v>1.5229999999999999</v>
      </c>
      <c r="P399" s="187">
        <v>1.5549999999999999</v>
      </c>
      <c r="Q399" s="187">
        <v>0</v>
      </c>
      <c r="R399" s="187">
        <v>0</v>
      </c>
      <c r="S399" s="187">
        <v>0</v>
      </c>
      <c r="T399" s="187">
        <v>0</v>
      </c>
      <c r="U399" s="187">
        <v>0</v>
      </c>
      <c r="V399" s="211"/>
      <c r="W399" s="212" t="s">
        <v>342</v>
      </c>
    </row>
    <row r="400" spans="1:23" ht="12.75" customHeight="1" outlineLevel="1">
      <c r="A400" s="118">
        <f t="shared" si="29"/>
        <v>0</v>
      </c>
      <c r="B400" s="209"/>
      <c r="C400" s="210"/>
      <c r="D400" s="164" t="s">
        <v>619</v>
      </c>
      <c r="E400" s="185" t="s">
        <v>620</v>
      </c>
      <c r="F400" s="185"/>
      <c r="G400" s="186" t="s">
        <v>29</v>
      </c>
      <c r="H400" s="186">
        <f xml:space="preserve"> SUM(J400:U400)</f>
        <v>0</v>
      </c>
      <c r="I400" s="186"/>
      <c r="J400" s="187">
        <v>0</v>
      </c>
      <c r="K400" s="187">
        <v>0</v>
      </c>
      <c r="L400" s="187">
        <v>0</v>
      </c>
      <c r="M400" s="187">
        <v>0</v>
      </c>
      <c r="N400" s="187">
        <v>0</v>
      </c>
      <c r="O400" s="187">
        <v>0</v>
      </c>
      <c r="P400" s="187">
        <v>0</v>
      </c>
      <c r="Q400" s="187">
        <v>0</v>
      </c>
      <c r="R400" s="187">
        <v>0</v>
      </c>
      <c r="S400" s="187">
        <v>0</v>
      </c>
      <c r="T400" s="187">
        <v>0</v>
      </c>
      <c r="U400" s="187">
        <v>0</v>
      </c>
      <c r="V400" s="211"/>
      <c r="W400" s="212" t="s">
        <v>342</v>
      </c>
    </row>
    <row r="401" spans="1:23" ht="12.75" customHeight="1" outlineLevel="1">
      <c r="A401" s="118">
        <f t="shared" si="29"/>
        <v>0</v>
      </c>
      <c r="B401" s="209"/>
      <c r="C401" s="210"/>
      <c r="D401" s="164" t="s">
        <v>621</v>
      </c>
      <c r="E401" s="185" t="s">
        <v>622</v>
      </c>
      <c r="F401" s="185"/>
      <c r="G401" s="186" t="s">
        <v>29</v>
      </c>
      <c r="H401" s="186">
        <f xml:space="preserve"> SUM(J401:U401)</f>
        <v>0</v>
      </c>
      <c r="I401" s="186"/>
      <c r="J401" s="187">
        <v>0</v>
      </c>
      <c r="K401" s="187">
        <v>0</v>
      </c>
      <c r="L401" s="187">
        <v>0</v>
      </c>
      <c r="M401" s="187">
        <v>0</v>
      </c>
      <c r="N401" s="187">
        <v>0</v>
      </c>
      <c r="O401" s="187">
        <v>0</v>
      </c>
      <c r="P401" s="187">
        <v>0</v>
      </c>
      <c r="Q401" s="187">
        <v>0</v>
      </c>
      <c r="R401" s="187">
        <v>0</v>
      </c>
      <c r="S401" s="187">
        <v>0</v>
      </c>
      <c r="T401" s="187">
        <v>0</v>
      </c>
      <c r="U401" s="187">
        <v>0</v>
      </c>
      <c r="V401" s="211"/>
      <c r="W401" s="212" t="s">
        <v>342</v>
      </c>
    </row>
    <row r="402" spans="1:23" ht="12.75" customHeight="1" outlineLevel="1">
      <c r="A402" s="118">
        <f t="shared" si="29"/>
        <v>0</v>
      </c>
      <c r="B402" s="209"/>
      <c r="C402" s="210"/>
      <c r="D402" s="220" t="s">
        <v>623</v>
      </c>
      <c r="E402" s="185" t="s">
        <v>624</v>
      </c>
      <c r="F402" s="185"/>
      <c r="G402" s="186" t="s">
        <v>29</v>
      </c>
      <c r="H402" s="186">
        <f xml:space="preserve"> SUM(J402:U402)</f>
        <v>0.67379232877545192</v>
      </c>
      <c r="I402" s="186"/>
      <c r="J402" s="187">
        <v>0</v>
      </c>
      <c r="K402" s="187">
        <v>0.116315896632597</v>
      </c>
      <c r="L402" s="187">
        <v>0.111495286428571</v>
      </c>
      <c r="M402" s="187">
        <v>0.111495286428571</v>
      </c>
      <c r="N402" s="187">
        <v>0.111495286428571</v>
      </c>
      <c r="O402" s="187">
        <v>0.111495286428571</v>
      </c>
      <c r="P402" s="187">
        <v>0.111495286428571</v>
      </c>
      <c r="Q402" s="187">
        <v>0</v>
      </c>
      <c r="R402" s="187">
        <v>0</v>
      </c>
      <c r="S402" s="187">
        <v>0</v>
      </c>
      <c r="T402" s="187">
        <v>0</v>
      </c>
      <c r="U402" s="187">
        <v>0</v>
      </c>
      <c r="V402" s="211"/>
      <c r="W402" s="212" t="s">
        <v>342</v>
      </c>
    </row>
    <row r="403" spans="1:23" ht="12.75" customHeight="1" outlineLevel="1">
      <c r="A403" s="118">
        <f t="shared" si="29"/>
        <v>0</v>
      </c>
      <c r="B403" s="209"/>
      <c r="C403" s="210"/>
      <c r="D403" s="164"/>
      <c r="E403" s="185"/>
      <c r="F403" s="185"/>
      <c r="G403" s="186"/>
      <c r="H403" s="186"/>
      <c r="I403" s="186"/>
      <c r="J403" s="185"/>
      <c r="K403" s="185"/>
      <c r="L403" s="185"/>
      <c r="M403" s="185"/>
      <c r="N403" s="185"/>
      <c r="O403" s="185"/>
      <c r="P403" s="185"/>
      <c r="Q403" s="185"/>
      <c r="R403" s="185"/>
      <c r="S403" s="185"/>
      <c r="T403" s="185"/>
      <c r="U403" s="185"/>
      <c r="V403" s="211"/>
    </row>
    <row r="404" spans="1:23" ht="12.75" customHeight="1" outlineLevel="1">
      <c r="A404" s="118">
        <f t="shared" si="29"/>
        <v>0</v>
      </c>
      <c r="D404" s="142"/>
      <c r="V404" s="116"/>
    </row>
    <row r="405" spans="1:23" ht="12.75" customHeight="1" outlineLevel="1">
      <c r="A405" s="118">
        <f t="shared" si="29"/>
        <v>0</v>
      </c>
      <c r="B405" s="209"/>
      <c r="C405" s="210"/>
      <c r="D405" s="142"/>
      <c r="E405" s="186" t="s">
        <v>625</v>
      </c>
      <c r="F405" s="186"/>
      <c r="G405" s="186" t="s">
        <v>29</v>
      </c>
      <c r="H405" s="213">
        <f xml:space="preserve"> SUM(J405:U405)</f>
        <v>0</v>
      </c>
      <c r="I405" s="213"/>
      <c r="J405" s="222"/>
      <c r="K405" s="22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11"/>
      <c r="W405" s="212" t="s">
        <v>342</v>
      </c>
    </row>
    <row r="406" spans="1:23" ht="12.75" customHeight="1" outlineLevel="1">
      <c r="A406" s="118">
        <f t="shared" si="29"/>
        <v>0</v>
      </c>
      <c r="D406" s="142"/>
      <c r="E406" s="106" t="s">
        <v>626</v>
      </c>
      <c r="F406" s="118">
        <f xml:space="preserve"> IF(H406 &gt;= 1, 1, 0)</f>
        <v>0</v>
      </c>
      <c r="G406" s="213" t="s">
        <v>454</v>
      </c>
      <c r="H406" s="213">
        <f xml:space="preserve"> SUM(J406:U406)</f>
        <v>0</v>
      </c>
      <c r="J406" s="106">
        <f t="shared" ref="J406:U407" si="30" xml:space="preserve"> IF(J405 &gt; J401, 1, 0)</f>
        <v>0</v>
      </c>
      <c r="K406" s="106">
        <f t="shared" si="30"/>
        <v>0</v>
      </c>
      <c r="L406" s="106">
        <f t="shared" si="30"/>
        <v>0</v>
      </c>
      <c r="M406" s="106">
        <f t="shared" si="30"/>
        <v>0</v>
      </c>
      <c r="N406" s="106">
        <f t="shared" si="30"/>
        <v>0</v>
      </c>
      <c r="O406" s="106">
        <f t="shared" si="30"/>
        <v>0</v>
      </c>
      <c r="P406" s="106">
        <f t="shared" si="30"/>
        <v>0</v>
      </c>
      <c r="Q406" s="106">
        <f t="shared" si="30"/>
        <v>0</v>
      </c>
      <c r="R406" s="106">
        <f t="shared" si="30"/>
        <v>0</v>
      </c>
      <c r="S406" s="106">
        <f t="shared" si="30"/>
        <v>0</v>
      </c>
      <c r="T406" s="106">
        <f t="shared" si="30"/>
        <v>0</v>
      </c>
      <c r="U406" s="106">
        <f t="shared" si="30"/>
        <v>0</v>
      </c>
      <c r="V406" s="116"/>
    </row>
    <row r="407" spans="1:23" ht="12.75" customHeight="1" outlineLevel="1">
      <c r="A407" s="118">
        <f t="shared" si="29"/>
        <v>0</v>
      </c>
      <c r="D407" s="142"/>
      <c r="E407" s="106" t="s">
        <v>627</v>
      </c>
      <c r="F407" s="118">
        <f xml:space="preserve"> IF(H407 &gt;= 1, 1, 0)</f>
        <v>0</v>
      </c>
      <c r="G407" s="213" t="s">
        <v>454</v>
      </c>
      <c r="H407" s="213">
        <f xml:space="preserve"> SUM(L407:P407)</f>
        <v>0</v>
      </c>
      <c r="J407" s="106">
        <f t="shared" si="30"/>
        <v>0</v>
      </c>
      <c r="K407" s="106">
        <f t="shared" si="30"/>
        <v>0</v>
      </c>
      <c r="L407" s="106">
        <f t="shared" si="30"/>
        <v>0</v>
      </c>
      <c r="M407" s="106">
        <f t="shared" si="30"/>
        <v>0</v>
      </c>
      <c r="N407" s="106">
        <f t="shared" si="30"/>
        <v>0</v>
      </c>
      <c r="O407" s="106">
        <f t="shared" si="30"/>
        <v>0</v>
      </c>
      <c r="P407" s="106">
        <f t="shared" si="30"/>
        <v>0</v>
      </c>
      <c r="Q407" s="106">
        <f t="shared" si="30"/>
        <v>0</v>
      </c>
      <c r="R407" s="106">
        <f t="shared" si="30"/>
        <v>0</v>
      </c>
      <c r="S407" s="106">
        <f t="shared" si="30"/>
        <v>0</v>
      </c>
      <c r="T407" s="106">
        <f t="shared" si="30"/>
        <v>0</v>
      </c>
      <c r="U407" s="106">
        <f t="shared" si="30"/>
        <v>0</v>
      </c>
      <c r="V407" s="116"/>
    </row>
    <row r="408" spans="1:23" ht="12.75" customHeight="1" outlineLevel="1">
      <c r="A408" s="118">
        <f t="shared" si="29"/>
        <v>0</v>
      </c>
      <c r="D408" s="142"/>
      <c r="V408" s="116"/>
    </row>
    <row r="409" spans="1:23" ht="12.75" customHeight="1" outlineLevel="1">
      <c r="A409" s="118">
        <f t="shared" si="29"/>
        <v>0</v>
      </c>
      <c r="B409" s="209"/>
      <c r="C409" s="210"/>
      <c r="D409" s="178"/>
      <c r="E409" s="213" t="s">
        <v>628</v>
      </c>
      <c r="F409" s="213"/>
      <c r="G409" s="213" t="s">
        <v>29</v>
      </c>
      <c r="H409" s="213">
        <f xml:space="preserve"> SUM(J409:U409)</f>
        <v>0</v>
      </c>
      <c r="I409" s="213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11"/>
      <c r="W409" s="212" t="s">
        <v>342</v>
      </c>
    </row>
    <row r="410" spans="1:23" ht="12.75" customHeight="1" outlineLevel="1">
      <c r="A410" s="118">
        <f t="shared" si="29"/>
        <v>0</v>
      </c>
      <c r="D410" s="142"/>
      <c r="V410" s="116"/>
    </row>
    <row r="411" spans="1:23" s="225" customFormat="1" ht="12.75" customHeight="1" outlineLevel="1">
      <c r="A411" s="118">
        <f t="shared" si="29"/>
        <v>0</v>
      </c>
      <c r="B411" s="183"/>
      <c r="C411" s="184"/>
      <c r="D411" s="261" t="s">
        <v>629</v>
      </c>
      <c r="E411" s="185" t="s">
        <v>630</v>
      </c>
      <c r="F411" s="186"/>
      <c r="G411" s="213" t="s">
        <v>29</v>
      </c>
      <c r="H411" s="213">
        <f xml:space="preserve"> SUM(J411:U411)</f>
        <v>10.55396674318353</v>
      </c>
      <c r="I411" s="213"/>
      <c r="J411" s="187">
        <v>0</v>
      </c>
      <c r="K411" s="187">
        <v>2.100635</v>
      </c>
      <c r="L411" s="187">
        <v>1.8925867222869901</v>
      </c>
      <c r="M411" s="187">
        <v>1.7048305895017799</v>
      </c>
      <c r="N411" s="187">
        <v>1.65702502915294</v>
      </c>
      <c r="O411" s="187">
        <v>1.6332717130757299</v>
      </c>
      <c r="P411" s="187">
        <v>1.56561768916609</v>
      </c>
      <c r="Q411" s="187">
        <v>0</v>
      </c>
      <c r="R411" s="187">
        <v>0</v>
      </c>
      <c r="S411" s="187">
        <v>0</v>
      </c>
      <c r="T411" s="187">
        <v>0</v>
      </c>
      <c r="U411" s="187">
        <v>0</v>
      </c>
      <c r="V411" s="211"/>
      <c r="W411" s="212" t="s">
        <v>342</v>
      </c>
    </row>
    <row r="412" spans="1:23" s="189" customFormat="1" ht="12.75" customHeight="1" outlineLevel="1">
      <c r="A412" s="118">
        <f t="shared" si="29"/>
        <v>0</v>
      </c>
      <c r="B412" s="223"/>
      <c r="C412" s="224"/>
      <c r="D412" s="221"/>
      <c r="E412" s="225"/>
      <c r="F412" s="225"/>
      <c r="G412" s="225"/>
      <c r="H412" s="226"/>
      <c r="I412" s="226"/>
      <c r="J412" s="226"/>
      <c r="K412" s="226"/>
      <c r="L412" s="226"/>
      <c r="M412" s="226"/>
      <c r="N412" s="226"/>
      <c r="O412" s="226"/>
      <c r="P412" s="226"/>
      <c r="Q412" s="226"/>
      <c r="R412" s="226"/>
      <c r="S412" s="226"/>
      <c r="T412" s="226"/>
      <c r="U412" s="226"/>
      <c r="V412" s="227"/>
      <c r="W412" s="228"/>
    </row>
    <row r="413" spans="1:23" ht="12.75" customHeight="1" outlineLevel="1">
      <c r="A413" s="118">
        <f t="shared" si="29"/>
        <v>0</v>
      </c>
      <c r="B413" s="209"/>
      <c r="C413" s="210"/>
      <c r="D413" s="262"/>
      <c r="E413" s="185" t="s">
        <v>631</v>
      </c>
      <c r="F413" s="185">
        <v>0</v>
      </c>
      <c r="G413" s="185" t="s">
        <v>29</v>
      </c>
      <c r="H413" s="185">
        <v>0</v>
      </c>
      <c r="I413" s="185">
        <v>0</v>
      </c>
      <c r="J413" s="187">
        <v>0</v>
      </c>
      <c r="K413" s="187">
        <v>0</v>
      </c>
      <c r="L413" s="187">
        <v>0</v>
      </c>
      <c r="M413" s="187">
        <v>0</v>
      </c>
      <c r="N413" s="187">
        <v>0</v>
      </c>
      <c r="O413" s="187">
        <v>0</v>
      </c>
      <c r="P413" s="187">
        <v>0</v>
      </c>
      <c r="Q413" s="187">
        <v>0</v>
      </c>
      <c r="R413" s="187">
        <v>0</v>
      </c>
      <c r="S413" s="187">
        <v>0</v>
      </c>
      <c r="T413" s="187">
        <v>0</v>
      </c>
      <c r="U413" s="187">
        <v>0</v>
      </c>
      <c r="V413" s="211"/>
      <c r="W413" s="212" t="s">
        <v>342</v>
      </c>
    </row>
    <row r="414" spans="1:23" ht="12.75" customHeight="1" outlineLevel="1">
      <c r="A414" s="118">
        <f t="shared" si="29"/>
        <v>0</v>
      </c>
      <c r="D414" s="142"/>
      <c r="V414" s="116"/>
    </row>
    <row r="415" spans="1:23" ht="12.75" customHeight="1" outlineLevel="1">
      <c r="A415" s="118">
        <f t="shared" si="29"/>
        <v>0</v>
      </c>
      <c r="C415" s="105" t="s">
        <v>632</v>
      </c>
      <c r="D415" s="214"/>
      <c r="V415" s="116"/>
    </row>
    <row r="416" spans="1:23" ht="12.75" customHeight="1" outlineLevel="1">
      <c r="A416" s="118">
        <f t="shared" si="29"/>
        <v>0</v>
      </c>
      <c r="C416" s="105"/>
      <c r="D416" s="142"/>
      <c r="E416" s="106" t="s">
        <v>633</v>
      </c>
      <c r="G416" s="106" t="s">
        <v>463</v>
      </c>
      <c r="J416" s="218" t="s">
        <v>441</v>
      </c>
      <c r="K416" s="218" t="s">
        <v>441</v>
      </c>
      <c r="L416" s="231"/>
      <c r="M416" s="231"/>
      <c r="N416" s="231"/>
      <c r="O416" s="231"/>
      <c r="P416" s="231">
        <v>0</v>
      </c>
      <c r="Q416" s="231"/>
      <c r="R416" s="231"/>
      <c r="S416" s="231"/>
      <c r="T416" s="231"/>
      <c r="U416" s="231"/>
      <c r="V416" s="116"/>
    </row>
    <row r="417" spans="1:23" ht="12.75" customHeight="1" outlineLevel="1">
      <c r="A417" s="118">
        <f t="shared" si="29"/>
        <v>0</v>
      </c>
      <c r="C417" s="105"/>
      <c r="D417" s="142"/>
      <c r="E417" s="106" t="s">
        <v>634</v>
      </c>
      <c r="G417" s="106" t="s">
        <v>463</v>
      </c>
      <c r="J417" s="218" t="s">
        <v>441</v>
      </c>
      <c r="K417" s="218" t="s">
        <v>441</v>
      </c>
      <c r="L417" s="231"/>
      <c r="M417" s="231"/>
      <c r="N417" s="231"/>
      <c r="O417" s="231"/>
      <c r="P417" s="231">
        <v>0</v>
      </c>
      <c r="Q417" s="231"/>
      <c r="R417" s="231"/>
      <c r="S417" s="231"/>
      <c r="T417" s="231"/>
      <c r="U417" s="231"/>
      <c r="V417" s="116"/>
    </row>
    <row r="418" spans="1:23" ht="4.5" customHeight="1" outlineLevel="1">
      <c r="A418" s="118">
        <f t="shared" si="29"/>
        <v>0</v>
      </c>
      <c r="C418" s="105"/>
      <c r="D418" s="142"/>
      <c r="V418" s="116"/>
    </row>
    <row r="419" spans="1:23" ht="12.75" customHeight="1" outlineLevel="1">
      <c r="A419" s="118">
        <f t="shared" si="29"/>
        <v>0</v>
      </c>
      <c r="B419" s="209"/>
      <c r="C419" s="210"/>
      <c r="D419" s="142"/>
      <c r="E419" s="185" t="s">
        <v>635</v>
      </c>
      <c r="F419" s="185">
        <v>0</v>
      </c>
      <c r="G419" s="185" t="s">
        <v>29</v>
      </c>
      <c r="H419" s="185">
        <v>-145.5157318063504</v>
      </c>
      <c r="I419" s="185">
        <v>0</v>
      </c>
      <c r="J419" s="187">
        <v>0</v>
      </c>
      <c r="K419" s="187">
        <v>0</v>
      </c>
      <c r="L419" s="187">
        <v>-61.240767157237897</v>
      </c>
      <c r="M419" s="187">
        <v>-32.259881498809001</v>
      </c>
      <c r="N419" s="187">
        <v>-16.840895972259698</v>
      </c>
      <c r="O419" s="187">
        <v>-17.3340169416735</v>
      </c>
      <c r="P419" s="187">
        <v>-17.840170236370302</v>
      </c>
      <c r="Q419" s="187">
        <v>0</v>
      </c>
      <c r="R419" s="187">
        <v>0</v>
      </c>
      <c r="S419" s="187">
        <v>0</v>
      </c>
      <c r="T419" s="187">
        <v>0</v>
      </c>
      <c r="U419" s="187">
        <v>0</v>
      </c>
      <c r="V419" s="211"/>
      <c r="W419" s="212" t="s">
        <v>342</v>
      </c>
    </row>
    <row r="420" spans="1:23" ht="12.75" customHeight="1" outlineLevel="1">
      <c r="A420" s="118">
        <f t="shared" si="29"/>
        <v>0</v>
      </c>
      <c r="B420" s="209"/>
      <c r="C420" s="210"/>
      <c r="D420" s="142"/>
      <c r="E420" s="185" t="s">
        <v>636</v>
      </c>
      <c r="F420" s="185">
        <v>0</v>
      </c>
      <c r="G420" s="185" t="s">
        <v>29</v>
      </c>
      <c r="H420" s="185">
        <v>0</v>
      </c>
      <c r="I420" s="185">
        <v>0</v>
      </c>
      <c r="J420" s="187">
        <v>0</v>
      </c>
      <c r="K420" s="187">
        <v>0</v>
      </c>
      <c r="L420" s="187">
        <v>0</v>
      </c>
      <c r="M420" s="187">
        <v>0</v>
      </c>
      <c r="N420" s="187">
        <v>0</v>
      </c>
      <c r="O420" s="187">
        <v>0</v>
      </c>
      <c r="P420" s="187">
        <v>0</v>
      </c>
      <c r="Q420" s="187">
        <v>0</v>
      </c>
      <c r="R420" s="187">
        <v>0</v>
      </c>
      <c r="S420" s="187">
        <v>0</v>
      </c>
      <c r="T420" s="187">
        <v>0</v>
      </c>
      <c r="U420" s="187">
        <v>0</v>
      </c>
      <c r="V420" s="211"/>
      <c r="W420" s="212" t="s">
        <v>342</v>
      </c>
    </row>
    <row r="421" spans="1:23" ht="12.75" customHeight="1" outlineLevel="1">
      <c r="A421" s="118">
        <f t="shared" si="29"/>
        <v>0</v>
      </c>
      <c r="B421" s="209"/>
      <c r="C421" s="210"/>
      <c r="D421" s="142"/>
      <c r="E421" s="185" t="s">
        <v>637</v>
      </c>
      <c r="F421" s="185">
        <v>0</v>
      </c>
      <c r="G421" s="185" t="s">
        <v>29</v>
      </c>
      <c r="H421" s="185">
        <v>-5.4761730279488301</v>
      </c>
      <c r="I421" s="185">
        <v>0</v>
      </c>
      <c r="J421" s="187">
        <v>0</v>
      </c>
      <c r="K421" s="187">
        <v>0</v>
      </c>
      <c r="L421" s="187">
        <v>-1.0330791777242501</v>
      </c>
      <c r="M421" s="187">
        <v>-1.0632450897137999</v>
      </c>
      <c r="N421" s="187">
        <v>-1.0942918463334399</v>
      </c>
      <c r="O421" s="187">
        <v>-1.12633398096656</v>
      </c>
      <c r="P421" s="187">
        <v>-1.15922293321078</v>
      </c>
      <c r="Q421" s="187">
        <v>0</v>
      </c>
      <c r="R421" s="187">
        <v>0</v>
      </c>
      <c r="S421" s="187">
        <v>0</v>
      </c>
      <c r="T421" s="187">
        <v>0</v>
      </c>
      <c r="U421" s="187">
        <v>0</v>
      </c>
      <c r="V421" s="211"/>
      <c r="W421" s="212" t="s">
        <v>342</v>
      </c>
    </row>
    <row r="422" spans="1:23" ht="12.75" customHeight="1" outlineLevel="1">
      <c r="A422" s="118">
        <f t="shared" si="29"/>
        <v>0</v>
      </c>
      <c r="B422" s="209"/>
      <c r="C422" s="210"/>
      <c r="D422" s="142"/>
      <c r="E422" s="185" t="s">
        <v>638</v>
      </c>
      <c r="F422" s="185">
        <v>0</v>
      </c>
      <c r="G422" s="185" t="s">
        <v>29</v>
      </c>
      <c r="H422" s="185">
        <v>79.230209716152388</v>
      </c>
      <c r="I422" s="185">
        <v>0</v>
      </c>
      <c r="J422" s="187">
        <v>0</v>
      </c>
      <c r="K422" s="187">
        <v>0</v>
      </c>
      <c r="L422" s="187">
        <v>14.9467665624767</v>
      </c>
      <c r="M422" s="187">
        <v>15.3832121461011</v>
      </c>
      <c r="N422" s="187">
        <v>15.8324019407672</v>
      </c>
      <c r="O422" s="187">
        <v>16.295993035091399</v>
      </c>
      <c r="P422" s="187">
        <v>16.771836031715999</v>
      </c>
      <c r="Q422" s="187">
        <v>0</v>
      </c>
      <c r="R422" s="187">
        <v>0</v>
      </c>
      <c r="S422" s="187">
        <v>0</v>
      </c>
      <c r="T422" s="187">
        <v>0</v>
      </c>
      <c r="U422" s="187">
        <v>0</v>
      </c>
      <c r="V422" s="211"/>
      <c r="W422" s="212" t="s">
        <v>342</v>
      </c>
    </row>
    <row r="423" spans="1:23" ht="12.75" customHeight="1" outlineLevel="1">
      <c r="A423" s="118">
        <f t="shared" si="29"/>
        <v>0</v>
      </c>
      <c r="B423" s="209"/>
      <c r="C423" s="210"/>
      <c r="D423" s="142"/>
      <c r="E423" s="185" t="s">
        <v>639</v>
      </c>
      <c r="F423" s="185">
        <v>0</v>
      </c>
      <c r="G423" s="185" t="s">
        <v>29</v>
      </c>
      <c r="H423" s="185">
        <v>0</v>
      </c>
      <c r="I423" s="185">
        <v>0</v>
      </c>
      <c r="J423" s="187">
        <v>0</v>
      </c>
      <c r="K423" s="187">
        <v>0</v>
      </c>
      <c r="L423" s="187">
        <v>0</v>
      </c>
      <c r="M423" s="187">
        <v>0</v>
      </c>
      <c r="N423" s="187">
        <v>0</v>
      </c>
      <c r="O423" s="187">
        <v>0</v>
      </c>
      <c r="P423" s="187">
        <v>0</v>
      </c>
      <c r="Q423" s="187">
        <v>0</v>
      </c>
      <c r="R423" s="187">
        <v>0</v>
      </c>
      <c r="S423" s="187">
        <v>0</v>
      </c>
      <c r="T423" s="187">
        <v>0</v>
      </c>
      <c r="U423" s="187">
        <v>0</v>
      </c>
      <c r="V423" s="211"/>
      <c r="W423" s="212" t="s">
        <v>342</v>
      </c>
    </row>
    <row r="424" spans="1:23" ht="12.75" customHeight="1" outlineLevel="1">
      <c r="A424" s="118">
        <f t="shared" si="29"/>
        <v>0</v>
      </c>
      <c r="B424" s="209"/>
      <c r="C424" s="210"/>
      <c r="D424" s="142"/>
      <c r="E424" s="185" t="s">
        <v>640</v>
      </c>
      <c r="F424" s="185">
        <v>0</v>
      </c>
      <c r="G424" s="185" t="s">
        <v>29</v>
      </c>
      <c r="H424" s="185">
        <v>-1.3671822145139521</v>
      </c>
      <c r="I424" s="185">
        <v>0</v>
      </c>
      <c r="J424" s="187">
        <v>0</v>
      </c>
      <c r="K424" s="187">
        <v>0</v>
      </c>
      <c r="L424" s="187">
        <v>-0.25791870906210701</v>
      </c>
      <c r="M424" s="187">
        <v>-0.26544993536672101</v>
      </c>
      <c r="N424" s="187">
        <v>-0.27320107347942901</v>
      </c>
      <c r="O424" s="187">
        <v>-0.281200717822637</v>
      </c>
      <c r="P424" s="187">
        <v>-0.28941177878305802</v>
      </c>
      <c r="Q424" s="187">
        <v>0</v>
      </c>
      <c r="R424" s="187">
        <v>0</v>
      </c>
      <c r="S424" s="187">
        <v>0</v>
      </c>
      <c r="T424" s="187">
        <v>0</v>
      </c>
      <c r="U424" s="187">
        <v>0</v>
      </c>
      <c r="V424" s="211"/>
      <c r="W424" s="212" t="s">
        <v>342</v>
      </c>
    </row>
    <row r="425" spans="1:23" ht="12.75" customHeight="1" outlineLevel="1">
      <c r="A425" s="118">
        <f t="shared" si="29"/>
        <v>0</v>
      </c>
      <c r="B425" s="209"/>
      <c r="C425" s="210"/>
      <c r="D425" s="142"/>
      <c r="E425" s="185" t="s">
        <v>641</v>
      </c>
      <c r="F425" s="185">
        <v>0</v>
      </c>
      <c r="G425" s="185" t="s">
        <v>29</v>
      </c>
      <c r="H425" s="185">
        <v>0</v>
      </c>
      <c r="I425" s="185">
        <v>0</v>
      </c>
      <c r="J425" s="187">
        <v>0</v>
      </c>
      <c r="K425" s="187">
        <v>0</v>
      </c>
      <c r="L425" s="187">
        <v>0</v>
      </c>
      <c r="M425" s="187">
        <v>0</v>
      </c>
      <c r="N425" s="187">
        <v>0</v>
      </c>
      <c r="O425" s="187">
        <v>0</v>
      </c>
      <c r="P425" s="187">
        <v>0</v>
      </c>
      <c r="Q425" s="187">
        <v>0</v>
      </c>
      <c r="R425" s="187">
        <v>0</v>
      </c>
      <c r="S425" s="187">
        <v>0</v>
      </c>
      <c r="T425" s="187">
        <v>0</v>
      </c>
      <c r="U425" s="187">
        <v>0</v>
      </c>
      <c r="V425" s="211"/>
      <c r="W425" s="212" t="s">
        <v>342</v>
      </c>
    </row>
    <row r="426" spans="1:23" ht="12.75" customHeight="1" outlineLevel="1">
      <c r="A426" s="118">
        <f t="shared" si="29"/>
        <v>0</v>
      </c>
      <c r="B426" s="209"/>
      <c r="C426" s="210"/>
      <c r="D426" s="142"/>
      <c r="E426" s="185" t="s">
        <v>642</v>
      </c>
      <c r="F426" s="185">
        <v>0</v>
      </c>
      <c r="G426" s="185" t="s">
        <v>29</v>
      </c>
      <c r="H426" s="185">
        <v>0</v>
      </c>
      <c r="I426" s="185">
        <v>0</v>
      </c>
      <c r="J426" s="187">
        <v>0</v>
      </c>
      <c r="K426" s="187">
        <v>0</v>
      </c>
      <c r="L426" s="187">
        <v>0</v>
      </c>
      <c r="M426" s="187">
        <v>0</v>
      </c>
      <c r="N426" s="187">
        <v>0</v>
      </c>
      <c r="O426" s="187">
        <v>0</v>
      </c>
      <c r="P426" s="187">
        <v>0</v>
      </c>
      <c r="Q426" s="187">
        <v>0</v>
      </c>
      <c r="R426" s="187">
        <v>0</v>
      </c>
      <c r="S426" s="187">
        <v>0</v>
      </c>
      <c r="T426" s="187">
        <v>0</v>
      </c>
      <c r="U426" s="187">
        <v>0</v>
      </c>
      <c r="V426" s="211"/>
      <c r="W426" s="212" t="s">
        <v>342</v>
      </c>
    </row>
    <row r="427" spans="1:23" ht="12.75" customHeight="1" outlineLevel="1">
      <c r="A427" s="118">
        <f t="shared" si="29"/>
        <v>0</v>
      </c>
      <c r="B427" s="209"/>
      <c r="C427" s="210"/>
      <c r="D427" s="142"/>
      <c r="E427" s="185" t="s">
        <v>643</v>
      </c>
      <c r="F427" s="185">
        <v>0</v>
      </c>
      <c r="G427" s="185" t="s">
        <v>29</v>
      </c>
      <c r="H427" s="185">
        <v>15.932280969079999</v>
      </c>
      <c r="I427" s="185">
        <v>0</v>
      </c>
      <c r="J427" s="187">
        <v>0</v>
      </c>
      <c r="K427" s="187">
        <v>0</v>
      </c>
      <c r="L427" s="187">
        <v>3.1864561938159999</v>
      </c>
      <c r="M427" s="187">
        <v>3.1864561938159999</v>
      </c>
      <c r="N427" s="187">
        <v>3.1864561938159999</v>
      </c>
      <c r="O427" s="187">
        <v>3.1864561938159999</v>
      </c>
      <c r="P427" s="187">
        <v>3.1864561938159999</v>
      </c>
      <c r="Q427" s="187">
        <v>0</v>
      </c>
      <c r="R427" s="187">
        <v>0</v>
      </c>
      <c r="S427" s="187">
        <v>0</v>
      </c>
      <c r="T427" s="187">
        <v>0</v>
      </c>
      <c r="U427" s="187">
        <v>0</v>
      </c>
      <c r="V427" s="211"/>
      <c r="W427" s="212" t="s">
        <v>342</v>
      </c>
    </row>
    <row r="428" spans="1:23" ht="12.75" customHeight="1" outlineLevel="1">
      <c r="A428" s="118">
        <f t="shared" si="29"/>
        <v>0</v>
      </c>
      <c r="B428" s="209"/>
      <c r="C428" s="210"/>
      <c r="D428" s="142"/>
      <c r="E428" s="185"/>
      <c r="F428" s="185"/>
      <c r="G428" s="185"/>
      <c r="H428" s="185"/>
      <c r="I428" s="185"/>
      <c r="J428" s="263"/>
      <c r="K428" s="263"/>
      <c r="L428" s="263"/>
      <c r="M428" s="263"/>
      <c r="N428" s="263"/>
      <c r="O428" s="263"/>
      <c r="P428" s="263"/>
      <c r="Q428" s="263"/>
      <c r="R428" s="263"/>
      <c r="S428" s="263"/>
      <c r="T428" s="263"/>
      <c r="U428" s="263"/>
      <c r="V428" s="211"/>
    </row>
    <row r="429" spans="1:23" ht="12.75" customHeight="1" outlineLevel="1">
      <c r="A429" s="118">
        <f t="shared" si="29"/>
        <v>0</v>
      </c>
      <c r="B429" s="209"/>
      <c r="D429" s="142"/>
      <c r="E429" s="220" t="s">
        <v>644</v>
      </c>
      <c r="F429" s="220">
        <v>0</v>
      </c>
      <c r="G429" s="220" t="s">
        <v>29</v>
      </c>
      <c r="H429" s="220">
        <v>0</v>
      </c>
      <c r="I429" s="220">
        <v>0</v>
      </c>
      <c r="J429" s="232">
        <v>0</v>
      </c>
      <c r="K429" s="232">
        <v>0</v>
      </c>
      <c r="L429" s="232">
        <v>0</v>
      </c>
      <c r="M429" s="232">
        <v>0</v>
      </c>
      <c r="N429" s="232">
        <v>0</v>
      </c>
      <c r="O429" s="232">
        <v>0</v>
      </c>
      <c r="P429" s="232">
        <v>0</v>
      </c>
      <c r="Q429" s="232">
        <v>0</v>
      </c>
      <c r="R429" s="232">
        <v>0</v>
      </c>
      <c r="S429" s="232">
        <v>0</v>
      </c>
      <c r="T429" s="232">
        <v>0</v>
      </c>
      <c r="U429" s="232">
        <v>0</v>
      </c>
      <c r="V429" s="211"/>
    </row>
    <row r="430" spans="1:23" ht="5.0999999999999996" customHeight="1" outlineLevel="1">
      <c r="A430" s="118">
        <f t="shared" si="29"/>
        <v>0</v>
      </c>
      <c r="B430" s="209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211"/>
    </row>
    <row r="431" spans="1:23" ht="12.75" customHeight="1" outlineLevel="1">
      <c r="A431" s="118">
        <f t="shared" si="29"/>
        <v>0</v>
      </c>
      <c r="B431" s="209"/>
      <c r="D431" s="142"/>
      <c r="E431" s="106" t="str">
        <f>E$421</f>
        <v>Water network - Totex (+ or -) Value Chosen - active - real</v>
      </c>
      <c r="F431" s="106">
        <f t="shared" ref="F431:U431" si="31">F$421</f>
        <v>0</v>
      </c>
      <c r="G431" s="106" t="str">
        <f t="shared" si="31"/>
        <v>£m</v>
      </c>
      <c r="H431" s="106">
        <f t="shared" si="31"/>
        <v>-5.4761730279488301</v>
      </c>
      <c r="I431" s="106">
        <f t="shared" si="31"/>
        <v>0</v>
      </c>
      <c r="J431" s="233">
        <f t="shared" si="31"/>
        <v>0</v>
      </c>
      <c r="K431" s="233">
        <f t="shared" si="31"/>
        <v>0</v>
      </c>
      <c r="L431" s="233">
        <f t="shared" si="31"/>
        <v>-1.0330791777242501</v>
      </c>
      <c r="M431" s="233">
        <f t="shared" si="31"/>
        <v>-1.0632450897137999</v>
      </c>
      <c r="N431" s="233">
        <f t="shared" si="31"/>
        <v>-1.0942918463334399</v>
      </c>
      <c r="O431" s="233">
        <f t="shared" si="31"/>
        <v>-1.12633398096656</v>
      </c>
      <c r="P431" s="233">
        <f t="shared" si="31"/>
        <v>-1.15922293321078</v>
      </c>
      <c r="Q431" s="233">
        <f t="shared" si="31"/>
        <v>0</v>
      </c>
      <c r="R431" s="233">
        <f t="shared" si="31"/>
        <v>0</v>
      </c>
      <c r="S431" s="233">
        <f t="shared" si="31"/>
        <v>0</v>
      </c>
      <c r="T431" s="233">
        <f t="shared" si="31"/>
        <v>0</v>
      </c>
      <c r="U431" s="233">
        <f t="shared" si="31"/>
        <v>0</v>
      </c>
      <c r="V431" s="211"/>
    </row>
    <row r="432" spans="1:23" ht="12.75" customHeight="1" outlineLevel="1">
      <c r="A432" s="118">
        <f t="shared" si="29"/>
        <v>0</v>
      </c>
      <c r="B432" s="209"/>
      <c r="D432" s="142"/>
      <c r="E432" s="106" t="str">
        <f>E$422</f>
        <v>Water network - WRFIM (+ or -) Value Chosen - active - real</v>
      </c>
      <c r="F432" s="106">
        <f t="shared" ref="F432:U432" si="32">F$422</f>
        <v>0</v>
      </c>
      <c r="G432" s="106" t="str">
        <f t="shared" si="32"/>
        <v>£m</v>
      </c>
      <c r="H432" s="106">
        <f t="shared" si="32"/>
        <v>79.230209716152388</v>
      </c>
      <c r="I432" s="106">
        <f t="shared" si="32"/>
        <v>0</v>
      </c>
      <c r="J432" s="233">
        <f t="shared" si="32"/>
        <v>0</v>
      </c>
      <c r="K432" s="233">
        <f t="shared" si="32"/>
        <v>0</v>
      </c>
      <c r="L432" s="233">
        <f t="shared" si="32"/>
        <v>14.9467665624767</v>
      </c>
      <c r="M432" s="233">
        <f t="shared" si="32"/>
        <v>15.3832121461011</v>
      </c>
      <c r="N432" s="233">
        <f t="shared" si="32"/>
        <v>15.8324019407672</v>
      </c>
      <c r="O432" s="233">
        <f t="shared" si="32"/>
        <v>16.295993035091399</v>
      </c>
      <c r="P432" s="233">
        <f t="shared" si="32"/>
        <v>16.771836031715999</v>
      </c>
      <c r="Q432" s="233">
        <f t="shared" si="32"/>
        <v>0</v>
      </c>
      <c r="R432" s="233">
        <f t="shared" si="32"/>
        <v>0</v>
      </c>
      <c r="S432" s="233">
        <f t="shared" si="32"/>
        <v>0</v>
      </c>
      <c r="T432" s="233">
        <f t="shared" si="32"/>
        <v>0</v>
      </c>
      <c r="U432" s="233">
        <f t="shared" si="32"/>
        <v>0</v>
      </c>
      <c r="V432" s="211"/>
    </row>
    <row r="433" spans="1:23" ht="5.0999999999999996" customHeight="1" outlineLevel="1">
      <c r="A433" s="118">
        <f t="shared" si="29"/>
        <v>0</v>
      </c>
      <c r="B433" s="209"/>
      <c r="D433" s="142"/>
      <c r="V433" s="211"/>
    </row>
    <row r="434" spans="1:23" ht="12.75" customHeight="1" outlineLevel="1">
      <c r="A434" s="118">
        <f t="shared" si="29"/>
        <v>0</v>
      </c>
      <c r="B434" s="209"/>
      <c r="D434" s="142"/>
      <c r="E434" s="106" t="str">
        <f>E$416</f>
        <v>Totex - Tax allowance switch - WN</v>
      </c>
      <c r="F434" s="106">
        <f t="shared" ref="F434:U434" si="33">F$416</f>
        <v>0</v>
      </c>
      <c r="G434" s="106" t="str">
        <f t="shared" si="33"/>
        <v>0 = Allowed, 1 = Not allowed</v>
      </c>
      <c r="H434" s="106">
        <f t="shared" si="33"/>
        <v>0</v>
      </c>
      <c r="I434" s="106">
        <f t="shared" si="33"/>
        <v>0</v>
      </c>
      <c r="J434" s="233" t="str">
        <f t="shared" si="33"/>
        <v>na</v>
      </c>
      <c r="K434" s="233" t="str">
        <f t="shared" si="33"/>
        <v>na</v>
      </c>
      <c r="L434" s="233">
        <f t="shared" si="33"/>
        <v>0</v>
      </c>
      <c r="M434" s="233">
        <f t="shared" si="33"/>
        <v>0</v>
      </c>
      <c r="N434" s="233">
        <f t="shared" si="33"/>
        <v>0</v>
      </c>
      <c r="O434" s="233">
        <f t="shared" si="33"/>
        <v>0</v>
      </c>
      <c r="P434" s="233">
        <f t="shared" si="33"/>
        <v>0</v>
      </c>
      <c r="Q434" s="233">
        <f t="shared" si="33"/>
        <v>0</v>
      </c>
      <c r="R434" s="233">
        <f t="shared" si="33"/>
        <v>0</v>
      </c>
      <c r="S434" s="233">
        <f t="shared" si="33"/>
        <v>0</v>
      </c>
      <c r="T434" s="233">
        <f t="shared" si="33"/>
        <v>0</v>
      </c>
      <c r="U434" s="233">
        <f t="shared" si="33"/>
        <v>0</v>
      </c>
      <c r="V434" s="211"/>
    </row>
    <row r="435" spans="1:23" ht="12.75" customHeight="1" outlineLevel="1">
      <c r="A435" s="118">
        <f t="shared" si="29"/>
        <v>0</v>
      </c>
      <c r="B435" s="209"/>
      <c r="D435" s="142"/>
      <c r="E435" s="106" t="str">
        <f>E$417</f>
        <v>WRFIM - Tax allowance switch - WN</v>
      </c>
      <c r="F435" s="106">
        <f t="shared" ref="F435:U435" si="34">F$417</f>
        <v>0</v>
      </c>
      <c r="G435" s="106" t="str">
        <f t="shared" si="34"/>
        <v>0 = Allowed, 1 = Not allowed</v>
      </c>
      <c r="H435" s="106">
        <f t="shared" si="34"/>
        <v>0</v>
      </c>
      <c r="I435" s="106">
        <f t="shared" si="34"/>
        <v>0</v>
      </c>
      <c r="J435" s="233" t="str">
        <f t="shared" si="34"/>
        <v>na</v>
      </c>
      <c r="K435" s="233" t="str">
        <f t="shared" si="34"/>
        <v>na</v>
      </c>
      <c r="L435" s="233">
        <f t="shared" si="34"/>
        <v>0</v>
      </c>
      <c r="M435" s="233">
        <f t="shared" si="34"/>
        <v>0</v>
      </c>
      <c r="N435" s="233">
        <f t="shared" si="34"/>
        <v>0</v>
      </c>
      <c r="O435" s="233">
        <f t="shared" si="34"/>
        <v>0</v>
      </c>
      <c r="P435" s="233">
        <f t="shared" si="34"/>
        <v>0</v>
      </c>
      <c r="Q435" s="233">
        <f t="shared" si="34"/>
        <v>0</v>
      </c>
      <c r="R435" s="233">
        <f t="shared" si="34"/>
        <v>0</v>
      </c>
      <c r="S435" s="233">
        <f t="shared" si="34"/>
        <v>0</v>
      </c>
      <c r="T435" s="233">
        <f t="shared" si="34"/>
        <v>0</v>
      </c>
      <c r="U435" s="233">
        <f t="shared" si="34"/>
        <v>0</v>
      </c>
      <c r="V435" s="211"/>
    </row>
    <row r="436" spans="1:23" ht="5.0999999999999996" customHeight="1" outlineLevel="1">
      <c r="A436" s="118">
        <f t="shared" si="29"/>
        <v>0</v>
      </c>
      <c r="B436" s="209"/>
      <c r="D436" s="142"/>
      <c r="V436" s="211"/>
    </row>
    <row r="437" spans="1:23" ht="12.75" customHeight="1" outlineLevel="1">
      <c r="A437" s="118">
        <f t="shared" si="29"/>
        <v>0</v>
      </c>
      <c r="B437" s="209"/>
      <c r="D437" s="142"/>
      <c r="E437" s="106" t="s">
        <v>645</v>
      </c>
      <c r="F437" s="118">
        <f xml:space="preserve"> IF(SUM(J437:U437) &gt; 0, 1, 0)</f>
        <v>0</v>
      </c>
      <c r="G437" s="106" t="s">
        <v>476</v>
      </c>
      <c r="J437" s="106">
        <f xml:space="preserve"> IF(AND(J$429 &gt; 0, J431 &lt;&gt; 0, J434 &lt;&gt; 1), 1, 0)</f>
        <v>0</v>
      </c>
      <c r="K437" s="106">
        <f t="shared" ref="K437:U437" si="35" xml:space="preserve"> IF(AND(K$429 &gt; 0, K431 &lt;&gt; 0, K434 &lt;&gt; 1), 1, 0)</f>
        <v>0</v>
      </c>
      <c r="L437" s="106">
        <f t="shared" si="35"/>
        <v>0</v>
      </c>
      <c r="M437" s="106">
        <f t="shared" si="35"/>
        <v>0</v>
      </c>
      <c r="N437" s="106">
        <f t="shared" si="35"/>
        <v>0</v>
      </c>
      <c r="O437" s="106">
        <f t="shared" si="35"/>
        <v>0</v>
      </c>
      <c r="P437" s="106">
        <f t="shared" si="35"/>
        <v>0</v>
      </c>
      <c r="Q437" s="106">
        <f t="shared" si="35"/>
        <v>0</v>
      </c>
      <c r="R437" s="106">
        <f t="shared" si="35"/>
        <v>0</v>
      </c>
      <c r="S437" s="106">
        <f t="shared" si="35"/>
        <v>0</v>
      </c>
      <c r="T437" s="106">
        <f t="shared" si="35"/>
        <v>0</v>
      </c>
      <c r="U437" s="106">
        <f t="shared" si="35"/>
        <v>0</v>
      </c>
      <c r="V437" s="211"/>
    </row>
    <row r="438" spans="1:23" ht="12.75" customHeight="1" outlineLevel="1">
      <c r="A438" s="118">
        <f t="shared" si="29"/>
        <v>0</v>
      </c>
      <c r="B438" s="209"/>
      <c r="D438" s="142"/>
      <c r="E438" s="106" t="s">
        <v>646</v>
      </c>
      <c r="F438" s="118">
        <f xml:space="preserve"> IF(SUM(L437:P437) &gt; 0, 1, 0)</f>
        <v>0</v>
      </c>
      <c r="G438" s="106" t="s">
        <v>476</v>
      </c>
      <c r="V438" s="211"/>
    </row>
    <row r="439" spans="1:23" ht="5.0999999999999996" customHeight="1" outlineLevel="1">
      <c r="A439" s="118">
        <f t="shared" si="29"/>
        <v>0</v>
      </c>
      <c r="B439" s="209"/>
      <c r="D439" s="142"/>
      <c r="V439" s="211"/>
    </row>
    <row r="440" spans="1:23" ht="12.75" customHeight="1" outlineLevel="1">
      <c r="A440" s="118">
        <f t="shared" si="29"/>
        <v>0</v>
      </c>
      <c r="B440" s="209"/>
      <c r="D440" s="142"/>
      <c r="E440" s="106" t="s">
        <v>647</v>
      </c>
      <c r="F440" s="118">
        <f xml:space="preserve"> IF(SUM(J440:U440) &gt; 0, 1, 0)</f>
        <v>0</v>
      </c>
      <c r="G440" s="106" t="s">
        <v>476</v>
      </c>
      <c r="J440" s="106">
        <f xml:space="preserve"> IF(AND(J$429 &gt; 0, J432 &lt;&gt; 0, J435 &lt;&gt; 1), 1, 0)</f>
        <v>0</v>
      </c>
      <c r="K440" s="106">
        <f t="shared" ref="K440:U440" si="36" xml:space="preserve"> IF(AND(K$429 &gt; 0, K432 &lt;&gt; 0, K435 &lt;&gt; 1), 1, 0)</f>
        <v>0</v>
      </c>
      <c r="L440" s="106">
        <f t="shared" si="36"/>
        <v>0</v>
      </c>
      <c r="M440" s="106">
        <f t="shared" si="36"/>
        <v>0</v>
      </c>
      <c r="N440" s="106">
        <f t="shared" si="36"/>
        <v>0</v>
      </c>
      <c r="O440" s="106">
        <f t="shared" si="36"/>
        <v>0</v>
      </c>
      <c r="P440" s="106">
        <f t="shared" si="36"/>
        <v>0</v>
      </c>
      <c r="Q440" s="106">
        <f t="shared" si="36"/>
        <v>0</v>
      </c>
      <c r="R440" s="106">
        <f t="shared" si="36"/>
        <v>0</v>
      </c>
      <c r="S440" s="106">
        <f t="shared" si="36"/>
        <v>0</v>
      </c>
      <c r="T440" s="106">
        <f t="shared" si="36"/>
        <v>0</v>
      </c>
      <c r="U440" s="106">
        <f t="shared" si="36"/>
        <v>0</v>
      </c>
      <c r="V440" s="211"/>
    </row>
    <row r="441" spans="1:23" ht="12.75" customHeight="1" outlineLevel="1">
      <c r="A441" s="118">
        <f t="shared" si="29"/>
        <v>0</v>
      </c>
      <c r="B441" s="209"/>
      <c r="D441" s="142"/>
      <c r="E441" s="106" t="s">
        <v>648</v>
      </c>
      <c r="F441" s="118">
        <f xml:space="preserve"> IF(SUM(L440:P440) &gt; 0, 1, 0)</f>
        <v>0</v>
      </c>
      <c r="G441" s="106" t="s">
        <v>476</v>
      </c>
      <c r="V441" s="211"/>
    </row>
    <row r="442" spans="1:23" ht="12.75" customHeight="1" outlineLevel="1">
      <c r="A442" s="118">
        <f t="shared" si="29"/>
        <v>0</v>
      </c>
      <c r="D442" s="174"/>
      <c r="M442" s="264"/>
      <c r="V442" s="116"/>
    </row>
    <row r="443" spans="1:23" ht="12.75" customHeight="1" outlineLevel="1">
      <c r="A443" s="118">
        <f t="shared" si="29"/>
        <v>0</v>
      </c>
      <c r="C443" s="105" t="s">
        <v>480</v>
      </c>
      <c r="D443" s="142"/>
      <c r="V443" s="116"/>
    </row>
    <row r="444" spans="1:23" ht="12.75" customHeight="1" outlineLevel="1">
      <c r="A444" s="118">
        <f t="shared" si="29"/>
        <v>0</v>
      </c>
      <c r="D444" s="174"/>
      <c r="E444" s="142" t="s">
        <v>649</v>
      </c>
      <c r="F444" s="169" t="b">
        <v>1</v>
      </c>
      <c r="G444" s="142" t="s">
        <v>482</v>
      </c>
      <c r="V444" s="116"/>
    </row>
    <row r="445" spans="1:23" ht="12.75" customHeight="1" outlineLevel="1">
      <c r="A445" s="118">
        <f t="shared" si="29"/>
        <v>0</v>
      </c>
      <c r="D445" s="142"/>
      <c r="V445" s="116"/>
    </row>
    <row r="446" spans="1:23" ht="12.75" customHeight="1" outlineLevel="1">
      <c r="A446" s="118">
        <f t="shared" si="29"/>
        <v>0</v>
      </c>
      <c r="D446" s="174"/>
      <c r="E446" s="234" t="s">
        <v>650</v>
      </c>
      <c r="F446" s="265" t="b">
        <v>0</v>
      </c>
      <c r="G446" s="234" t="s">
        <v>482</v>
      </c>
      <c r="H446" s="105" t="s">
        <v>651</v>
      </c>
      <c r="V446" s="116"/>
    </row>
    <row r="447" spans="1:23" ht="12.75" customHeight="1" outlineLevel="1">
      <c r="A447" s="118">
        <f t="shared" si="29"/>
        <v>0</v>
      </c>
      <c r="D447" s="142"/>
      <c r="V447" s="116"/>
    </row>
    <row r="448" spans="1:23" s="259" customFormat="1" ht="12.75" customHeight="1" outlineLevel="1">
      <c r="A448" s="118">
        <f t="shared" si="29"/>
        <v>0</v>
      </c>
      <c r="B448" s="209"/>
      <c r="C448" s="210"/>
      <c r="D448" s="221"/>
      <c r="E448" s="236" t="s">
        <v>652</v>
      </c>
      <c r="F448" s="236">
        <v>0</v>
      </c>
      <c r="G448" s="236" t="s">
        <v>29</v>
      </c>
      <c r="H448" s="236" t="s">
        <v>651</v>
      </c>
      <c r="I448" s="236">
        <v>0</v>
      </c>
      <c r="J448" s="237">
        <v>0</v>
      </c>
      <c r="K448" s="237">
        <v>0</v>
      </c>
      <c r="L448" s="237">
        <v>0</v>
      </c>
      <c r="M448" s="237">
        <v>0</v>
      </c>
      <c r="N448" s="237">
        <v>0</v>
      </c>
      <c r="O448" s="237">
        <v>0</v>
      </c>
      <c r="P448" s="237">
        <v>0</v>
      </c>
      <c r="Q448" s="237">
        <v>0</v>
      </c>
      <c r="R448" s="237">
        <v>0</v>
      </c>
      <c r="S448" s="237">
        <v>0</v>
      </c>
      <c r="T448" s="237">
        <v>0</v>
      </c>
      <c r="U448" s="237">
        <v>0</v>
      </c>
      <c r="V448" s="211"/>
      <c r="W448" s="212" t="s">
        <v>342</v>
      </c>
    </row>
    <row r="449" spans="1:23" ht="12.75" customHeight="1" outlineLevel="1">
      <c r="A449" s="118">
        <f t="shared" si="29"/>
        <v>0</v>
      </c>
      <c r="D449" s="142"/>
      <c r="V449" s="116"/>
    </row>
    <row r="450" spans="1:23" ht="12.75" customHeight="1" outlineLevel="1">
      <c r="A450" s="118">
        <f t="shared" si="29"/>
        <v>0</v>
      </c>
      <c r="D450" s="142"/>
      <c r="V450" s="116"/>
    </row>
    <row r="451" spans="1:23" ht="12.75" customHeight="1" outlineLevel="1">
      <c r="A451" s="105" t="s">
        <v>486</v>
      </c>
      <c r="D451" s="142"/>
      <c r="V451" s="116"/>
    </row>
    <row r="452" spans="1:23" ht="12.75" customHeight="1" outlineLevel="1">
      <c r="A452" s="118">
        <f t="shared" ref="A452:A477" si="37" xml:space="preserve"> IF(OR(D452 = "", D452 ="tbc", D452 = "n/a"), 0, COUNTIF($D$7:$D$2035, D452) - 1)</f>
        <v>0</v>
      </c>
      <c r="D452" s="142"/>
      <c r="V452" s="116"/>
    </row>
    <row r="453" spans="1:23" ht="12.75" customHeight="1" outlineLevel="1">
      <c r="A453" s="118">
        <f t="shared" si="37"/>
        <v>0</v>
      </c>
      <c r="C453" s="105" t="s">
        <v>653</v>
      </c>
      <c r="D453" s="142"/>
      <c r="V453" s="116"/>
    </row>
    <row r="454" spans="1:23" ht="12.75" customHeight="1" outlineLevel="1">
      <c r="A454" s="118">
        <f t="shared" si="37"/>
        <v>0</v>
      </c>
      <c r="B454" s="209"/>
      <c r="C454" s="210"/>
      <c r="D454" s="178"/>
      <c r="E454" s="185" t="s">
        <v>654</v>
      </c>
      <c r="F454" s="238" t="s">
        <v>489</v>
      </c>
      <c r="G454" s="185" t="s">
        <v>29</v>
      </c>
      <c r="H454" s="185">
        <v>1866.985650920655</v>
      </c>
      <c r="I454" s="185">
        <v>0</v>
      </c>
      <c r="J454" s="187">
        <v>0</v>
      </c>
      <c r="K454" s="187">
        <v>0</v>
      </c>
      <c r="L454" s="187">
        <v>394.80740009336398</v>
      </c>
      <c r="M454" s="187">
        <v>387.68139733994298</v>
      </c>
      <c r="N454" s="187">
        <v>370.90391601156301</v>
      </c>
      <c r="O454" s="187">
        <v>359.04967365748303</v>
      </c>
      <c r="P454" s="187">
        <v>354.54326381830202</v>
      </c>
      <c r="Q454" s="187">
        <v>0</v>
      </c>
      <c r="R454" s="187">
        <v>0</v>
      </c>
      <c r="S454" s="187">
        <v>0</v>
      </c>
      <c r="T454" s="187">
        <v>0</v>
      </c>
      <c r="U454" s="187">
        <v>0</v>
      </c>
      <c r="V454" s="211"/>
      <c r="W454" s="212" t="s">
        <v>342</v>
      </c>
    </row>
    <row r="455" spans="1:23" ht="12.75" customHeight="1" outlineLevel="1">
      <c r="A455" s="118">
        <f t="shared" si="37"/>
        <v>0</v>
      </c>
      <c r="B455" s="209"/>
      <c r="C455" s="210"/>
      <c r="D455" s="266" t="s">
        <v>655</v>
      </c>
      <c r="E455" s="185" t="s">
        <v>656</v>
      </c>
      <c r="F455" s="238" t="s">
        <v>489</v>
      </c>
      <c r="G455" s="186" t="s">
        <v>29</v>
      </c>
      <c r="H455" s="186">
        <f xml:space="preserve"> SUM(J455:U455)</f>
        <v>2601.0905986405819</v>
      </c>
      <c r="I455" s="186"/>
      <c r="J455" s="187">
        <v>0</v>
      </c>
      <c r="K455" s="187">
        <v>0</v>
      </c>
      <c r="L455" s="187">
        <v>539.17483323289196</v>
      </c>
      <c r="M455" s="187">
        <v>566.42524395227599</v>
      </c>
      <c r="N455" s="187">
        <v>530.13367612968398</v>
      </c>
      <c r="O455" s="187">
        <v>510.59784382973299</v>
      </c>
      <c r="P455" s="187">
        <v>454.75900149599698</v>
      </c>
      <c r="Q455" s="187">
        <v>0</v>
      </c>
      <c r="R455" s="187">
        <v>0</v>
      </c>
      <c r="S455" s="187">
        <v>0</v>
      </c>
      <c r="T455" s="187">
        <v>0</v>
      </c>
      <c r="U455" s="187">
        <v>0</v>
      </c>
      <c r="V455" s="211"/>
      <c r="W455" s="212" t="s">
        <v>342</v>
      </c>
    </row>
    <row r="456" spans="1:23" ht="4.3499999999999996" customHeight="1" outlineLevel="1">
      <c r="A456" s="118">
        <f t="shared" si="37"/>
        <v>0</v>
      </c>
      <c r="B456" s="209"/>
      <c r="C456" s="209"/>
      <c r="D456" s="209"/>
      <c r="E456" s="185"/>
      <c r="F456" s="238"/>
      <c r="G456" s="186"/>
      <c r="H456" s="186"/>
      <c r="I456" s="186"/>
      <c r="J456" s="186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211"/>
    </row>
    <row r="457" spans="1:23" ht="12.75" customHeight="1" outlineLevel="1">
      <c r="A457" s="118">
        <f t="shared" si="37"/>
        <v>0</v>
      </c>
      <c r="B457" s="209"/>
      <c r="C457" s="210"/>
      <c r="D457" s="164" t="s">
        <v>657</v>
      </c>
      <c r="E457" s="185" t="s">
        <v>658</v>
      </c>
      <c r="F457" s="238" t="s">
        <v>489</v>
      </c>
      <c r="G457" s="186" t="s">
        <v>29</v>
      </c>
      <c r="H457" s="186">
        <f xml:space="preserve"> SUM(J457:U457)</f>
        <v>118.63710703128821</v>
      </c>
      <c r="I457" s="186"/>
      <c r="J457" s="187">
        <v>0</v>
      </c>
      <c r="K457" s="187">
        <v>0</v>
      </c>
      <c r="L457" s="187">
        <v>25.415654829254802</v>
      </c>
      <c r="M457" s="187">
        <v>24.3833505227527</v>
      </c>
      <c r="N457" s="187">
        <v>23.1051026431034</v>
      </c>
      <c r="O457" s="187">
        <v>22.874296116055799</v>
      </c>
      <c r="P457" s="187">
        <v>22.858702920121502</v>
      </c>
      <c r="Q457" s="187">
        <v>0</v>
      </c>
      <c r="R457" s="187">
        <v>0</v>
      </c>
      <c r="S457" s="187">
        <v>0</v>
      </c>
      <c r="T457" s="187">
        <v>0</v>
      </c>
      <c r="U457" s="187">
        <v>0</v>
      </c>
      <c r="V457" s="211"/>
      <c r="W457" s="212" t="s">
        <v>342</v>
      </c>
    </row>
    <row r="458" spans="1:23" ht="12.75" customHeight="1" outlineLevel="1">
      <c r="A458" s="118">
        <f t="shared" si="37"/>
        <v>0</v>
      </c>
      <c r="B458" s="209"/>
      <c r="C458" s="210"/>
      <c r="D458" s="164" t="s">
        <v>659</v>
      </c>
      <c r="E458" s="185" t="s">
        <v>660</v>
      </c>
      <c r="F458" s="238" t="s">
        <v>489</v>
      </c>
      <c r="G458" s="186" t="s">
        <v>29</v>
      </c>
      <c r="H458" s="186">
        <f xml:space="preserve"> SUM(J458:U458)</f>
        <v>0</v>
      </c>
      <c r="I458" s="186"/>
      <c r="J458" s="187">
        <v>0</v>
      </c>
      <c r="K458" s="187">
        <v>0</v>
      </c>
      <c r="L458" s="187">
        <v>0</v>
      </c>
      <c r="M458" s="187">
        <v>0</v>
      </c>
      <c r="N458" s="187">
        <v>0</v>
      </c>
      <c r="O458" s="187">
        <v>0</v>
      </c>
      <c r="P458" s="187">
        <v>0</v>
      </c>
      <c r="Q458" s="187">
        <v>0</v>
      </c>
      <c r="R458" s="187">
        <v>0</v>
      </c>
      <c r="S458" s="187">
        <v>0</v>
      </c>
      <c r="T458" s="187">
        <v>0</v>
      </c>
      <c r="U458" s="187">
        <v>0</v>
      </c>
      <c r="V458" s="211"/>
      <c r="W458" s="212" t="s">
        <v>342</v>
      </c>
    </row>
    <row r="459" spans="1:23" ht="12.75" customHeight="1" outlineLevel="1">
      <c r="A459" s="118">
        <f t="shared" si="37"/>
        <v>0</v>
      </c>
      <c r="B459" s="209"/>
      <c r="C459" s="210"/>
      <c r="D459" s="210"/>
      <c r="E459" s="213" t="s">
        <v>661</v>
      </c>
      <c r="F459" s="213"/>
      <c r="G459" s="213" t="s">
        <v>29</v>
      </c>
      <c r="H459" s="213">
        <f xml:space="preserve"> SUM(J459:U459)</f>
        <v>118.63710703128821</v>
      </c>
      <c r="I459" s="213"/>
      <c r="J459" s="233">
        <f>SUM(J457:J458)</f>
        <v>0</v>
      </c>
      <c r="K459" s="233">
        <f t="shared" ref="K459:U459" si="38">SUM(K457:K458)</f>
        <v>0</v>
      </c>
      <c r="L459" s="233">
        <f t="shared" si="38"/>
        <v>25.415654829254802</v>
      </c>
      <c r="M459" s="233">
        <f t="shared" si="38"/>
        <v>24.3833505227527</v>
      </c>
      <c r="N459" s="233">
        <f t="shared" si="38"/>
        <v>23.1051026431034</v>
      </c>
      <c r="O459" s="233">
        <f t="shared" si="38"/>
        <v>22.874296116055799</v>
      </c>
      <c r="P459" s="233">
        <f t="shared" si="38"/>
        <v>22.858702920121502</v>
      </c>
      <c r="Q459" s="233">
        <f t="shared" si="38"/>
        <v>0</v>
      </c>
      <c r="R459" s="233">
        <f t="shared" si="38"/>
        <v>0</v>
      </c>
      <c r="S459" s="233">
        <f t="shared" si="38"/>
        <v>0</v>
      </c>
      <c r="T459" s="233">
        <f t="shared" si="38"/>
        <v>0</v>
      </c>
      <c r="U459" s="233">
        <f t="shared" si="38"/>
        <v>0</v>
      </c>
      <c r="V459" s="211"/>
      <c r="W459" s="212" t="s">
        <v>342</v>
      </c>
    </row>
    <row r="460" spans="1:23" ht="12.75" customHeight="1" outlineLevel="1">
      <c r="A460" s="118">
        <f t="shared" si="37"/>
        <v>0</v>
      </c>
      <c r="B460" s="209"/>
      <c r="C460" s="210"/>
      <c r="D460" s="210"/>
      <c r="E460" s="213"/>
      <c r="F460" s="213"/>
      <c r="G460" s="213"/>
      <c r="H460" s="213"/>
      <c r="I460" s="213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11"/>
      <c r="W460" s="212"/>
    </row>
    <row r="461" spans="1:23" ht="12.75" customHeight="1" outlineLevel="1">
      <c r="A461" s="118">
        <f t="shared" si="37"/>
        <v>0</v>
      </c>
      <c r="B461" s="209"/>
      <c r="C461" s="210"/>
      <c r="D461" s="164" t="s">
        <v>662</v>
      </c>
      <c r="E461" s="185" t="s">
        <v>663</v>
      </c>
      <c r="F461" s="238" t="s">
        <v>489</v>
      </c>
      <c r="G461" s="186" t="s">
        <v>29</v>
      </c>
      <c r="H461" s="186">
        <f xml:space="preserve"> SUM(J461:U461)</f>
        <v>12.004419643546779</v>
      </c>
      <c r="I461" s="186"/>
      <c r="J461" s="187">
        <v>0</v>
      </c>
      <c r="K461" s="187">
        <v>0</v>
      </c>
      <c r="L461" s="187">
        <v>2.3529076527727999</v>
      </c>
      <c r="M461" s="187">
        <v>2.3776969761059998</v>
      </c>
      <c r="N461" s="187">
        <v>2.40098897213127</v>
      </c>
      <c r="O461" s="187">
        <v>2.4245280797011901</v>
      </c>
      <c r="P461" s="187">
        <v>2.4482979628355199</v>
      </c>
      <c r="Q461" s="187">
        <v>0</v>
      </c>
      <c r="R461" s="187">
        <v>0</v>
      </c>
      <c r="S461" s="187">
        <v>0</v>
      </c>
      <c r="T461" s="187">
        <v>0</v>
      </c>
      <c r="U461" s="187">
        <v>0</v>
      </c>
      <c r="V461" s="211"/>
      <c r="W461" s="212" t="s">
        <v>342</v>
      </c>
    </row>
    <row r="462" spans="1:23" ht="12.75" customHeight="1" outlineLevel="1">
      <c r="A462" s="118">
        <f t="shared" si="37"/>
        <v>0</v>
      </c>
      <c r="B462" s="209"/>
      <c r="C462" s="210"/>
      <c r="D462" s="164" t="s">
        <v>664</v>
      </c>
      <c r="E462" s="185" t="s">
        <v>665</v>
      </c>
      <c r="F462" s="238" t="s">
        <v>489</v>
      </c>
      <c r="G462" s="186" t="s">
        <v>29</v>
      </c>
      <c r="H462" s="186">
        <f xml:space="preserve"> SUM(J462:U462)</f>
        <v>49.871435507792256</v>
      </c>
      <c r="I462" s="186"/>
      <c r="J462" s="187">
        <v>0</v>
      </c>
      <c r="K462" s="187">
        <v>0</v>
      </c>
      <c r="L462" s="187">
        <v>14.330026528126</v>
      </c>
      <c r="M462" s="187">
        <v>13.236682124618399</v>
      </c>
      <c r="N462" s="187">
        <v>9.1185563976828004</v>
      </c>
      <c r="O462" s="187">
        <v>8.09517321988492</v>
      </c>
      <c r="P462" s="187">
        <v>5.0909972374801402</v>
      </c>
      <c r="Q462" s="187">
        <v>0</v>
      </c>
      <c r="R462" s="187">
        <v>0</v>
      </c>
      <c r="S462" s="187">
        <v>0</v>
      </c>
      <c r="T462" s="187">
        <v>0</v>
      </c>
      <c r="U462" s="187">
        <v>0</v>
      </c>
      <c r="V462" s="211"/>
      <c r="W462" s="212" t="s">
        <v>342</v>
      </c>
    </row>
    <row r="463" spans="1:23" ht="12.75" customHeight="1" outlineLevel="1">
      <c r="A463" s="118">
        <f t="shared" si="37"/>
        <v>0</v>
      </c>
      <c r="B463" s="209"/>
      <c r="C463" s="210"/>
      <c r="D463" s="210"/>
      <c r="E463" s="213" t="s">
        <v>666</v>
      </c>
      <c r="F463" s="213"/>
      <c r="G463" s="213" t="s">
        <v>29</v>
      </c>
      <c r="H463" s="213">
        <f xml:space="preserve"> SUM(J463:U463)</f>
        <v>61.875855151339039</v>
      </c>
      <c r="I463" s="213"/>
      <c r="J463" s="233">
        <f>SUM(J461:J462)</f>
        <v>0</v>
      </c>
      <c r="K463" s="233">
        <f>SUM(K461:K462)</f>
        <v>0</v>
      </c>
      <c r="L463" s="233">
        <f t="shared" ref="L463:U463" si="39">SUM(L461:L462)</f>
        <v>16.682934180898801</v>
      </c>
      <c r="M463" s="233">
        <f t="shared" si="39"/>
        <v>15.614379100724399</v>
      </c>
      <c r="N463" s="233">
        <f t="shared" si="39"/>
        <v>11.51954536981407</v>
      </c>
      <c r="O463" s="233">
        <f t="shared" si="39"/>
        <v>10.51970129958611</v>
      </c>
      <c r="P463" s="233">
        <f t="shared" si="39"/>
        <v>7.5392952003156601</v>
      </c>
      <c r="Q463" s="233">
        <f t="shared" si="39"/>
        <v>0</v>
      </c>
      <c r="R463" s="233">
        <f t="shared" si="39"/>
        <v>0</v>
      </c>
      <c r="S463" s="233">
        <f t="shared" si="39"/>
        <v>0</v>
      </c>
      <c r="T463" s="233">
        <f t="shared" si="39"/>
        <v>0</v>
      </c>
      <c r="U463" s="233">
        <f t="shared" si="39"/>
        <v>0</v>
      </c>
      <c r="V463" s="211"/>
      <c r="W463" s="212" t="s">
        <v>342</v>
      </c>
    </row>
    <row r="464" spans="1:23" ht="12.75" customHeight="1" outlineLevel="1">
      <c r="A464" s="118">
        <f t="shared" si="37"/>
        <v>0</v>
      </c>
      <c r="B464" s="209"/>
      <c r="C464" s="210"/>
      <c r="D464" s="210"/>
      <c r="E464" s="213"/>
      <c r="F464" s="213"/>
      <c r="G464" s="213"/>
      <c r="H464" s="213"/>
      <c r="I464" s="213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11"/>
      <c r="W464" s="212"/>
    </row>
    <row r="465" spans="1:23" ht="12.75" customHeight="1" outlineLevel="1">
      <c r="A465" s="118">
        <f t="shared" si="37"/>
        <v>0</v>
      </c>
      <c r="D465" s="142"/>
      <c r="V465" s="116"/>
    </row>
    <row r="466" spans="1:23" ht="12.75" customHeight="1" outlineLevel="1">
      <c r="A466" s="118">
        <f t="shared" si="37"/>
        <v>0</v>
      </c>
      <c r="C466" s="105" t="s">
        <v>667</v>
      </c>
      <c r="D466" s="142"/>
      <c r="V466" s="116"/>
    </row>
    <row r="467" spans="1:23" ht="12.75" customHeight="1" outlineLevel="1">
      <c r="A467" s="118">
        <f t="shared" si="37"/>
        <v>0</v>
      </c>
      <c r="B467" s="209"/>
      <c r="C467" s="210"/>
      <c r="D467" s="142"/>
      <c r="E467" s="185" t="s">
        <v>668</v>
      </c>
      <c r="F467" s="185">
        <v>0</v>
      </c>
      <c r="G467" s="185" t="s">
        <v>29</v>
      </c>
      <c r="H467" s="185">
        <v>0</v>
      </c>
      <c r="I467" s="185">
        <v>0</v>
      </c>
      <c r="J467" s="187">
        <v>0</v>
      </c>
      <c r="K467" s="187">
        <v>0</v>
      </c>
      <c r="L467" s="187">
        <v>0</v>
      </c>
      <c r="M467" s="187">
        <v>0</v>
      </c>
      <c r="N467" s="187">
        <v>0</v>
      </c>
      <c r="O467" s="187">
        <v>0</v>
      </c>
      <c r="P467" s="187">
        <v>0</v>
      </c>
      <c r="Q467" s="187">
        <v>0</v>
      </c>
      <c r="R467" s="187">
        <v>0</v>
      </c>
      <c r="S467" s="187">
        <v>0</v>
      </c>
      <c r="T467" s="187">
        <v>0</v>
      </c>
      <c r="U467" s="187">
        <v>0</v>
      </c>
      <c r="V467" s="211"/>
      <c r="W467" s="212" t="s">
        <v>434</v>
      </c>
    </row>
    <row r="468" spans="1:23" ht="12.75" customHeight="1" outlineLevel="1">
      <c r="A468" s="118">
        <f t="shared" si="37"/>
        <v>0</v>
      </c>
      <c r="B468" s="209"/>
      <c r="C468" s="210"/>
      <c r="D468" s="142"/>
      <c r="E468" s="185" t="s">
        <v>669</v>
      </c>
      <c r="F468" s="185">
        <v>0</v>
      </c>
      <c r="G468" s="185" t="s">
        <v>29</v>
      </c>
      <c r="H468" s="185">
        <v>0</v>
      </c>
      <c r="I468" s="185">
        <v>0</v>
      </c>
      <c r="J468" s="187">
        <v>0</v>
      </c>
      <c r="K468" s="187">
        <v>0</v>
      </c>
      <c r="L468" s="187">
        <v>0</v>
      </c>
      <c r="M468" s="187">
        <v>0</v>
      </c>
      <c r="N468" s="187">
        <v>0</v>
      </c>
      <c r="O468" s="187">
        <v>0</v>
      </c>
      <c r="P468" s="187">
        <v>0</v>
      </c>
      <c r="Q468" s="187">
        <v>0</v>
      </c>
      <c r="R468" s="187">
        <v>0</v>
      </c>
      <c r="S468" s="187">
        <v>0</v>
      </c>
      <c r="T468" s="187">
        <v>0</v>
      </c>
      <c r="U468" s="187">
        <v>0</v>
      </c>
      <c r="V468" s="211"/>
      <c r="W468" s="212" t="s">
        <v>434</v>
      </c>
    </row>
    <row r="469" spans="1:23" ht="12.75" customHeight="1" outlineLevel="1">
      <c r="A469" s="118">
        <f t="shared" si="37"/>
        <v>0</v>
      </c>
      <c r="B469" s="209"/>
      <c r="C469" s="210"/>
      <c r="D469" s="142"/>
      <c r="E469" s="185" t="s">
        <v>670</v>
      </c>
      <c r="F469" s="185">
        <v>0</v>
      </c>
      <c r="G469" s="185" t="s">
        <v>29</v>
      </c>
      <c r="H469" s="185">
        <v>0</v>
      </c>
      <c r="I469" s="185">
        <v>0</v>
      </c>
      <c r="J469" s="187">
        <v>0</v>
      </c>
      <c r="K469" s="187">
        <v>0</v>
      </c>
      <c r="L469" s="187">
        <v>0</v>
      </c>
      <c r="M469" s="187">
        <v>0</v>
      </c>
      <c r="N469" s="187">
        <v>0</v>
      </c>
      <c r="O469" s="187">
        <v>0</v>
      </c>
      <c r="P469" s="187">
        <v>0</v>
      </c>
      <c r="Q469" s="187">
        <v>0</v>
      </c>
      <c r="R469" s="187">
        <v>0</v>
      </c>
      <c r="S469" s="187">
        <v>0</v>
      </c>
      <c r="T469" s="187">
        <v>0</v>
      </c>
      <c r="U469" s="187">
        <v>0</v>
      </c>
      <c r="V469" s="211"/>
      <c r="W469" s="212" t="s">
        <v>434</v>
      </c>
    </row>
    <row r="470" spans="1:23" ht="12.75" customHeight="1" outlineLevel="1">
      <c r="A470" s="118">
        <f t="shared" si="37"/>
        <v>0</v>
      </c>
      <c r="D470" s="142"/>
      <c r="E470" s="185" t="s">
        <v>671</v>
      </c>
      <c r="F470" s="185">
        <v>0</v>
      </c>
      <c r="G470" s="185" t="s">
        <v>29</v>
      </c>
      <c r="H470" s="185">
        <v>0</v>
      </c>
      <c r="I470" s="185">
        <v>0</v>
      </c>
      <c r="J470" s="187">
        <v>0</v>
      </c>
      <c r="K470" s="187">
        <v>0</v>
      </c>
      <c r="L470" s="187">
        <v>0</v>
      </c>
      <c r="M470" s="187">
        <v>0</v>
      </c>
      <c r="N470" s="187">
        <v>0</v>
      </c>
      <c r="O470" s="187">
        <v>0</v>
      </c>
      <c r="P470" s="187">
        <v>0</v>
      </c>
      <c r="Q470" s="187">
        <v>0</v>
      </c>
      <c r="R470" s="187">
        <v>0</v>
      </c>
      <c r="S470" s="187">
        <v>0</v>
      </c>
      <c r="T470" s="187">
        <v>0</v>
      </c>
      <c r="U470" s="187">
        <v>0</v>
      </c>
      <c r="V470" s="211"/>
      <c r="W470" s="212" t="s">
        <v>434</v>
      </c>
    </row>
    <row r="471" spans="1:23" ht="12.75" customHeight="1" outlineLevel="1">
      <c r="A471" s="118">
        <f t="shared" si="37"/>
        <v>0</v>
      </c>
      <c r="D471" s="142"/>
      <c r="J471" s="142"/>
      <c r="K471" s="142"/>
      <c r="Q471" s="142"/>
      <c r="R471" s="142"/>
      <c r="S471" s="142"/>
      <c r="T471" s="142"/>
      <c r="U471" s="142"/>
      <c r="V471" s="116"/>
    </row>
    <row r="472" spans="1:23" ht="12.75" customHeight="1" outlineLevel="1">
      <c r="A472" s="118">
        <f t="shared" si="37"/>
        <v>0</v>
      </c>
      <c r="C472" s="105" t="s">
        <v>672</v>
      </c>
      <c r="D472" s="142"/>
      <c r="J472" s="142"/>
      <c r="K472" s="142"/>
      <c r="L472" s="142"/>
      <c r="M472" s="142"/>
      <c r="N472" s="142"/>
      <c r="O472" s="142"/>
      <c r="P472" s="142"/>
      <c r="Q472" s="142"/>
      <c r="R472" s="142"/>
      <c r="S472" s="142"/>
      <c r="T472" s="142"/>
      <c r="U472" s="142"/>
      <c r="V472" s="116"/>
    </row>
    <row r="473" spans="1:23" ht="12.75" customHeight="1" outlineLevel="1">
      <c r="A473" s="118">
        <f t="shared" si="37"/>
        <v>0</v>
      </c>
      <c r="B473" s="209"/>
      <c r="C473" s="210"/>
      <c r="D473" s="142"/>
      <c r="E473" s="213" t="s">
        <v>673</v>
      </c>
      <c r="F473" s="213"/>
      <c r="G473" s="213" t="s">
        <v>29</v>
      </c>
      <c r="H473" s="213">
        <f xml:space="preserve"> SUM(J473:U473)</f>
        <v>0</v>
      </c>
      <c r="I473" s="213"/>
      <c r="J473" s="267"/>
      <c r="K473" s="267"/>
      <c r="L473" s="267"/>
      <c r="M473" s="267"/>
      <c r="N473" s="267"/>
      <c r="O473" s="267"/>
      <c r="P473" s="267"/>
      <c r="Q473" s="267"/>
      <c r="R473" s="267"/>
      <c r="S473" s="267"/>
      <c r="T473" s="267"/>
      <c r="U473" s="267"/>
      <c r="V473" s="211"/>
      <c r="W473" s="212" t="s">
        <v>342</v>
      </c>
    </row>
    <row r="474" spans="1:23" ht="12.75" customHeight="1" outlineLevel="1">
      <c r="A474" s="118">
        <f t="shared" si="37"/>
        <v>0</v>
      </c>
      <c r="B474" s="209"/>
      <c r="C474" s="210"/>
      <c r="D474" s="142"/>
      <c r="E474" s="213" t="s">
        <v>674</v>
      </c>
      <c r="F474" s="213"/>
      <c r="G474" s="213" t="s">
        <v>29</v>
      </c>
      <c r="H474" s="213">
        <f xml:space="preserve"> SUM(J474:U474)</f>
        <v>0</v>
      </c>
      <c r="I474" s="213"/>
      <c r="J474" s="267"/>
      <c r="K474" s="267"/>
      <c r="L474" s="267"/>
      <c r="M474" s="267"/>
      <c r="N474" s="267"/>
      <c r="O474" s="267"/>
      <c r="P474" s="267"/>
      <c r="Q474" s="267"/>
      <c r="R474" s="267"/>
      <c r="S474" s="267"/>
      <c r="T474" s="267"/>
      <c r="U474" s="267"/>
      <c r="V474" s="211"/>
      <c r="W474" s="212" t="s">
        <v>342</v>
      </c>
    </row>
    <row r="475" spans="1:23" ht="12.75" customHeight="1" outlineLevel="1">
      <c r="A475" s="118">
        <f t="shared" si="37"/>
        <v>0</v>
      </c>
      <c r="B475" s="209"/>
      <c r="C475" s="210"/>
      <c r="D475" s="142"/>
      <c r="E475" s="213" t="s">
        <v>675</v>
      </c>
      <c r="F475" s="213"/>
      <c r="G475" s="213" t="s">
        <v>29</v>
      </c>
      <c r="H475" s="213">
        <f xml:space="preserve"> SUM(J475:U475)</f>
        <v>0</v>
      </c>
      <c r="I475" s="213"/>
      <c r="J475" s="267"/>
      <c r="K475" s="267"/>
      <c r="L475" s="267"/>
      <c r="M475" s="267"/>
      <c r="N475" s="267"/>
      <c r="O475" s="267"/>
      <c r="P475" s="267"/>
      <c r="Q475" s="267"/>
      <c r="R475" s="267"/>
      <c r="S475" s="267"/>
      <c r="T475" s="267"/>
      <c r="U475" s="267"/>
      <c r="V475" s="211"/>
      <c r="W475" s="212" t="s">
        <v>342</v>
      </c>
    </row>
    <row r="476" spans="1:23" ht="12.75" customHeight="1" outlineLevel="1">
      <c r="A476" s="118">
        <f t="shared" si="37"/>
        <v>0</v>
      </c>
      <c r="D476" s="142"/>
      <c r="J476" s="142"/>
      <c r="K476" s="142"/>
      <c r="L476" s="142"/>
      <c r="M476" s="142"/>
      <c r="N476" s="142"/>
      <c r="O476" s="142"/>
      <c r="P476" s="142"/>
      <c r="Q476" s="142"/>
      <c r="R476" s="142"/>
      <c r="S476" s="142"/>
      <c r="T476" s="142"/>
      <c r="U476" s="142"/>
      <c r="V476" s="116"/>
    </row>
    <row r="477" spans="1:23" ht="12.75" customHeight="1" outlineLevel="1">
      <c r="A477" s="118">
        <f t="shared" si="37"/>
        <v>0</v>
      </c>
      <c r="D477" s="142"/>
      <c r="V477" s="116"/>
    </row>
    <row r="478" spans="1:23" ht="12.75" customHeight="1" outlineLevel="1">
      <c r="A478" s="105" t="s">
        <v>511</v>
      </c>
      <c r="D478" s="142"/>
      <c r="V478" s="116"/>
    </row>
    <row r="479" spans="1:23" ht="12.75" customHeight="1" outlineLevel="1">
      <c r="A479" s="118">
        <f t="shared" ref="A479:A487" si="40" xml:space="preserve"> IF(OR(D479 = "", D479 ="tbc", D479 = "n/a"), 0, COUNTIF($D$7:$D$2035, D479) - 1)</f>
        <v>0</v>
      </c>
      <c r="D479" s="142"/>
      <c r="V479" s="116"/>
    </row>
    <row r="480" spans="1:23" ht="12.75" customHeight="1" outlineLevel="1">
      <c r="A480" s="118">
        <f t="shared" si="40"/>
        <v>0</v>
      </c>
      <c r="B480" s="138" t="s">
        <v>512</v>
      </c>
      <c r="C480" s="138"/>
      <c r="D480" s="151"/>
      <c r="E480" s="139"/>
      <c r="J480" s="158"/>
      <c r="K480" s="158"/>
      <c r="Q480" s="158"/>
      <c r="R480" s="158"/>
      <c r="S480" s="158"/>
      <c r="T480" s="158"/>
      <c r="U480" s="158"/>
      <c r="V480" s="116"/>
    </row>
    <row r="481" spans="1:23" ht="12.75" customHeight="1" outlineLevel="1">
      <c r="A481" s="118">
        <f t="shared" si="40"/>
        <v>0</v>
      </c>
      <c r="C481" s="105" t="s">
        <v>676</v>
      </c>
      <c r="D481" s="142"/>
      <c r="L481" s="168"/>
      <c r="V481" s="116"/>
    </row>
    <row r="482" spans="1:23" ht="12.75" customHeight="1" outlineLevel="1">
      <c r="A482" s="118">
        <f t="shared" si="40"/>
        <v>0</v>
      </c>
      <c r="D482" s="164" t="s">
        <v>677</v>
      </c>
      <c r="E482" s="180" t="s">
        <v>678</v>
      </c>
      <c r="F482" s="268"/>
      <c r="G482" s="269" t="s">
        <v>64</v>
      </c>
      <c r="H482" s="269"/>
      <c r="I482" s="269"/>
      <c r="J482" s="244">
        <v>0</v>
      </c>
      <c r="K482" s="244">
        <v>0</v>
      </c>
      <c r="L482" s="244">
        <v>0.44876878204446607</v>
      </c>
      <c r="M482" s="244">
        <v>0.43569221089915205</v>
      </c>
      <c r="N482" s="244">
        <v>0.42025551074714301</v>
      </c>
      <c r="O482" s="244">
        <v>0.405147894300661</v>
      </c>
      <c r="P482" s="244">
        <v>0.39028289929381299</v>
      </c>
      <c r="Q482" s="244">
        <v>0</v>
      </c>
      <c r="R482" s="244">
        <v>0</v>
      </c>
      <c r="S482" s="244">
        <v>0</v>
      </c>
      <c r="T482" s="244">
        <v>0</v>
      </c>
      <c r="U482" s="244">
        <v>0</v>
      </c>
      <c r="V482" s="116"/>
      <c r="W482" s="130" t="s">
        <v>342</v>
      </c>
    </row>
    <row r="483" spans="1:23" ht="12.75" customHeight="1" outlineLevel="1">
      <c r="A483" s="118">
        <f t="shared" si="40"/>
        <v>0</v>
      </c>
      <c r="D483" s="164" t="s">
        <v>679</v>
      </c>
      <c r="E483" s="180" t="s">
        <v>680</v>
      </c>
      <c r="F483" s="268"/>
      <c r="G483" s="269" t="s">
        <v>64</v>
      </c>
      <c r="H483" s="269"/>
      <c r="I483" s="269"/>
      <c r="J483" s="244">
        <v>0</v>
      </c>
      <c r="K483" s="244">
        <v>0</v>
      </c>
      <c r="L483" s="244">
        <v>0.31497346910386897</v>
      </c>
      <c r="M483" s="244">
        <v>0.32645317059397</v>
      </c>
      <c r="N483" s="244">
        <v>0.34040047801458601</v>
      </c>
      <c r="O483" s="244">
        <v>0.354007133013644</v>
      </c>
      <c r="P483" s="244">
        <v>0.367377218699526</v>
      </c>
      <c r="Q483" s="244">
        <v>0</v>
      </c>
      <c r="R483" s="244">
        <v>0</v>
      </c>
      <c r="S483" s="244">
        <v>0</v>
      </c>
      <c r="T483" s="244">
        <v>0</v>
      </c>
      <c r="U483" s="244">
        <v>0</v>
      </c>
      <c r="V483" s="116"/>
      <c r="W483" s="130" t="s">
        <v>342</v>
      </c>
    </row>
    <row r="484" spans="1:23" ht="12.75" customHeight="1" outlineLevel="1">
      <c r="A484" s="118">
        <f t="shared" si="40"/>
        <v>0</v>
      </c>
      <c r="D484" s="164" t="s">
        <v>681</v>
      </c>
      <c r="E484" s="180" t="s">
        <v>682</v>
      </c>
      <c r="F484" s="268"/>
      <c r="G484" s="269" t="s">
        <v>64</v>
      </c>
      <c r="H484" s="269"/>
      <c r="I484" s="269"/>
      <c r="J484" s="244">
        <v>0</v>
      </c>
      <c r="K484" s="244">
        <v>0</v>
      </c>
      <c r="L484" s="244">
        <v>7.8199220315772998E-3</v>
      </c>
      <c r="M484" s="244">
        <v>7.8672091401097606E-3</v>
      </c>
      <c r="N484" s="244">
        <v>7.9109972434080102E-3</v>
      </c>
      <c r="O484" s="244">
        <v>7.9552218129550992E-3</v>
      </c>
      <c r="P484" s="244">
        <v>7.9992965631055409E-3</v>
      </c>
      <c r="Q484" s="244">
        <v>0</v>
      </c>
      <c r="R484" s="244">
        <v>0</v>
      </c>
      <c r="S484" s="244">
        <v>0</v>
      </c>
      <c r="T484" s="244">
        <v>0</v>
      </c>
      <c r="U484" s="244">
        <v>0</v>
      </c>
      <c r="V484" s="116"/>
      <c r="W484" s="130" t="s">
        <v>342</v>
      </c>
    </row>
    <row r="485" spans="1:23" ht="12.75" customHeight="1" outlineLevel="1">
      <c r="A485" s="118">
        <f t="shared" si="40"/>
        <v>0</v>
      </c>
      <c r="D485" s="164" t="s">
        <v>683</v>
      </c>
      <c r="E485" s="180" t="s">
        <v>684</v>
      </c>
      <c r="F485" s="268"/>
      <c r="G485" s="269" t="s">
        <v>64</v>
      </c>
      <c r="H485" s="269"/>
      <c r="I485" s="269"/>
      <c r="J485" s="244">
        <v>0</v>
      </c>
      <c r="K485" s="244">
        <v>0</v>
      </c>
      <c r="L485" s="244">
        <v>0.22843782682008801</v>
      </c>
      <c r="M485" s="244">
        <v>0.22998740936676801</v>
      </c>
      <c r="N485" s="244">
        <v>0.23143301399486402</v>
      </c>
      <c r="O485" s="244">
        <v>0.232889750872741</v>
      </c>
      <c r="P485" s="244">
        <v>0.23434058544355499</v>
      </c>
      <c r="Q485" s="244">
        <v>0</v>
      </c>
      <c r="R485" s="244">
        <v>0</v>
      </c>
      <c r="S485" s="244">
        <v>0</v>
      </c>
      <c r="T485" s="244">
        <v>0</v>
      </c>
      <c r="U485" s="244">
        <v>0</v>
      </c>
      <c r="V485" s="116"/>
      <c r="W485" s="130" t="s">
        <v>342</v>
      </c>
    </row>
    <row r="486" spans="1:23" ht="12.75" customHeight="1" outlineLevel="1">
      <c r="A486" s="118">
        <f t="shared" si="40"/>
        <v>0</v>
      </c>
      <c r="D486" s="142"/>
      <c r="V486" s="116"/>
    </row>
    <row r="487" spans="1:23" ht="12.75" customHeight="1" outlineLevel="1">
      <c r="A487" s="118">
        <f t="shared" si="40"/>
        <v>0</v>
      </c>
      <c r="D487" s="142"/>
      <c r="V487" s="116"/>
    </row>
    <row r="488" spans="1:23" ht="12.75" customHeight="1" outlineLevel="1">
      <c r="A488" s="105" t="s">
        <v>522</v>
      </c>
      <c r="D488" s="142"/>
      <c r="V488" s="116"/>
    </row>
    <row r="489" spans="1:23" ht="12.75" customHeight="1" outlineLevel="1">
      <c r="A489" s="118">
        <f xml:space="preserve"> IF(OR(D489 = "", D489 ="tbc", D489 = "n/a"), 0, COUNTIF($D$7:$D$2035, D489) - 1)</f>
        <v>0</v>
      </c>
      <c r="D489" s="142"/>
      <c r="V489" s="116"/>
    </row>
    <row r="490" spans="1:23" ht="12.75" customHeight="1" outlineLevel="1">
      <c r="A490" s="118">
        <f xml:space="preserve"> IF(OR(D490 = "", D490 ="tbc", D490 = "n/a"), 0, COUNTIF($D$7:$D$2035, D490) - 1)</f>
        <v>0</v>
      </c>
      <c r="D490" s="164" t="s">
        <v>685</v>
      </c>
      <c r="E490" s="166" t="s">
        <v>686</v>
      </c>
      <c r="F490" s="166"/>
      <c r="G490" s="253" t="s">
        <v>333</v>
      </c>
      <c r="H490" s="225"/>
      <c r="I490" s="253"/>
      <c r="J490" s="179">
        <v>0</v>
      </c>
      <c r="K490" s="179">
        <v>114.775449191991</v>
      </c>
      <c r="L490" s="179">
        <v>114.775449191991</v>
      </c>
      <c r="M490" s="179">
        <v>114.775449191991</v>
      </c>
      <c r="N490" s="179">
        <v>114.775449191991</v>
      </c>
      <c r="O490" s="179">
        <v>114.775449191991</v>
      </c>
      <c r="P490" s="179">
        <v>114.775449191991</v>
      </c>
      <c r="Q490" s="179">
        <v>0</v>
      </c>
      <c r="R490" s="179">
        <v>0</v>
      </c>
      <c r="S490" s="179">
        <v>0</v>
      </c>
      <c r="T490" s="179">
        <v>0</v>
      </c>
      <c r="U490" s="179">
        <v>0</v>
      </c>
      <c r="V490" s="116"/>
    </row>
    <row r="491" spans="1:23" ht="12.75" customHeight="1" outlineLevel="1">
      <c r="A491" s="118">
        <f xml:space="preserve"> IF(OR(D491 = "", D491 ="tbc", D491 = "n/a"), 0, COUNTIF($D$7:$D$2035, D491) - 1)</f>
        <v>0</v>
      </c>
      <c r="D491" s="142"/>
      <c r="V491" s="116"/>
    </row>
    <row r="492" spans="1:23" ht="12.75" customHeight="1" outlineLevel="1">
      <c r="A492" s="118">
        <f xml:space="preserve"> IF(OR(D492 = "", D492 ="tbc", D492 = "n/a"), 0, COUNTIF($D$7:$D$2035, D492) - 1)</f>
        <v>0</v>
      </c>
      <c r="D492" s="142"/>
      <c r="V492" s="116"/>
    </row>
    <row r="493" spans="1:23" ht="12.75" customHeight="1" outlineLevel="1">
      <c r="A493" s="105" t="s">
        <v>525</v>
      </c>
      <c r="D493" s="142"/>
      <c r="V493" s="116"/>
    </row>
    <row r="494" spans="1:23" ht="12.75" customHeight="1" outlineLevel="1">
      <c r="A494" s="118">
        <f t="shared" ref="A494:A524" si="41" xml:space="preserve"> IF(OR(D494 = "", D494 ="tbc", D494 = "n/a"), 0, COUNTIF($D$7:$D$2035, D494) - 1)</f>
        <v>0</v>
      </c>
      <c r="D494" s="142"/>
      <c r="V494" s="116"/>
    </row>
    <row r="495" spans="1:23" ht="12.75" customHeight="1" outlineLevel="1">
      <c r="A495" s="118">
        <f t="shared" si="41"/>
        <v>0</v>
      </c>
      <c r="B495" s="209"/>
      <c r="C495" s="210"/>
      <c r="D495" s="164" t="s">
        <v>687</v>
      </c>
      <c r="E495" s="185" t="s">
        <v>688</v>
      </c>
      <c r="F495" s="185"/>
      <c r="G495" s="186" t="s">
        <v>29</v>
      </c>
      <c r="H495" s="186">
        <f xml:space="preserve"> SUM(J495:U495)</f>
        <v>29.958418033201141</v>
      </c>
      <c r="I495" s="186"/>
      <c r="J495" s="187">
        <v>0</v>
      </c>
      <c r="K495" s="187">
        <v>0</v>
      </c>
      <c r="L495" s="187">
        <v>9.9861393444003994</v>
      </c>
      <c r="M495" s="187">
        <v>9.9861393444003692</v>
      </c>
      <c r="N495" s="187">
        <v>9.9861393444003692</v>
      </c>
      <c r="O495" s="187">
        <v>0</v>
      </c>
      <c r="P495" s="187">
        <v>0</v>
      </c>
      <c r="Q495" s="187">
        <v>0</v>
      </c>
      <c r="R495" s="187">
        <v>0</v>
      </c>
      <c r="S495" s="187">
        <v>0</v>
      </c>
      <c r="T495" s="187">
        <v>0</v>
      </c>
      <c r="U495" s="187">
        <v>0</v>
      </c>
      <c r="V495" s="211"/>
      <c r="W495" s="212" t="s">
        <v>342</v>
      </c>
    </row>
    <row r="496" spans="1:23" ht="12.75" customHeight="1" outlineLevel="1">
      <c r="A496" s="118">
        <f t="shared" si="41"/>
        <v>0</v>
      </c>
      <c r="D496" s="142"/>
      <c r="V496" s="116"/>
    </row>
    <row r="497" spans="1:23" ht="12.75" customHeight="1" outlineLevel="1">
      <c r="A497" s="118">
        <f t="shared" si="41"/>
        <v>0</v>
      </c>
      <c r="C497" s="105" t="s">
        <v>528</v>
      </c>
      <c r="D497" s="142"/>
      <c r="V497" s="116"/>
    </row>
    <row r="498" spans="1:23" ht="12.75" customHeight="1" outlineLevel="1">
      <c r="A498" s="118">
        <f t="shared" si="41"/>
        <v>0</v>
      </c>
      <c r="C498" s="105"/>
      <c r="D498" s="142"/>
      <c r="V498" s="116"/>
    </row>
    <row r="499" spans="1:23" ht="12.75" customHeight="1" outlineLevel="1">
      <c r="A499" s="118">
        <f t="shared" si="41"/>
        <v>0</v>
      </c>
      <c r="C499" s="105"/>
      <c r="D499" s="142"/>
      <c r="E499" s="106" t="s">
        <v>689</v>
      </c>
      <c r="F499" s="245">
        <v>0.5</v>
      </c>
      <c r="G499" s="106" t="s">
        <v>64</v>
      </c>
      <c r="V499" s="116"/>
    </row>
    <row r="500" spans="1:23" ht="12.75" customHeight="1" outlineLevel="1">
      <c r="A500" s="118">
        <f t="shared" si="41"/>
        <v>0</v>
      </c>
      <c r="C500" s="105"/>
      <c r="D500" s="142"/>
      <c r="E500" s="106" t="s">
        <v>690</v>
      </c>
      <c r="F500" s="245"/>
      <c r="G500" s="106" t="s">
        <v>64</v>
      </c>
      <c r="V500" s="116"/>
    </row>
    <row r="501" spans="1:23" ht="12.75" customHeight="1" outlineLevel="1">
      <c r="A501" s="118">
        <f t="shared" si="41"/>
        <v>0</v>
      </c>
      <c r="C501" s="105"/>
      <c r="D501" s="142"/>
      <c r="V501" s="116"/>
    </row>
    <row r="502" spans="1:23" ht="12.75" customHeight="1" outlineLevel="1">
      <c r="A502" s="118">
        <f t="shared" si="41"/>
        <v>0</v>
      </c>
      <c r="D502" s="246"/>
      <c r="E502" s="142" t="s">
        <v>691</v>
      </c>
      <c r="F502" s="142">
        <v>0</v>
      </c>
      <c r="G502" s="142" t="s">
        <v>64</v>
      </c>
      <c r="H502" s="142">
        <v>0</v>
      </c>
      <c r="I502" s="142">
        <v>0</v>
      </c>
      <c r="J502" s="169">
        <v>0</v>
      </c>
      <c r="K502" s="169">
        <v>0</v>
      </c>
      <c r="L502" s="169">
        <v>0.44076895853447939</v>
      </c>
      <c r="M502" s="169">
        <v>0.42383431432283847</v>
      </c>
      <c r="N502" s="169">
        <v>0.43160301151942626</v>
      </c>
      <c r="O502" s="169">
        <v>0.4335827949451001</v>
      </c>
      <c r="P502" s="169">
        <v>0.46231002222380713</v>
      </c>
      <c r="Q502" s="169">
        <v>0.396863374704014</v>
      </c>
      <c r="R502" s="169">
        <v>0.332406363082835</v>
      </c>
      <c r="S502" s="169">
        <v>0.28862861262307898</v>
      </c>
      <c r="T502" s="169">
        <v>0.272761731326778</v>
      </c>
      <c r="U502" s="169">
        <v>0.25124682141076998</v>
      </c>
      <c r="V502" s="116"/>
    </row>
    <row r="503" spans="1:23" ht="12.75" customHeight="1" outlineLevel="1">
      <c r="A503" s="118">
        <f t="shared" si="41"/>
        <v>0</v>
      </c>
      <c r="C503" s="105"/>
      <c r="D503" s="142"/>
      <c r="V503" s="116"/>
    </row>
    <row r="504" spans="1:23" ht="12.75" customHeight="1" outlineLevel="1">
      <c r="A504" s="118">
        <f t="shared" si="41"/>
        <v>0</v>
      </c>
      <c r="D504" s="247"/>
      <c r="E504" s="166" t="s">
        <v>692</v>
      </c>
      <c r="F504" s="166">
        <v>0</v>
      </c>
      <c r="G504" s="166" t="s">
        <v>64</v>
      </c>
      <c r="H504" s="166">
        <v>0</v>
      </c>
      <c r="I504" s="166">
        <v>0</v>
      </c>
      <c r="J504" s="169">
        <v>0</v>
      </c>
      <c r="K504" s="169">
        <v>0</v>
      </c>
      <c r="L504" s="169">
        <v>4.3937632812470401E-2</v>
      </c>
      <c r="M504" s="169">
        <v>4.4388447785598209E-2</v>
      </c>
      <c r="N504" s="169">
        <v>4.3895909933212199E-2</v>
      </c>
      <c r="O504" s="169">
        <v>4.379498348584461E-2</v>
      </c>
      <c r="P504" s="169">
        <v>4.3484507165619496E-2</v>
      </c>
      <c r="Q504" s="169">
        <v>3.9632263634104901E-2</v>
      </c>
      <c r="R504" s="169">
        <v>3.86101992503457E-2</v>
      </c>
      <c r="S504" s="169">
        <v>3.5336060426585401E-2</v>
      </c>
      <c r="T504" s="169">
        <v>3.1160302883736599E-2</v>
      </c>
      <c r="U504" s="169">
        <v>3.0670785659389001E-2</v>
      </c>
      <c r="V504" s="116"/>
    </row>
    <row r="505" spans="1:23" ht="12.75" customHeight="1" outlineLevel="1">
      <c r="A505" s="118">
        <f t="shared" si="41"/>
        <v>0</v>
      </c>
      <c r="D505" s="247"/>
      <c r="E505" s="166" t="s">
        <v>693</v>
      </c>
      <c r="F505" s="166">
        <v>0</v>
      </c>
      <c r="G505" s="166" t="s">
        <v>64</v>
      </c>
      <c r="H505" s="166">
        <v>0</v>
      </c>
      <c r="I505" s="166">
        <v>0</v>
      </c>
      <c r="J505" s="169">
        <v>0</v>
      </c>
      <c r="K505" s="169">
        <v>0</v>
      </c>
      <c r="L505" s="169">
        <v>3.63122760763782E-2</v>
      </c>
      <c r="M505" s="169">
        <v>3.48736368017609E-2</v>
      </c>
      <c r="N505" s="169">
        <v>3.75356889776872E-2</v>
      </c>
      <c r="O505" s="169">
        <v>4.5037551291320706E-2</v>
      </c>
      <c r="P505" s="169">
        <v>4.51122655078528E-2</v>
      </c>
      <c r="Q505" s="169">
        <v>3.1417669317246599E-2</v>
      </c>
      <c r="R505" s="169">
        <v>2.8586103626724899E-2</v>
      </c>
      <c r="S505" s="169">
        <v>2.7817054100039401E-2</v>
      </c>
      <c r="T505" s="169">
        <v>2.75154007193089E-2</v>
      </c>
      <c r="U505" s="169">
        <v>1.82077209709588E-2</v>
      </c>
      <c r="V505" s="116"/>
    </row>
    <row r="506" spans="1:23" ht="12.75" customHeight="1" outlineLevel="1">
      <c r="A506" s="118">
        <f t="shared" si="41"/>
        <v>0</v>
      </c>
      <c r="D506" s="247"/>
      <c r="E506" s="166" t="s">
        <v>694</v>
      </c>
      <c r="F506" s="166">
        <v>0</v>
      </c>
      <c r="G506" s="166" t="s">
        <v>64</v>
      </c>
      <c r="H506" s="166">
        <v>0</v>
      </c>
      <c r="I506" s="166">
        <v>0</v>
      </c>
      <c r="J506" s="169">
        <v>0</v>
      </c>
      <c r="K506" s="169">
        <v>0</v>
      </c>
      <c r="L506" s="169">
        <v>4.3937632812470401E-2</v>
      </c>
      <c r="M506" s="169">
        <v>4.4388447785598209E-2</v>
      </c>
      <c r="N506" s="169">
        <v>4.3895909933212199E-2</v>
      </c>
      <c r="O506" s="169">
        <v>4.379498348584461E-2</v>
      </c>
      <c r="P506" s="169">
        <v>4.3484507165619496E-2</v>
      </c>
      <c r="Q506" s="169">
        <v>3.9632263634104901E-2</v>
      </c>
      <c r="R506" s="169">
        <v>3.86101992503457E-2</v>
      </c>
      <c r="S506" s="169">
        <v>3.5336060426585401E-2</v>
      </c>
      <c r="T506" s="169">
        <v>3.1160302883736599E-2</v>
      </c>
      <c r="U506" s="169">
        <v>3.0670785659389001E-2</v>
      </c>
      <c r="V506" s="116"/>
    </row>
    <row r="507" spans="1:23" ht="12.75" customHeight="1" outlineLevel="1">
      <c r="A507" s="118">
        <f t="shared" si="41"/>
        <v>0</v>
      </c>
      <c r="D507" s="142"/>
      <c r="V507" s="116"/>
    </row>
    <row r="508" spans="1:23" ht="12.75" customHeight="1" outlineLevel="1">
      <c r="A508" s="118">
        <f t="shared" si="41"/>
        <v>0</v>
      </c>
      <c r="B508" s="209"/>
      <c r="C508" s="210"/>
      <c r="D508" s="178"/>
      <c r="E508" s="185" t="s">
        <v>695</v>
      </c>
      <c r="F508" s="185">
        <v>0</v>
      </c>
      <c r="G508" s="185" t="s">
        <v>29</v>
      </c>
      <c r="H508" s="185">
        <v>0</v>
      </c>
      <c r="I508" s="185">
        <v>0</v>
      </c>
      <c r="J508" s="187" t="s">
        <v>441</v>
      </c>
      <c r="K508" s="187" t="s">
        <v>441</v>
      </c>
      <c r="L508" s="187" t="s">
        <v>441</v>
      </c>
      <c r="M508" s="187" t="s">
        <v>441</v>
      </c>
      <c r="N508" s="187" t="s">
        <v>441</v>
      </c>
      <c r="O508" s="187" t="s">
        <v>441</v>
      </c>
      <c r="P508" s="187" t="s">
        <v>441</v>
      </c>
      <c r="Q508" s="187" t="s">
        <v>441</v>
      </c>
      <c r="R508" s="187" t="s">
        <v>441</v>
      </c>
      <c r="S508" s="187" t="s">
        <v>441</v>
      </c>
      <c r="T508" s="187" t="s">
        <v>441</v>
      </c>
      <c r="U508" s="187" t="s">
        <v>441</v>
      </c>
      <c r="V508" s="211"/>
      <c r="W508" s="212" t="s">
        <v>342</v>
      </c>
    </row>
    <row r="509" spans="1:23" ht="12.75" customHeight="1" outlineLevel="1">
      <c r="A509" s="118">
        <f t="shared" si="41"/>
        <v>0</v>
      </c>
      <c r="B509" s="209"/>
      <c r="C509" s="210"/>
      <c r="D509" s="178"/>
      <c r="E509" s="185" t="s">
        <v>696</v>
      </c>
      <c r="F509" s="185">
        <v>0</v>
      </c>
      <c r="G509" s="185" t="s">
        <v>29</v>
      </c>
      <c r="H509" s="185">
        <v>0</v>
      </c>
      <c r="I509" s="185">
        <v>0</v>
      </c>
      <c r="J509" s="187" t="s">
        <v>441</v>
      </c>
      <c r="K509" s="187" t="s">
        <v>441</v>
      </c>
      <c r="L509" s="187" t="s">
        <v>441</v>
      </c>
      <c r="M509" s="187" t="s">
        <v>441</v>
      </c>
      <c r="N509" s="187" t="s">
        <v>441</v>
      </c>
      <c r="O509" s="187" t="s">
        <v>441</v>
      </c>
      <c r="P509" s="187" t="s">
        <v>441</v>
      </c>
      <c r="Q509" s="187" t="s">
        <v>441</v>
      </c>
      <c r="R509" s="187" t="s">
        <v>441</v>
      </c>
      <c r="S509" s="187" t="s">
        <v>441</v>
      </c>
      <c r="T509" s="187" t="s">
        <v>441</v>
      </c>
      <c r="U509" s="187" t="s">
        <v>441</v>
      </c>
      <c r="V509" s="211"/>
      <c r="W509" s="212" t="s">
        <v>342</v>
      </c>
    </row>
    <row r="510" spans="1:23" ht="12.75" customHeight="1" outlineLevel="1">
      <c r="A510" s="118">
        <f t="shared" si="41"/>
        <v>0</v>
      </c>
      <c r="D510" s="142"/>
      <c r="V510" s="116"/>
    </row>
    <row r="511" spans="1:23" ht="12.75" customHeight="1" outlineLevel="1">
      <c r="A511" s="118">
        <f t="shared" si="41"/>
        <v>0</v>
      </c>
      <c r="D511" s="164" t="s">
        <v>697</v>
      </c>
      <c r="E511" s="166" t="s">
        <v>698</v>
      </c>
      <c r="F511" s="270" t="s">
        <v>539</v>
      </c>
      <c r="G511" s="253" t="s">
        <v>482</v>
      </c>
      <c r="H511" s="225"/>
      <c r="I511" s="253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16"/>
    </row>
    <row r="512" spans="1:23" ht="12.75" customHeight="1" outlineLevel="1">
      <c r="A512" s="118">
        <f t="shared" si="41"/>
        <v>0</v>
      </c>
      <c r="D512" s="164" t="s">
        <v>699</v>
      </c>
      <c r="E512" s="166" t="s">
        <v>700</v>
      </c>
      <c r="F512" s="270" t="s">
        <v>539</v>
      </c>
      <c r="G512" s="253" t="s">
        <v>482</v>
      </c>
      <c r="H512" s="225"/>
      <c r="I512" s="253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16"/>
    </row>
    <row r="513" spans="1:23" ht="12.75" customHeight="1" outlineLevel="1">
      <c r="A513" s="118">
        <f t="shared" si="41"/>
        <v>0</v>
      </c>
      <c r="D513" s="142"/>
      <c r="V513" s="116"/>
    </row>
    <row r="514" spans="1:23" ht="12.75" customHeight="1" outlineLevel="1">
      <c r="A514" s="118">
        <f t="shared" si="41"/>
        <v>0</v>
      </c>
      <c r="B514" s="209"/>
      <c r="C514" s="210"/>
      <c r="D514" s="178"/>
      <c r="E514" s="185" t="s">
        <v>701</v>
      </c>
      <c r="F514" s="185">
        <v>0</v>
      </c>
      <c r="G514" s="185" t="s">
        <v>29</v>
      </c>
      <c r="H514" s="185">
        <v>0</v>
      </c>
      <c r="I514" s="185">
        <v>0</v>
      </c>
      <c r="J514" s="187" t="s">
        <v>441</v>
      </c>
      <c r="K514" s="187" t="s">
        <v>441</v>
      </c>
      <c r="L514" s="187" t="s">
        <v>441</v>
      </c>
      <c r="M514" s="187" t="s">
        <v>441</v>
      </c>
      <c r="N514" s="187" t="s">
        <v>441</v>
      </c>
      <c r="O514" s="187" t="s">
        <v>441</v>
      </c>
      <c r="P514" s="187" t="s">
        <v>441</v>
      </c>
      <c r="Q514" s="187" t="s">
        <v>441</v>
      </c>
      <c r="R514" s="187" t="s">
        <v>441</v>
      </c>
      <c r="S514" s="187" t="s">
        <v>441</v>
      </c>
      <c r="T514" s="187" t="s">
        <v>441</v>
      </c>
      <c r="U514" s="187" t="s">
        <v>441</v>
      </c>
      <c r="V514" s="211"/>
      <c r="W514" s="212" t="s">
        <v>342</v>
      </c>
    </row>
    <row r="515" spans="1:23" ht="12.75" customHeight="1" outlineLevel="1">
      <c r="A515" s="118">
        <f t="shared" si="41"/>
        <v>0</v>
      </c>
      <c r="D515" s="142"/>
      <c r="V515" s="116"/>
    </row>
    <row r="516" spans="1:23" s="109" customFormat="1" ht="12.75" customHeight="1" outlineLevel="1">
      <c r="A516" s="118">
        <f t="shared" si="41"/>
        <v>0</v>
      </c>
      <c r="B516" s="176"/>
      <c r="C516" s="177"/>
      <c r="D516" s="166"/>
      <c r="E516" s="166" t="s">
        <v>702</v>
      </c>
      <c r="F516" s="166">
        <v>0</v>
      </c>
      <c r="G516" s="166" t="s">
        <v>64</v>
      </c>
      <c r="H516" s="166">
        <v>0</v>
      </c>
      <c r="I516" s="166">
        <v>0</v>
      </c>
      <c r="J516" s="271">
        <v>0</v>
      </c>
      <c r="K516" s="271">
        <v>0</v>
      </c>
      <c r="L516" s="271">
        <v>4.1834703625000857E-2</v>
      </c>
      <c r="M516" s="271">
        <v>4.1834703625000857E-2</v>
      </c>
      <c r="N516" s="271">
        <v>4.1834703625000857E-2</v>
      </c>
      <c r="O516" s="271">
        <v>4.1834703625000857E-2</v>
      </c>
      <c r="P516" s="271">
        <v>4.1834703625000857E-2</v>
      </c>
      <c r="Q516" s="271">
        <v>4.1834703625000857E-2</v>
      </c>
      <c r="R516" s="271">
        <v>4.1834703625000857E-2</v>
      </c>
      <c r="S516" s="271">
        <v>4.1834703625000857E-2</v>
      </c>
      <c r="T516" s="271">
        <v>4.1834703625000857E-2</v>
      </c>
      <c r="U516" s="271">
        <v>4.1834703625000857E-2</v>
      </c>
      <c r="V516" s="255"/>
      <c r="W516" s="256"/>
    </row>
    <row r="517" spans="1:23" ht="12.75" customHeight="1" outlineLevel="1">
      <c r="A517" s="118">
        <f t="shared" si="41"/>
        <v>0</v>
      </c>
      <c r="D517" s="142"/>
      <c r="E517" s="166" t="s">
        <v>703</v>
      </c>
      <c r="F517" s="166">
        <v>0</v>
      </c>
      <c r="G517" s="166" t="s">
        <v>64</v>
      </c>
      <c r="H517" s="166">
        <v>0</v>
      </c>
      <c r="I517" s="166">
        <v>0</v>
      </c>
      <c r="J517" s="271">
        <v>0</v>
      </c>
      <c r="K517" s="271">
        <v>0</v>
      </c>
      <c r="L517" s="271">
        <v>6.1697142303897605E-2</v>
      </c>
      <c r="M517" s="271">
        <v>6.1697142303897605E-2</v>
      </c>
      <c r="N517" s="271">
        <v>6.1697142303897605E-2</v>
      </c>
      <c r="O517" s="271">
        <v>6.1697142303897605E-2</v>
      </c>
      <c r="P517" s="271">
        <v>6.1697142303897605E-2</v>
      </c>
      <c r="Q517" s="271">
        <v>6.1697142303897605E-2</v>
      </c>
      <c r="R517" s="271">
        <v>6.1697142303897605E-2</v>
      </c>
      <c r="S517" s="271">
        <v>6.1697142303897605E-2</v>
      </c>
      <c r="T517" s="271">
        <v>6.1697142303897605E-2</v>
      </c>
      <c r="U517" s="271">
        <v>6.1697142303897605E-2</v>
      </c>
      <c r="V517" s="116"/>
    </row>
    <row r="518" spans="1:23" ht="12.75" customHeight="1" outlineLevel="1">
      <c r="A518" s="118">
        <f t="shared" si="41"/>
        <v>0</v>
      </c>
      <c r="D518" s="142"/>
      <c r="E518" s="166" t="s">
        <v>704</v>
      </c>
      <c r="F518" s="166">
        <v>0</v>
      </c>
      <c r="G518" s="166" t="s">
        <v>64</v>
      </c>
      <c r="H518" s="166">
        <v>0</v>
      </c>
      <c r="I518" s="166">
        <v>0</v>
      </c>
      <c r="J518" s="271">
        <v>0</v>
      </c>
      <c r="K518" s="271">
        <v>0</v>
      </c>
      <c r="L518" s="271">
        <v>0.6</v>
      </c>
      <c r="M518" s="271">
        <v>0.6</v>
      </c>
      <c r="N518" s="271">
        <v>0.6</v>
      </c>
      <c r="O518" s="271">
        <v>0.6</v>
      </c>
      <c r="P518" s="271">
        <v>0.6</v>
      </c>
      <c r="Q518" s="271">
        <v>0.6</v>
      </c>
      <c r="R518" s="271">
        <v>0.6</v>
      </c>
      <c r="S518" s="271">
        <v>0.6</v>
      </c>
      <c r="T518" s="271">
        <v>0.6</v>
      </c>
      <c r="U518" s="271">
        <v>0.6</v>
      </c>
      <c r="V518" s="116"/>
    </row>
    <row r="519" spans="1:23" ht="12.75" customHeight="1" outlineLevel="1">
      <c r="A519" s="118">
        <f t="shared" si="41"/>
        <v>0</v>
      </c>
      <c r="D519" s="142"/>
      <c r="V519" s="116"/>
    </row>
    <row r="520" spans="1:23" ht="12.75" customHeight="1" outlineLevel="1">
      <c r="A520" s="118">
        <f t="shared" si="41"/>
        <v>0</v>
      </c>
      <c r="C520" s="250" t="s">
        <v>548</v>
      </c>
      <c r="D520" s="214"/>
      <c r="V520" s="116"/>
    </row>
    <row r="521" spans="1:23" ht="12.75" customHeight="1" outlineLevel="1">
      <c r="A521" s="118">
        <f t="shared" si="41"/>
        <v>0</v>
      </c>
      <c r="D521" s="142"/>
      <c r="V521" s="116"/>
    </row>
    <row r="522" spans="1:23" ht="12.75" customHeight="1" outlineLevel="1">
      <c r="A522" s="118">
        <f t="shared" si="41"/>
        <v>0</v>
      </c>
      <c r="D522" s="178"/>
      <c r="E522" s="166" t="s">
        <v>705</v>
      </c>
      <c r="F522" s="166">
        <v>0</v>
      </c>
      <c r="G522" s="166">
        <v>0</v>
      </c>
      <c r="H522" s="166">
        <v>0</v>
      </c>
      <c r="I522" s="166">
        <v>0</v>
      </c>
      <c r="J522" s="179">
        <v>0</v>
      </c>
      <c r="K522" s="179">
        <v>35.372011312864799</v>
      </c>
      <c r="L522" s="179">
        <v>34.116381533971001</v>
      </c>
      <c r="M522" s="179">
        <v>34.499755727278902</v>
      </c>
      <c r="N522" s="179">
        <v>35.320732379840301</v>
      </c>
      <c r="O522" s="179">
        <v>35.811303917758799</v>
      </c>
      <c r="P522" s="179">
        <v>36.129726177437199</v>
      </c>
      <c r="Q522" s="179">
        <v>0</v>
      </c>
      <c r="R522" s="179">
        <v>0</v>
      </c>
      <c r="S522" s="179">
        <v>0</v>
      </c>
      <c r="T522" s="179">
        <v>0</v>
      </c>
      <c r="U522" s="179">
        <v>0</v>
      </c>
      <c r="V522" s="116"/>
    </row>
    <row r="523" spans="1:23" ht="12.75" customHeight="1" outlineLevel="1">
      <c r="A523" s="118">
        <f t="shared" si="41"/>
        <v>0</v>
      </c>
      <c r="D523" s="142"/>
      <c r="V523" s="116"/>
    </row>
    <row r="524" spans="1:23" ht="12.75" customHeight="1" outlineLevel="1">
      <c r="A524" s="118">
        <f t="shared" si="41"/>
        <v>0</v>
      </c>
      <c r="D524" s="142"/>
      <c r="V524" s="116"/>
    </row>
    <row r="525" spans="1:23" ht="12.75" customHeight="1" outlineLevel="1">
      <c r="A525" s="105" t="s">
        <v>550</v>
      </c>
      <c r="D525" s="142"/>
      <c r="V525" s="116"/>
    </row>
    <row r="526" spans="1:23" ht="12.75" customHeight="1" outlineLevel="1">
      <c r="A526" s="118">
        <f t="shared" ref="A526:A533" si="42" xml:space="preserve"> IF(OR(D526 = "", D526 ="tbc", D526 = "n/a"), 0, COUNTIF($D$7:$D$2035, D526) - 1)</f>
        <v>0</v>
      </c>
      <c r="D526" s="142"/>
      <c r="V526" s="116"/>
    </row>
    <row r="527" spans="1:23" ht="12.75" customHeight="1" outlineLevel="1">
      <c r="A527" s="118">
        <f t="shared" si="42"/>
        <v>0</v>
      </c>
      <c r="B527" s="138" t="s">
        <v>551</v>
      </c>
      <c r="C527" s="138"/>
      <c r="D527" s="151"/>
      <c r="E527" s="139"/>
      <c r="V527" s="116"/>
    </row>
    <row r="528" spans="1:23" ht="12.75" customHeight="1" outlineLevel="1">
      <c r="A528" s="118">
        <f t="shared" si="42"/>
        <v>0</v>
      </c>
      <c r="D528" s="142"/>
      <c r="V528" s="116"/>
    </row>
    <row r="529" spans="1:23" ht="12.75" customHeight="1" outlineLevel="1">
      <c r="A529" s="118">
        <f t="shared" si="42"/>
        <v>0</v>
      </c>
      <c r="D529" s="178"/>
      <c r="E529" s="142" t="s">
        <v>706</v>
      </c>
      <c r="F529" s="169">
        <v>0.81990386197060117</v>
      </c>
      <c r="G529" s="142" t="s">
        <v>64</v>
      </c>
      <c r="V529" s="116"/>
    </row>
    <row r="530" spans="1:23" ht="12.75" customHeight="1" outlineLevel="1">
      <c r="A530" s="118">
        <f t="shared" si="42"/>
        <v>0</v>
      </c>
      <c r="D530" s="178"/>
      <c r="E530" s="142" t="s">
        <v>707</v>
      </c>
      <c r="F530" s="252">
        <v>0.6</v>
      </c>
      <c r="G530" s="142" t="s">
        <v>64</v>
      </c>
      <c r="V530" s="116"/>
    </row>
    <row r="531" spans="1:23" ht="12.75" customHeight="1" outlineLevel="1">
      <c r="A531" s="118">
        <f t="shared" si="42"/>
        <v>0</v>
      </c>
      <c r="D531" s="142"/>
      <c r="E531" s="142" t="s">
        <v>708</v>
      </c>
      <c r="F531" s="169">
        <v>0.6</v>
      </c>
      <c r="G531" s="142" t="s">
        <v>64</v>
      </c>
      <c r="V531" s="116"/>
    </row>
    <row r="532" spans="1:23" ht="12.75" customHeight="1" outlineLevel="1">
      <c r="A532" s="118">
        <f t="shared" si="42"/>
        <v>0</v>
      </c>
      <c r="D532" s="142"/>
      <c r="V532" s="116"/>
    </row>
    <row r="533" spans="1:23" ht="12.75" customHeight="1" outlineLevel="1">
      <c r="A533" s="118">
        <f t="shared" si="42"/>
        <v>0</v>
      </c>
      <c r="D533" s="142"/>
      <c r="V533" s="116"/>
    </row>
    <row r="534" spans="1:23" ht="12.75" customHeight="1" outlineLevel="1">
      <c r="A534" s="105" t="s">
        <v>555</v>
      </c>
      <c r="D534" s="142"/>
      <c r="V534" s="116"/>
    </row>
    <row r="535" spans="1:23" ht="12.75" customHeight="1" outlineLevel="1">
      <c r="A535" s="118">
        <f t="shared" ref="A535:A540" si="43" xml:space="preserve"> IF(OR(D535 = "", D535 ="tbc", D535 = "n/a"), 0, COUNTIF($D$7:$D$2035, D535) - 1)</f>
        <v>0</v>
      </c>
      <c r="D535" s="142"/>
      <c r="V535" s="116"/>
    </row>
    <row r="536" spans="1:23" ht="12.75" customHeight="1" outlineLevel="1">
      <c r="A536" s="118">
        <f t="shared" si="43"/>
        <v>0</v>
      </c>
      <c r="B536" s="209"/>
      <c r="C536" s="210"/>
      <c r="D536" s="164" t="s">
        <v>709</v>
      </c>
      <c r="E536" s="185" t="s">
        <v>710</v>
      </c>
      <c r="F536" s="185">
        <v>0</v>
      </c>
      <c r="G536" s="186" t="s">
        <v>29</v>
      </c>
      <c r="H536" s="186">
        <f xml:space="preserve"> SUM(J536:U536)</f>
        <v>-32.473425296262718</v>
      </c>
      <c r="I536" s="186"/>
      <c r="J536" s="187">
        <v>0</v>
      </c>
      <c r="K536" s="187">
        <v>0</v>
      </c>
      <c r="L536" s="187">
        <v>-10.607893337226045</v>
      </c>
      <c r="M536" s="187">
        <v>-10.820496556303629</v>
      </c>
      <c r="N536" s="187">
        <v>-11.04503540273304</v>
      </c>
      <c r="O536" s="187">
        <v>0</v>
      </c>
      <c r="P536" s="187">
        <v>0</v>
      </c>
      <c r="Q536" s="187">
        <v>0</v>
      </c>
      <c r="R536" s="187">
        <v>0</v>
      </c>
      <c r="S536" s="187">
        <v>0</v>
      </c>
      <c r="T536" s="187">
        <v>0</v>
      </c>
      <c r="U536" s="187">
        <v>0</v>
      </c>
      <c r="V536" s="211"/>
      <c r="W536" s="212" t="s">
        <v>434</v>
      </c>
    </row>
    <row r="537" spans="1:23" ht="12.75" customHeight="1" outlineLevel="1">
      <c r="A537" s="118">
        <f t="shared" si="43"/>
        <v>0</v>
      </c>
      <c r="D537" s="142"/>
      <c r="V537" s="116"/>
    </row>
    <row r="538" spans="1:23" ht="12.75" customHeight="1" outlineLevel="1">
      <c r="A538" s="118">
        <f t="shared" si="43"/>
        <v>0</v>
      </c>
      <c r="B538" s="209"/>
      <c r="C538" s="210"/>
      <c r="D538" s="178"/>
      <c r="E538" s="185" t="s">
        <v>711</v>
      </c>
      <c r="F538" s="185" t="s">
        <v>558</v>
      </c>
      <c r="G538" s="185" t="s">
        <v>29</v>
      </c>
      <c r="H538" s="185">
        <v>0</v>
      </c>
      <c r="I538" s="185">
        <v>0</v>
      </c>
      <c r="J538" s="187" t="s">
        <v>441</v>
      </c>
      <c r="K538" s="187" t="s">
        <v>441</v>
      </c>
      <c r="L538" s="187" t="s">
        <v>441</v>
      </c>
      <c r="M538" s="187" t="s">
        <v>441</v>
      </c>
      <c r="N538" s="187" t="s">
        <v>441</v>
      </c>
      <c r="O538" s="187" t="s">
        <v>441</v>
      </c>
      <c r="P538" s="187" t="s">
        <v>441</v>
      </c>
      <c r="Q538" s="187" t="s">
        <v>441</v>
      </c>
      <c r="R538" s="187" t="s">
        <v>441</v>
      </c>
      <c r="S538" s="187" t="s">
        <v>441</v>
      </c>
      <c r="T538" s="187" t="s">
        <v>441</v>
      </c>
      <c r="U538" s="187" t="s">
        <v>441</v>
      </c>
      <c r="V538" s="211"/>
      <c r="W538" s="212" t="s">
        <v>434</v>
      </c>
    </row>
    <row r="539" spans="1:23" ht="12.75" customHeight="1" outlineLevel="1">
      <c r="A539" s="118">
        <f t="shared" si="43"/>
        <v>0</v>
      </c>
      <c r="D539" s="142"/>
      <c r="V539" s="116"/>
    </row>
    <row r="540" spans="1:23" ht="12.75" customHeight="1" outlineLevel="1">
      <c r="A540" s="118">
        <f t="shared" si="43"/>
        <v>0</v>
      </c>
      <c r="D540" s="142"/>
      <c r="V540" s="116"/>
    </row>
    <row r="541" spans="1:23" ht="12.75" customHeight="1" outlineLevel="1">
      <c r="A541" s="105" t="s">
        <v>560</v>
      </c>
      <c r="D541" s="142"/>
      <c r="V541" s="116"/>
    </row>
    <row r="542" spans="1:23" ht="12.75" customHeight="1" outlineLevel="1">
      <c r="A542" s="118">
        <f xml:space="preserve"> IF(OR(D542 = "", D542 ="tbc", D542 = "n/a"), 0, COUNTIF($D$7:$D$2035, D542) - 1)</f>
        <v>0</v>
      </c>
      <c r="D542" s="142"/>
      <c r="V542" s="116"/>
    </row>
    <row r="543" spans="1:23" ht="12.75" customHeight="1" outlineLevel="1">
      <c r="A543" s="118">
        <f xml:space="preserve"> IF(OR(D543 = "", D543 ="tbc", D543 = "n/a"), 0, COUNTIF($D$7:$D$2035, D543) - 1)</f>
        <v>0</v>
      </c>
      <c r="D543" s="178"/>
      <c r="E543" s="168" t="s">
        <v>712</v>
      </c>
      <c r="F543" s="245"/>
      <c r="G543" s="168" t="s">
        <v>64</v>
      </c>
      <c r="H543" s="168"/>
      <c r="I543" s="168"/>
      <c r="J543" s="168"/>
      <c r="K543" s="168"/>
      <c r="L543" s="168"/>
      <c r="M543" s="168"/>
      <c r="N543" s="168"/>
      <c r="O543" s="168"/>
      <c r="P543" s="168"/>
      <c r="Q543" s="168"/>
      <c r="R543" s="168"/>
      <c r="S543" s="168"/>
      <c r="T543" s="168"/>
      <c r="U543" s="168"/>
      <c r="V543" s="116"/>
    </row>
    <row r="544" spans="1:23" ht="12.75" customHeight="1" outlineLevel="1">
      <c r="A544" s="118">
        <f xml:space="preserve"> IF(OR(D544 = "", D544 ="tbc", D544 = "n/a"), 0, COUNTIF($D$7:$D$2035, D544) - 1)</f>
        <v>0</v>
      </c>
      <c r="D544" s="178"/>
      <c r="E544" s="168" t="s">
        <v>713</v>
      </c>
      <c r="F544" s="245"/>
      <c r="G544" s="168" t="s">
        <v>64</v>
      </c>
      <c r="H544" s="168"/>
      <c r="I544" s="168"/>
      <c r="J544" s="168"/>
      <c r="K544" s="168"/>
      <c r="L544" s="168"/>
      <c r="M544" s="168"/>
      <c r="N544" s="168"/>
      <c r="O544" s="168"/>
      <c r="P544" s="168"/>
      <c r="Q544" s="168"/>
      <c r="R544" s="168"/>
      <c r="S544" s="168"/>
      <c r="T544" s="168"/>
      <c r="U544" s="168"/>
      <c r="V544" s="116"/>
    </row>
    <row r="545" spans="1:23" ht="12.75" customHeight="1" outlineLevel="1">
      <c r="A545" s="118">
        <f xml:space="preserve"> IF(OR(D545 = "", D545 ="tbc", D545 = "n/a"), 0, COUNTIF($D$7:$D$2035, D545) - 1)</f>
        <v>0</v>
      </c>
      <c r="D545" s="142"/>
      <c r="V545" s="116"/>
    </row>
    <row r="546" spans="1:23" ht="12.75" customHeight="1" outlineLevel="1">
      <c r="A546" s="118">
        <f xml:space="preserve"> IF(OR(D546 = "", D546 ="tbc", D546 = "n/a"), 0, COUNTIF($D$7:$D$2035, D546) - 1)</f>
        <v>0</v>
      </c>
      <c r="D546" s="142"/>
      <c r="V546" s="116"/>
    </row>
    <row r="547" spans="1:23" ht="12.75" customHeight="1" outlineLevel="1">
      <c r="A547" s="105" t="s">
        <v>563</v>
      </c>
      <c r="D547" s="142"/>
      <c r="V547" s="116"/>
    </row>
    <row r="548" spans="1:23" ht="12.75" customHeight="1" outlineLevel="1">
      <c r="A548" s="118">
        <f t="shared" ref="A548:A570" si="44" xml:space="preserve"> IF(OR(D548 = "", D548 ="tbc", D548 = "n/a"), 0, COUNTIF($D$7:$D$2035, D548) - 1)</f>
        <v>0</v>
      </c>
      <c r="D548" s="142"/>
      <c r="V548" s="116"/>
    </row>
    <row r="549" spans="1:23" ht="12.75" customHeight="1" outlineLevel="1">
      <c r="A549" s="118">
        <f t="shared" si="44"/>
        <v>0</v>
      </c>
      <c r="C549" s="250" t="s">
        <v>564</v>
      </c>
      <c r="D549" s="214"/>
      <c r="V549" s="116"/>
    </row>
    <row r="550" spans="1:23" ht="12.75" customHeight="1" outlineLevel="1">
      <c r="A550" s="118">
        <f t="shared" si="44"/>
        <v>0</v>
      </c>
      <c r="D550" s="164" t="s">
        <v>714</v>
      </c>
      <c r="E550" s="166" t="s">
        <v>715</v>
      </c>
      <c r="F550" s="166"/>
      <c r="G550" s="253" t="s">
        <v>64</v>
      </c>
      <c r="H550" s="189"/>
      <c r="I550" s="189"/>
      <c r="J550" s="169">
        <v>0</v>
      </c>
      <c r="K550" s="169">
        <v>0</v>
      </c>
      <c r="L550" s="169">
        <v>0.25713568073985399</v>
      </c>
      <c r="M550" s="169">
        <v>0.23675951858408201</v>
      </c>
      <c r="N550" s="169">
        <v>0.24218497847009399</v>
      </c>
      <c r="O550" s="169">
        <v>0.22427323681914399</v>
      </c>
      <c r="P550" s="169">
        <v>0.21871362681835699</v>
      </c>
      <c r="Q550" s="169">
        <v>0</v>
      </c>
      <c r="R550" s="169">
        <v>0</v>
      </c>
      <c r="S550" s="169">
        <v>0</v>
      </c>
      <c r="T550" s="169">
        <v>0</v>
      </c>
      <c r="U550" s="169">
        <v>0</v>
      </c>
      <c r="V550" s="116"/>
    </row>
    <row r="551" spans="1:23" ht="12.75" customHeight="1" outlineLevel="1">
      <c r="A551" s="118">
        <f t="shared" si="44"/>
        <v>0</v>
      </c>
      <c r="D551" s="164" t="s">
        <v>716</v>
      </c>
      <c r="E551" s="166" t="s">
        <v>717</v>
      </c>
      <c r="F551" s="166"/>
      <c r="G551" s="253" t="s">
        <v>64</v>
      </c>
      <c r="H551" s="189"/>
      <c r="I551" s="189"/>
      <c r="J551" s="169">
        <v>0</v>
      </c>
      <c r="K551" s="169">
        <v>0</v>
      </c>
      <c r="L551" s="169">
        <v>0.188679593712166</v>
      </c>
      <c r="M551" s="169">
        <v>0.22240357176620301</v>
      </c>
      <c r="N551" s="169">
        <v>0.26365026192719898</v>
      </c>
      <c r="O551" s="169">
        <v>0.27672450010241301</v>
      </c>
      <c r="P551" s="169">
        <v>0.27744707214721698</v>
      </c>
      <c r="Q551" s="169">
        <v>0</v>
      </c>
      <c r="R551" s="169">
        <v>0</v>
      </c>
      <c r="S551" s="169">
        <v>0</v>
      </c>
      <c r="T551" s="169">
        <v>0</v>
      </c>
      <c r="U551" s="169">
        <v>0</v>
      </c>
      <c r="V551" s="116"/>
    </row>
    <row r="552" spans="1:23" ht="12.75" customHeight="1" outlineLevel="1">
      <c r="A552" s="118">
        <f t="shared" si="44"/>
        <v>0</v>
      </c>
      <c r="D552" s="164"/>
      <c r="E552" s="166" t="s">
        <v>718</v>
      </c>
      <c r="F552" s="166"/>
      <c r="G552" s="253" t="s">
        <v>64</v>
      </c>
      <c r="H552" s="189"/>
      <c r="I552" s="189"/>
      <c r="J552" s="169">
        <v>0</v>
      </c>
      <c r="K552" s="169">
        <v>0</v>
      </c>
      <c r="L552" s="169">
        <v>7.8117971988980704E-3</v>
      </c>
      <c r="M552" s="169">
        <v>7.1305777259863404E-3</v>
      </c>
      <c r="N552" s="169">
        <v>7.2899974511871487E-3</v>
      </c>
      <c r="O552" s="169">
        <v>7.4304102762488798E-3</v>
      </c>
      <c r="P552" s="169">
        <v>7.9247077026255996E-3</v>
      </c>
      <c r="Q552" s="169">
        <v>0</v>
      </c>
      <c r="R552" s="169">
        <v>0</v>
      </c>
      <c r="S552" s="169">
        <v>0</v>
      </c>
      <c r="T552" s="169">
        <v>0</v>
      </c>
      <c r="U552" s="169">
        <v>0</v>
      </c>
      <c r="V552" s="116"/>
    </row>
    <row r="553" spans="1:23" ht="12.75" customHeight="1" outlineLevel="1">
      <c r="A553" s="118">
        <f t="shared" si="44"/>
        <v>0</v>
      </c>
      <c r="D553" s="164" t="s">
        <v>719</v>
      </c>
      <c r="E553" s="166" t="s">
        <v>720</v>
      </c>
      <c r="F553" s="166"/>
      <c r="G553" s="253" t="s">
        <v>64</v>
      </c>
      <c r="H553" s="189"/>
      <c r="I553" s="189"/>
      <c r="J553" s="169">
        <v>0</v>
      </c>
      <c r="K553" s="169">
        <v>0</v>
      </c>
      <c r="L553" s="169">
        <v>8.8943414909300989E-4</v>
      </c>
      <c r="M553" s="169">
        <v>9.3142628117838207E-4</v>
      </c>
      <c r="N553" s="169">
        <v>9.7133978603545395E-4</v>
      </c>
      <c r="O553" s="169">
        <v>9.71574313721789E-4</v>
      </c>
      <c r="P553" s="169">
        <v>8.9143278560648899E-4</v>
      </c>
      <c r="Q553" s="169">
        <v>0</v>
      </c>
      <c r="R553" s="169">
        <v>0</v>
      </c>
      <c r="S553" s="169">
        <v>0</v>
      </c>
      <c r="T553" s="169">
        <v>0</v>
      </c>
      <c r="U553" s="169">
        <v>0</v>
      </c>
      <c r="V553" s="116"/>
    </row>
    <row r="554" spans="1:23" ht="12.75" customHeight="1" outlineLevel="1">
      <c r="A554" s="118">
        <f t="shared" si="44"/>
        <v>0</v>
      </c>
      <c r="D554" s="142"/>
      <c r="E554" s="168" t="s">
        <v>721</v>
      </c>
      <c r="F554" s="168"/>
      <c r="G554" s="168" t="s">
        <v>64</v>
      </c>
      <c r="J554" s="257">
        <f t="shared" ref="J554:U554" si="45" xml:space="preserve"> 1 - SUM(J550:J553)</f>
        <v>1</v>
      </c>
      <c r="K554" s="257">
        <f t="shared" si="45"/>
        <v>1</v>
      </c>
      <c r="L554" s="257">
        <f t="shared" si="45"/>
        <v>0.54548349419998898</v>
      </c>
      <c r="M554" s="257">
        <f t="shared" si="45"/>
        <v>0.53277490564255026</v>
      </c>
      <c r="N554" s="257">
        <f t="shared" si="45"/>
        <v>0.48590342236548434</v>
      </c>
      <c r="O554" s="257">
        <f t="shared" si="45"/>
        <v>0.49060027848847232</v>
      </c>
      <c r="P554" s="257">
        <f t="shared" si="45"/>
        <v>0.495023160546194</v>
      </c>
      <c r="Q554" s="257">
        <f t="shared" si="45"/>
        <v>1</v>
      </c>
      <c r="R554" s="257">
        <f t="shared" si="45"/>
        <v>1</v>
      </c>
      <c r="S554" s="257">
        <f t="shared" si="45"/>
        <v>1</v>
      </c>
      <c r="T554" s="257">
        <f t="shared" si="45"/>
        <v>1</v>
      </c>
      <c r="U554" s="257">
        <f t="shared" si="45"/>
        <v>1</v>
      </c>
      <c r="V554" s="116"/>
    </row>
    <row r="555" spans="1:23" ht="12.75" customHeight="1" outlineLevel="1">
      <c r="A555" s="118">
        <f t="shared" si="44"/>
        <v>0</v>
      </c>
      <c r="D555" s="142"/>
      <c r="V555" s="116"/>
    </row>
    <row r="556" spans="1:23" s="273" customFormat="1" ht="12.75" customHeight="1" outlineLevel="1">
      <c r="A556" s="118">
        <f t="shared" si="44"/>
        <v>0</v>
      </c>
      <c r="B556" s="209"/>
      <c r="C556" s="210"/>
      <c r="D556" s="185"/>
      <c r="E556" s="185" t="s">
        <v>722</v>
      </c>
      <c r="F556" s="185">
        <v>0</v>
      </c>
      <c r="G556" s="185" t="s">
        <v>29</v>
      </c>
      <c r="H556" s="185">
        <v>0</v>
      </c>
      <c r="I556" s="185">
        <v>0</v>
      </c>
      <c r="J556" s="187">
        <v>0</v>
      </c>
      <c r="K556" s="187">
        <v>0</v>
      </c>
      <c r="L556" s="187">
        <v>0</v>
      </c>
      <c r="M556" s="187">
        <v>0</v>
      </c>
      <c r="N556" s="187">
        <v>0</v>
      </c>
      <c r="O556" s="187">
        <v>0</v>
      </c>
      <c r="P556" s="187">
        <v>0</v>
      </c>
      <c r="Q556" s="187">
        <v>0</v>
      </c>
      <c r="R556" s="187">
        <v>0</v>
      </c>
      <c r="S556" s="187">
        <v>0</v>
      </c>
      <c r="T556" s="187">
        <v>0</v>
      </c>
      <c r="U556" s="187">
        <v>0</v>
      </c>
      <c r="V556" s="272"/>
      <c r="W556" s="212" t="s">
        <v>434</v>
      </c>
    </row>
    <row r="557" spans="1:23" s="273" customFormat="1" ht="12.75" customHeight="1" outlineLevel="1">
      <c r="A557" s="118">
        <f t="shared" si="44"/>
        <v>0</v>
      </c>
      <c r="B557" s="209"/>
      <c r="C557" s="210"/>
      <c r="D557" s="185"/>
      <c r="E557" s="185" t="s">
        <v>723</v>
      </c>
      <c r="F557" s="185">
        <v>0</v>
      </c>
      <c r="G557" s="185" t="s">
        <v>29</v>
      </c>
      <c r="H557" s="185">
        <v>322.53350802038972</v>
      </c>
      <c r="I557" s="185">
        <v>0</v>
      </c>
      <c r="J557" s="187">
        <v>0</v>
      </c>
      <c r="K557" s="187">
        <v>0</v>
      </c>
      <c r="L557" s="187">
        <v>48.230247227550301</v>
      </c>
      <c r="M557" s="187">
        <v>56.321834492393997</v>
      </c>
      <c r="N557" s="187">
        <v>65.023345743654701</v>
      </c>
      <c r="O557" s="187">
        <v>72.781554831701399</v>
      </c>
      <c r="P557" s="187">
        <v>80.176525725089306</v>
      </c>
      <c r="Q557" s="187">
        <v>0</v>
      </c>
      <c r="R557" s="187">
        <v>0</v>
      </c>
      <c r="S557" s="187">
        <v>0</v>
      </c>
      <c r="T557" s="187">
        <v>0</v>
      </c>
      <c r="U557" s="187">
        <v>0</v>
      </c>
      <c r="V557" s="272"/>
      <c r="W557" s="212" t="s">
        <v>434</v>
      </c>
    </row>
    <row r="558" spans="1:23" ht="12.75" customHeight="1" outlineLevel="1">
      <c r="A558" s="118">
        <f t="shared" si="44"/>
        <v>0</v>
      </c>
      <c r="D558" s="142"/>
      <c r="V558" s="116"/>
    </row>
    <row r="559" spans="1:23" ht="12.75" customHeight="1" outlineLevel="1">
      <c r="A559" s="118">
        <f t="shared" si="44"/>
        <v>0</v>
      </c>
      <c r="B559" s="209"/>
      <c r="C559" s="210"/>
      <c r="D559" s="164" t="s">
        <v>724</v>
      </c>
      <c r="E559" s="185" t="s">
        <v>725</v>
      </c>
      <c r="F559" s="185">
        <v>0</v>
      </c>
      <c r="G559" s="186" t="s">
        <v>29</v>
      </c>
      <c r="H559" s="186">
        <f xml:space="preserve"> SUM(J559:U559)</f>
        <v>4.125</v>
      </c>
      <c r="I559" s="186"/>
      <c r="J559" s="187">
        <v>0</v>
      </c>
      <c r="K559" s="187">
        <v>0</v>
      </c>
      <c r="L559" s="187">
        <v>0.79500000000000004</v>
      </c>
      <c r="M559" s="187">
        <v>0.81</v>
      </c>
      <c r="N559" s="187">
        <v>0.82499999999999996</v>
      </c>
      <c r="O559" s="187">
        <v>0.84</v>
      </c>
      <c r="P559" s="187">
        <v>0.85499999999999998</v>
      </c>
      <c r="Q559" s="187">
        <v>0</v>
      </c>
      <c r="R559" s="187">
        <v>0</v>
      </c>
      <c r="S559" s="187">
        <v>0</v>
      </c>
      <c r="T559" s="187">
        <v>0</v>
      </c>
      <c r="U559" s="187">
        <v>0</v>
      </c>
      <c r="V559" s="211"/>
      <c r="W559" s="212" t="s">
        <v>434</v>
      </c>
    </row>
    <row r="560" spans="1:23" ht="12.75" customHeight="1" outlineLevel="1">
      <c r="A560" s="118">
        <f t="shared" si="44"/>
        <v>0</v>
      </c>
      <c r="D560" s="142"/>
      <c r="V560" s="116"/>
    </row>
    <row r="561" spans="1:23" ht="12.75" customHeight="1" outlineLevel="1">
      <c r="A561" s="118">
        <f t="shared" si="44"/>
        <v>0</v>
      </c>
      <c r="B561" s="209"/>
      <c r="C561" s="210"/>
      <c r="D561" s="164" t="s">
        <v>726</v>
      </c>
      <c r="E561" s="185" t="s">
        <v>727</v>
      </c>
      <c r="F561" s="185">
        <v>0</v>
      </c>
      <c r="G561" s="186" t="s">
        <v>29</v>
      </c>
      <c r="H561" s="186">
        <f xml:space="preserve"> SUM(J561:U561)</f>
        <v>-8.0694992984865994</v>
      </c>
      <c r="I561" s="186"/>
      <c r="J561" s="187">
        <v>0</v>
      </c>
      <c r="K561" s="187">
        <v>0</v>
      </c>
      <c r="L561" s="187">
        <v>-2.0438522238438899</v>
      </c>
      <c r="M561" s="187">
        <v>-1.86115074833417</v>
      </c>
      <c r="N561" s="187">
        <v>-1.70454948361156</v>
      </c>
      <c r="O561" s="187">
        <v>-1.29104468719233</v>
      </c>
      <c r="P561" s="187">
        <v>-1.1689021555046499</v>
      </c>
      <c r="Q561" s="187">
        <v>0</v>
      </c>
      <c r="R561" s="187">
        <v>0</v>
      </c>
      <c r="S561" s="187">
        <v>0</v>
      </c>
      <c r="T561" s="187">
        <v>0</v>
      </c>
      <c r="U561" s="187">
        <v>0</v>
      </c>
      <c r="V561" s="211"/>
      <c r="W561" s="212" t="s">
        <v>342</v>
      </c>
    </row>
    <row r="562" spans="1:23" ht="12.75" customHeight="1" outlineLevel="1">
      <c r="A562" s="118">
        <f t="shared" si="44"/>
        <v>0</v>
      </c>
      <c r="B562" s="209"/>
      <c r="C562" s="210"/>
      <c r="D562" s="164" t="s">
        <v>728</v>
      </c>
      <c r="E562" s="185" t="s">
        <v>729</v>
      </c>
      <c r="F562" s="185">
        <v>0</v>
      </c>
      <c r="G562" s="186" t="s">
        <v>29</v>
      </c>
      <c r="H562" s="186">
        <f xml:space="preserve"> SUM(J562:U562)</f>
        <v>0</v>
      </c>
      <c r="I562" s="186"/>
      <c r="J562" s="187">
        <v>0</v>
      </c>
      <c r="K562" s="187">
        <v>0</v>
      </c>
      <c r="L562" s="187">
        <v>0</v>
      </c>
      <c r="M562" s="187">
        <v>0</v>
      </c>
      <c r="N562" s="187">
        <v>0</v>
      </c>
      <c r="O562" s="187">
        <v>0</v>
      </c>
      <c r="P562" s="187">
        <v>0</v>
      </c>
      <c r="Q562" s="187">
        <v>0</v>
      </c>
      <c r="R562" s="187">
        <v>0</v>
      </c>
      <c r="S562" s="187">
        <v>0</v>
      </c>
      <c r="T562" s="187">
        <v>0</v>
      </c>
      <c r="U562" s="187">
        <v>0</v>
      </c>
      <c r="V562" s="211"/>
      <c r="W562" s="212" t="s">
        <v>434</v>
      </c>
    </row>
    <row r="563" spans="1:23" ht="12.75" customHeight="1" outlineLevel="1">
      <c r="A563" s="118">
        <f t="shared" si="44"/>
        <v>0</v>
      </c>
      <c r="D563" s="142"/>
      <c r="V563" s="116"/>
    </row>
    <row r="564" spans="1:23" ht="12.75" customHeight="1" outlineLevel="1">
      <c r="A564" s="118">
        <f t="shared" si="44"/>
        <v>0</v>
      </c>
      <c r="B564" s="209"/>
      <c r="C564" s="210"/>
      <c r="D564" s="178"/>
      <c r="E564" s="185" t="s">
        <v>730</v>
      </c>
      <c r="F564" s="185">
        <v>0</v>
      </c>
      <c r="G564" s="185" t="s">
        <v>29</v>
      </c>
      <c r="H564" s="185">
        <v>0</v>
      </c>
      <c r="I564" s="185">
        <v>0</v>
      </c>
      <c r="J564" s="187">
        <v>0</v>
      </c>
      <c r="K564" s="187">
        <v>0</v>
      </c>
      <c r="L564" s="187">
        <v>0</v>
      </c>
      <c r="M564" s="187">
        <v>0</v>
      </c>
      <c r="N564" s="187">
        <v>0</v>
      </c>
      <c r="O564" s="187">
        <v>0</v>
      </c>
      <c r="P564" s="187">
        <v>0</v>
      </c>
      <c r="Q564" s="187">
        <v>0</v>
      </c>
      <c r="R564" s="187">
        <v>0</v>
      </c>
      <c r="S564" s="187">
        <v>0</v>
      </c>
      <c r="T564" s="187">
        <v>0</v>
      </c>
      <c r="U564" s="187">
        <v>0</v>
      </c>
      <c r="V564" s="211"/>
      <c r="W564" s="212" t="s">
        <v>434</v>
      </c>
    </row>
    <row r="565" spans="1:23" ht="12.75" customHeight="1" outlineLevel="1">
      <c r="A565" s="118">
        <f t="shared" si="44"/>
        <v>0</v>
      </c>
      <c r="D565" s="142"/>
      <c r="V565" s="116"/>
    </row>
    <row r="566" spans="1:23" ht="12.75" customHeight="1" outlineLevel="1">
      <c r="A566" s="118">
        <f t="shared" si="44"/>
        <v>0</v>
      </c>
      <c r="B566" s="209"/>
      <c r="C566" s="210"/>
      <c r="D566" s="164" t="s">
        <v>731</v>
      </c>
      <c r="E566" s="185" t="s">
        <v>732</v>
      </c>
      <c r="F566" s="185" t="s">
        <v>579</v>
      </c>
      <c r="G566" s="186" t="s">
        <v>29</v>
      </c>
      <c r="H566" s="186">
        <f xml:space="preserve"> SUM(J566:U566)</f>
        <v>-32.496000000000002</v>
      </c>
      <c r="I566" s="186"/>
      <c r="J566" s="187">
        <v>0</v>
      </c>
      <c r="K566" s="187">
        <v>0</v>
      </c>
      <c r="L566" s="187">
        <v>-3.0700000000000003</v>
      </c>
      <c r="M566" s="187">
        <v>-5.2450000000000001</v>
      </c>
      <c r="N566" s="187">
        <v>-6.8239999999999998</v>
      </c>
      <c r="O566" s="187">
        <v>-8.1760000000000019</v>
      </c>
      <c r="P566" s="187">
        <v>-9.1809999999999992</v>
      </c>
      <c r="Q566" s="187">
        <v>0</v>
      </c>
      <c r="R566" s="187">
        <v>0</v>
      </c>
      <c r="S566" s="187">
        <v>0</v>
      </c>
      <c r="T566" s="187">
        <v>0</v>
      </c>
      <c r="U566" s="187">
        <v>0</v>
      </c>
      <c r="V566" s="211"/>
      <c r="W566" s="212" t="s">
        <v>434</v>
      </c>
    </row>
    <row r="567" spans="1:23" ht="12.75" customHeight="1" outlineLevel="1">
      <c r="A567" s="118">
        <f t="shared" si="44"/>
        <v>0</v>
      </c>
      <c r="D567" s="142"/>
      <c r="V567" s="116"/>
    </row>
    <row r="568" spans="1:23" ht="12.75" customHeight="1" outlineLevel="1">
      <c r="A568" s="118">
        <f t="shared" si="44"/>
        <v>0</v>
      </c>
      <c r="B568" s="209"/>
      <c r="C568" s="210"/>
      <c r="D568" s="178"/>
      <c r="E568" s="185" t="s">
        <v>733</v>
      </c>
      <c r="F568" s="185">
        <v>0</v>
      </c>
      <c r="G568" s="185" t="s">
        <v>29</v>
      </c>
      <c r="H568" s="185">
        <v>0</v>
      </c>
      <c r="I568" s="185">
        <v>0</v>
      </c>
      <c r="J568" s="187" t="s">
        <v>441</v>
      </c>
      <c r="K568" s="187" t="s">
        <v>441</v>
      </c>
      <c r="L568" s="187" t="s">
        <v>441</v>
      </c>
      <c r="M568" s="187" t="s">
        <v>441</v>
      </c>
      <c r="N568" s="187" t="s">
        <v>441</v>
      </c>
      <c r="O568" s="187" t="s">
        <v>441</v>
      </c>
      <c r="P568" s="187" t="s">
        <v>441</v>
      </c>
      <c r="Q568" s="187" t="s">
        <v>441</v>
      </c>
      <c r="R568" s="187" t="s">
        <v>441</v>
      </c>
      <c r="S568" s="187" t="s">
        <v>441</v>
      </c>
      <c r="T568" s="187" t="s">
        <v>441</v>
      </c>
      <c r="U568" s="187" t="s">
        <v>441</v>
      </c>
      <c r="V568" s="211"/>
      <c r="W568" s="212" t="s">
        <v>434</v>
      </c>
    </row>
    <row r="569" spans="1:23" ht="12.75" customHeight="1" outlineLevel="1">
      <c r="A569" s="118">
        <f t="shared" si="44"/>
        <v>0</v>
      </c>
      <c r="D569" s="142"/>
      <c r="V569" s="116"/>
    </row>
    <row r="570" spans="1:23" ht="12.75" customHeight="1" outlineLevel="1">
      <c r="A570" s="118">
        <f t="shared" si="44"/>
        <v>0</v>
      </c>
      <c r="D570" s="142"/>
      <c r="V570" s="116"/>
    </row>
    <row r="571" spans="1:23" ht="12.75" customHeight="1" outlineLevel="1">
      <c r="A571" s="105" t="s">
        <v>586</v>
      </c>
      <c r="D571" s="142"/>
      <c r="V571" s="116"/>
    </row>
    <row r="572" spans="1:23" ht="12.75" customHeight="1" outlineLevel="1">
      <c r="A572" s="118">
        <f t="shared" ref="A572:A580" si="46" xml:space="preserve"> IF(OR(D572 = "", D572 ="tbc", D572 = "n/a"), 0, COUNTIF($D$7:$D$2035, D572) - 1)</f>
        <v>0</v>
      </c>
      <c r="D572" s="142"/>
      <c r="V572" s="116"/>
    </row>
    <row r="573" spans="1:23" ht="12.75" customHeight="1" outlineLevel="1">
      <c r="A573" s="118">
        <f t="shared" si="46"/>
        <v>0</v>
      </c>
      <c r="B573" s="209"/>
      <c r="C573" s="210"/>
      <c r="D573" s="164" t="s">
        <v>734</v>
      </c>
      <c r="E573" s="185" t="s">
        <v>735</v>
      </c>
      <c r="F573" s="185" t="s">
        <v>579</v>
      </c>
      <c r="G573" s="186" t="s">
        <v>29</v>
      </c>
      <c r="H573" s="186">
        <f t="shared" ref="H573:H578" si="47" xml:space="preserve"> SUM(J573:U573)</f>
        <v>-11.206120462378893</v>
      </c>
      <c r="I573" s="186"/>
      <c r="J573" s="187">
        <v>0</v>
      </c>
      <c r="K573" s="187">
        <v>0</v>
      </c>
      <c r="L573" s="187">
        <v>-2.80884655282104</v>
      </c>
      <c r="M573" s="187">
        <v>-2.7466457810268698</v>
      </c>
      <c r="N573" s="187">
        <v>-2.55658786721136</v>
      </c>
      <c r="O573" s="187">
        <v>-2.1362511723546702</v>
      </c>
      <c r="P573" s="187">
        <v>-0.95778908896495096</v>
      </c>
      <c r="Q573" s="187">
        <v>0</v>
      </c>
      <c r="R573" s="187">
        <v>0</v>
      </c>
      <c r="S573" s="187">
        <v>0</v>
      </c>
      <c r="T573" s="187">
        <v>0</v>
      </c>
      <c r="U573" s="187">
        <v>0</v>
      </c>
      <c r="V573" s="211"/>
      <c r="W573" s="212" t="s">
        <v>434</v>
      </c>
    </row>
    <row r="574" spans="1:23" ht="12.75" customHeight="1" outlineLevel="1">
      <c r="A574" s="118">
        <f t="shared" si="46"/>
        <v>0</v>
      </c>
      <c r="B574" s="209"/>
      <c r="C574" s="210"/>
      <c r="D574" s="164" t="s">
        <v>736</v>
      </c>
      <c r="E574" s="185" t="s">
        <v>737</v>
      </c>
      <c r="F574" s="185"/>
      <c r="G574" s="186" t="s">
        <v>29</v>
      </c>
      <c r="H574" s="186">
        <f t="shared" si="47"/>
        <v>54.479256928232623</v>
      </c>
      <c r="I574" s="186"/>
      <c r="J574" s="187">
        <v>8.9937293221180994</v>
      </c>
      <c r="K574" s="187">
        <v>9.0281880551530307</v>
      </c>
      <c r="L574" s="187">
        <v>8.1667197292796505</v>
      </c>
      <c r="M574" s="187">
        <v>7.6842974667905599</v>
      </c>
      <c r="N574" s="187">
        <v>7.2707926703713399</v>
      </c>
      <c r="O574" s="187">
        <v>6.8572878739521101</v>
      </c>
      <c r="P574" s="187">
        <v>6.4782418105678303</v>
      </c>
      <c r="Q574" s="187">
        <v>0</v>
      </c>
      <c r="R574" s="187">
        <v>0</v>
      </c>
      <c r="S574" s="187">
        <v>0</v>
      </c>
      <c r="T574" s="187">
        <v>0</v>
      </c>
      <c r="U574" s="187">
        <v>0</v>
      </c>
      <c r="V574" s="211"/>
      <c r="W574" s="212" t="s">
        <v>342</v>
      </c>
    </row>
    <row r="575" spans="1:23" ht="12.75" customHeight="1" outlineLevel="1">
      <c r="A575" s="118">
        <f t="shared" si="46"/>
        <v>0</v>
      </c>
      <c r="B575" s="209"/>
      <c r="C575" s="210"/>
      <c r="D575" s="164" t="s">
        <v>738</v>
      </c>
      <c r="E575" s="185" t="s">
        <v>739</v>
      </c>
      <c r="F575" s="185"/>
      <c r="G575" s="186" t="s">
        <v>29</v>
      </c>
      <c r="H575" s="186">
        <f t="shared" si="47"/>
        <v>24.32847461663324</v>
      </c>
      <c r="I575" s="186"/>
      <c r="J575" s="187">
        <v>2.99940098013287</v>
      </c>
      <c r="K575" s="187">
        <v>3.1327076903609901</v>
      </c>
      <c r="L575" s="187">
        <v>3.3326677557031799</v>
      </c>
      <c r="M575" s="187">
        <v>3.4993011434883399</v>
      </c>
      <c r="N575" s="187">
        <v>3.6326078537164701</v>
      </c>
      <c r="O575" s="187">
        <v>3.7992412415016301</v>
      </c>
      <c r="P575" s="187">
        <v>3.9325479517297599</v>
      </c>
      <c r="Q575" s="187">
        <v>0</v>
      </c>
      <c r="R575" s="187">
        <v>0</v>
      </c>
      <c r="S575" s="187">
        <v>0</v>
      </c>
      <c r="T575" s="187">
        <v>0</v>
      </c>
      <c r="U575" s="187">
        <v>0</v>
      </c>
      <c r="V575" s="211"/>
      <c r="W575" s="212" t="s">
        <v>342</v>
      </c>
    </row>
    <row r="576" spans="1:23" ht="12.75" customHeight="1" outlineLevel="1">
      <c r="A576" s="118">
        <f t="shared" si="46"/>
        <v>0</v>
      </c>
      <c r="B576" s="209"/>
      <c r="C576" s="210"/>
      <c r="D576" s="164" t="s">
        <v>740</v>
      </c>
      <c r="E576" s="185" t="s">
        <v>741</v>
      </c>
      <c r="F576" s="185"/>
      <c r="G576" s="186" t="s">
        <v>29</v>
      </c>
      <c r="H576" s="186">
        <f t="shared" si="47"/>
        <v>42.089361942960508</v>
      </c>
      <c r="I576" s="186"/>
      <c r="J576" s="187">
        <v>7.02202986637388</v>
      </c>
      <c r="K576" s="187">
        <v>6.6794918241117403</v>
      </c>
      <c r="L576" s="187">
        <v>6.1228675054357602</v>
      </c>
      <c r="M576" s="187">
        <v>5.8231467184563899</v>
      </c>
      <c r="N576" s="187">
        <v>5.5662431867597801</v>
      </c>
      <c r="O576" s="187">
        <v>5.5662431867597801</v>
      </c>
      <c r="P576" s="187">
        <v>5.3093396550631802</v>
      </c>
      <c r="Q576" s="187">
        <v>0</v>
      </c>
      <c r="R576" s="187">
        <v>0</v>
      </c>
      <c r="S576" s="187">
        <v>0</v>
      </c>
      <c r="T576" s="187">
        <v>0</v>
      </c>
      <c r="U576" s="187">
        <v>0</v>
      </c>
      <c r="V576" s="211"/>
      <c r="W576" s="212" t="s">
        <v>342</v>
      </c>
    </row>
    <row r="577" spans="1:23" ht="12.75" customHeight="1" outlineLevel="1">
      <c r="A577" s="118">
        <f t="shared" si="46"/>
        <v>0</v>
      </c>
      <c r="B577" s="209"/>
      <c r="C577" s="210"/>
      <c r="D577" s="164" t="s">
        <v>742</v>
      </c>
      <c r="E577" s="185" t="s">
        <v>743</v>
      </c>
      <c r="F577" s="185"/>
      <c r="G577" s="186" t="s">
        <v>29</v>
      </c>
      <c r="H577" s="186">
        <f t="shared" si="47"/>
        <v>111.51277934134259</v>
      </c>
      <c r="I577" s="186"/>
      <c r="J577" s="187">
        <v>0</v>
      </c>
      <c r="K577" s="187">
        <v>0</v>
      </c>
      <c r="L577" s="187">
        <v>27.4118312038411</v>
      </c>
      <c r="M577" s="187">
        <v>25.8985471098134</v>
      </c>
      <c r="N577" s="187">
        <v>20.9960250302553</v>
      </c>
      <c r="O577" s="187">
        <v>19.961201499471599</v>
      </c>
      <c r="P577" s="187">
        <v>17.245174497961202</v>
      </c>
      <c r="Q577" s="187">
        <v>0</v>
      </c>
      <c r="R577" s="187">
        <v>0</v>
      </c>
      <c r="S577" s="187">
        <v>0</v>
      </c>
      <c r="T577" s="187">
        <v>0</v>
      </c>
      <c r="U577" s="187">
        <v>0</v>
      </c>
      <c r="V577" s="211"/>
      <c r="W577" s="212" t="s">
        <v>434</v>
      </c>
    </row>
    <row r="578" spans="1:23" ht="12.75" customHeight="1" outlineLevel="1">
      <c r="A578" s="118">
        <f t="shared" si="46"/>
        <v>0</v>
      </c>
      <c r="B578" s="209"/>
      <c r="C578" s="210"/>
      <c r="D578" s="164" t="s">
        <v>744</v>
      </c>
      <c r="E578" s="185" t="s">
        <v>745</v>
      </c>
      <c r="F578" s="185"/>
      <c r="G578" s="186" t="s">
        <v>29</v>
      </c>
      <c r="H578" s="186">
        <f t="shared" si="47"/>
        <v>13.814009384850252</v>
      </c>
      <c r="I578" s="186"/>
      <c r="J578" s="187">
        <v>0</v>
      </c>
      <c r="K578" s="187">
        <v>0</v>
      </c>
      <c r="L578" s="187">
        <v>2.9416910765765798</v>
      </c>
      <c r="M578" s="187">
        <v>2.8497928922730602</v>
      </c>
      <c r="N578" s="187">
        <v>2.7618172941738202</v>
      </c>
      <c r="O578" s="187">
        <v>2.67394545731285</v>
      </c>
      <c r="P578" s="187">
        <v>2.5867626645139401</v>
      </c>
      <c r="Q578" s="187">
        <v>0</v>
      </c>
      <c r="R578" s="187">
        <v>0</v>
      </c>
      <c r="S578" s="187">
        <v>0</v>
      </c>
      <c r="T578" s="187">
        <v>0</v>
      </c>
      <c r="U578" s="187">
        <v>0</v>
      </c>
      <c r="V578" s="211"/>
      <c r="W578" s="212" t="s">
        <v>434</v>
      </c>
    </row>
    <row r="579" spans="1:23" ht="12.75" customHeight="1" outlineLevel="1">
      <c r="A579" s="118">
        <f t="shared" si="46"/>
        <v>0</v>
      </c>
      <c r="D579" s="142"/>
      <c r="V579" s="116"/>
    </row>
    <row r="580" spans="1:23" ht="12.75" customHeight="1" outlineLevel="1">
      <c r="A580" s="118">
        <f t="shared" si="46"/>
        <v>0</v>
      </c>
      <c r="D580" s="142"/>
      <c r="V580" s="116"/>
    </row>
    <row r="581" spans="1:23" ht="12.75" customHeight="1" outlineLevel="1">
      <c r="A581" s="105" t="s">
        <v>599</v>
      </c>
      <c r="D581" s="142"/>
      <c r="V581" s="116"/>
    </row>
    <row r="582" spans="1:23" ht="12.75" customHeight="1" outlineLevel="1">
      <c r="A582" s="118">
        <f xml:space="preserve"> IF(OR(D582 = "", D582 ="tbc", D582 = "n/a"), 0, COUNTIF($D$7:$D$2035, D582) - 1)</f>
        <v>0</v>
      </c>
      <c r="D582" s="142"/>
      <c r="V582" s="116"/>
    </row>
    <row r="583" spans="1:23" ht="12.75" customHeight="1" outlineLevel="1">
      <c r="A583" s="118">
        <f xml:space="preserve"> IF(OR(D583 = "", D583 ="tbc", D583 = "n/a"), 0, COUNTIF($D$7:$D$2035, D583) - 1)</f>
        <v>0</v>
      </c>
      <c r="D583" s="178"/>
      <c r="E583" s="180" t="s">
        <v>746</v>
      </c>
      <c r="F583" s="180">
        <v>0</v>
      </c>
      <c r="G583" s="180" t="s">
        <v>601</v>
      </c>
      <c r="H583" s="180">
        <v>0</v>
      </c>
      <c r="I583" s="180">
        <v>0</v>
      </c>
      <c r="J583" s="244" t="s">
        <v>441</v>
      </c>
      <c r="K583" s="244" t="s">
        <v>441</v>
      </c>
      <c r="L583" s="244" t="s">
        <v>441</v>
      </c>
      <c r="M583" s="244" t="s">
        <v>441</v>
      </c>
      <c r="N583" s="244" t="s">
        <v>441</v>
      </c>
      <c r="O583" s="244" t="s">
        <v>441</v>
      </c>
      <c r="P583" s="244" t="s">
        <v>441</v>
      </c>
      <c r="Q583" s="244" t="s">
        <v>441</v>
      </c>
      <c r="R583" s="244" t="s">
        <v>441</v>
      </c>
      <c r="S583" s="244" t="s">
        <v>441</v>
      </c>
      <c r="T583" s="244" t="s">
        <v>441</v>
      </c>
      <c r="U583" s="244" t="s">
        <v>441</v>
      </c>
      <c r="V583" s="116"/>
    </row>
    <row r="584" spans="1:23" ht="12.75" customHeight="1" outlineLevel="1">
      <c r="A584" s="118">
        <f xml:space="preserve"> IF(OR(D584 = "", D584 ="tbc", D584 = "n/a"), 0, COUNTIF($D$7:$D$2035, D584) - 1)</f>
        <v>0</v>
      </c>
      <c r="D584" s="142"/>
      <c r="V584" s="116"/>
    </row>
    <row r="585" spans="1:23" ht="12.75" customHeight="1" outlineLevel="1">
      <c r="A585" s="118">
        <f xml:space="preserve"> IF(OR(D585 = "", D585 ="tbc", D585 = "n/a"), 0, COUNTIF($D$7:$D$2035, D585) - 1)</f>
        <v>0</v>
      </c>
      <c r="D585" s="142"/>
      <c r="V585" s="116"/>
    </row>
    <row r="586" spans="1:23" ht="12.75" customHeight="1" outlineLevel="1">
      <c r="A586" s="105" t="s">
        <v>602</v>
      </c>
      <c r="D586" s="142"/>
      <c r="V586" s="116"/>
    </row>
    <row r="587" spans="1:23" ht="12.75" customHeight="1" outlineLevel="1">
      <c r="A587" s="118">
        <f xml:space="preserve"> IF(OR(D587 = "", D587 ="tbc", D587 = "n/a"), 0, COUNTIF($D$7:$D$2035, D587) - 1)</f>
        <v>0</v>
      </c>
      <c r="D587" s="142"/>
      <c r="V587" s="116"/>
    </row>
    <row r="588" spans="1:23" ht="12.75" customHeight="1" outlineLevel="1">
      <c r="A588" s="118">
        <f xml:space="preserve"> IF(OR(D588 = "", D588 ="tbc", D588 = "n/a"), 0, COUNTIF($D$7:$D$2035, D588) - 1)</f>
        <v>0</v>
      </c>
      <c r="B588" s="209"/>
      <c r="C588" s="210"/>
      <c r="D588" s="178"/>
      <c r="E588" s="185" t="s">
        <v>747</v>
      </c>
      <c r="F588" s="185">
        <v>0</v>
      </c>
      <c r="G588" s="185" t="s">
        <v>29</v>
      </c>
      <c r="H588" s="185">
        <v>0</v>
      </c>
      <c r="I588" s="185">
        <v>0</v>
      </c>
      <c r="J588" s="187" t="s">
        <v>441</v>
      </c>
      <c r="K588" s="187" t="s">
        <v>441</v>
      </c>
      <c r="L588" s="187" t="s">
        <v>441</v>
      </c>
      <c r="M588" s="187" t="s">
        <v>441</v>
      </c>
      <c r="N588" s="187" t="s">
        <v>441</v>
      </c>
      <c r="O588" s="187" t="s">
        <v>441</v>
      </c>
      <c r="P588" s="187" t="s">
        <v>441</v>
      </c>
      <c r="Q588" s="187" t="s">
        <v>441</v>
      </c>
      <c r="R588" s="187" t="s">
        <v>441</v>
      </c>
      <c r="S588" s="187" t="s">
        <v>441</v>
      </c>
      <c r="T588" s="187" t="s">
        <v>441</v>
      </c>
      <c r="U588" s="187" t="s">
        <v>441</v>
      </c>
      <c r="V588" s="211"/>
      <c r="W588" s="212" t="s">
        <v>434</v>
      </c>
    </row>
    <row r="589" spans="1:23" ht="12.75" customHeight="1" outlineLevel="1">
      <c r="A589" s="118">
        <f xml:space="preserve"> IF(OR(D589 = "", D589 ="tbc", D589 = "n/a"), 0, COUNTIF($D$7:$D$2035, D589) - 1)</f>
        <v>0</v>
      </c>
      <c r="D589" s="142"/>
      <c r="V589" s="116"/>
    </row>
    <row r="590" spans="1:23" ht="12.75" customHeight="1" outlineLevel="1">
      <c r="A590" s="118">
        <f xml:space="preserve"> IF(OR(D590 = "", D590 ="tbc", D590 = "n/a"), 0, COUNTIF($D$7:$D$2035, D590) - 1)</f>
        <v>0</v>
      </c>
      <c r="D590" s="142"/>
      <c r="V590" s="116"/>
    </row>
    <row r="591" spans="1:23" ht="12.75" customHeight="1" outlineLevel="1">
      <c r="A591" s="105" t="s">
        <v>604</v>
      </c>
      <c r="D591" s="142"/>
      <c r="V591" s="116"/>
    </row>
    <row r="592" spans="1:23" ht="12.75" customHeight="1" outlineLevel="1">
      <c r="A592" s="118">
        <f xml:space="preserve"> IF(OR(D592 = "", D592 ="tbc", D592 = "n/a"), 0, COUNTIF($D$7:$D$2035, D592) - 1)</f>
        <v>0</v>
      </c>
      <c r="D592" s="142"/>
      <c r="V592" s="116"/>
    </row>
    <row r="593" spans="1:23" ht="12.75" customHeight="1" outlineLevel="1">
      <c r="A593" s="118">
        <f xml:space="preserve"> IF(OR(D593 = "", D593 ="tbc", D593 = "n/a"), 0, COUNTIF($D$7:$D$2035, D593) - 1)</f>
        <v>0</v>
      </c>
      <c r="D593" s="142"/>
      <c r="V593" s="116"/>
    </row>
    <row r="594" spans="1:23" ht="12.75" customHeight="1" outlineLevel="1">
      <c r="A594" s="105" t="s">
        <v>605</v>
      </c>
      <c r="D594" s="142"/>
      <c r="V594" s="116"/>
    </row>
    <row r="595" spans="1:23" ht="12.75" customHeight="1" outlineLevel="1">
      <c r="A595" s="118">
        <f t="shared" ref="A595:A601" si="48" xml:space="preserve"> IF(OR(D595 = "", D595 ="tbc", D595 = "n/a"), 0, COUNTIF($D$7:$D$2035, D595) - 1)</f>
        <v>0</v>
      </c>
      <c r="D595" s="142"/>
      <c r="V595" s="116"/>
    </row>
    <row r="596" spans="1:23" s="259" customFormat="1" ht="12.75" customHeight="1" outlineLevel="1">
      <c r="A596" s="118">
        <f t="shared" si="48"/>
        <v>0</v>
      </c>
      <c r="B596" s="209"/>
      <c r="C596" s="210"/>
      <c r="D596" s="221"/>
      <c r="E596" s="185" t="s">
        <v>748</v>
      </c>
      <c r="F596" s="185" t="s">
        <v>607</v>
      </c>
      <c r="G596" s="185" t="s">
        <v>29</v>
      </c>
      <c r="H596" s="185">
        <v>4032.3348154009009</v>
      </c>
      <c r="I596" s="185">
        <v>0</v>
      </c>
      <c r="J596" s="274">
        <v>0</v>
      </c>
      <c r="K596" s="274">
        <v>0</v>
      </c>
      <c r="L596" s="274">
        <v>758.75147047923349</v>
      </c>
      <c r="M596" s="274">
        <v>796.67733276676177</v>
      </c>
      <c r="N596" s="274">
        <v>817.79362405112465</v>
      </c>
      <c r="O596" s="274">
        <v>828.65110682139073</v>
      </c>
      <c r="P596" s="274">
        <v>830.46128128239025</v>
      </c>
      <c r="Q596" s="274">
        <v>0</v>
      </c>
      <c r="R596" s="274">
        <v>0</v>
      </c>
      <c r="S596" s="274">
        <v>0</v>
      </c>
      <c r="T596" s="274">
        <v>0</v>
      </c>
      <c r="U596" s="274">
        <v>0</v>
      </c>
      <c r="V596" s="211"/>
      <c r="W596" s="212" t="s">
        <v>342</v>
      </c>
    </row>
    <row r="597" spans="1:23" s="109" customFormat="1" ht="12.75" customHeight="1" outlineLevel="1">
      <c r="A597" s="118">
        <f t="shared" si="48"/>
        <v>0</v>
      </c>
      <c r="B597" s="176"/>
      <c r="C597" s="177"/>
      <c r="D597" s="166"/>
      <c r="E597" s="166" t="s">
        <v>749</v>
      </c>
      <c r="F597" s="166" t="s">
        <v>607</v>
      </c>
      <c r="G597" s="166" t="s">
        <v>64</v>
      </c>
      <c r="H597" s="166">
        <v>0</v>
      </c>
      <c r="I597" s="166">
        <v>0</v>
      </c>
      <c r="J597" s="275">
        <v>0</v>
      </c>
      <c r="K597" s="275">
        <v>0</v>
      </c>
      <c r="L597" s="275">
        <v>0</v>
      </c>
      <c r="M597" s="275">
        <v>0</v>
      </c>
      <c r="N597" s="275">
        <v>0</v>
      </c>
      <c r="O597" s="275">
        <v>0</v>
      </c>
      <c r="P597" s="275">
        <v>0</v>
      </c>
      <c r="Q597" s="275">
        <v>0</v>
      </c>
      <c r="R597" s="275">
        <v>0</v>
      </c>
      <c r="S597" s="275">
        <v>0</v>
      </c>
      <c r="T597" s="275">
        <v>0</v>
      </c>
      <c r="U597" s="275">
        <v>0</v>
      </c>
      <c r="V597" s="255"/>
      <c r="W597" s="256"/>
    </row>
    <row r="598" spans="1:23" ht="12.75" customHeight="1" outlineLevel="1">
      <c r="A598" s="118">
        <f t="shared" si="48"/>
        <v>0</v>
      </c>
      <c r="D598" s="142"/>
      <c r="V598" s="116"/>
    </row>
    <row r="599" spans="1:23" ht="12.75" customHeight="1" outlineLevel="1">
      <c r="A599" s="118">
        <f t="shared" si="48"/>
        <v>0</v>
      </c>
      <c r="B599" s="209"/>
      <c r="C599" s="210"/>
      <c r="D599" s="178"/>
      <c r="E599" s="185" t="s">
        <v>750</v>
      </c>
      <c r="F599" s="258">
        <v>0</v>
      </c>
      <c r="G599" s="185" t="s">
        <v>29</v>
      </c>
      <c r="H599" s="213"/>
      <c r="I599" s="213"/>
      <c r="J599" s="213"/>
      <c r="K599" s="213"/>
      <c r="L599" s="213"/>
      <c r="M599" s="213"/>
      <c r="N599" s="213"/>
      <c r="O599" s="213"/>
      <c r="P599" s="213"/>
      <c r="Q599" s="213"/>
      <c r="R599" s="213"/>
      <c r="S599" s="213"/>
      <c r="T599" s="213"/>
      <c r="U599" s="213"/>
      <c r="V599" s="211"/>
      <c r="W599" s="212" t="s">
        <v>342</v>
      </c>
    </row>
    <row r="600" spans="1:23" ht="12.75" customHeight="1" outlineLevel="1">
      <c r="A600" s="118">
        <f t="shared" si="48"/>
        <v>0</v>
      </c>
      <c r="D600" s="142"/>
      <c r="V600" s="116"/>
    </row>
    <row r="601" spans="1:23" ht="12.75" customHeight="1" outlineLevel="1">
      <c r="A601" s="118">
        <f t="shared" si="48"/>
        <v>0</v>
      </c>
      <c r="D601" s="142"/>
      <c r="V601" s="116"/>
    </row>
    <row r="602" spans="1:23">
      <c r="A602" s="141"/>
      <c r="B602" s="141"/>
      <c r="C602" s="161"/>
      <c r="D602" s="142"/>
      <c r="E602" s="161"/>
      <c r="F602" s="136"/>
      <c r="G602" s="107"/>
      <c r="H602" s="107"/>
      <c r="I602" s="107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16"/>
    </row>
    <row r="603" spans="1:23" s="135" customFormat="1" ht="15" customHeight="1">
      <c r="A603" s="131" t="s">
        <v>751</v>
      </c>
      <c r="B603" s="131"/>
      <c r="C603" s="132"/>
      <c r="D603" s="131"/>
      <c r="E603" s="131"/>
      <c r="F603" s="131"/>
      <c r="G603" s="131"/>
      <c r="H603" s="131"/>
      <c r="I603" s="131"/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3"/>
      <c r="W603" s="134"/>
    </row>
    <row r="604" spans="1:23" ht="12.75" customHeight="1" outlineLevel="1">
      <c r="A604" s="118">
        <f xml:space="preserve"> IF(OR(D604 = "", D604 ="tbc", D604 = "n/a"), 0, COUNTIF($D$7:$D$2035, D604) - 1)</f>
        <v>0</v>
      </c>
      <c r="D604" s="142"/>
      <c r="V604" s="116"/>
    </row>
    <row r="605" spans="1:23" ht="12.75" customHeight="1" outlineLevel="1">
      <c r="A605" s="105" t="s">
        <v>431</v>
      </c>
      <c r="D605" s="142"/>
      <c r="V605" s="116"/>
    </row>
    <row r="606" spans="1:23" ht="12.75" customHeight="1" outlineLevel="1">
      <c r="A606" s="118">
        <f t="shared" ref="A606:A669" si="49" xml:space="preserve"> IF(OR(D606 = "", D606 ="tbc", D606 = "n/a"), 0, COUNTIF($D$7:$D$2035, D606) - 1)</f>
        <v>0</v>
      </c>
      <c r="D606" s="142"/>
      <c r="V606" s="116"/>
    </row>
    <row r="607" spans="1:23" ht="12.75" customHeight="1" outlineLevel="1">
      <c r="A607" s="118">
        <f t="shared" si="49"/>
        <v>0</v>
      </c>
      <c r="C607" s="105" t="s">
        <v>432</v>
      </c>
      <c r="D607" s="142"/>
      <c r="V607" s="116"/>
    </row>
    <row r="608" spans="1:23" ht="12.75" customHeight="1" outlineLevel="1">
      <c r="A608" s="118">
        <f t="shared" si="49"/>
        <v>0</v>
      </c>
      <c r="B608" s="209"/>
      <c r="C608" s="210"/>
      <c r="D608" s="142"/>
      <c r="E608" s="185" t="s">
        <v>752</v>
      </c>
      <c r="F608" s="185">
        <v>0</v>
      </c>
      <c r="G608" s="185" t="s">
        <v>29</v>
      </c>
      <c r="H608" s="185">
        <v>0</v>
      </c>
      <c r="I608" s="185">
        <v>0</v>
      </c>
      <c r="J608" s="187">
        <v>0</v>
      </c>
      <c r="K608" s="187">
        <v>0</v>
      </c>
      <c r="L608" s="187">
        <v>0</v>
      </c>
      <c r="M608" s="187">
        <v>0</v>
      </c>
      <c r="N608" s="187">
        <v>0</v>
      </c>
      <c r="O608" s="187">
        <v>0</v>
      </c>
      <c r="P608" s="187">
        <v>0</v>
      </c>
      <c r="Q608" s="187">
        <v>0</v>
      </c>
      <c r="R608" s="187">
        <v>0</v>
      </c>
      <c r="S608" s="187">
        <v>0</v>
      </c>
      <c r="T608" s="187">
        <v>0</v>
      </c>
      <c r="U608" s="187">
        <v>0</v>
      </c>
      <c r="V608" s="211"/>
      <c r="W608" s="212" t="s">
        <v>434</v>
      </c>
    </row>
    <row r="609" spans="1:23" ht="12.75" customHeight="1" outlineLevel="1">
      <c r="A609" s="118">
        <f t="shared" si="49"/>
        <v>0</v>
      </c>
      <c r="D609" s="142"/>
      <c r="V609" s="116"/>
    </row>
    <row r="610" spans="1:23" ht="12.75" customHeight="1" outlineLevel="1">
      <c r="A610" s="118">
        <f t="shared" si="49"/>
        <v>0</v>
      </c>
      <c r="C610" s="105" t="s">
        <v>435</v>
      </c>
      <c r="D610" s="142"/>
      <c r="V610" s="116"/>
    </row>
    <row r="611" spans="1:23" ht="12.75" customHeight="1" outlineLevel="1">
      <c r="A611" s="118">
        <f t="shared" si="49"/>
        <v>0</v>
      </c>
      <c r="B611" s="209"/>
      <c r="C611" s="210"/>
      <c r="D611" s="164" t="s">
        <v>753</v>
      </c>
      <c r="E611" s="185" t="s">
        <v>754</v>
      </c>
      <c r="F611" s="213"/>
      <c r="G611" s="213" t="s">
        <v>29</v>
      </c>
      <c r="H611" s="213">
        <f xml:space="preserve"> SUM(J611:U611)</f>
        <v>0</v>
      </c>
      <c r="I611" s="213"/>
      <c r="J611" s="187">
        <v>0</v>
      </c>
      <c r="K611" s="187">
        <v>0</v>
      </c>
      <c r="L611" s="187">
        <v>0</v>
      </c>
      <c r="M611" s="187">
        <v>0</v>
      </c>
      <c r="N611" s="187">
        <v>0</v>
      </c>
      <c r="O611" s="187">
        <v>0</v>
      </c>
      <c r="P611" s="187">
        <v>0</v>
      </c>
      <c r="Q611" s="187">
        <v>0</v>
      </c>
      <c r="R611" s="187">
        <v>0</v>
      </c>
      <c r="S611" s="187">
        <v>0</v>
      </c>
      <c r="T611" s="187">
        <v>0</v>
      </c>
      <c r="U611" s="187">
        <v>0</v>
      </c>
      <c r="V611" s="211"/>
      <c r="W611" s="212" t="s">
        <v>342</v>
      </c>
    </row>
    <row r="612" spans="1:23" ht="12.75" customHeight="1" outlineLevel="1">
      <c r="A612" s="118">
        <f t="shared" si="49"/>
        <v>0</v>
      </c>
      <c r="C612" s="105"/>
      <c r="D612" s="142"/>
      <c r="V612" s="116"/>
    </row>
    <row r="613" spans="1:23" ht="12.75" customHeight="1" outlineLevel="1">
      <c r="A613" s="118">
        <f t="shared" si="49"/>
        <v>0</v>
      </c>
      <c r="C613" s="105" t="s">
        <v>435</v>
      </c>
      <c r="D613" s="142"/>
      <c r="V613" s="116"/>
    </row>
    <row r="614" spans="1:23" ht="12.75" customHeight="1" outlineLevel="1">
      <c r="A614" s="118">
        <f t="shared" si="49"/>
        <v>0</v>
      </c>
      <c r="C614" s="105"/>
      <c r="D614" s="142"/>
      <c r="E614" s="105" t="s">
        <v>438</v>
      </c>
      <c r="V614" s="116"/>
    </row>
    <row r="615" spans="1:23" ht="12.75" customHeight="1" outlineLevel="1">
      <c r="A615" s="118">
        <f t="shared" si="49"/>
        <v>0</v>
      </c>
      <c r="B615" s="213"/>
      <c r="C615" s="213"/>
      <c r="D615" s="215"/>
      <c r="E615" s="213" t="s">
        <v>755</v>
      </c>
      <c r="F615" s="213"/>
      <c r="G615" s="213" t="s">
        <v>29</v>
      </c>
      <c r="H615" s="213">
        <f xml:space="preserve"> SUM(J615:U615)</f>
        <v>0</v>
      </c>
      <c r="I615" s="213"/>
      <c r="J615" s="276"/>
      <c r="K615" s="276"/>
      <c r="L615" s="277"/>
      <c r="M615" s="277"/>
      <c r="N615" s="277"/>
      <c r="O615" s="277"/>
      <c r="P615" s="277"/>
      <c r="Q615" s="277"/>
      <c r="R615" s="277"/>
      <c r="S615" s="277"/>
      <c r="T615" s="277"/>
      <c r="U615" s="277"/>
      <c r="V615" s="211"/>
      <c r="W615" s="212" t="s">
        <v>342</v>
      </c>
    </row>
    <row r="616" spans="1:23" s="189" customFormat="1" ht="12.75" customHeight="1" outlineLevel="1">
      <c r="A616" s="118">
        <f t="shared" si="49"/>
        <v>0</v>
      </c>
      <c r="B616" s="183"/>
      <c r="C616" s="184"/>
      <c r="D616" s="178"/>
      <c r="E616" s="213" t="s">
        <v>756</v>
      </c>
      <c r="F616" s="213"/>
      <c r="G616" s="213" t="s">
        <v>29</v>
      </c>
      <c r="H616" s="213">
        <f xml:space="preserve"> SUM(J616:U616)</f>
        <v>0</v>
      </c>
      <c r="I616" s="213"/>
      <c r="J616" s="278" t="s">
        <v>441</v>
      </c>
      <c r="K616" s="278" t="s">
        <v>441</v>
      </c>
      <c r="L616" s="219" t="str">
        <f t="shared" ref="L616:U616" si="50" xml:space="preserve"> IF(L$615 = "", "na", L$615)</f>
        <v>na</v>
      </c>
      <c r="M616" s="219" t="str">
        <f t="shared" si="50"/>
        <v>na</v>
      </c>
      <c r="N616" s="219" t="str">
        <f t="shared" si="50"/>
        <v>na</v>
      </c>
      <c r="O616" s="219" t="str">
        <f t="shared" si="50"/>
        <v>na</v>
      </c>
      <c r="P616" s="219" t="str">
        <f t="shared" si="50"/>
        <v>na</v>
      </c>
      <c r="Q616" s="219" t="str">
        <f t="shared" si="50"/>
        <v>na</v>
      </c>
      <c r="R616" s="219" t="str">
        <f t="shared" si="50"/>
        <v>na</v>
      </c>
      <c r="S616" s="219" t="str">
        <f t="shared" si="50"/>
        <v>na</v>
      </c>
      <c r="T616" s="219" t="str">
        <f t="shared" si="50"/>
        <v>na</v>
      </c>
      <c r="U616" s="219" t="str">
        <f t="shared" si="50"/>
        <v>na</v>
      </c>
      <c r="V616" s="188"/>
      <c r="W616" s="212" t="s">
        <v>342</v>
      </c>
    </row>
    <row r="617" spans="1:23" ht="12.75" customHeight="1" outlineLevel="1">
      <c r="A617" s="118">
        <f t="shared" si="49"/>
        <v>0</v>
      </c>
      <c r="D617" s="142"/>
      <c r="H617" s="158"/>
      <c r="V617" s="116"/>
    </row>
    <row r="618" spans="1:23" ht="12.75" customHeight="1" outlineLevel="1">
      <c r="A618" s="118">
        <f t="shared" si="49"/>
        <v>0</v>
      </c>
      <c r="D618" s="142"/>
      <c r="E618" s="105" t="s">
        <v>458</v>
      </c>
      <c r="V618" s="116"/>
    </row>
    <row r="619" spans="1:23" ht="12.75" customHeight="1" outlineLevel="1">
      <c r="A619" s="118">
        <f t="shared" si="49"/>
        <v>0</v>
      </c>
      <c r="B619" s="213"/>
      <c r="C619" s="213"/>
      <c r="D619" s="279"/>
      <c r="E619" s="213" t="s">
        <v>757</v>
      </c>
      <c r="F619" s="213"/>
      <c r="G619" s="213" t="s">
        <v>29</v>
      </c>
      <c r="H619" s="213">
        <f xml:space="preserve"> SUM(J619:U619)</f>
        <v>0</v>
      </c>
      <c r="I619" s="213"/>
      <c r="J619" s="216"/>
      <c r="K619" s="216"/>
      <c r="L619" s="217"/>
      <c r="M619" s="217"/>
      <c r="N619" s="217"/>
      <c r="O619" s="217"/>
      <c r="P619" s="217"/>
      <c r="Q619" s="217"/>
      <c r="R619" s="217"/>
      <c r="S619" s="217"/>
      <c r="T619" s="217"/>
      <c r="U619" s="217"/>
      <c r="V619" s="211"/>
      <c r="W619" s="212" t="s">
        <v>342</v>
      </c>
    </row>
    <row r="620" spans="1:23" s="189" customFormat="1" ht="12.75" customHeight="1" outlineLevel="1">
      <c r="A620" s="118">
        <f t="shared" si="49"/>
        <v>0</v>
      </c>
      <c r="B620" s="183"/>
      <c r="C620" s="184"/>
      <c r="D620" s="280"/>
      <c r="E620" s="213" t="s">
        <v>757</v>
      </c>
      <c r="F620" s="213"/>
      <c r="G620" s="213" t="s">
        <v>29</v>
      </c>
      <c r="H620" s="213">
        <f xml:space="preserve"> SUM(J620:U620)</f>
        <v>0</v>
      </c>
      <c r="I620" s="213"/>
      <c r="J620" s="218" t="s">
        <v>441</v>
      </c>
      <c r="K620" s="218" t="s">
        <v>441</v>
      </c>
      <c r="L620" s="219" t="str">
        <f t="shared" ref="L620:U620" si="51" xml:space="preserve"> IF(L$619 = "", "na", L$619)</f>
        <v>na</v>
      </c>
      <c r="M620" s="219" t="str">
        <f t="shared" si="51"/>
        <v>na</v>
      </c>
      <c r="N620" s="219" t="str">
        <f t="shared" si="51"/>
        <v>na</v>
      </c>
      <c r="O620" s="219" t="str">
        <f t="shared" si="51"/>
        <v>na</v>
      </c>
      <c r="P620" s="219" t="str">
        <f t="shared" si="51"/>
        <v>na</v>
      </c>
      <c r="Q620" s="219" t="str">
        <f t="shared" si="51"/>
        <v>na</v>
      </c>
      <c r="R620" s="219" t="str">
        <f t="shared" si="51"/>
        <v>na</v>
      </c>
      <c r="S620" s="219" t="str">
        <f t="shared" si="51"/>
        <v>na</v>
      </c>
      <c r="T620" s="219" t="str">
        <f t="shared" si="51"/>
        <v>na</v>
      </c>
      <c r="U620" s="219" t="str">
        <f t="shared" si="51"/>
        <v>na</v>
      </c>
      <c r="V620" s="188"/>
      <c r="W620" s="212" t="s">
        <v>342</v>
      </c>
    </row>
    <row r="621" spans="1:23" ht="12.75" customHeight="1" outlineLevel="1">
      <c r="A621" s="118">
        <f t="shared" si="49"/>
        <v>0</v>
      </c>
      <c r="D621" s="142"/>
      <c r="H621" s="158"/>
      <c r="V621" s="116"/>
    </row>
    <row r="622" spans="1:23" ht="12.75" customHeight="1" outlineLevel="1">
      <c r="A622" s="118">
        <f t="shared" si="49"/>
        <v>0</v>
      </c>
      <c r="B622" s="209"/>
      <c r="C622" s="210"/>
      <c r="D622" s="164" t="s">
        <v>758</v>
      </c>
      <c r="E622" s="185" t="s">
        <v>759</v>
      </c>
      <c r="F622" s="213"/>
      <c r="G622" s="213" t="s">
        <v>29</v>
      </c>
      <c r="H622" s="213">
        <f xml:space="preserve"> SUM(J622:U622)</f>
        <v>41.977242563702291</v>
      </c>
      <c r="I622" s="213"/>
      <c r="J622" s="187">
        <v>0</v>
      </c>
      <c r="K622" s="187">
        <v>7.8894398790120004</v>
      </c>
      <c r="L622" s="187">
        <v>7.4691417300523097</v>
      </c>
      <c r="M622" s="187">
        <v>6.8326585467894301</v>
      </c>
      <c r="N622" s="187">
        <v>6.7991657597413697</v>
      </c>
      <c r="O622" s="187">
        <v>6.6093212541812898</v>
      </c>
      <c r="P622" s="187">
        <v>6.37751539392589</v>
      </c>
      <c r="Q622" s="187">
        <v>0</v>
      </c>
      <c r="R622" s="187">
        <v>0</v>
      </c>
      <c r="S622" s="187">
        <v>0</v>
      </c>
      <c r="T622" s="187">
        <v>0</v>
      </c>
      <c r="U622" s="187">
        <v>0</v>
      </c>
      <c r="V622" s="211"/>
      <c r="W622" s="212" t="s">
        <v>342</v>
      </c>
    </row>
    <row r="623" spans="1:23" ht="12.75" customHeight="1" outlineLevel="1">
      <c r="A623" s="118">
        <f t="shared" si="49"/>
        <v>0</v>
      </c>
      <c r="B623" s="209"/>
      <c r="C623" s="210"/>
      <c r="D623" s="164" t="s">
        <v>760</v>
      </c>
      <c r="E623" s="185" t="s">
        <v>761</v>
      </c>
      <c r="F623" s="213"/>
      <c r="G623" s="213" t="s">
        <v>29</v>
      </c>
      <c r="H623" s="213">
        <f xml:space="preserve"> SUM(J623:U623)</f>
        <v>16.219282755098661</v>
      </c>
      <c r="I623" s="213"/>
      <c r="J623" s="187">
        <v>0</v>
      </c>
      <c r="K623" s="187">
        <v>2.1845290880000001</v>
      </c>
      <c r="L623" s="187">
        <v>2.3981731203292802</v>
      </c>
      <c r="M623" s="187">
        <v>2.6622634784146801</v>
      </c>
      <c r="N623" s="187">
        <v>2.88558067204317</v>
      </c>
      <c r="O623" s="187">
        <v>2.9966760168888902</v>
      </c>
      <c r="P623" s="187">
        <v>3.09206037942264</v>
      </c>
      <c r="Q623" s="187">
        <v>0</v>
      </c>
      <c r="R623" s="187">
        <v>0</v>
      </c>
      <c r="S623" s="187">
        <v>0</v>
      </c>
      <c r="T623" s="187">
        <v>0</v>
      </c>
      <c r="U623" s="187">
        <v>0</v>
      </c>
      <c r="V623" s="211"/>
      <c r="W623" s="212" t="s">
        <v>342</v>
      </c>
    </row>
    <row r="624" spans="1:23" ht="12.75" customHeight="1" outlineLevel="1">
      <c r="A624" s="118">
        <f t="shared" si="49"/>
        <v>0</v>
      </c>
      <c r="B624" s="209"/>
      <c r="C624" s="210"/>
      <c r="D624" s="164" t="s">
        <v>762</v>
      </c>
      <c r="E624" s="185" t="s">
        <v>763</v>
      </c>
      <c r="F624" s="213"/>
      <c r="G624" s="213" t="s">
        <v>29</v>
      </c>
      <c r="H624" s="213">
        <f xml:space="preserve"> SUM(J624:U624)</f>
        <v>0</v>
      </c>
      <c r="I624" s="213"/>
      <c r="J624" s="187">
        <v>0</v>
      </c>
      <c r="K624" s="187">
        <v>0</v>
      </c>
      <c r="L624" s="187">
        <v>0</v>
      </c>
      <c r="M624" s="187">
        <v>0</v>
      </c>
      <c r="N624" s="187">
        <v>0</v>
      </c>
      <c r="O624" s="187">
        <v>0</v>
      </c>
      <c r="P624" s="187">
        <v>0</v>
      </c>
      <c r="Q624" s="187">
        <v>0</v>
      </c>
      <c r="R624" s="187">
        <v>0</v>
      </c>
      <c r="S624" s="187">
        <v>0</v>
      </c>
      <c r="T624" s="187">
        <v>0</v>
      </c>
      <c r="U624" s="187">
        <v>0</v>
      </c>
      <c r="V624" s="211"/>
      <c r="W624" s="212" t="s">
        <v>342</v>
      </c>
    </row>
    <row r="625" spans="1:23" ht="12.75" customHeight="1" outlineLevel="1">
      <c r="A625" s="118">
        <f t="shared" si="49"/>
        <v>0</v>
      </c>
      <c r="B625" s="209"/>
      <c r="C625" s="210"/>
      <c r="D625" s="220" t="s">
        <v>764</v>
      </c>
      <c r="E625" s="185" t="s">
        <v>765</v>
      </c>
      <c r="F625" s="213"/>
      <c r="G625" s="213" t="s">
        <v>29</v>
      </c>
      <c r="H625" s="213">
        <f xml:space="preserve"> SUM(J625:U625)</f>
        <v>8.4240000000000009E-3</v>
      </c>
      <c r="I625" s="213"/>
      <c r="J625" s="187">
        <v>0</v>
      </c>
      <c r="K625" s="187">
        <v>1.4040000000000001E-3</v>
      </c>
      <c r="L625" s="187">
        <v>1.4040000000000001E-3</v>
      </c>
      <c r="M625" s="187">
        <v>1.4040000000000001E-3</v>
      </c>
      <c r="N625" s="187">
        <v>1.4040000000000001E-3</v>
      </c>
      <c r="O625" s="187">
        <v>1.4040000000000001E-3</v>
      </c>
      <c r="P625" s="187">
        <v>1.4040000000000001E-3</v>
      </c>
      <c r="Q625" s="187">
        <v>0</v>
      </c>
      <c r="R625" s="187">
        <v>0</v>
      </c>
      <c r="S625" s="187">
        <v>0</v>
      </c>
      <c r="T625" s="187">
        <v>0</v>
      </c>
      <c r="U625" s="187">
        <v>0</v>
      </c>
      <c r="V625" s="211"/>
      <c r="W625" s="212" t="s">
        <v>342</v>
      </c>
    </row>
    <row r="626" spans="1:23" ht="12.75" customHeight="1" outlineLevel="1">
      <c r="A626" s="118">
        <f t="shared" si="49"/>
        <v>0</v>
      </c>
      <c r="B626" s="209"/>
      <c r="C626" s="210"/>
      <c r="D626" s="164"/>
      <c r="E626" s="185"/>
      <c r="F626" s="213"/>
      <c r="G626" s="213"/>
      <c r="H626" s="213"/>
      <c r="I626" s="213"/>
      <c r="J626" s="185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211"/>
      <c r="W626" s="212"/>
    </row>
    <row r="627" spans="1:23" ht="12.75" customHeight="1" outlineLevel="1">
      <c r="A627" s="118">
        <f t="shared" si="49"/>
        <v>0</v>
      </c>
      <c r="D627" s="142"/>
      <c r="H627" s="158"/>
      <c r="V627" s="116"/>
    </row>
    <row r="628" spans="1:23" ht="12.75" customHeight="1" outlineLevel="1">
      <c r="A628" s="118">
        <f t="shared" si="49"/>
        <v>0</v>
      </c>
      <c r="B628" s="209"/>
      <c r="C628" s="210"/>
      <c r="D628" s="178"/>
      <c r="E628" s="186" t="s">
        <v>625</v>
      </c>
      <c r="F628" s="186"/>
      <c r="G628" s="186" t="s">
        <v>29</v>
      </c>
      <c r="H628" s="213">
        <f xml:space="preserve"> SUM(J628:U628)</f>
        <v>0</v>
      </c>
      <c r="I628" s="213"/>
      <c r="J628" s="222"/>
      <c r="K628" s="22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11"/>
      <c r="W628" s="212" t="s">
        <v>342</v>
      </c>
    </row>
    <row r="629" spans="1:23" ht="12.75" customHeight="1" outlineLevel="1">
      <c r="A629" s="118">
        <f t="shared" si="49"/>
        <v>0</v>
      </c>
      <c r="D629" s="142"/>
      <c r="E629" s="106" t="s">
        <v>766</v>
      </c>
      <c r="F629" s="118">
        <f xml:space="preserve"> IF(H629 &gt;= 1, 1, 0)</f>
        <v>0</v>
      </c>
      <c r="G629" s="213" t="s">
        <v>454</v>
      </c>
      <c r="H629" s="213">
        <f xml:space="preserve"> SUM(J629:U629)</f>
        <v>0</v>
      </c>
      <c r="J629" s="106">
        <f t="shared" ref="J629:U630" si="52" xml:space="preserve"> IF(J628 &gt; J624, 1, 0)</f>
        <v>0</v>
      </c>
      <c r="K629" s="106">
        <f t="shared" si="52"/>
        <v>0</v>
      </c>
      <c r="L629" s="106">
        <f t="shared" si="52"/>
        <v>0</v>
      </c>
      <c r="M629" s="106">
        <f t="shared" si="52"/>
        <v>0</v>
      </c>
      <c r="N629" s="106">
        <f t="shared" si="52"/>
        <v>0</v>
      </c>
      <c r="O629" s="106">
        <f t="shared" si="52"/>
        <v>0</v>
      </c>
      <c r="P629" s="106">
        <f t="shared" si="52"/>
        <v>0</v>
      </c>
      <c r="Q629" s="106">
        <f t="shared" si="52"/>
        <v>0</v>
      </c>
      <c r="R629" s="106">
        <f t="shared" si="52"/>
        <v>0</v>
      </c>
      <c r="S629" s="106">
        <f t="shared" si="52"/>
        <v>0</v>
      </c>
      <c r="T629" s="106">
        <f t="shared" si="52"/>
        <v>0</v>
      </c>
      <c r="U629" s="106">
        <f t="shared" si="52"/>
        <v>0</v>
      </c>
      <c r="V629" s="116"/>
    </row>
    <row r="630" spans="1:23" ht="12.75" customHeight="1" outlineLevel="1">
      <c r="A630" s="118">
        <f t="shared" si="49"/>
        <v>0</v>
      </c>
      <c r="D630" s="142"/>
      <c r="E630" s="106" t="s">
        <v>767</v>
      </c>
      <c r="F630" s="118">
        <f xml:space="preserve"> IF(H630 &gt;= 1, 1, 0)</f>
        <v>0</v>
      </c>
      <c r="G630" s="213" t="s">
        <v>454</v>
      </c>
      <c r="H630" s="213">
        <f xml:space="preserve"> SUM(L630:P630)</f>
        <v>0</v>
      </c>
      <c r="J630" s="106">
        <f t="shared" si="52"/>
        <v>0</v>
      </c>
      <c r="K630" s="106">
        <f t="shared" si="52"/>
        <v>0</v>
      </c>
      <c r="L630" s="106">
        <f t="shared" si="52"/>
        <v>0</v>
      </c>
      <c r="M630" s="106">
        <f t="shared" si="52"/>
        <v>0</v>
      </c>
      <c r="N630" s="106">
        <f t="shared" si="52"/>
        <v>0</v>
      </c>
      <c r="O630" s="106">
        <f t="shared" si="52"/>
        <v>0</v>
      </c>
      <c r="P630" s="106">
        <f t="shared" si="52"/>
        <v>0</v>
      </c>
      <c r="Q630" s="106">
        <f t="shared" si="52"/>
        <v>0</v>
      </c>
      <c r="R630" s="106">
        <f t="shared" si="52"/>
        <v>0</v>
      </c>
      <c r="S630" s="106">
        <f t="shared" si="52"/>
        <v>0</v>
      </c>
      <c r="T630" s="106">
        <f t="shared" si="52"/>
        <v>0</v>
      </c>
      <c r="U630" s="106">
        <f t="shared" si="52"/>
        <v>0</v>
      </c>
      <c r="V630" s="116"/>
    </row>
    <row r="631" spans="1:23" ht="12.75" customHeight="1" outlineLevel="1">
      <c r="A631" s="118">
        <f t="shared" si="49"/>
        <v>0</v>
      </c>
      <c r="D631" s="142"/>
      <c r="V631" s="116"/>
    </row>
    <row r="632" spans="1:23" s="225" customFormat="1" ht="12.75" customHeight="1" outlineLevel="1">
      <c r="A632" s="118">
        <f t="shared" si="49"/>
        <v>0</v>
      </c>
      <c r="B632" s="183"/>
      <c r="C632" s="184"/>
      <c r="D632" s="261" t="s">
        <v>768</v>
      </c>
      <c r="E632" s="185" t="s">
        <v>769</v>
      </c>
      <c r="F632" s="186"/>
      <c r="G632" s="213" t="s">
        <v>29</v>
      </c>
      <c r="H632" s="213">
        <f xml:space="preserve"> SUM(J632:U632)</f>
        <v>3.6737832648526036</v>
      </c>
      <c r="I632" s="213"/>
      <c r="J632" s="187">
        <v>0</v>
      </c>
      <c r="K632" s="187">
        <v>0.63679883847999996</v>
      </c>
      <c r="L632" s="187">
        <v>0.60820543881017797</v>
      </c>
      <c r="M632" s="187">
        <v>0.60817210170429303</v>
      </c>
      <c r="N632" s="187">
        <v>0.60759313635546797</v>
      </c>
      <c r="O632" s="187">
        <v>0.60703663527061702</v>
      </c>
      <c r="P632" s="187">
        <v>0.60597711423204803</v>
      </c>
      <c r="Q632" s="187">
        <v>0</v>
      </c>
      <c r="R632" s="187">
        <v>0</v>
      </c>
      <c r="S632" s="187">
        <v>0</v>
      </c>
      <c r="T632" s="187">
        <v>0</v>
      </c>
      <c r="U632" s="187">
        <v>0</v>
      </c>
      <c r="V632" s="211"/>
      <c r="W632" s="212" t="s">
        <v>342</v>
      </c>
    </row>
    <row r="633" spans="1:23" s="189" customFormat="1" ht="12.75" customHeight="1" outlineLevel="1">
      <c r="A633" s="118">
        <f t="shared" si="49"/>
        <v>0</v>
      </c>
      <c r="B633" s="223"/>
      <c r="C633" s="224"/>
      <c r="D633" s="221"/>
      <c r="E633" s="225"/>
      <c r="F633" s="225"/>
      <c r="G633" s="225"/>
      <c r="H633" s="226"/>
      <c r="I633" s="226"/>
      <c r="J633" s="226"/>
      <c r="K633" s="226"/>
      <c r="L633" s="226"/>
      <c r="M633" s="226"/>
      <c r="N633" s="226"/>
      <c r="O633" s="226"/>
      <c r="P633" s="226"/>
      <c r="Q633" s="226"/>
      <c r="R633" s="226"/>
      <c r="S633" s="226"/>
      <c r="T633" s="226"/>
      <c r="U633" s="226"/>
      <c r="V633" s="227"/>
      <c r="W633" s="228"/>
    </row>
    <row r="634" spans="1:23" ht="12.75" customHeight="1" outlineLevel="1">
      <c r="A634" s="118">
        <f t="shared" si="49"/>
        <v>0</v>
      </c>
      <c r="B634" s="209"/>
      <c r="C634" s="210"/>
      <c r="D634" s="262"/>
      <c r="E634" s="185" t="s">
        <v>770</v>
      </c>
      <c r="F634" s="185">
        <v>0</v>
      </c>
      <c r="G634" s="185" t="s">
        <v>29</v>
      </c>
      <c r="H634" s="185">
        <v>0</v>
      </c>
      <c r="I634" s="185">
        <v>0</v>
      </c>
      <c r="J634" s="187">
        <v>0</v>
      </c>
      <c r="K634" s="187">
        <v>0</v>
      </c>
      <c r="L634" s="187">
        <v>0</v>
      </c>
      <c r="M634" s="187">
        <v>0</v>
      </c>
      <c r="N634" s="187">
        <v>0</v>
      </c>
      <c r="O634" s="187">
        <v>0</v>
      </c>
      <c r="P634" s="187">
        <v>0</v>
      </c>
      <c r="Q634" s="187">
        <v>0</v>
      </c>
      <c r="R634" s="187">
        <v>0</v>
      </c>
      <c r="S634" s="187">
        <v>0</v>
      </c>
      <c r="T634" s="187">
        <v>0</v>
      </c>
      <c r="U634" s="187">
        <v>0</v>
      </c>
      <c r="V634" s="211"/>
      <c r="W634" s="212" t="s">
        <v>342</v>
      </c>
    </row>
    <row r="635" spans="1:23" ht="12.75" customHeight="1" outlineLevel="1">
      <c r="A635" s="118">
        <f t="shared" si="49"/>
        <v>0</v>
      </c>
      <c r="D635" s="142"/>
      <c r="V635" s="116"/>
    </row>
    <row r="636" spans="1:23" ht="12.75" customHeight="1" outlineLevel="1">
      <c r="A636" s="118">
        <f t="shared" si="49"/>
        <v>0</v>
      </c>
      <c r="C636" s="105" t="s">
        <v>771</v>
      </c>
      <c r="D636" s="142"/>
      <c r="V636" s="116"/>
    </row>
    <row r="637" spans="1:23" ht="12.75" customHeight="1" outlineLevel="1">
      <c r="A637" s="118">
        <f t="shared" si="49"/>
        <v>0</v>
      </c>
      <c r="C637" s="105"/>
      <c r="D637" s="142"/>
      <c r="E637" s="106" t="s">
        <v>772</v>
      </c>
      <c r="G637" s="106" t="s">
        <v>463</v>
      </c>
      <c r="J637" s="218" t="s">
        <v>441</v>
      </c>
      <c r="K637" s="218" t="s">
        <v>441</v>
      </c>
      <c r="L637" s="231"/>
      <c r="M637" s="231"/>
      <c r="N637" s="231"/>
      <c r="O637" s="231">
        <v>1</v>
      </c>
      <c r="P637" s="231">
        <v>1</v>
      </c>
      <c r="Q637" s="231"/>
      <c r="R637" s="231"/>
      <c r="S637" s="231"/>
      <c r="T637" s="231"/>
      <c r="U637" s="231"/>
      <c r="V637" s="116"/>
    </row>
    <row r="638" spans="1:23" ht="12.75" customHeight="1" outlineLevel="1">
      <c r="A638" s="118">
        <f t="shared" si="49"/>
        <v>0</v>
      </c>
      <c r="C638" s="105"/>
      <c r="D638" s="142"/>
      <c r="E638" s="106" t="s">
        <v>773</v>
      </c>
      <c r="G638" s="106" t="s">
        <v>463</v>
      </c>
      <c r="J638" s="218" t="s">
        <v>441</v>
      </c>
      <c r="K638" s="218" t="s">
        <v>441</v>
      </c>
      <c r="L638" s="231"/>
      <c r="M638" s="231"/>
      <c r="N638" s="231"/>
      <c r="O638" s="231">
        <v>1</v>
      </c>
      <c r="P638" s="231">
        <v>1</v>
      </c>
      <c r="Q638" s="231"/>
      <c r="R638" s="231"/>
      <c r="S638" s="231"/>
      <c r="T638" s="231"/>
      <c r="U638" s="231"/>
      <c r="V638" s="116"/>
    </row>
    <row r="639" spans="1:23" ht="12.75" customHeight="1" outlineLevel="1">
      <c r="A639" s="118">
        <f t="shared" si="49"/>
        <v>0</v>
      </c>
      <c r="C639" s="105"/>
      <c r="D639" s="142"/>
      <c r="V639" s="116"/>
    </row>
    <row r="640" spans="1:23" ht="12.75" customHeight="1" outlineLevel="1">
      <c r="A640" s="118">
        <f t="shared" si="49"/>
        <v>0</v>
      </c>
      <c r="B640" s="209"/>
      <c r="C640" s="210"/>
      <c r="D640" s="142"/>
      <c r="E640" s="185" t="s">
        <v>774</v>
      </c>
      <c r="F640" s="185">
        <v>0</v>
      </c>
      <c r="G640" s="185" t="s">
        <v>29</v>
      </c>
      <c r="H640" s="185">
        <v>-8.2510699927648403</v>
      </c>
      <c r="I640" s="185">
        <v>0</v>
      </c>
      <c r="J640" s="187">
        <v>0</v>
      </c>
      <c r="K640" s="187">
        <v>0</v>
      </c>
      <c r="L640" s="187">
        <v>-1.5565630523299001</v>
      </c>
      <c r="M640" s="187">
        <v>-1.60201469345794</v>
      </c>
      <c r="N640" s="187">
        <v>-1.6487935225069099</v>
      </c>
      <c r="O640" s="187">
        <v>-1.6970721094372601</v>
      </c>
      <c r="P640" s="187">
        <v>-1.74662661503283</v>
      </c>
      <c r="Q640" s="187">
        <v>0</v>
      </c>
      <c r="R640" s="187">
        <v>0</v>
      </c>
      <c r="S640" s="187">
        <v>0</v>
      </c>
      <c r="T640" s="187">
        <v>0</v>
      </c>
      <c r="U640" s="187">
        <v>0</v>
      </c>
      <c r="V640" s="272"/>
      <c r="W640" s="212" t="s">
        <v>342</v>
      </c>
    </row>
    <row r="641" spans="1:23" ht="12.75" customHeight="1" outlineLevel="1">
      <c r="A641" s="118">
        <f t="shared" si="49"/>
        <v>0</v>
      </c>
      <c r="B641" s="209"/>
      <c r="C641" s="210"/>
      <c r="D641" s="142"/>
      <c r="E641" s="185" t="s">
        <v>775</v>
      </c>
      <c r="F641" s="185">
        <v>0</v>
      </c>
      <c r="G641" s="185" t="s">
        <v>29</v>
      </c>
      <c r="H641" s="185">
        <v>0</v>
      </c>
      <c r="I641" s="185">
        <v>0</v>
      </c>
      <c r="J641" s="187">
        <v>0</v>
      </c>
      <c r="K641" s="187">
        <v>0</v>
      </c>
      <c r="L641" s="187">
        <v>0</v>
      </c>
      <c r="M641" s="187">
        <v>0</v>
      </c>
      <c r="N641" s="187">
        <v>0</v>
      </c>
      <c r="O641" s="187">
        <v>0</v>
      </c>
      <c r="P641" s="187">
        <v>0</v>
      </c>
      <c r="Q641" s="187">
        <v>0</v>
      </c>
      <c r="R641" s="187">
        <v>0</v>
      </c>
      <c r="S641" s="187">
        <v>0</v>
      </c>
      <c r="T641" s="187">
        <v>0</v>
      </c>
      <c r="U641" s="187">
        <v>0</v>
      </c>
      <c r="V641" s="272"/>
      <c r="W641" s="212" t="s">
        <v>342</v>
      </c>
    </row>
    <row r="642" spans="1:23" ht="12.75" customHeight="1" outlineLevel="1">
      <c r="A642" s="118">
        <f t="shared" si="49"/>
        <v>0</v>
      </c>
      <c r="B642" s="209"/>
      <c r="C642" s="210"/>
      <c r="D642" s="142"/>
      <c r="E642" s="185" t="s">
        <v>776</v>
      </c>
      <c r="F642" s="185">
        <v>0</v>
      </c>
      <c r="G642" s="185" t="s">
        <v>29</v>
      </c>
      <c r="H642" s="185">
        <v>-1.0557942525226671</v>
      </c>
      <c r="I642" s="185">
        <v>0</v>
      </c>
      <c r="J642" s="187">
        <v>0</v>
      </c>
      <c r="K642" s="187">
        <v>0</v>
      </c>
      <c r="L642" s="187">
        <v>-0.19917541916140799</v>
      </c>
      <c r="M642" s="187">
        <v>-0.20499134140092101</v>
      </c>
      <c r="N642" s="187">
        <v>-0.210977088569828</v>
      </c>
      <c r="O642" s="187">
        <v>-0.217154742455406</v>
      </c>
      <c r="P642" s="187">
        <v>-0.22349566093510401</v>
      </c>
      <c r="Q642" s="187">
        <v>0</v>
      </c>
      <c r="R642" s="187">
        <v>0</v>
      </c>
      <c r="S642" s="187">
        <v>0</v>
      </c>
      <c r="T642" s="187">
        <v>0</v>
      </c>
      <c r="U642" s="187">
        <v>0</v>
      </c>
      <c r="V642" s="272"/>
      <c r="W642" s="212" t="s">
        <v>342</v>
      </c>
    </row>
    <row r="643" spans="1:23" ht="12.75" customHeight="1" outlineLevel="1">
      <c r="A643" s="118">
        <f t="shared" si="49"/>
        <v>0</v>
      </c>
      <c r="B643" s="209"/>
      <c r="C643" s="210"/>
      <c r="D643" s="142"/>
      <c r="E643" s="185" t="s">
        <v>777</v>
      </c>
      <c r="F643" s="185">
        <v>0</v>
      </c>
      <c r="G643" s="185" t="s">
        <v>29</v>
      </c>
      <c r="H643" s="185">
        <v>68.6796809276414</v>
      </c>
      <c r="I643" s="185">
        <v>0</v>
      </c>
      <c r="J643" s="187">
        <v>0</v>
      </c>
      <c r="K643" s="187">
        <v>0</v>
      </c>
      <c r="L643" s="187">
        <v>12.9564109711244</v>
      </c>
      <c r="M643" s="187">
        <v>13.334738171481201</v>
      </c>
      <c r="N643" s="187">
        <v>13.724112526088399</v>
      </c>
      <c r="O643" s="187">
        <v>14.1259704607468</v>
      </c>
      <c r="P643" s="187">
        <v>14.5384487982006</v>
      </c>
      <c r="Q643" s="187">
        <v>0</v>
      </c>
      <c r="R643" s="187">
        <v>0</v>
      </c>
      <c r="S643" s="187">
        <v>0</v>
      </c>
      <c r="T643" s="187">
        <v>0</v>
      </c>
      <c r="U643" s="187">
        <v>0</v>
      </c>
      <c r="V643" s="272"/>
      <c r="W643" s="212" t="s">
        <v>342</v>
      </c>
    </row>
    <row r="644" spans="1:23" ht="12.75" customHeight="1" outlineLevel="1">
      <c r="A644" s="118">
        <f t="shared" si="49"/>
        <v>0</v>
      </c>
      <c r="B644" s="209"/>
      <c r="C644" s="210"/>
      <c r="D644" s="142"/>
      <c r="E644" s="185" t="s">
        <v>778</v>
      </c>
      <c r="F644" s="185">
        <v>0</v>
      </c>
      <c r="G644" s="185" t="s">
        <v>29</v>
      </c>
      <c r="H644" s="185">
        <v>0</v>
      </c>
      <c r="I644" s="185">
        <v>0</v>
      </c>
      <c r="J644" s="187">
        <v>0</v>
      </c>
      <c r="K644" s="187">
        <v>0</v>
      </c>
      <c r="L644" s="187">
        <v>0</v>
      </c>
      <c r="M644" s="187">
        <v>0</v>
      </c>
      <c r="N644" s="187">
        <v>0</v>
      </c>
      <c r="O644" s="187">
        <v>0</v>
      </c>
      <c r="P644" s="187">
        <v>0</v>
      </c>
      <c r="Q644" s="187">
        <v>0</v>
      </c>
      <c r="R644" s="187">
        <v>0</v>
      </c>
      <c r="S644" s="187">
        <v>0</v>
      </c>
      <c r="T644" s="187">
        <v>0</v>
      </c>
      <c r="U644" s="187">
        <v>0</v>
      </c>
      <c r="V644" s="272"/>
      <c r="W644" s="212" t="s">
        <v>342</v>
      </c>
    </row>
    <row r="645" spans="1:23" ht="12.75" customHeight="1" outlineLevel="1">
      <c r="A645" s="118">
        <f t="shared" si="49"/>
        <v>0</v>
      </c>
      <c r="B645" s="209"/>
      <c r="C645" s="210"/>
      <c r="D645" s="142"/>
      <c r="E645" s="185" t="s">
        <v>779</v>
      </c>
      <c r="F645" s="185">
        <v>0</v>
      </c>
      <c r="G645" s="185" t="s">
        <v>29</v>
      </c>
      <c r="H645" s="185">
        <v>-25.57720992046065</v>
      </c>
      <c r="I645" s="185">
        <v>0</v>
      </c>
      <c r="J645" s="187">
        <v>0</v>
      </c>
      <c r="K645" s="187">
        <v>0</v>
      </c>
      <c r="L645" s="187">
        <v>-4.8251366160735003</v>
      </c>
      <c r="M645" s="187">
        <v>-4.9660306052628496</v>
      </c>
      <c r="N645" s="187">
        <v>-5.11103869893652</v>
      </c>
      <c r="O645" s="187">
        <v>-5.2606958408179496</v>
      </c>
      <c r="P645" s="187">
        <v>-5.4143081593698303</v>
      </c>
      <c r="Q645" s="187">
        <v>0</v>
      </c>
      <c r="R645" s="187">
        <v>0</v>
      </c>
      <c r="S645" s="187">
        <v>0</v>
      </c>
      <c r="T645" s="187">
        <v>0</v>
      </c>
      <c r="U645" s="187">
        <v>0</v>
      </c>
      <c r="V645" s="272"/>
      <c r="W645" s="212" t="s">
        <v>342</v>
      </c>
    </row>
    <row r="646" spans="1:23" ht="12.75" customHeight="1" outlineLevel="1">
      <c r="A646" s="118">
        <f t="shared" si="49"/>
        <v>0</v>
      </c>
      <c r="B646" s="209"/>
      <c r="C646" s="210"/>
      <c r="D646" s="142"/>
      <c r="E646" s="185" t="s">
        <v>780</v>
      </c>
      <c r="F646" s="185">
        <v>0</v>
      </c>
      <c r="G646" s="185" t="s">
        <v>29</v>
      </c>
      <c r="H646" s="185">
        <v>0</v>
      </c>
      <c r="I646" s="185">
        <v>0</v>
      </c>
      <c r="J646" s="187">
        <v>0</v>
      </c>
      <c r="K646" s="187">
        <v>0</v>
      </c>
      <c r="L646" s="187">
        <v>0</v>
      </c>
      <c r="M646" s="187">
        <v>0</v>
      </c>
      <c r="N646" s="187">
        <v>0</v>
      </c>
      <c r="O646" s="187">
        <v>0</v>
      </c>
      <c r="P646" s="187">
        <v>0</v>
      </c>
      <c r="Q646" s="187">
        <v>0</v>
      </c>
      <c r="R646" s="187">
        <v>0</v>
      </c>
      <c r="S646" s="187">
        <v>0</v>
      </c>
      <c r="T646" s="187">
        <v>0</v>
      </c>
      <c r="U646" s="187">
        <v>0</v>
      </c>
      <c r="V646" s="272"/>
      <c r="W646" s="212" t="s">
        <v>342</v>
      </c>
    </row>
    <row r="647" spans="1:23" ht="12.75" customHeight="1" outlineLevel="1">
      <c r="A647" s="118">
        <f t="shared" si="49"/>
        <v>0</v>
      </c>
      <c r="B647" s="209"/>
      <c r="C647" s="210"/>
      <c r="D647" s="142"/>
      <c r="E647" s="185" t="s">
        <v>781</v>
      </c>
      <c r="F647" s="185">
        <v>0</v>
      </c>
      <c r="G647" s="185" t="s">
        <v>29</v>
      </c>
      <c r="H647" s="185">
        <v>0</v>
      </c>
      <c r="I647" s="185">
        <v>0</v>
      </c>
      <c r="J647" s="187">
        <v>0</v>
      </c>
      <c r="K647" s="187">
        <v>0</v>
      </c>
      <c r="L647" s="187">
        <v>0</v>
      </c>
      <c r="M647" s="187">
        <v>0</v>
      </c>
      <c r="N647" s="187">
        <v>0</v>
      </c>
      <c r="O647" s="187">
        <v>0</v>
      </c>
      <c r="P647" s="187">
        <v>0</v>
      </c>
      <c r="Q647" s="187">
        <v>0</v>
      </c>
      <c r="R647" s="187">
        <v>0</v>
      </c>
      <c r="S647" s="187">
        <v>0</v>
      </c>
      <c r="T647" s="187">
        <v>0</v>
      </c>
      <c r="U647" s="187">
        <v>0</v>
      </c>
      <c r="V647" s="272"/>
      <c r="W647" s="212" t="s">
        <v>342</v>
      </c>
    </row>
    <row r="648" spans="1:23" ht="12.75" customHeight="1" outlineLevel="1">
      <c r="A648" s="118">
        <f t="shared" si="49"/>
        <v>0</v>
      </c>
      <c r="B648" s="209"/>
      <c r="C648" s="210"/>
      <c r="D648" s="142"/>
      <c r="E648" s="185" t="s">
        <v>782</v>
      </c>
      <c r="F648" s="185">
        <v>0</v>
      </c>
      <c r="G648" s="185" t="s">
        <v>29</v>
      </c>
      <c r="H648" s="185">
        <v>18.397028105275751</v>
      </c>
      <c r="I648" s="185">
        <v>0</v>
      </c>
      <c r="J648" s="187">
        <v>0</v>
      </c>
      <c r="K648" s="187">
        <v>0</v>
      </c>
      <c r="L648" s="187">
        <v>3.67940562105515</v>
      </c>
      <c r="M648" s="187">
        <v>3.67940562105515</v>
      </c>
      <c r="N648" s="187">
        <v>3.67940562105515</v>
      </c>
      <c r="O648" s="187">
        <v>3.67940562105515</v>
      </c>
      <c r="P648" s="187">
        <v>3.67940562105515</v>
      </c>
      <c r="Q648" s="187">
        <v>0</v>
      </c>
      <c r="R648" s="187">
        <v>0</v>
      </c>
      <c r="S648" s="187">
        <v>0</v>
      </c>
      <c r="T648" s="187">
        <v>0</v>
      </c>
      <c r="U648" s="187">
        <v>0</v>
      </c>
      <c r="V648" s="272"/>
      <c r="W648" s="212" t="s">
        <v>342</v>
      </c>
    </row>
    <row r="649" spans="1:23" ht="12.75" customHeight="1" outlineLevel="1">
      <c r="A649" s="118">
        <f t="shared" si="49"/>
        <v>0</v>
      </c>
      <c r="B649" s="209"/>
      <c r="C649" s="210"/>
      <c r="D649" s="142"/>
      <c r="E649" s="185"/>
      <c r="F649" s="185"/>
      <c r="G649" s="185"/>
      <c r="H649" s="185"/>
      <c r="I649" s="185"/>
      <c r="J649" s="263"/>
      <c r="K649" s="263"/>
      <c r="L649" s="263"/>
      <c r="M649" s="263"/>
      <c r="N649" s="263"/>
      <c r="O649" s="263"/>
      <c r="P649" s="263"/>
      <c r="Q649" s="263"/>
      <c r="R649" s="263"/>
      <c r="S649" s="263"/>
      <c r="T649" s="263"/>
      <c r="U649" s="263"/>
      <c r="V649" s="272"/>
    </row>
    <row r="650" spans="1:23" ht="12.75" customHeight="1" outlineLevel="1">
      <c r="A650" s="118">
        <f t="shared" si="49"/>
        <v>0</v>
      </c>
      <c r="B650" s="209"/>
      <c r="D650" s="142"/>
      <c r="E650" s="220" t="s">
        <v>783</v>
      </c>
      <c r="F650" s="220">
        <v>0</v>
      </c>
      <c r="G650" s="220" t="s">
        <v>29</v>
      </c>
      <c r="H650" s="220">
        <v>0.74900166081721942</v>
      </c>
      <c r="I650" s="220">
        <v>0</v>
      </c>
      <c r="J650" s="232">
        <v>0</v>
      </c>
      <c r="K650" s="232">
        <v>0</v>
      </c>
      <c r="L650" s="232">
        <v>0</v>
      </c>
      <c r="M650" s="232">
        <v>0</v>
      </c>
      <c r="N650" s="232">
        <v>0</v>
      </c>
      <c r="O650" s="232">
        <v>0.3381494969848261</v>
      </c>
      <c r="P650" s="232">
        <v>0.41085216383239326</v>
      </c>
      <c r="Q650" s="232">
        <v>0</v>
      </c>
      <c r="R650" s="232">
        <v>0</v>
      </c>
      <c r="S650" s="232">
        <v>0</v>
      </c>
      <c r="T650" s="232">
        <v>0</v>
      </c>
      <c r="U650" s="232">
        <v>0</v>
      </c>
      <c r="V650" s="272"/>
    </row>
    <row r="651" spans="1:23" ht="4.5" customHeight="1" outlineLevel="1">
      <c r="A651" s="118">
        <f t="shared" si="49"/>
        <v>0</v>
      </c>
      <c r="B651" s="209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272"/>
    </row>
    <row r="652" spans="1:23" ht="12.75" customHeight="1" outlineLevel="1">
      <c r="A652" s="118">
        <f t="shared" si="49"/>
        <v>0</v>
      </c>
      <c r="B652" s="209"/>
      <c r="D652" s="142"/>
      <c r="E652" s="106" t="str">
        <f>E$642</f>
        <v>Wastewater network - Totex (+ or -) Value Chosen - active - real</v>
      </c>
      <c r="F652" s="106">
        <f t="shared" ref="F652:U652" si="53">F$642</f>
        <v>0</v>
      </c>
      <c r="G652" s="106" t="str">
        <f t="shared" si="53"/>
        <v>£m</v>
      </c>
      <c r="H652" s="106">
        <f t="shared" si="53"/>
        <v>-1.0557942525226671</v>
      </c>
      <c r="I652" s="106">
        <f t="shared" si="53"/>
        <v>0</v>
      </c>
      <c r="J652" s="233">
        <f t="shared" si="53"/>
        <v>0</v>
      </c>
      <c r="K652" s="233">
        <f t="shared" si="53"/>
        <v>0</v>
      </c>
      <c r="L652" s="233">
        <f t="shared" si="53"/>
        <v>-0.19917541916140799</v>
      </c>
      <c r="M652" s="233">
        <f t="shared" si="53"/>
        <v>-0.20499134140092101</v>
      </c>
      <c r="N652" s="233">
        <f t="shared" si="53"/>
        <v>-0.210977088569828</v>
      </c>
      <c r="O652" s="233">
        <f t="shared" si="53"/>
        <v>-0.217154742455406</v>
      </c>
      <c r="P652" s="233">
        <f t="shared" si="53"/>
        <v>-0.22349566093510401</v>
      </c>
      <c r="Q652" s="233">
        <f t="shared" si="53"/>
        <v>0</v>
      </c>
      <c r="R652" s="233">
        <f t="shared" si="53"/>
        <v>0</v>
      </c>
      <c r="S652" s="233">
        <f t="shared" si="53"/>
        <v>0</v>
      </c>
      <c r="T652" s="233">
        <f t="shared" si="53"/>
        <v>0</v>
      </c>
      <c r="U652" s="233">
        <f t="shared" si="53"/>
        <v>0</v>
      </c>
      <c r="V652" s="272"/>
    </row>
    <row r="653" spans="1:23" ht="12.75" customHeight="1" outlineLevel="1">
      <c r="A653" s="118">
        <f t="shared" si="49"/>
        <v>0</v>
      </c>
      <c r="B653" s="209"/>
      <c r="D653" s="142"/>
      <c r="E653" s="106" t="str">
        <f>E$643</f>
        <v>Wastewater network - WRFIM (+ or -) Value Chosen - active - real</v>
      </c>
      <c r="F653" s="106">
        <f t="shared" ref="F653:U653" si="54">F$643</f>
        <v>0</v>
      </c>
      <c r="G653" s="106" t="str">
        <f t="shared" si="54"/>
        <v>£m</v>
      </c>
      <c r="H653" s="106">
        <f t="shared" si="54"/>
        <v>68.6796809276414</v>
      </c>
      <c r="I653" s="106">
        <f t="shared" si="54"/>
        <v>0</v>
      </c>
      <c r="J653" s="233">
        <f t="shared" si="54"/>
        <v>0</v>
      </c>
      <c r="K653" s="233">
        <f t="shared" si="54"/>
        <v>0</v>
      </c>
      <c r="L653" s="233">
        <f t="shared" si="54"/>
        <v>12.9564109711244</v>
      </c>
      <c r="M653" s="233">
        <f t="shared" si="54"/>
        <v>13.334738171481201</v>
      </c>
      <c r="N653" s="233">
        <f t="shared" si="54"/>
        <v>13.724112526088399</v>
      </c>
      <c r="O653" s="233">
        <f t="shared" si="54"/>
        <v>14.1259704607468</v>
      </c>
      <c r="P653" s="233">
        <f t="shared" si="54"/>
        <v>14.5384487982006</v>
      </c>
      <c r="Q653" s="233">
        <f t="shared" si="54"/>
        <v>0</v>
      </c>
      <c r="R653" s="233">
        <f t="shared" si="54"/>
        <v>0</v>
      </c>
      <c r="S653" s="233">
        <f t="shared" si="54"/>
        <v>0</v>
      </c>
      <c r="T653" s="233">
        <f t="shared" si="54"/>
        <v>0</v>
      </c>
      <c r="U653" s="233">
        <f t="shared" si="54"/>
        <v>0</v>
      </c>
      <c r="V653" s="272"/>
    </row>
    <row r="654" spans="1:23" ht="4.5" customHeight="1" outlineLevel="1">
      <c r="A654" s="118">
        <f t="shared" si="49"/>
        <v>0</v>
      </c>
      <c r="B654" s="209"/>
      <c r="D654" s="142"/>
      <c r="V654" s="272"/>
    </row>
    <row r="655" spans="1:23" ht="12.75" customHeight="1" outlineLevel="1">
      <c r="A655" s="118">
        <f t="shared" si="49"/>
        <v>0</v>
      </c>
      <c r="B655" s="209"/>
      <c r="D655" s="142"/>
      <c r="E655" s="106" t="str">
        <f>E$637</f>
        <v>Totex - Tax allowance switch - WWN</v>
      </c>
      <c r="F655" s="106">
        <f t="shared" ref="F655:U655" si="55">F$637</f>
        <v>0</v>
      </c>
      <c r="G655" s="106" t="str">
        <f t="shared" si="55"/>
        <v>0 = Allowed, 1 = Not allowed</v>
      </c>
      <c r="H655" s="106">
        <f t="shared" si="55"/>
        <v>0</v>
      </c>
      <c r="I655" s="106">
        <f t="shared" si="55"/>
        <v>0</v>
      </c>
      <c r="J655" s="233" t="str">
        <f t="shared" si="55"/>
        <v>na</v>
      </c>
      <c r="K655" s="233" t="str">
        <f t="shared" si="55"/>
        <v>na</v>
      </c>
      <c r="L655" s="233">
        <f t="shared" si="55"/>
        <v>0</v>
      </c>
      <c r="M655" s="233">
        <f t="shared" si="55"/>
        <v>0</v>
      </c>
      <c r="N655" s="233">
        <f t="shared" si="55"/>
        <v>0</v>
      </c>
      <c r="O655" s="233">
        <f t="shared" si="55"/>
        <v>1</v>
      </c>
      <c r="P655" s="233">
        <f t="shared" si="55"/>
        <v>1</v>
      </c>
      <c r="Q655" s="233">
        <f t="shared" si="55"/>
        <v>0</v>
      </c>
      <c r="R655" s="233">
        <f t="shared" si="55"/>
        <v>0</v>
      </c>
      <c r="S655" s="233">
        <f t="shared" si="55"/>
        <v>0</v>
      </c>
      <c r="T655" s="233">
        <f t="shared" si="55"/>
        <v>0</v>
      </c>
      <c r="U655" s="233">
        <f t="shared" si="55"/>
        <v>0</v>
      </c>
      <c r="V655" s="272"/>
    </row>
    <row r="656" spans="1:23" ht="12.75" customHeight="1" outlineLevel="1">
      <c r="A656" s="118">
        <f t="shared" si="49"/>
        <v>0</v>
      </c>
      <c r="B656" s="209"/>
      <c r="D656" s="142"/>
      <c r="E656" s="106" t="str">
        <f>E$638</f>
        <v>WRFIM - Tax allowance switch - WWN</v>
      </c>
      <c r="F656" s="106">
        <f t="shared" ref="F656:U656" si="56">F$638</f>
        <v>0</v>
      </c>
      <c r="G656" s="106" t="str">
        <f t="shared" si="56"/>
        <v>0 = Allowed, 1 = Not allowed</v>
      </c>
      <c r="H656" s="106">
        <f t="shared" si="56"/>
        <v>0</v>
      </c>
      <c r="I656" s="106">
        <f t="shared" si="56"/>
        <v>0</v>
      </c>
      <c r="J656" s="233" t="str">
        <f t="shared" si="56"/>
        <v>na</v>
      </c>
      <c r="K656" s="233" t="str">
        <f t="shared" si="56"/>
        <v>na</v>
      </c>
      <c r="L656" s="233">
        <f t="shared" si="56"/>
        <v>0</v>
      </c>
      <c r="M656" s="233">
        <f t="shared" si="56"/>
        <v>0</v>
      </c>
      <c r="N656" s="233">
        <f t="shared" si="56"/>
        <v>0</v>
      </c>
      <c r="O656" s="233">
        <f t="shared" si="56"/>
        <v>1</v>
      </c>
      <c r="P656" s="233">
        <f t="shared" si="56"/>
        <v>1</v>
      </c>
      <c r="Q656" s="233">
        <f t="shared" si="56"/>
        <v>0</v>
      </c>
      <c r="R656" s="233">
        <f t="shared" si="56"/>
        <v>0</v>
      </c>
      <c r="S656" s="233">
        <f t="shared" si="56"/>
        <v>0</v>
      </c>
      <c r="T656" s="233">
        <f t="shared" si="56"/>
        <v>0</v>
      </c>
      <c r="U656" s="233">
        <f t="shared" si="56"/>
        <v>0</v>
      </c>
      <c r="V656" s="272"/>
    </row>
    <row r="657" spans="1:23" ht="4.5" customHeight="1" outlineLevel="1">
      <c r="A657" s="118">
        <f t="shared" si="49"/>
        <v>0</v>
      </c>
      <c r="B657" s="209"/>
      <c r="D657" s="142"/>
      <c r="V657" s="272"/>
    </row>
    <row r="658" spans="1:23" ht="12.75" customHeight="1" outlineLevel="1">
      <c r="A658" s="118">
        <f t="shared" si="49"/>
        <v>0</v>
      </c>
      <c r="B658" s="209"/>
      <c r="D658" s="142"/>
      <c r="E658" s="106" t="s">
        <v>784</v>
      </c>
      <c r="F658" s="118">
        <f xml:space="preserve"> IF(SUM(J658:U658) &gt; 0, 1, 0)</f>
        <v>0</v>
      </c>
      <c r="G658" s="106" t="s">
        <v>476</v>
      </c>
      <c r="J658" s="106">
        <f xml:space="preserve"> IF(AND(J$650 &gt; 0, J652 &lt;&gt; 0, J655 &lt;&gt; 1), 1, 0)</f>
        <v>0</v>
      </c>
      <c r="K658" s="106">
        <f t="shared" ref="K658:U658" si="57" xml:space="preserve"> IF(AND(K$650 &gt; 0, K652 &lt;&gt; 0, K655 &lt;&gt; 1), 1, 0)</f>
        <v>0</v>
      </c>
      <c r="L658" s="106">
        <f t="shared" si="57"/>
        <v>0</v>
      </c>
      <c r="M658" s="106">
        <f t="shared" si="57"/>
        <v>0</v>
      </c>
      <c r="N658" s="106">
        <f t="shared" si="57"/>
        <v>0</v>
      </c>
      <c r="O658" s="106">
        <f t="shared" si="57"/>
        <v>0</v>
      </c>
      <c r="P658" s="106">
        <f t="shared" si="57"/>
        <v>0</v>
      </c>
      <c r="Q658" s="106">
        <f t="shared" si="57"/>
        <v>0</v>
      </c>
      <c r="R658" s="106">
        <f t="shared" si="57"/>
        <v>0</v>
      </c>
      <c r="S658" s="106">
        <f t="shared" si="57"/>
        <v>0</v>
      </c>
      <c r="T658" s="106">
        <f t="shared" si="57"/>
        <v>0</v>
      </c>
      <c r="U658" s="106">
        <f t="shared" si="57"/>
        <v>0</v>
      </c>
      <c r="V658" s="272"/>
    </row>
    <row r="659" spans="1:23" ht="12.75" customHeight="1" outlineLevel="1">
      <c r="A659" s="118">
        <f t="shared" si="49"/>
        <v>0</v>
      </c>
      <c r="B659" s="209"/>
      <c r="D659" s="142"/>
      <c r="E659" s="106" t="s">
        <v>785</v>
      </c>
      <c r="F659" s="118">
        <f xml:space="preserve"> IF(SUM(L658:P658) &gt; 0, 1, 0)</f>
        <v>0</v>
      </c>
      <c r="G659" s="106" t="s">
        <v>476</v>
      </c>
      <c r="V659" s="272"/>
    </row>
    <row r="660" spans="1:23" ht="5.0999999999999996" customHeight="1" outlineLevel="1">
      <c r="A660" s="118">
        <f t="shared" si="49"/>
        <v>0</v>
      </c>
      <c r="B660" s="209"/>
      <c r="D660" s="142"/>
      <c r="V660" s="272"/>
    </row>
    <row r="661" spans="1:23" ht="12.75" customHeight="1" outlineLevel="1">
      <c r="A661" s="118">
        <f t="shared" si="49"/>
        <v>0</v>
      </c>
      <c r="B661" s="209"/>
      <c r="D661" s="142"/>
      <c r="E661" s="106" t="s">
        <v>786</v>
      </c>
      <c r="F661" s="118">
        <f xml:space="preserve"> IF(SUM(J661:U661) &gt; 0, 1, 0)</f>
        <v>0</v>
      </c>
      <c r="G661" s="106" t="s">
        <v>476</v>
      </c>
      <c r="J661" s="106">
        <f xml:space="preserve"> IF(AND(J$650 &gt; 0, J653 &lt;&gt; 0, J656 &lt;&gt; 1), 1, 0)</f>
        <v>0</v>
      </c>
      <c r="K661" s="106">
        <f t="shared" ref="K661:U661" si="58" xml:space="preserve"> IF(AND(K$650 &gt; 0, K653 &lt;&gt; 0, K656 &lt;&gt; 1), 1, 0)</f>
        <v>0</v>
      </c>
      <c r="L661" s="106">
        <f t="shared" si="58"/>
        <v>0</v>
      </c>
      <c r="M661" s="106">
        <f t="shared" si="58"/>
        <v>0</v>
      </c>
      <c r="N661" s="106">
        <f t="shared" si="58"/>
        <v>0</v>
      </c>
      <c r="O661" s="106">
        <f t="shared" si="58"/>
        <v>0</v>
      </c>
      <c r="P661" s="106">
        <f t="shared" si="58"/>
        <v>0</v>
      </c>
      <c r="Q661" s="106">
        <f t="shared" si="58"/>
        <v>0</v>
      </c>
      <c r="R661" s="106">
        <f t="shared" si="58"/>
        <v>0</v>
      </c>
      <c r="S661" s="106">
        <f t="shared" si="58"/>
        <v>0</v>
      </c>
      <c r="T661" s="106">
        <f t="shared" si="58"/>
        <v>0</v>
      </c>
      <c r="U661" s="106">
        <f t="shared" si="58"/>
        <v>0</v>
      </c>
      <c r="V661" s="272"/>
    </row>
    <row r="662" spans="1:23" ht="12.75" customHeight="1" outlineLevel="1">
      <c r="A662" s="118">
        <f t="shared" si="49"/>
        <v>0</v>
      </c>
      <c r="B662" s="209"/>
      <c r="D662" s="142"/>
      <c r="E662" s="106" t="s">
        <v>787</v>
      </c>
      <c r="F662" s="118">
        <f xml:space="preserve"> IF(SUM(L661:P661) &gt; 0, 1, 0)</f>
        <v>0</v>
      </c>
      <c r="G662" s="106" t="s">
        <v>476</v>
      </c>
      <c r="V662" s="272"/>
    </row>
    <row r="663" spans="1:23" ht="12.75" customHeight="1" outlineLevel="1">
      <c r="A663" s="118">
        <f t="shared" si="49"/>
        <v>0</v>
      </c>
      <c r="D663" s="142"/>
      <c r="V663" s="116"/>
    </row>
    <row r="664" spans="1:23" ht="12.75" customHeight="1" outlineLevel="1">
      <c r="A664" s="118">
        <f t="shared" si="49"/>
        <v>0</v>
      </c>
      <c r="C664" s="105" t="s">
        <v>480</v>
      </c>
      <c r="D664" s="142"/>
      <c r="V664" s="116"/>
    </row>
    <row r="665" spans="1:23" ht="12.75" customHeight="1" outlineLevel="1">
      <c r="A665" s="118">
        <f t="shared" si="49"/>
        <v>0</v>
      </c>
      <c r="D665" s="174"/>
      <c r="E665" s="142" t="s">
        <v>788</v>
      </c>
      <c r="F665" s="169" t="b">
        <v>1</v>
      </c>
      <c r="G665" s="142" t="s">
        <v>482</v>
      </c>
      <c r="V665" s="116"/>
    </row>
    <row r="666" spans="1:23" ht="12.75" customHeight="1" outlineLevel="1">
      <c r="A666" s="118">
        <f t="shared" si="49"/>
        <v>0</v>
      </c>
      <c r="D666" s="174"/>
      <c r="V666" s="116"/>
    </row>
    <row r="667" spans="1:23" ht="12.75" customHeight="1" outlineLevel="1">
      <c r="A667" s="118">
        <f t="shared" si="49"/>
        <v>0</v>
      </c>
      <c r="D667" s="174"/>
      <c r="E667" s="234" t="s">
        <v>789</v>
      </c>
      <c r="F667" s="265" t="b">
        <v>0</v>
      </c>
      <c r="G667" s="234" t="s">
        <v>482</v>
      </c>
      <c r="H667" s="117" t="s">
        <v>352</v>
      </c>
      <c r="V667" s="116"/>
    </row>
    <row r="668" spans="1:23" ht="12.75" customHeight="1" outlineLevel="1">
      <c r="A668" s="118">
        <f t="shared" si="49"/>
        <v>0</v>
      </c>
      <c r="D668" s="142"/>
      <c r="V668" s="116"/>
    </row>
    <row r="669" spans="1:23" s="259" customFormat="1" ht="12.75" customHeight="1" outlineLevel="1">
      <c r="A669" s="118">
        <f t="shared" si="49"/>
        <v>0</v>
      </c>
      <c r="B669" s="209"/>
      <c r="C669" s="210"/>
      <c r="D669" s="221"/>
      <c r="E669" s="236" t="s">
        <v>790</v>
      </c>
      <c r="F669" s="236">
        <v>0</v>
      </c>
      <c r="G669" s="236" t="s">
        <v>29</v>
      </c>
      <c r="H669" s="236" t="s">
        <v>352</v>
      </c>
      <c r="I669" s="236">
        <v>0</v>
      </c>
      <c r="J669" s="237">
        <v>0</v>
      </c>
      <c r="K669" s="237">
        <v>0</v>
      </c>
      <c r="L669" s="237">
        <v>0</v>
      </c>
      <c r="M669" s="237">
        <v>0</v>
      </c>
      <c r="N669" s="237">
        <v>0</v>
      </c>
      <c r="O669" s="237">
        <v>0</v>
      </c>
      <c r="P669" s="237">
        <v>0</v>
      </c>
      <c r="Q669" s="237">
        <v>0</v>
      </c>
      <c r="R669" s="237">
        <v>0</v>
      </c>
      <c r="S669" s="237">
        <v>0</v>
      </c>
      <c r="T669" s="237">
        <v>0</v>
      </c>
      <c r="U669" s="237">
        <v>0</v>
      </c>
      <c r="V669" s="211"/>
      <c r="W669" s="212" t="s">
        <v>342</v>
      </c>
    </row>
    <row r="670" spans="1:23" ht="12.75" customHeight="1" outlineLevel="1">
      <c r="A670" s="118">
        <f t="shared" ref="A670:A671" si="59" xml:space="preserve"> IF(OR(D670 = "", D670 ="tbc", D670 = "n/a"), 0, COUNTIF($D$7:$D$2035, D670) - 1)</f>
        <v>0</v>
      </c>
      <c r="D670" s="142"/>
      <c r="V670" s="116"/>
    </row>
    <row r="671" spans="1:23" ht="12.75" customHeight="1" outlineLevel="1">
      <c r="A671" s="118">
        <f t="shared" si="59"/>
        <v>0</v>
      </c>
      <c r="D671" s="142"/>
      <c r="V671" s="116"/>
    </row>
    <row r="672" spans="1:23" ht="12.75" customHeight="1" outlineLevel="1">
      <c r="A672" s="105" t="s">
        <v>486</v>
      </c>
      <c r="D672" s="142"/>
      <c r="V672" s="116"/>
    </row>
    <row r="673" spans="1:23" ht="12.75" customHeight="1" outlineLevel="1">
      <c r="A673" s="118">
        <f t="shared" ref="A673:A698" si="60" xml:space="preserve"> IF(OR(D673 = "", D673 ="tbc", D673 = "n/a"), 0, COUNTIF($D$7:$D$2035, D673) - 1)</f>
        <v>0</v>
      </c>
      <c r="D673" s="142"/>
      <c r="V673" s="116"/>
    </row>
    <row r="674" spans="1:23" ht="12.75" customHeight="1" outlineLevel="1">
      <c r="A674" s="118">
        <f t="shared" si="60"/>
        <v>0</v>
      </c>
      <c r="C674" s="105" t="s">
        <v>791</v>
      </c>
      <c r="D674" s="142"/>
      <c r="V674" s="116"/>
    </row>
    <row r="675" spans="1:23" ht="12.75" customHeight="1" outlineLevel="1">
      <c r="A675" s="118">
        <f t="shared" si="60"/>
        <v>0</v>
      </c>
      <c r="B675" s="209"/>
      <c r="C675" s="210"/>
      <c r="D675" s="178"/>
      <c r="E675" s="185" t="s">
        <v>792</v>
      </c>
      <c r="F675" s="238" t="s">
        <v>489</v>
      </c>
      <c r="G675" s="185" t="s">
        <v>29</v>
      </c>
      <c r="H675" s="185">
        <v>1784.1116987746957</v>
      </c>
      <c r="I675" s="185">
        <v>0</v>
      </c>
      <c r="J675" s="187">
        <v>0</v>
      </c>
      <c r="K675" s="187">
        <v>0</v>
      </c>
      <c r="L675" s="187">
        <v>382.36890302188698</v>
      </c>
      <c r="M675" s="187">
        <v>363.57073100846299</v>
      </c>
      <c r="N675" s="187">
        <v>350.26028241678603</v>
      </c>
      <c r="O675" s="187">
        <v>344.502492238245</v>
      </c>
      <c r="P675" s="187">
        <v>343.40929008931499</v>
      </c>
      <c r="Q675" s="187">
        <v>0</v>
      </c>
      <c r="R675" s="187">
        <v>0</v>
      </c>
      <c r="S675" s="187">
        <v>0</v>
      </c>
      <c r="T675" s="187">
        <v>0</v>
      </c>
      <c r="U675" s="187">
        <v>0</v>
      </c>
      <c r="V675" s="211"/>
      <c r="W675" s="212" t="s">
        <v>342</v>
      </c>
    </row>
    <row r="676" spans="1:23" ht="12.75" customHeight="1" outlineLevel="1">
      <c r="A676" s="118">
        <f t="shared" si="60"/>
        <v>0</v>
      </c>
      <c r="B676" s="209"/>
      <c r="C676" s="210"/>
      <c r="D676" s="164" t="s">
        <v>793</v>
      </c>
      <c r="E676" s="185" t="s">
        <v>794</v>
      </c>
      <c r="F676" s="238" t="s">
        <v>489</v>
      </c>
      <c r="G676" s="213" t="s">
        <v>29</v>
      </c>
      <c r="H676" s="213">
        <f xml:space="preserve"> SUM(J676:U676)</f>
        <v>2093.247637998541</v>
      </c>
      <c r="I676" s="213"/>
      <c r="J676" s="187">
        <v>0</v>
      </c>
      <c r="K676" s="187">
        <v>0</v>
      </c>
      <c r="L676" s="187">
        <v>403.72016640429302</v>
      </c>
      <c r="M676" s="187">
        <v>457.12979335723401</v>
      </c>
      <c r="N676" s="187">
        <v>465.18470955984799</v>
      </c>
      <c r="O676" s="187">
        <v>420.73053259615398</v>
      </c>
      <c r="P676" s="187">
        <v>346.482436081012</v>
      </c>
      <c r="Q676" s="187">
        <v>0</v>
      </c>
      <c r="R676" s="187">
        <v>0</v>
      </c>
      <c r="S676" s="187">
        <v>0</v>
      </c>
      <c r="T676" s="187">
        <v>0</v>
      </c>
      <c r="U676" s="187">
        <v>0</v>
      </c>
      <c r="V676" s="211"/>
      <c r="W676" s="212" t="s">
        <v>342</v>
      </c>
    </row>
    <row r="677" spans="1:23" ht="4.9000000000000004" customHeight="1" outlineLevel="1">
      <c r="A677" s="118">
        <f t="shared" si="60"/>
        <v>0</v>
      </c>
      <c r="B677" s="209"/>
      <c r="C677" s="209"/>
      <c r="D677" s="209"/>
      <c r="E677" s="209"/>
      <c r="F677" s="209"/>
      <c r="G677" s="209"/>
      <c r="H677" s="209"/>
      <c r="I677" s="209"/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11"/>
    </row>
    <row r="678" spans="1:23" ht="12.75" customHeight="1" outlineLevel="1">
      <c r="A678" s="118">
        <f t="shared" si="60"/>
        <v>0</v>
      </c>
      <c r="B678" s="209"/>
      <c r="C678" s="210"/>
      <c r="D678" s="164" t="s">
        <v>795</v>
      </c>
      <c r="E678" s="185" t="s">
        <v>796</v>
      </c>
      <c r="F678" s="238" t="s">
        <v>489</v>
      </c>
      <c r="G678" s="213" t="s">
        <v>29</v>
      </c>
      <c r="H678" s="213">
        <f xml:space="preserve"> SUM(J678:U678)</f>
        <v>84.462770260943401</v>
      </c>
      <c r="I678" s="213"/>
      <c r="J678" s="187">
        <v>0</v>
      </c>
      <c r="K678" s="187">
        <v>0</v>
      </c>
      <c r="L678" s="187">
        <v>18.365398869505299</v>
      </c>
      <c r="M678" s="187">
        <v>18.036834410300798</v>
      </c>
      <c r="N678" s="187">
        <v>15.9628702221151</v>
      </c>
      <c r="O678" s="187">
        <v>16.287650854335201</v>
      </c>
      <c r="P678" s="187">
        <v>15.810015904687001</v>
      </c>
      <c r="Q678" s="187">
        <v>0</v>
      </c>
      <c r="R678" s="187">
        <v>0</v>
      </c>
      <c r="S678" s="187">
        <v>0</v>
      </c>
      <c r="T678" s="187">
        <v>0</v>
      </c>
      <c r="U678" s="187">
        <v>0</v>
      </c>
      <c r="V678" s="211"/>
      <c r="W678" s="212" t="s">
        <v>342</v>
      </c>
    </row>
    <row r="679" spans="1:23" ht="12.75" customHeight="1" outlineLevel="1">
      <c r="A679" s="118">
        <f t="shared" si="60"/>
        <v>0</v>
      </c>
      <c r="B679" s="209"/>
      <c r="C679" s="210"/>
      <c r="D679" s="164" t="s">
        <v>797</v>
      </c>
      <c r="E679" s="185" t="s">
        <v>798</v>
      </c>
      <c r="F679" s="238" t="s">
        <v>489</v>
      </c>
      <c r="G679" s="213" t="s">
        <v>29</v>
      </c>
      <c r="H679" s="213">
        <f xml:space="preserve"> SUM(J679:U679)</f>
        <v>6.7341644902328142</v>
      </c>
      <c r="I679" s="213"/>
      <c r="J679" s="187">
        <v>0</v>
      </c>
      <c r="K679" s="187">
        <v>0</v>
      </c>
      <c r="L679" s="187">
        <v>0.54026638836780005</v>
      </c>
      <c r="M679" s="187">
        <v>0.79319626825378498</v>
      </c>
      <c r="N679" s="187">
        <v>1.3593915836496799</v>
      </c>
      <c r="O679" s="187">
        <v>1.80104601160363</v>
      </c>
      <c r="P679" s="187">
        <v>2.2402642383579199</v>
      </c>
      <c r="Q679" s="187">
        <v>0</v>
      </c>
      <c r="R679" s="187">
        <v>0</v>
      </c>
      <c r="S679" s="187">
        <v>0</v>
      </c>
      <c r="T679" s="187">
        <v>0</v>
      </c>
      <c r="U679" s="187">
        <v>0</v>
      </c>
      <c r="V679" s="211"/>
      <c r="W679" s="212" t="s">
        <v>342</v>
      </c>
    </row>
    <row r="680" spans="1:23" ht="12.75" customHeight="1" outlineLevel="1">
      <c r="A680" s="118">
        <f t="shared" si="60"/>
        <v>0</v>
      </c>
      <c r="B680" s="209"/>
      <c r="C680" s="210"/>
      <c r="D680" s="185"/>
      <c r="E680" s="213" t="s">
        <v>799</v>
      </c>
      <c r="G680" s="213" t="s">
        <v>29</v>
      </c>
      <c r="H680" s="213">
        <f xml:space="preserve"> SUM(J680:U680)</f>
        <v>91.196934751176201</v>
      </c>
      <c r="I680" s="213"/>
      <c r="J680" s="233">
        <f>SUM(J678:J679)</f>
        <v>0</v>
      </c>
      <c r="K680" s="233">
        <f t="shared" ref="K680:U680" si="61">SUM(K678:K679)</f>
        <v>0</v>
      </c>
      <c r="L680" s="233">
        <f t="shared" si="61"/>
        <v>18.9056652578731</v>
      </c>
      <c r="M680" s="233">
        <f t="shared" si="61"/>
        <v>18.830030678554582</v>
      </c>
      <c r="N680" s="233">
        <f t="shared" si="61"/>
        <v>17.322261805764779</v>
      </c>
      <c r="O680" s="233">
        <f t="shared" si="61"/>
        <v>18.088696865938832</v>
      </c>
      <c r="P680" s="233">
        <f t="shared" si="61"/>
        <v>18.050280143044922</v>
      </c>
      <c r="Q680" s="233">
        <f t="shared" si="61"/>
        <v>0</v>
      </c>
      <c r="R680" s="233">
        <f t="shared" si="61"/>
        <v>0</v>
      </c>
      <c r="S680" s="233">
        <f t="shared" si="61"/>
        <v>0</v>
      </c>
      <c r="T680" s="233">
        <f t="shared" si="61"/>
        <v>0</v>
      </c>
      <c r="U680" s="233">
        <f t="shared" si="61"/>
        <v>0</v>
      </c>
      <c r="V680" s="211"/>
      <c r="W680" s="212" t="s">
        <v>342</v>
      </c>
    </row>
    <row r="681" spans="1:23" ht="12.75" customHeight="1" outlineLevel="1">
      <c r="A681" s="118">
        <f t="shared" si="60"/>
        <v>0</v>
      </c>
      <c r="B681" s="209"/>
      <c r="C681" s="210"/>
      <c r="D681" s="185"/>
      <c r="E681" s="213"/>
      <c r="G681" s="213"/>
      <c r="H681" s="213"/>
      <c r="I681" s="213"/>
      <c r="J681" s="241"/>
      <c r="K681" s="241"/>
      <c r="L681" s="241"/>
      <c r="M681" s="241"/>
      <c r="N681" s="241"/>
      <c r="O681" s="241"/>
      <c r="P681" s="241"/>
      <c r="Q681" s="241"/>
      <c r="R681" s="241"/>
      <c r="S681" s="241"/>
      <c r="T681" s="241"/>
      <c r="U681" s="241"/>
      <c r="V681" s="211"/>
      <c r="W681" s="212"/>
    </row>
    <row r="682" spans="1:23" ht="12.75" customHeight="1" outlineLevel="1">
      <c r="A682" s="118">
        <f t="shared" si="60"/>
        <v>0</v>
      </c>
      <c r="B682" s="209"/>
      <c r="C682" s="210"/>
      <c r="D682" s="164" t="s">
        <v>800</v>
      </c>
      <c r="E682" s="185" t="s">
        <v>801</v>
      </c>
      <c r="F682" s="238" t="s">
        <v>489</v>
      </c>
      <c r="G682" s="213" t="s">
        <v>29</v>
      </c>
      <c r="H682" s="213">
        <f xml:space="preserve"> SUM(J682:U682)</f>
        <v>1.9565619849824381</v>
      </c>
      <c r="I682" s="213"/>
      <c r="J682" s="187">
        <v>0</v>
      </c>
      <c r="K682" s="187">
        <v>0</v>
      </c>
      <c r="L682" s="187">
        <v>0.39693619729555002</v>
      </c>
      <c r="M682" s="187">
        <v>0.40923729839623202</v>
      </c>
      <c r="N682" s="187">
        <v>0.37969973859460299</v>
      </c>
      <c r="O682" s="187">
        <v>0.38344283779156202</v>
      </c>
      <c r="P682" s="187">
        <v>0.38724591290449101</v>
      </c>
      <c r="Q682" s="187">
        <v>0</v>
      </c>
      <c r="R682" s="187">
        <v>0</v>
      </c>
      <c r="S682" s="187">
        <v>0</v>
      </c>
      <c r="T682" s="187">
        <v>0</v>
      </c>
      <c r="U682" s="187">
        <v>0</v>
      </c>
      <c r="V682" s="211"/>
      <c r="W682" s="212" t="s">
        <v>342</v>
      </c>
    </row>
    <row r="683" spans="1:23" ht="12.75" customHeight="1" outlineLevel="1">
      <c r="A683" s="118">
        <f t="shared" si="60"/>
        <v>0</v>
      </c>
      <c r="B683" s="209"/>
      <c r="C683" s="210"/>
      <c r="D683" s="164" t="s">
        <v>802</v>
      </c>
      <c r="E683" s="185" t="s">
        <v>803</v>
      </c>
      <c r="F683" s="238" t="s">
        <v>489</v>
      </c>
      <c r="G683" s="213" t="s">
        <v>29</v>
      </c>
      <c r="H683" s="213">
        <f xml:space="preserve"> SUM(J683:U683)</f>
        <v>95.564017111715089</v>
      </c>
      <c r="I683" s="213"/>
      <c r="J683" s="187">
        <v>0</v>
      </c>
      <c r="K683" s="187">
        <v>0</v>
      </c>
      <c r="L683" s="187">
        <v>29.2482924156491</v>
      </c>
      <c r="M683" s="187">
        <v>26.241841639742599</v>
      </c>
      <c r="N683" s="187">
        <v>17.6756224169105</v>
      </c>
      <c r="O683" s="187">
        <v>13.7004090711052</v>
      </c>
      <c r="P683" s="187">
        <v>8.69785156830768</v>
      </c>
      <c r="Q683" s="187">
        <v>0</v>
      </c>
      <c r="R683" s="187">
        <v>0</v>
      </c>
      <c r="S683" s="187">
        <v>0</v>
      </c>
      <c r="T683" s="187">
        <v>0</v>
      </c>
      <c r="U683" s="187">
        <v>0</v>
      </c>
      <c r="V683" s="211"/>
      <c r="W683" s="212" t="s">
        <v>342</v>
      </c>
    </row>
    <row r="684" spans="1:23" ht="12.75" customHeight="1" outlineLevel="1">
      <c r="A684" s="118">
        <f t="shared" si="60"/>
        <v>0</v>
      </c>
      <c r="B684" s="209"/>
      <c r="C684" s="210"/>
      <c r="D684" s="185"/>
      <c r="E684" s="213" t="s">
        <v>804</v>
      </c>
      <c r="G684" s="213" t="s">
        <v>29</v>
      </c>
      <c r="H684" s="213">
        <f xml:space="preserve"> SUM(J684:U684)</f>
        <v>97.520579096697517</v>
      </c>
      <c r="I684" s="213"/>
      <c r="J684" s="233">
        <f>SUM(J682:J683)</f>
        <v>0</v>
      </c>
      <c r="K684" s="233">
        <f t="shared" ref="K684:U684" si="62">SUM(K682:K683)</f>
        <v>0</v>
      </c>
      <c r="L684" s="233">
        <f t="shared" si="62"/>
        <v>29.645228612944649</v>
      </c>
      <c r="M684" s="233">
        <f t="shared" si="62"/>
        <v>26.651078938138831</v>
      </c>
      <c r="N684" s="233">
        <f t="shared" si="62"/>
        <v>18.055322155505102</v>
      </c>
      <c r="O684" s="233">
        <f t="shared" si="62"/>
        <v>14.083851908896763</v>
      </c>
      <c r="P684" s="233">
        <f t="shared" si="62"/>
        <v>9.0850974812121716</v>
      </c>
      <c r="Q684" s="233">
        <f t="shared" si="62"/>
        <v>0</v>
      </c>
      <c r="R684" s="233">
        <f t="shared" si="62"/>
        <v>0</v>
      </c>
      <c r="S684" s="233">
        <f t="shared" si="62"/>
        <v>0</v>
      </c>
      <c r="T684" s="233">
        <f t="shared" si="62"/>
        <v>0</v>
      </c>
      <c r="U684" s="233">
        <f t="shared" si="62"/>
        <v>0</v>
      </c>
      <c r="V684" s="211"/>
      <c r="W684" s="212" t="s">
        <v>342</v>
      </c>
    </row>
    <row r="685" spans="1:23" ht="12.75" customHeight="1" outlineLevel="1">
      <c r="A685" s="118">
        <f t="shared" si="60"/>
        <v>0</v>
      </c>
      <c r="B685" s="209"/>
      <c r="C685" s="210"/>
      <c r="D685" s="185"/>
      <c r="E685" s="213"/>
      <c r="G685" s="213"/>
      <c r="H685" s="213"/>
      <c r="I685" s="213"/>
      <c r="J685" s="241"/>
      <c r="K685" s="241"/>
      <c r="L685" s="241"/>
      <c r="M685" s="241"/>
      <c r="N685" s="241"/>
      <c r="O685" s="241"/>
      <c r="P685" s="241"/>
      <c r="Q685" s="241"/>
      <c r="R685" s="241"/>
      <c r="S685" s="241"/>
      <c r="T685" s="241"/>
      <c r="U685" s="241"/>
      <c r="V685" s="211"/>
      <c r="W685" s="212"/>
    </row>
    <row r="686" spans="1:23" ht="12.75" customHeight="1" outlineLevel="1">
      <c r="A686" s="118">
        <f t="shared" si="60"/>
        <v>0</v>
      </c>
      <c r="D686" s="142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16"/>
    </row>
    <row r="687" spans="1:23" ht="12.75" customHeight="1" outlineLevel="1">
      <c r="A687" s="118">
        <f t="shared" si="60"/>
        <v>0</v>
      </c>
      <c r="C687" s="105" t="s">
        <v>805</v>
      </c>
      <c r="D687" s="142"/>
      <c r="V687" s="116"/>
    </row>
    <row r="688" spans="1:23" ht="12.75" customHeight="1" outlineLevel="1">
      <c r="A688" s="118">
        <f t="shared" si="60"/>
        <v>0</v>
      </c>
      <c r="B688" s="209"/>
      <c r="C688" s="210"/>
      <c r="D688" s="142"/>
      <c r="E688" s="185" t="s">
        <v>806</v>
      </c>
      <c r="F688" s="185">
        <v>0</v>
      </c>
      <c r="G688" s="185" t="s">
        <v>29</v>
      </c>
      <c r="H688" s="185">
        <v>0</v>
      </c>
      <c r="I688" s="185">
        <v>0</v>
      </c>
      <c r="J688" s="187">
        <v>0</v>
      </c>
      <c r="K688" s="187">
        <v>0</v>
      </c>
      <c r="L688" s="187">
        <v>0</v>
      </c>
      <c r="M688" s="187">
        <v>0</v>
      </c>
      <c r="N688" s="187">
        <v>0</v>
      </c>
      <c r="O688" s="187">
        <v>0</v>
      </c>
      <c r="P688" s="187">
        <v>0</v>
      </c>
      <c r="Q688" s="187">
        <v>0</v>
      </c>
      <c r="R688" s="187">
        <v>0</v>
      </c>
      <c r="S688" s="187">
        <v>0</v>
      </c>
      <c r="T688" s="187">
        <v>0</v>
      </c>
      <c r="U688" s="187">
        <v>0</v>
      </c>
      <c r="V688" s="211"/>
      <c r="W688" s="212" t="s">
        <v>434</v>
      </c>
    </row>
    <row r="689" spans="1:23" ht="12.75" customHeight="1" outlineLevel="1">
      <c r="A689" s="118">
        <f t="shared" si="60"/>
        <v>0</v>
      </c>
      <c r="B689" s="209"/>
      <c r="C689" s="210"/>
      <c r="D689" s="142"/>
      <c r="E689" s="185" t="s">
        <v>807</v>
      </c>
      <c r="F689" s="185">
        <v>0</v>
      </c>
      <c r="G689" s="185" t="s">
        <v>29</v>
      </c>
      <c r="H689" s="185">
        <v>0</v>
      </c>
      <c r="I689" s="185">
        <v>0</v>
      </c>
      <c r="J689" s="187">
        <v>0</v>
      </c>
      <c r="K689" s="187">
        <v>0</v>
      </c>
      <c r="L689" s="187">
        <v>0</v>
      </c>
      <c r="M689" s="187">
        <v>0</v>
      </c>
      <c r="N689" s="187">
        <v>0</v>
      </c>
      <c r="O689" s="187">
        <v>0</v>
      </c>
      <c r="P689" s="187">
        <v>0</v>
      </c>
      <c r="Q689" s="187">
        <v>0</v>
      </c>
      <c r="R689" s="187">
        <v>0</v>
      </c>
      <c r="S689" s="187">
        <v>0</v>
      </c>
      <c r="T689" s="187">
        <v>0</v>
      </c>
      <c r="U689" s="187">
        <v>0</v>
      </c>
      <c r="V689" s="211"/>
      <c r="W689" s="212" t="s">
        <v>434</v>
      </c>
    </row>
    <row r="690" spans="1:23" ht="12.75" customHeight="1" outlineLevel="1">
      <c r="A690" s="118">
        <f t="shared" si="60"/>
        <v>0</v>
      </c>
      <c r="B690" s="209"/>
      <c r="C690" s="210"/>
      <c r="D690" s="142"/>
      <c r="E690" s="185" t="s">
        <v>808</v>
      </c>
      <c r="F690" s="185">
        <v>0</v>
      </c>
      <c r="G690" s="185" t="s">
        <v>29</v>
      </c>
      <c r="H690" s="185">
        <v>0</v>
      </c>
      <c r="I690" s="185">
        <v>0</v>
      </c>
      <c r="J690" s="187">
        <v>0</v>
      </c>
      <c r="K690" s="187">
        <v>0</v>
      </c>
      <c r="L690" s="187">
        <v>0</v>
      </c>
      <c r="M690" s="187">
        <v>0</v>
      </c>
      <c r="N690" s="187">
        <v>0</v>
      </c>
      <c r="O690" s="187">
        <v>0</v>
      </c>
      <c r="P690" s="187">
        <v>0</v>
      </c>
      <c r="Q690" s="187">
        <v>0</v>
      </c>
      <c r="R690" s="187">
        <v>0</v>
      </c>
      <c r="S690" s="187">
        <v>0</v>
      </c>
      <c r="T690" s="187">
        <v>0</v>
      </c>
      <c r="U690" s="187">
        <v>0</v>
      </c>
      <c r="V690" s="211"/>
      <c r="W690" s="212" t="s">
        <v>434</v>
      </c>
    </row>
    <row r="691" spans="1:23" ht="12.75" customHeight="1" outlineLevel="1">
      <c r="A691" s="118">
        <f t="shared" si="60"/>
        <v>0</v>
      </c>
      <c r="B691" s="209"/>
      <c r="C691" s="210"/>
      <c r="D691" s="142"/>
      <c r="E691" s="185" t="s">
        <v>809</v>
      </c>
      <c r="F691" s="185">
        <v>0</v>
      </c>
      <c r="G691" s="185" t="s">
        <v>29</v>
      </c>
      <c r="H691" s="185">
        <v>0</v>
      </c>
      <c r="I691" s="185">
        <v>0</v>
      </c>
      <c r="J691" s="187">
        <v>0</v>
      </c>
      <c r="K691" s="187">
        <v>0</v>
      </c>
      <c r="L691" s="187">
        <v>0</v>
      </c>
      <c r="M691" s="187">
        <v>0</v>
      </c>
      <c r="N691" s="187">
        <v>0</v>
      </c>
      <c r="O691" s="187">
        <v>0</v>
      </c>
      <c r="P691" s="187">
        <v>0</v>
      </c>
      <c r="Q691" s="187">
        <v>0</v>
      </c>
      <c r="R691" s="187">
        <v>0</v>
      </c>
      <c r="S691" s="187">
        <v>0</v>
      </c>
      <c r="T691" s="187">
        <v>0</v>
      </c>
      <c r="U691" s="187">
        <v>0</v>
      </c>
      <c r="V691" s="211"/>
      <c r="W691" s="212" t="s">
        <v>434</v>
      </c>
    </row>
    <row r="692" spans="1:23" ht="12.75" customHeight="1" outlineLevel="1">
      <c r="A692" s="118">
        <f t="shared" si="60"/>
        <v>0</v>
      </c>
      <c r="D692" s="142"/>
      <c r="V692" s="116"/>
    </row>
    <row r="693" spans="1:23" ht="12.75" customHeight="1" outlineLevel="1">
      <c r="A693" s="118">
        <f t="shared" si="60"/>
        <v>0</v>
      </c>
      <c r="C693" s="105" t="s">
        <v>810</v>
      </c>
      <c r="D693" s="142"/>
      <c r="J693" s="142"/>
      <c r="K693" s="142"/>
      <c r="L693" s="142"/>
      <c r="M693" s="142"/>
      <c r="N693" s="142"/>
      <c r="O693" s="142"/>
      <c r="P693" s="142"/>
      <c r="Q693" s="142"/>
      <c r="R693" s="142"/>
      <c r="S693" s="142"/>
      <c r="T693" s="142"/>
      <c r="U693" s="142"/>
      <c r="V693" s="116"/>
    </row>
    <row r="694" spans="1:23" ht="12.75" customHeight="1" outlineLevel="1">
      <c r="A694" s="118">
        <f t="shared" si="60"/>
        <v>0</v>
      </c>
      <c r="B694" s="209"/>
      <c r="C694" s="210"/>
      <c r="D694" s="142"/>
      <c r="E694" s="213" t="s">
        <v>811</v>
      </c>
      <c r="F694" s="213"/>
      <c r="G694" s="213" t="s">
        <v>29</v>
      </c>
      <c r="H694" s="213">
        <f xml:space="preserve"> SUM(J694:U694)</f>
        <v>0</v>
      </c>
      <c r="I694" s="213"/>
      <c r="J694" s="267"/>
      <c r="K694" s="267"/>
      <c r="L694" s="267"/>
      <c r="M694" s="267"/>
      <c r="N694" s="267"/>
      <c r="O694" s="267"/>
      <c r="P694" s="267"/>
      <c r="Q694" s="267"/>
      <c r="R694" s="267"/>
      <c r="S694" s="267"/>
      <c r="T694" s="267"/>
      <c r="U694" s="267"/>
      <c r="V694" s="211"/>
      <c r="W694" s="212" t="s">
        <v>342</v>
      </c>
    </row>
    <row r="695" spans="1:23" ht="12.75" customHeight="1" outlineLevel="1">
      <c r="A695" s="118">
        <f t="shared" si="60"/>
        <v>0</v>
      </c>
      <c r="B695" s="209"/>
      <c r="C695" s="210"/>
      <c r="D695" s="142"/>
      <c r="E695" s="213" t="s">
        <v>812</v>
      </c>
      <c r="F695" s="213"/>
      <c r="G695" s="213" t="s">
        <v>29</v>
      </c>
      <c r="H695" s="213">
        <f xml:space="preserve"> SUM(J695:U695)</f>
        <v>0</v>
      </c>
      <c r="I695" s="213"/>
      <c r="J695" s="267"/>
      <c r="K695" s="267"/>
      <c r="L695" s="267"/>
      <c r="M695" s="267"/>
      <c r="N695" s="267"/>
      <c r="O695" s="267"/>
      <c r="P695" s="267"/>
      <c r="Q695" s="267"/>
      <c r="R695" s="267"/>
      <c r="S695" s="267"/>
      <c r="T695" s="267"/>
      <c r="U695" s="267"/>
      <c r="V695" s="211"/>
      <c r="W695" s="212" t="s">
        <v>342</v>
      </c>
    </row>
    <row r="696" spans="1:23" ht="12.75" customHeight="1" outlineLevel="1">
      <c r="A696" s="118">
        <f t="shared" si="60"/>
        <v>0</v>
      </c>
      <c r="B696" s="209"/>
      <c r="C696" s="210"/>
      <c r="D696" s="142"/>
      <c r="E696" s="213" t="s">
        <v>813</v>
      </c>
      <c r="F696" s="213"/>
      <c r="G696" s="213" t="s">
        <v>29</v>
      </c>
      <c r="H696" s="213">
        <f xml:space="preserve"> SUM(J696:U696)</f>
        <v>0</v>
      </c>
      <c r="I696" s="213"/>
      <c r="J696" s="267"/>
      <c r="K696" s="267"/>
      <c r="L696" s="267"/>
      <c r="M696" s="267"/>
      <c r="N696" s="267"/>
      <c r="O696" s="267"/>
      <c r="P696" s="267"/>
      <c r="Q696" s="267"/>
      <c r="R696" s="267"/>
      <c r="S696" s="267"/>
      <c r="T696" s="267"/>
      <c r="U696" s="267"/>
      <c r="V696" s="211"/>
      <c r="W696" s="212" t="s">
        <v>342</v>
      </c>
    </row>
    <row r="697" spans="1:23" ht="12.75" customHeight="1" outlineLevel="1">
      <c r="A697" s="118">
        <f t="shared" si="60"/>
        <v>0</v>
      </c>
      <c r="D697" s="142"/>
      <c r="J697" s="142"/>
      <c r="K697" s="142"/>
      <c r="L697" s="142"/>
      <c r="M697" s="142"/>
      <c r="N697" s="142"/>
      <c r="O697" s="142"/>
      <c r="P697" s="142"/>
      <c r="Q697" s="142"/>
      <c r="R697" s="142"/>
      <c r="S697" s="142"/>
      <c r="T697" s="142"/>
      <c r="U697" s="142"/>
      <c r="V697" s="116"/>
    </row>
    <row r="698" spans="1:23" ht="12.75" customHeight="1" outlineLevel="1">
      <c r="A698" s="118">
        <f t="shared" si="60"/>
        <v>0</v>
      </c>
      <c r="D698" s="142"/>
      <c r="V698" s="116"/>
    </row>
    <row r="699" spans="1:23" ht="12.75" customHeight="1" outlineLevel="1">
      <c r="A699" s="105" t="s">
        <v>511</v>
      </c>
      <c r="D699" s="142"/>
      <c r="V699" s="116"/>
    </row>
    <row r="700" spans="1:23" ht="12.75" customHeight="1" outlineLevel="1">
      <c r="A700" s="118">
        <f t="shared" ref="A700:A708" si="63" xml:space="preserve"> IF(OR(D700 = "", D700 ="tbc", D700 = "n/a"), 0, COUNTIF($D$7:$D$2035, D700) - 1)</f>
        <v>0</v>
      </c>
      <c r="D700" s="142"/>
      <c r="V700" s="116"/>
    </row>
    <row r="701" spans="1:23" ht="12.75" customHeight="1" outlineLevel="1">
      <c r="A701" s="118">
        <f t="shared" si="63"/>
        <v>0</v>
      </c>
      <c r="B701" s="138" t="s">
        <v>512</v>
      </c>
      <c r="C701" s="138"/>
      <c r="D701" s="151"/>
      <c r="E701" s="139"/>
      <c r="J701" s="158"/>
      <c r="K701" s="158"/>
      <c r="Q701" s="158"/>
      <c r="R701" s="158"/>
      <c r="S701" s="158"/>
      <c r="T701" s="158"/>
      <c r="U701" s="158"/>
      <c r="V701" s="116"/>
    </row>
    <row r="702" spans="1:23" ht="12.75" customHeight="1" outlineLevel="1">
      <c r="A702" s="118">
        <f t="shared" si="63"/>
        <v>0</v>
      </c>
      <c r="C702" s="105" t="s">
        <v>814</v>
      </c>
      <c r="D702" s="142"/>
      <c r="J702" s="158"/>
      <c r="K702" s="158"/>
      <c r="Q702" s="158"/>
      <c r="R702" s="158"/>
      <c r="S702" s="158"/>
      <c r="T702" s="158"/>
      <c r="U702" s="158"/>
      <c r="V702" s="116"/>
    </row>
    <row r="703" spans="1:23" ht="12.75" customHeight="1" outlineLevel="1">
      <c r="A703" s="118">
        <f t="shared" si="63"/>
        <v>0</v>
      </c>
      <c r="D703" s="164" t="s">
        <v>815</v>
      </c>
      <c r="E703" s="180" t="s">
        <v>816</v>
      </c>
      <c r="F703" s="243"/>
      <c r="G703" s="243" t="s">
        <v>64</v>
      </c>
      <c r="H703" s="243"/>
      <c r="I703" s="243"/>
      <c r="J703" s="244">
        <v>0</v>
      </c>
      <c r="K703" s="244">
        <v>0</v>
      </c>
      <c r="L703" s="244">
        <v>0.40686346349340602</v>
      </c>
      <c r="M703" s="244">
        <v>0.39115024074889598</v>
      </c>
      <c r="N703" s="244">
        <v>0.37353882588250298</v>
      </c>
      <c r="O703" s="244">
        <v>0.35602675581996801</v>
      </c>
      <c r="P703" s="244">
        <v>0.33994688959312297</v>
      </c>
      <c r="Q703" s="244">
        <v>0</v>
      </c>
      <c r="R703" s="244">
        <v>0</v>
      </c>
      <c r="S703" s="244">
        <v>0</v>
      </c>
      <c r="T703" s="244">
        <v>0</v>
      </c>
      <c r="U703" s="244">
        <v>0</v>
      </c>
      <c r="V703" s="116"/>
      <c r="W703" s="130" t="s">
        <v>342</v>
      </c>
    </row>
    <row r="704" spans="1:23" ht="12.75" customHeight="1" outlineLevel="1">
      <c r="A704" s="118">
        <f t="shared" si="63"/>
        <v>0</v>
      </c>
      <c r="D704" s="164" t="s">
        <v>817</v>
      </c>
      <c r="E704" s="180" t="s">
        <v>818</v>
      </c>
      <c r="F704" s="243"/>
      <c r="G704" s="243" t="s">
        <v>64</v>
      </c>
      <c r="H704" s="243"/>
      <c r="I704" s="243"/>
      <c r="J704" s="244">
        <v>0</v>
      </c>
      <c r="K704" s="244">
        <v>0</v>
      </c>
      <c r="L704" s="244">
        <v>0.40311941456067801</v>
      </c>
      <c r="M704" s="244">
        <v>0.41742827326656401</v>
      </c>
      <c r="N704" s="244">
        <v>0.43373233838618702</v>
      </c>
      <c r="O704" s="244">
        <v>0.449942796196796</v>
      </c>
      <c r="P704" s="244">
        <v>0.46475237701740402</v>
      </c>
      <c r="Q704" s="244">
        <v>0</v>
      </c>
      <c r="R704" s="244">
        <v>0</v>
      </c>
      <c r="S704" s="244">
        <v>0</v>
      </c>
      <c r="T704" s="244">
        <v>0</v>
      </c>
      <c r="U704" s="244">
        <v>0</v>
      </c>
      <c r="V704" s="116"/>
      <c r="W704" s="130" t="s">
        <v>342</v>
      </c>
    </row>
    <row r="705" spans="1:23" ht="12.75" customHeight="1" outlineLevel="1">
      <c r="A705" s="118">
        <f t="shared" si="63"/>
        <v>0</v>
      </c>
      <c r="D705" s="164" t="s">
        <v>819</v>
      </c>
      <c r="E705" s="180" t="s">
        <v>820</v>
      </c>
      <c r="F705" s="243"/>
      <c r="G705" s="243" t="s">
        <v>64</v>
      </c>
      <c r="H705" s="243"/>
      <c r="I705" s="243"/>
      <c r="J705" s="244">
        <v>0</v>
      </c>
      <c r="K705" s="244">
        <v>0</v>
      </c>
      <c r="L705" s="244">
        <v>8.8092394739894796E-3</v>
      </c>
      <c r="M705" s="244">
        <v>8.8733285206409902E-3</v>
      </c>
      <c r="N705" s="244">
        <v>8.9329294998023393E-3</v>
      </c>
      <c r="O705" s="244">
        <v>8.9922734147530794E-3</v>
      </c>
      <c r="P705" s="244">
        <v>9.0501738735633604E-3</v>
      </c>
      <c r="Q705" s="244">
        <v>0</v>
      </c>
      <c r="R705" s="244">
        <v>0</v>
      </c>
      <c r="S705" s="244">
        <v>0</v>
      </c>
      <c r="T705" s="244">
        <v>0</v>
      </c>
      <c r="U705" s="244">
        <v>0</v>
      </c>
      <c r="V705" s="116"/>
      <c r="W705" s="130" t="s">
        <v>342</v>
      </c>
    </row>
    <row r="706" spans="1:23" ht="12.75" customHeight="1" outlineLevel="1">
      <c r="A706" s="118">
        <f t="shared" si="63"/>
        <v>0</v>
      </c>
      <c r="D706" s="164" t="s">
        <v>821</v>
      </c>
      <c r="E706" s="180" t="s">
        <v>822</v>
      </c>
      <c r="F706" s="243"/>
      <c r="G706" s="243" t="s">
        <v>64</v>
      </c>
      <c r="H706" s="243"/>
      <c r="I706" s="243"/>
      <c r="J706" s="244">
        <v>0</v>
      </c>
      <c r="K706" s="244">
        <v>0</v>
      </c>
      <c r="L706" s="244">
        <v>0.18120788247192599</v>
      </c>
      <c r="M706" s="244">
        <v>0.18254815746389899</v>
      </c>
      <c r="N706" s="244">
        <v>0.18379590623150796</v>
      </c>
      <c r="O706" s="244">
        <v>0.18503817456848201</v>
      </c>
      <c r="P706" s="244">
        <v>0.18625055951590899</v>
      </c>
      <c r="Q706" s="244">
        <v>0</v>
      </c>
      <c r="R706" s="244">
        <v>0</v>
      </c>
      <c r="S706" s="244">
        <v>0</v>
      </c>
      <c r="T706" s="244">
        <v>0</v>
      </c>
      <c r="U706" s="244">
        <v>0</v>
      </c>
      <c r="V706" s="116"/>
      <c r="W706" s="130" t="s">
        <v>342</v>
      </c>
    </row>
    <row r="707" spans="1:23" ht="12.75" customHeight="1" outlineLevel="1">
      <c r="A707" s="118">
        <f t="shared" si="63"/>
        <v>0</v>
      </c>
      <c r="D707" s="142"/>
      <c r="V707" s="116"/>
    </row>
    <row r="708" spans="1:23" ht="12.75" customHeight="1" outlineLevel="1">
      <c r="A708" s="118">
        <f t="shared" si="63"/>
        <v>0</v>
      </c>
      <c r="D708" s="142"/>
      <c r="V708" s="116"/>
    </row>
    <row r="709" spans="1:23" ht="12.75" customHeight="1" outlineLevel="1">
      <c r="A709" s="105" t="s">
        <v>522</v>
      </c>
      <c r="D709" s="142"/>
      <c r="V709" s="116"/>
    </row>
    <row r="710" spans="1:23" ht="12.75" customHeight="1" outlineLevel="1">
      <c r="A710" s="118">
        <f xml:space="preserve"> IF(OR(D710 = "", D710 ="tbc", D710 = "n/a"), 0, COUNTIF($D$7:$D$2035, D710) - 1)</f>
        <v>0</v>
      </c>
      <c r="D710" s="142"/>
      <c r="V710" s="116"/>
    </row>
    <row r="711" spans="1:23" ht="12.75" customHeight="1" outlineLevel="1">
      <c r="A711" s="118">
        <f xml:space="preserve"> IF(OR(D711 = "", D711 ="tbc", D711 = "n/a"), 0, COUNTIF($D$7:$D$2035, D711) - 1)</f>
        <v>0</v>
      </c>
      <c r="D711" s="164" t="s">
        <v>823</v>
      </c>
      <c r="E711" s="166" t="s">
        <v>824</v>
      </c>
      <c r="F711" s="166"/>
      <c r="G711" s="253" t="s">
        <v>333</v>
      </c>
      <c r="H711" s="225"/>
      <c r="I711" s="253"/>
      <c r="J711" s="179">
        <v>0</v>
      </c>
      <c r="K711" s="179">
        <v>114.775449191991</v>
      </c>
      <c r="L711" s="179">
        <v>114.775449191991</v>
      </c>
      <c r="M711" s="179">
        <v>114.775449191991</v>
      </c>
      <c r="N711" s="179">
        <v>114.775449191991</v>
      </c>
      <c r="O711" s="179">
        <v>114.775449191991</v>
      </c>
      <c r="P711" s="179">
        <v>114.775449191991</v>
      </c>
      <c r="Q711" s="179">
        <v>0</v>
      </c>
      <c r="R711" s="179">
        <v>0</v>
      </c>
      <c r="S711" s="179">
        <v>0</v>
      </c>
      <c r="T711" s="179">
        <v>0</v>
      </c>
      <c r="U711" s="179">
        <v>0</v>
      </c>
      <c r="V711" s="116"/>
    </row>
    <row r="712" spans="1:23" ht="12.75" customHeight="1" outlineLevel="1">
      <c r="A712" s="118">
        <f xml:space="preserve"> IF(OR(D712 = "", D712 ="tbc", D712 = "n/a"), 0, COUNTIF($D$7:$D$2035, D712) - 1)</f>
        <v>0</v>
      </c>
      <c r="D712" s="142"/>
      <c r="V712" s="116"/>
    </row>
    <row r="713" spans="1:23" ht="12.75" customHeight="1" outlineLevel="1">
      <c r="A713" s="118">
        <f xml:space="preserve"> IF(OR(D713 = "", D713 ="tbc", D713 = "n/a"), 0, COUNTIF($D$7:$D$2035, D713) - 1)</f>
        <v>0</v>
      </c>
      <c r="D713" s="142"/>
      <c r="V713" s="116"/>
    </row>
    <row r="714" spans="1:23" ht="12.75" customHeight="1" outlineLevel="1">
      <c r="A714" s="105" t="s">
        <v>525</v>
      </c>
      <c r="D714" s="142"/>
      <c r="V714" s="116"/>
    </row>
    <row r="715" spans="1:23" ht="12.75" customHeight="1" outlineLevel="1">
      <c r="A715" s="118">
        <f t="shared" ref="A715:A742" si="64" xml:space="preserve"> IF(OR(D715 = "", D715 ="tbc", D715 = "n/a"), 0, COUNTIF($D$7:$D$2035, D715) - 1)</f>
        <v>0</v>
      </c>
      <c r="D715" s="142"/>
      <c r="V715" s="116"/>
    </row>
    <row r="716" spans="1:23" ht="12.75" customHeight="1" outlineLevel="1">
      <c r="A716" s="118">
        <f t="shared" si="64"/>
        <v>0</v>
      </c>
      <c r="C716" s="105"/>
      <c r="D716" s="142"/>
      <c r="E716" s="106" t="s">
        <v>825</v>
      </c>
      <c r="F716" s="245">
        <v>0.5</v>
      </c>
      <c r="G716" s="106" t="s">
        <v>64</v>
      </c>
      <c r="V716" s="116"/>
    </row>
    <row r="717" spans="1:23" ht="12.75" customHeight="1" outlineLevel="1">
      <c r="A717" s="118">
        <f t="shared" si="64"/>
        <v>0</v>
      </c>
      <c r="C717" s="105"/>
      <c r="D717" s="142"/>
      <c r="E717" s="106" t="s">
        <v>826</v>
      </c>
      <c r="F717" s="245"/>
      <c r="G717" s="106" t="s">
        <v>64</v>
      </c>
      <c r="V717" s="116"/>
    </row>
    <row r="718" spans="1:23" ht="12.75" customHeight="1" outlineLevel="1">
      <c r="A718" s="118">
        <f t="shared" si="64"/>
        <v>0</v>
      </c>
      <c r="C718" s="105"/>
      <c r="D718" s="142"/>
      <c r="L718" s="158"/>
      <c r="M718" s="158"/>
      <c r="N718" s="158"/>
      <c r="O718" s="158"/>
      <c r="P718" s="158"/>
      <c r="V718" s="116"/>
    </row>
    <row r="719" spans="1:23" ht="12.75" customHeight="1" outlineLevel="1">
      <c r="A719" s="118">
        <f t="shared" si="64"/>
        <v>0</v>
      </c>
      <c r="B719" s="209"/>
      <c r="C719" s="210"/>
      <c r="D719" s="164" t="s">
        <v>827</v>
      </c>
      <c r="E719" s="185" t="s">
        <v>828</v>
      </c>
      <c r="F719" s="213"/>
      <c r="G719" s="213" t="s">
        <v>29</v>
      </c>
      <c r="H719" s="213">
        <f xml:space="preserve"> SUM(J719:U719)</f>
        <v>23.324266330676693</v>
      </c>
      <c r="I719" s="213"/>
      <c r="J719" s="187">
        <v>0</v>
      </c>
      <c r="K719" s="187">
        <v>0</v>
      </c>
      <c r="L719" s="187">
        <v>7.7747554435589104</v>
      </c>
      <c r="M719" s="187">
        <v>7.7747554435588899</v>
      </c>
      <c r="N719" s="187">
        <v>7.7747554435588899</v>
      </c>
      <c r="O719" s="187">
        <v>0</v>
      </c>
      <c r="P719" s="187">
        <v>0</v>
      </c>
      <c r="Q719" s="187">
        <v>0</v>
      </c>
      <c r="R719" s="187">
        <v>0</v>
      </c>
      <c r="S719" s="187">
        <v>0</v>
      </c>
      <c r="T719" s="187">
        <v>0</v>
      </c>
      <c r="U719" s="187">
        <v>0</v>
      </c>
      <c r="V719" s="211"/>
      <c r="W719" s="212" t="s">
        <v>342</v>
      </c>
    </row>
    <row r="720" spans="1:23" ht="12.75" customHeight="1" outlineLevel="1">
      <c r="A720" s="118">
        <f t="shared" si="64"/>
        <v>0</v>
      </c>
      <c r="D720" s="142"/>
      <c r="V720" s="116"/>
    </row>
    <row r="721" spans="1:23" ht="12.75" customHeight="1" outlineLevel="1">
      <c r="A721" s="118">
        <f t="shared" si="64"/>
        <v>0</v>
      </c>
      <c r="D721" s="246"/>
      <c r="E721" s="142" t="s">
        <v>829</v>
      </c>
      <c r="F721" s="142">
        <v>0</v>
      </c>
      <c r="G721" s="142" t="s">
        <v>64</v>
      </c>
      <c r="H721" s="142">
        <v>0</v>
      </c>
      <c r="I721" s="142">
        <v>0</v>
      </c>
      <c r="J721" s="169">
        <v>0</v>
      </c>
      <c r="K721" s="169">
        <v>0</v>
      </c>
      <c r="L721" s="169">
        <v>0.49401383104534446</v>
      </c>
      <c r="M721" s="169">
        <v>0.45038326870218559</v>
      </c>
      <c r="N721" s="169">
        <v>0.44171676600907156</v>
      </c>
      <c r="O721" s="169">
        <v>0.46651826294667614</v>
      </c>
      <c r="P721" s="169">
        <v>0.52009587278132385</v>
      </c>
      <c r="Q721" s="169">
        <v>0.429181487268114</v>
      </c>
      <c r="R721" s="169">
        <v>0.40630256204264997</v>
      </c>
      <c r="S721" s="169">
        <v>0.39326552378649299</v>
      </c>
      <c r="T721" s="169">
        <v>0.40672905052205599</v>
      </c>
      <c r="U721" s="169">
        <v>0.421698709023892</v>
      </c>
      <c r="V721" s="116"/>
    </row>
    <row r="722" spans="1:23" ht="12.75" customHeight="1" outlineLevel="1">
      <c r="A722" s="118">
        <f t="shared" si="64"/>
        <v>0</v>
      </c>
      <c r="D722" s="142"/>
      <c r="V722" s="116"/>
    </row>
    <row r="723" spans="1:23" ht="12.75" customHeight="1" outlineLevel="1">
      <c r="A723" s="118">
        <f t="shared" si="64"/>
        <v>0</v>
      </c>
      <c r="D723" s="174"/>
      <c r="E723" s="166" t="s">
        <v>830</v>
      </c>
      <c r="F723" s="166">
        <v>0</v>
      </c>
      <c r="G723" s="166" t="s">
        <v>64</v>
      </c>
      <c r="H723" s="142">
        <v>0</v>
      </c>
      <c r="I723" s="142">
        <v>0</v>
      </c>
      <c r="J723" s="169">
        <v>0</v>
      </c>
      <c r="K723" s="169">
        <v>0</v>
      </c>
      <c r="L723" s="169">
        <v>5.5357858502456399E-2</v>
      </c>
      <c r="M723" s="169">
        <v>5.5924478135001593E-2</v>
      </c>
      <c r="N723" s="169">
        <v>5.46325681254618E-2</v>
      </c>
      <c r="O723" s="169">
        <v>5.4181091154760198E-2</v>
      </c>
      <c r="P723" s="169">
        <v>5.3207581341716999E-2</v>
      </c>
      <c r="Q723" s="169">
        <v>5.1059332550455798E-2</v>
      </c>
      <c r="R723" s="169">
        <v>4.5564971367055201E-2</v>
      </c>
      <c r="S723" s="169">
        <v>4.1720342874136299E-2</v>
      </c>
      <c r="T723" s="169">
        <v>3.88342340183815E-2</v>
      </c>
      <c r="U723" s="169">
        <v>3.8100013269135598E-2</v>
      </c>
      <c r="V723" s="116"/>
    </row>
    <row r="724" spans="1:23" ht="12.75" customHeight="1" outlineLevel="1">
      <c r="A724" s="118">
        <f t="shared" si="64"/>
        <v>0</v>
      </c>
      <c r="D724" s="174"/>
      <c r="E724" s="166" t="s">
        <v>831</v>
      </c>
      <c r="F724" s="166">
        <v>0</v>
      </c>
      <c r="G724" s="166" t="s">
        <v>64</v>
      </c>
      <c r="H724" s="142">
        <v>0</v>
      </c>
      <c r="I724" s="142">
        <v>0</v>
      </c>
      <c r="J724" s="169">
        <v>0</v>
      </c>
      <c r="K724" s="169">
        <v>0</v>
      </c>
      <c r="L724" s="169">
        <v>5.47173422377214E-2</v>
      </c>
      <c r="M724" s="169">
        <v>5.5366508753347699E-2</v>
      </c>
      <c r="N724" s="169">
        <v>5.1235792038852201E-2</v>
      </c>
      <c r="O724" s="169">
        <v>5.2218042727556299E-2</v>
      </c>
      <c r="P724" s="169">
        <v>5.1735881622974593E-2</v>
      </c>
      <c r="Q724" s="169">
        <v>4.6727939993291903E-2</v>
      </c>
      <c r="R724" s="169">
        <v>4.4382357753269701E-2</v>
      </c>
      <c r="S724" s="169">
        <v>4.52821627985735E-2</v>
      </c>
      <c r="T724" s="169">
        <v>4.6281997728582498E-2</v>
      </c>
      <c r="U724" s="169">
        <v>4.4611850962793798E-2</v>
      </c>
      <c r="V724" s="116"/>
    </row>
    <row r="725" spans="1:23" ht="12.75" customHeight="1" outlineLevel="1">
      <c r="A725" s="118">
        <f t="shared" si="64"/>
        <v>0</v>
      </c>
      <c r="D725" s="247"/>
      <c r="E725" s="206" t="s">
        <v>832</v>
      </c>
      <c r="F725" s="166">
        <v>0</v>
      </c>
      <c r="G725" s="166" t="s">
        <v>64</v>
      </c>
      <c r="H725" s="166">
        <v>0</v>
      </c>
      <c r="I725" s="166">
        <v>0</v>
      </c>
      <c r="J725" s="169">
        <v>0</v>
      </c>
      <c r="K725" s="169">
        <v>0</v>
      </c>
      <c r="L725" s="169">
        <v>5.5357858502456399E-2</v>
      </c>
      <c r="M725" s="169">
        <v>5.5924478135001593E-2</v>
      </c>
      <c r="N725" s="169">
        <v>5.46325681254618E-2</v>
      </c>
      <c r="O725" s="169">
        <v>5.4181091154760198E-2</v>
      </c>
      <c r="P725" s="169">
        <v>5.3207581341716999E-2</v>
      </c>
      <c r="Q725" s="169">
        <v>5.1059332550455798E-2</v>
      </c>
      <c r="R725" s="169">
        <v>4.5564971367055201E-2</v>
      </c>
      <c r="S725" s="169">
        <v>4.1720342874136299E-2</v>
      </c>
      <c r="T725" s="169">
        <v>3.88342340183815E-2</v>
      </c>
      <c r="U725" s="169">
        <v>3.8100013269135598E-2</v>
      </c>
      <c r="V725" s="116"/>
    </row>
    <row r="726" spans="1:23" ht="12.75" customHeight="1" outlineLevel="1">
      <c r="A726" s="118">
        <f t="shared" si="64"/>
        <v>0</v>
      </c>
      <c r="D726" s="142"/>
      <c r="V726" s="116"/>
    </row>
    <row r="727" spans="1:23" ht="12.75" customHeight="1" outlineLevel="1">
      <c r="A727" s="118">
        <f t="shared" si="64"/>
        <v>0</v>
      </c>
      <c r="B727" s="209"/>
      <c r="C727" s="210"/>
      <c r="D727" s="178"/>
      <c r="E727" s="185" t="s">
        <v>833</v>
      </c>
      <c r="F727" s="185">
        <v>0</v>
      </c>
      <c r="G727" s="185" t="s">
        <v>29</v>
      </c>
      <c r="H727" s="185">
        <v>0</v>
      </c>
      <c r="I727" s="185">
        <v>0</v>
      </c>
      <c r="J727" s="187" t="s">
        <v>441</v>
      </c>
      <c r="K727" s="187" t="s">
        <v>441</v>
      </c>
      <c r="L727" s="187" t="s">
        <v>441</v>
      </c>
      <c r="M727" s="187" t="s">
        <v>441</v>
      </c>
      <c r="N727" s="187" t="s">
        <v>441</v>
      </c>
      <c r="O727" s="187" t="s">
        <v>441</v>
      </c>
      <c r="P727" s="187" t="s">
        <v>441</v>
      </c>
      <c r="Q727" s="187" t="s">
        <v>441</v>
      </c>
      <c r="R727" s="187" t="s">
        <v>441</v>
      </c>
      <c r="S727" s="187" t="s">
        <v>441</v>
      </c>
      <c r="T727" s="187" t="s">
        <v>441</v>
      </c>
      <c r="U727" s="187" t="s">
        <v>441</v>
      </c>
      <c r="V727" s="211"/>
      <c r="W727" s="212" t="s">
        <v>342</v>
      </c>
    </row>
    <row r="728" spans="1:23" ht="12.75" customHeight="1" outlineLevel="1">
      <c r="A728" s="118">
        <f t="shared" si="64"/>
        <v>0</v>
      </c>
      <c r="B728" s="209"/>
      <c r="C728" s="210"/>
      <c r="D728" s="178"/>
      <c r="E728" s="185" t="s">
        <v>834</v>
      </c>
      <c r="F728" s="185">
        <v>0</v>
      </c>
      <c r="G728" s="185" t="s">
        <v>29</v>
      </c>
      <c r="H728" s="185">
        <v>0</v>
      </c>
      <c r="I728" s="185">
        <v>0</v>
      </c>
      <c r="J728" s="187" t="s">
        <v>441</v>
      </c>
      <c r="K728" s="187" t="s">
        <v>441</v>
      </c>
      <c r="L728" s="187" t="s">
        <v>441</v>
      </c>
      <c r="M728" s="187" t="s">
        <v>441</v>
      </c>
      <c r="N728" s="187" t="s">
        <v>441</v>
      </c>
      <c r="O728" s="187" t="s">
        <v>441</v>
      </c>
      <c r="P728" s="187" t="s">
        <v>441</v>
      </c>
      <c r="Q728" s="187" t="s">
        <v>441</v>
      </c>
      <c r="R728" s="187" t="s">
        <v>441</v>
      </c>
      <c r="S728" s="187" t="s">
        <v>441</v>
      </c>
      <c r="T728" s="187" t="s">
        <v>441</v>
      </c>
      <c r="U728" s="187" t="s">
        <v>441</v>
      </c>
      <c r="V728" s="211"/>
      <c r="W728" s="212" t="s">
        <v>342</v>
      </c>
    </row>
    <row r="729" spans="1:23" ht="12.75" customHeight="1" outlineLevel="1">
      <c r="A729" s="118">
        <f t="shared" si="64"/>
        <v>0</v>
      </c>
      <c r="D729" s="142"/>
      <c r="V729" s="116"/>
    </row>
    <row r="730" spans="1:23" ht="12.75" customHeight="1" outlineLevel="1">
      <c r="A730" s="118">
        <f t="shared" si="64"/>
        <v>0</v>
      </c>
      <c r="B730" s="153"/>
      <c r="C730" s="154"/>
      <c r="D730" s="142"/>
      <c r="E730" s="157" t="str">
        <f xml:space="preserve"> 'PR19 - InpActive'!E$31</f>
        <v>Forecast duration (text)</v>
      </c>
      <c r="F730" s="248" t="str">
        <f xml:space="preserve"> F$31</f>
        <v>2021-30</v>
      </c>
      <c r="G730" s="157" t="str">
        <f xml:space="preserve"> 'PR19 - InpActive'!G$31</f>
        <v>years #</v>
      </c>
      <c r="H730" s="249" t="s">
        <v>352</v>
      </c>
      <c r="I730" s="157"/>
      <c r="J730" s="157"/>
      <c r="K730" s="157"/>
      <c r="L730" s="157"/>
      <c r="M730" s="157"/>
      <c r="N730" s="157"/>
      <c r="O730" s="157"/>
      <c r="P730" s="157"/>
      <c r="Q730" s="157"/>
      <c r="R730" s="157"/>
      <c r="S730" s="157"/>
      <c r="T730" s="157"/>
      <c r="U730" s="157"/>
      <c r="V730" s="116"/>
    </row>
    <row r="731" spans="1:23" ht="12.75" customHeight="1" outlineLevel="1">
      <c r="A731" s="118">
        <f t="shared" si="64"/>
        <v>0</v>
      </c>
      <c r="D731" s="164" t="s">
        <v>835</v>
      </c>
      <c r="E731" s="281" t="s">
        <v>836</v>
      </c>
      <c r="F731" s="282" t="s">
        <v>539</v>
      </c>
      <c r="G731" s="168" t="s">
        <v>482</v>
      </c>
      <c r="H731" s="15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16"/>
    </row>
    <row r="732" spans="1:23" ht="12.75" customHeight="1" outlineLevel="1">
      <c r="A732" s="118">
        <f t="shared" si="64"/>
        <v>0</v>
      </c>
      <c r="D732" s="164" t="s">
        <v>837</v>
      </c>
      <c r="E732" s="281" t="s">
        <v>838</v>
      </c>
      <c r="F732" s="282" t="s">
        <v>539</v>
      </c>
      <c r="G732" s="168" t="s">
        <v>482</v>
      </c>
      <c r="H732" s="15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16"/>
    </row>
    <row r="733" spans="1:23" ht="12.75" customHeight="1" outlineLevel="1">
      <c r="A733" s="118">
        <f t="shared" si="64"/>
        <v>0</v>
      </c>
      <c r="D733" s="142"/>
      <c r="V733" s="116"/>
    </row>
    <row r="734" spans="1:23" ht="12.75" customHeight="1" outlineLevel="1">
      <c r="A734" s="118">
        <f t="shared" si="64"/>
        <v>0</v>
      </c>
      <c r="B734" s="209"/>
      <c r="C734" s="210"/>
      <c r="D734" s="178"/>
      <c r="E734" s="185" t="s">
        <v>839</v>
      </c>
      <c r="F734" s="185">
        <v>0</v>
      </c>
      <c r="G734" s="185" t="s">
        <v>29</v>
      </c>
      <c r="H734" s="185">
        <v>0</v>
      </c>
      <c r="I734" s="185">
        <v>0</v>
      </c>
      <c r="J734" s="187" t="s">
        <v>441</v>
      </c>
      <c r="K734" s="187" t="s">
        <v>441</v>
      </c>
      <c r="L734" s="187" t="s">
        <v>441</v>
      </c>
      <c r="M734" s="187" t="s">
        <v>441</v>
      </c>
      <c r="N734" s="187" t="s">
        <v>441</v>
      </c>
      <c r="O734" s="187" t="s">
        <v>441</v>
      </c>
      <c r="P734" s="187" t="s">
        <v>441</v>
      </c>
      <c r="Q734" s="187" t="s">
        <v>441</v>
      </c>
      <c r="R734" s="187" t="s">
        <v>441</v>
      </c>
      <c r="S734" s="187" t="s">
        <v>441</v>
      </c>
      <c r="T734" s="187" t="s">
        <v>441</v>
      </c>
      <c r="U734" s="187" t="s">
        <v>441</v>
      </c>
      <c r="V734" s="211"/>
      <c r="W734" s="212" t="s">
        <v>342</v>
      </c>
    </row>
    <row r="735" spans="1:23" ht="12.75" customHeight="1" outlineLevel="1">
      <c r="A735" s="118">
        <f t="shared" si="64"/>
        <v>0</v>
      </c>
      <c r="D735" s="142"/>
      <c r="V735" s="116"/>
    </row>
    <row r="736" spans="1:23" ht="12.75" customHeight="1" outlineLevel="1">
      <c r="A736" s="118">
        <f t="shared" si="64"/>
        <v>0</v>
      </c>
      <c r="D736" s="174"/>
      <c r="E736" s="166" t="s">
        <v>840</v>
      </c>
      <c r="F736" s="166">
        <v>0</v>
      </c>
      <c r="G736" s="166" t="s">
        <v>64</v>
      </c>
      <c r="H736" s="142">
        <v>0</v>
      </c>
      <c r="I736" s="142">
        <v>0</v>
      </c>
      <c r="J736" s="169">
        <v>0</v>
      </c>
      <c r="K736" s="169">
        <v>0</v>
      </c>
      <c r="L736" s="169">
        <v>4.1834703625000857E-2</v>
      </c>
      <c r="M736" s="169">
        <v>4.1834703625000857E-2</v>
      </c>
      <c r="N736" s="169">
        <v>4.1834703625000857E-2</v>
      </c>
      <c r="O736" s="169">
        <v>4.1834703625000857E-2</v>
      </c>
      <c r="P736" s="169">
        <v>4.1834703625000857E-2</v>
      </c>
      <c r="Q736" s="169">
        <v>4.1834703625000857E-2</v>
      </c>
      <c r="R736" s="169">
        <v>4.1834703625000857E-2</v>
      </c>
      <c r="S736" s="169">
        <v>4.1834703625000857E-2</v>
      </c>
      <c r="T736" s="169">
        <v>4.1834703625000857E-2</v>
      </c>
      <c r="U736" s="169">
        <v>4.1834703625000857E-2</v>
      </c>
      <c r="V736" s="116"/>
    </row>
    <row r="737" spans="1:22" ht="12.75" customHeight="1" outlineLevel="1">
      <c r="A737" s="118">
        <f t="shared" si="64"/>
        <v>0</v>
      </c>
      <c r="D737" s="174"/>
      <c r="E737" s="166" t="s">
        <v>841</v>
      </c>
      <c r="F737" s="166">
        <v>0</v>
      </c>
      <c r="G737" s="166" t="s">
        <v>64</v>
      </c>
      <c r="H737" s="142">
        <v>0</v>
      </c>
      <c r="I737" s="142">
        <v>0</v>
      </c>
      <c r="J737" s="169">
        <v>0</v>
      </c>
      <c r="K737" s="169">
        <v>0</v>
      </c>
      <c r="L737" s="169">
        <v>6.1697142303897605E-2</v>
      </c>
      <c r="M737" s="169">
        <v>6.1697142303897605E-2</v>
      </c>
      <c r="N737" s="169">
        <v>6.1697142303897605E-2</v>
      </c>
      <c r="O737" s="169">
        <v>6.1697142303897605E-2</v>
      </c>
      <c r="P737" s="169">
        <v>6.1697142303897605E-2</v>
      </c>
      <c r="Q737" s="169">
        <v>6.1697142303897605E-2</v>
      </c>
      <c r="R737" s="169">
        <v>6.1697142303897605E-2</v>
      </c>
      <c r="S737" s="169">
        <v>6.1697142303897605E-2</v>
      </c>
      <c r="T737" s="169">
        <v>6.1697142303897605E-2</v>
      </c>
      <c r="U737" s="169">
        <v>6.1697142303897605E-2</v>
      </c>
      <c r="V737" s="116"/>
    </row>
    <row r="738" spans="1:22" ht="12.75" customHeight="1" outlineLevel="1">
      <c r="A738" s="118">
        <f t="shared" si="64"/>
        <v>0</v>
      </c>
      <c r="D738" s="174"/>
      <c r="E738" s="166" t="s">
        <v>842</v>
      </c>
      <c r="F738" s="166">
        <v>0</v>
      </c>
      <c r="G738" s="166" t="s">
        <v>64</v>
      </c>
      <c r="H738" s="142">
        <v>0</v>
      </c>
      <c r="I738" s="142">
        <v>0</v>
      </c>
      <c r="J738" s="169">
        <v>0</v>
      </c>
      <c r="K738" s="169">
        <v>0</v>
      </c>
      <c r="L738" s="169">
        <v>0.6</v>
      </c>
      <c r="M738" s="169">
        <v>0.6</v>
      </c>
      <c r="N738" s="169">
        <v>0.6</v>
      </c>
      <c r="O738" s="169">
        <v>0.6</v>
      </c>
      <c r="P738" s="169">
        <v>0.6</v>
      </c>
      <c r="Q738" s="169">
        <v>0.6</v>
      </c>
      <c r="R738" s="169">
        <v>0.6</v>
      </c>
      <c r="S738" s="169">
        <v>0.6</v>
      </c>
      <c r="T738" s="169">
        <v>0.6</v>
      </c>
      <c r="U738" s="169">
        <v>0.6</v>
      </c>
      <c r="V738" s="116"/>
    </row>
    <row r="739" spans="1:22" ht="12.75" customHeight="1" outlineLevel="1">
      <c r="A739" s="118">
        <f t="shared" si="64"/>
        <v>0</v>
      </c>
      <c r="D739" s="142"/>
      <c r="V739" s="116"/>
    </row>
    <row r="740" spans="1:22" ht="12.75" customHeight="1" outlineLevel="1">
      <c r="A740" s="118">
        <f t="shared" si="64"/>
        <v>0</v>
      </c>
      <c r="D740" s="142"/>
      <c r="E740" s="283" t="s">
        <v>843</v>
      </c>
      <c r="F740" s="283">
        <v>0</v>
      </c>
      <c r="G740" s="283" t="s">
        <v>311</v>
      </c>
      <c r="H740" s="283">
        <v>0</v>
      </c>
      <c r="I740" s="283">
        <v>0</v>
      </c>
      <c r="J740" s="187">
        <v>0</v>
      </c>
      <c r="K740" s="187">
        <v>34.802521592409398</v>
      </c>
      <c r="L740" s="187">
        <v>34.2443028467586</v>
      </c>
      <c r="M740" s="187">
        <v>34.495972418586497</v>
      </c>
      <c r="N740" s="187">
        <v>35.190354310191303</v>
      </c>
      <c r="O740" s="187">
        <v>35.6216977554325</v>
      </c>
      <c r="P740" s="187">
        <v>36.273882351663701</v>
      </c>
      <c r="Q740" s="187">
        <v>0</v>
      </c>
      <c r="R740" s="187">
        <v>0</v>
      </c>
      <c r="S740" s="187">
        <v>0</v>
      </c>
      <c r="T740" s="187">
        <v>0</v>
      </c>
      <c r="U740" s="187">
        <v>0</v>
      </c>
      <c r="V740" s="116"/>
    </row>
    <row r="741" spans="1:22" ht="12.75" customHeight="1" outlineLevel="1">
      <c r="A741" s="118">
        <f t="shared" si="64"/>
        <v>0</v>
      </c>
      <c r="D741" s="142"/>
      <c r="V741" s="116"/>
    </row>
    <row r="742" spans="1:22" ht="12.75" customHeight="1" outlineLevel="1">
      <c r="A742" s="118">
        <f t="shared" si="64"/>
        <v>0</v>
      </c>
      <c r="D742" s="142"/>
      <c r="V742" s="116"/>
    </row>
    <row r="743" spans="1:22" ht="12.75" customHeight="1" outlineLevel="1">
      <c r="A743" s="105" t="s">
        <v>550</v>
      </c>
      <c r="D743" s="142"/>
      <c r="V743" s="116"/>
    </row>
    <row r="744" spans="1:22" ht="12.75" customHeight="1" outlineLevel="1">
      <c r="A744" s="118">
        <f t="shared" ref="A744:A751" si="65" xml:space="preserve"> IF(OR(D744 = "", D744 ="tbc", D744 = "n/a"), 0, COUNTIF($D$7:$D$2035, D744) - 1)</f>
        <v>0</v>
      </c>
      <c r="D744" s="142"/>
      <c r="V744" s="116"/>
    </row>
    <row r="745" spans="1:22" ht="12.75" customHeight="1" outlineLevel="1">
      <c r="A745" s="118">
        <f t="shared" si="65"/>
        <v>0</v>
      </c>
      <c r="B745" s="138" t="s">
        <v>551</v>
      </c>
      <c r="C745" s="138"/>
      <c r="D745" s="151"/>
      <c r="E745" s="139"/>
      <c r="V745" s="116"/>
    </row>
    <row r="746" spans="1:22" ht="12.75" customHeight="1" outlineLevel="1">
      <c r="A746" s="118">
        <f t="shared" si="65"/>
        <v>0</v>
      </c>
      <c r="D746" s="142"/>
      <c r="V746" s="116"/>
    </row>
    <row r="747" spans="1:22" ht="12.75" customHeight="1" outlineLevel="1">
      <c r="A747" s="118">
        <f t="shared" si="65"/>
        <v>0</v>
      </c>
      <c r="D747" s="178"/>
      <c r="E747" s="142" t="s">
        <v>844</v>
      </c>
      <c r="F747" s="169">
        <v>0.81990386197060128</v>
      </c>
      <c r="G747" s="142" t="s">
        <v>64</v>
      </c>
      <c r="V747" s="116"/>
    </row>
    <row r="748" spans="1:22" ht="12.75" customHeight="1" outlineLevel="1">
      <c r="A748" s="118">
        <f t="shared" si="65"/>
        <v>0</v>
      </c>
      <c r="D748" s="178"/>
      <c r="E748" s="142" t="s">
        <v>845</v>
      </c>
      <c r="F748" s="252">
        <v>0.6</v>
      </c>
      <c r="G748" s="142" t="s">
        <v>64</v>
      </c>
      <c r="V748" s="116"/>
    </row>
    <row r="749" spans="1:22" ht="12.75" customHeight="1" outlineLevel="1">
      <c r="A749" s="118">
        <f t="shared" si="65"/>
        <v>0</v>
      </c>
      <c r="D749" s="142"/>
      <c r="E749" s="142" t="s">
        <v>846</v>
      </c>
      <c r="F749" s="169">
        <v>0.6</v>
      </c>
      <c r="G749" s="142" t="s">
        <v>64</v>
      </c>
      <c r="V749" s="116"/>
    </row>
    <row r="750" spans="1:22" ht="12.75" customHeight="1" outlineLevel="1">
      <c r="A750" s="118">
        <f t="shared" si="65"/>
        <v>0</v>
      </c>
      <c r="D750" s="142"/>
      <c r="V750" s="116"/>
    </row>
    <row r="751" spans="1:22" ht="12.75" customHeight="1" outlineLevel="1">
      <c r="A751" s="118">
        <f t="shared" si="65"/>
        <v>0</v>
      </c>
      <c r="D751" s="142"/>
      <c r="V751" s="116"/>
    </row>
    <row r="752" spans="1:22" ht="12.75" customHeight="1" outlineLevel="1">
      <c r="A752" s="105" t="s">
        <v>563</v>
      </c>
      <c r="D752" s="142"/>
      <c r="V752" s="116"/>
    </row>
    <row r="753" spans="1:23" ht="12.75" customHeight="1" outlineLevel="1">
      <c r="A753" s="118">
        <f t="shared" ref="A753:A774" si="66" xml:space="preserve"> IF(OR(D753 = "", D753 ="tbc", D753 = "n/a"), 0, COUNTIF($D$7:$D$2035, D753) - 1)</f>
        <v>0</v>
      </c>
      <c r="D753" s="142"/>
      <c r="V753" s="116"/>
    </row>
    <row r="754" spans="1:23" ht="12.75" customHeight="1" outlineLevel="1">
      <c r="A754" s="118">
        <f t="shared" si="66"/>
        <v>0</v>
      </c>
      <c r="C754" s="250" t="s">
        <v>564</v>
      </c>
      <c r="D754" s="214"/>
      <c r="V754" s="116"/>
    </row>
    <row r="755" spans="1:23" ht="12.75" customHeight="1" outlineLevel="1">
      <c r="A755" s="118">
        <f t="shared" si="66"/>
        <v>0</v>
      </c>
      <c r="D755" s="164" t="s">
        <v>847</v>
      </c>
      <c r="E755" s="166" t="s">
        <v>848</v>
      </c>
      <c r="F755" s="166"/>
      <c r="G755" s="253" t="s">
        <v>64</v>
      </c>
      <c r="H755" s="189"/>
      <c r="I755" s="189"/>
      <c r="J755" s="169">
        <v>0</v>
      </c>
      <c r="K755" s="169">
        <v>0</v>
      </c>
      <c r="L755" s="169">
        <v>0.25821883898581999</v>
      </c>
      <c r="M755" s="169">
        <v>0.24699469892220499</v>
      </c>
      <c r="N755" s="169">
        <v>0.318763150532481</v>
      </c>
      <c r="O755" s="169">
        <v>0.342285534903081</v>
      </c>
      <c r="P755" s="169">
        <v>0.314074443600388</v>
      </c>
      <c r="Q755" s="169">
        <v>0</v>
      </c>
      <c r="R755" s="169">
        <v>0</v>
      </c>
      <c r="S755" s="169">
        <v>0</v>
      </c>
      <c r="T755" s="169">
        <v>0</v>
      </c>
      <c r="U755" s="169">
        <v>0</v>
      </c>
      <c r="V755" s="116"/>
    </row>
    <row r="756" spans="1:23" ht="12.75" customHeight="1" outlineLevel="1">
      <c r="A756" s="118">
        <f t="shared" si="66"/>
        <v>0</v>
      </c>
      <c r="D756" s="164" t="s">
        <v>849</v>
      </c>
      <c r="E756" s="166" t="s">
        <v>850</v>
      </c>
      <c r="F756" s="166"/>
      <c r="G756" s="253" t="s">
        <v>64</v>
      </c>
      <c r="H756" s="189"/>
      <c r="I756" s="189"/>
      <c r="J756" s="169">
        <v>0</v>
      </c>
      <c r="K756" s="169">
        <v>0</v>
      </c>
      <c r="L756" s="169">
        <v>0.24862257183525899</v>
      </c>
      <c r="M756" s="169">
        <v>0.23852908023421299</v>
      </c>
      <c r="N756" s="169">
        <v>0.222376573008878</v>
      </c>
      <c r="O756" s="169">
        <v>0.22743350408254301</v>
      </c>
      <c r="P756" s="169">
        <v>0.23029428676468799</v>
      </c>
      <c r="Q756" s="169">
        <v>0</v>
      </c>
      <c r="R756" s="169">
        <v>0</v>
      </c>
      <c r="S756" s="169">
        <v>0</v>
      </c>
      <c r="T756" s="169">
        <v>0</v>
      </c>
      <c r="U756" s="169">
        <v>0</v>
      </c>
      <c r="V756" s="116"/>
    </row>
    <row r="757" spans="1:23" ht="12.75" customHeight="1" outlineLevel="1">
      <c r="A757" s="118">
        <f t="shared" si="66"/>
        <v>0</v>
      </c>
      <c r="D757" s="164"/>
      <c r="E757" s="166" t="s">
        <v>851</v>
      </c>
      <c r="F757" s="166"/>
      <c r="G757" s="253" t="s">
        <v>64</v>
      </c>
      <c r="H757" s="189"/>
      <c r="I757" s="189"/>
      <c r="J757" s="169">
        <v>0</v>
      </c>
      <c r="K757" s="169">
        <v>0</v>
      </c>
      <c r="L757" s="169">
        <v>2.1694823337433999E-2</v>
      </c>
      <c r="M757" s="169">
        <v>1.8357645662851599E-2</v>
      </c>
      <c r="N757" s="169">
        <v>1.7679671651040899E-2</v>
      </c>
      <c r="O757" s="169">
        <v>1.8592626553905402E-2</v>
      </c>
      <c r="P757" s="169">
        <v>2.2415895103507898E-2</v>
      </c>
      <c r="Q757" s="169">
        <v>0</v>
      </c>
      <c r="R757" s="169">
        <v>0</v>
      </c>
      <c r="S757" s="169">
        <v>0</v>
      </c>
      <c r="T757" s="169">
        <v>0</v>
      </c>
      <c r="U757" s="169">
        <v>0</v>
      </c>
      <c r="V757" s="116"/>
    </row>
    <row r="758" spans="1:23" ht="12.75" customHeight="1" outlineLevel="1">
      <c r="A758" s="118">
        <f t="shared" si="66"/>
        <v>0</v>
      </c>
      <c r="D758" s="164" t="s">
        <v>852</v>
      </c>
      <c r="E758" s="166" t="s">
        <v>853</v>
      </c>
      <c r="F758" s="166"/>
      <c r="G758" s="253" t="s">
        <v>64</v>
      </c>
      <c r="H758" s="189"/>
      <c r="I758" s="189"/>
      <c r="J758" s="169">
        <v>0</v>
      </c>
      <c r="K758" s="169">
        <v>0</v>
      </c>
      <c r="L758" s="169">
        <v>0</v>
      </c>
      <c r="M758" s="169">
        <v>0</v>
      </c>
      <c r="N758" s="169">
        <v>0</v>
      </c>
      <c r="O758" s="169">
        <v>0</v>
      </c>
      <c r="P758" s="169">
        <v>0</v>
      </c>
      <c r="Q758" s="169">
        <v>0</v>
      </c>
      <c r="R758" s="169">
        <v>0</v>
      </c>
      <c r="S758" s="169">
        <v>0</v>
      </c>
      <c r="T758" s="169">
        <v>0</v>
      </c>
      <c r="U758" s="169">
        <v>0</v>
      </c>
      <c r="V758" s="116"/>
    </row>
    <row r="759" spans="1:23" ht="12.75" customHeight="1" outlineLevel="1">
      <c r="A759" s="118">
        <f t="shared" si="66"/>
        <v>0</v>
      </c>
      <c r="D759" s="142"/>
      <c r="E759" s="168" t="s">
        <v>854</v>
      </c>
      <c r="F759" s="168"/>
      <c r="G759" s="168" t="s">
        <v>64</v>
      </c>
      <c r="J759" s="257">
        <f t="shared" ref="J759:U759" si="67" xml:space="preserve"> 1 - SUM(J755:J758)</f>
        <v>1</v>
      </c>
      <c r="K759" s="257">
        <f t="shared" si="67"/>
        <v>1</v>
      </c>
      <c r="L759" s="257">
        <f t="shared" si="67"/>
        <v>0.47146376584148697</v>
      </c>
      <c r="M759" s="257">
        <f t="shared" si="67"/>
        <v>0.49611857518073044</v>
      </c>
      <c r="N759" s="257">
        <f t="shared" si="67"/>
        <v>0.44118060480760013</v>
      </c>
      <c r="O759" s="257">
        <f t="shared" si="67"/>
        <v>0.4116883344604706</v>
      </c>
      <c r="P759" s="257">
        <f t="shared" si="67"/>
        <v>0.43321537453141612</v>
      </c>
      <c r="Q759" s="257">
        <f t="shared" si="67"/>
        <v>1</v>
      </c>
      <c r="R759" s="257">
        <f t="shared" si="67"/>
        <v>1</v>
      </c>
      <c r="S759" s="257">
        <f t="shared" si="67"/>
        <v>1</v>
      </c>
      <c r="T759" s="257">
        <f t="shared" si="67"/>
        <v>1</v>
      </c>
      <c r="U759" s="257">
        <f t="shared" si="67"/>
        <v>1</v>
      </c>
      <c r="V759" s="116"/>
    </row>
    <row r="760" spans="1:23" ht="12.75" customHeight="1" outlineLevel="1">
      <c r="A760" s="118">
        <f t="shared" si="66"/>
        <v>0</v>
      </c>
      <c r="D760" s="142"/>
      <c r="V760" s="116"/>
    </row>
    <row r="761" spans="1:23" s="273" customFormat="1" ht="12.75" customHeight="1" outlineLevel="1">
      <c r="A761" s="118">
        <f t="shared" si="66"/>
        <v>0</v>
      </c>
      <c r="B761" s="209"/>
      <c r="C761" s="210"/>
      <c r="D761" s="185"/>
      <c r="E761" s="185" t="s">
        <v>855</v>
      </c>
      <c r="F761" s="185">
        <v>0</v>
      </c>
      <c r="G761" s="185" t="s">
        <v>29</v>
      </c>
      <c r="H761" s="185">
        <v>0</v>
      </c>
      <c r="I761" s="185">
        <v>0</v>
      </c>
      <c r="J761" s="187">
        <v>0</v>
      </c>
      <c r="K761" s="187">
        <v>0</v>
      </c>
      <c r="L761" s="187">
        <v>0</v>
      </c>
      <c r="M761" s="187">
        <v>0</v>
      </c>
      <c r="N761" s="187">
        <v>0</v>
      </c>
      <c r="O761" s="187">
        <v>0</v>
      </c>
      <c r="P761" s="187">
        <v>0</v>
      </c>
      <c r="Q761" s="187">
        <v>0</v>
      </c>
      <c r="R761" s="187">
        <v>0</v>
      </c>
      <c r="S761" s="187">
        <v>0</v>
      </c>
      <c r="T761" s="187">
        <v>0</v>
      </c>
      <c r="U761" s="187">
        <v>0</v>
      </c>
      <c r="V761" s="272"/>
      <c r="W761" s="212" t="s">
        <v>434</v>
      </c>
    </row>
    <row r="762" spans="1:23" s="273" customFormat="1" ht="12.75" customHeight="1" outlineLevel="1">
      <c r="A762" s="118">
        <f t="shared" si="66"/>
        <v>0</v>
      </c>
      <c r="B762" s="209"/>
      <c r="C762" s="210"/>
      <c r="D762" s="185"/>
      <c r="E762" s="185" t="s">
        <v>856</v>
      </c>
      <c r="F762" s="185">
        <v>0</v>
      </c>
      <c r="G762" s="185" t="s">
        <v>29</v>
      </c>
      <c r="H762" s="185">
        <v>293.90150122515752</v>
      </c>
      <c r="I762" s="185">
        <v>0</v>
      </c>
      <c r="J762" s="187">
        <v>0</v>
      </c>
      <c r="K762" s="187">
        <v>0</v>
      </c>
      <c r="L762" s="187">
        <v>42.358687327121302</v>
      </c>
      <c r="M762" s="187">
        <v>50.467831007416798</v>
      </c>
      <c r="N762" s="187">
        <v>58.907599299235102</v>
      </c>
      <c r="O762" s="187">
        <v>67.184574425774798</v>
      </c>
      <c r="P762" s="187">
        <v>74.982809165609495</v>
      </c>
      <c r="Q762" s="187">
        <v>0</v>
      </c>
      <c r="R762" s="187">
        <v>0</v>
      </c>
      <c r="S762" s="187">
        <v>0</v>
      </c>
      <c r="T762" s="187">
        <v>0</v>
      </c>
      <c r="U762" s="187">
        <v>0</v>
      </c>
      <c r="V762" s="272"/>
      <c r="W762" s="212" t="s">
        <v>434</v>
      </c>
    </row>
    <row r="763" spans="1:23" ht="12.75" customHeight="1" outlineLevel="1">
      <c r="A763" s="118">
        <f t="shared" si="66"/>
        <v>0</v>
      </c>
      <c r="D763" s="142"/>
      <c r="V763" s="116"/>
    </row>
    <row r="764" spans="1:23" ht="12.75" customHeight="1" outlineLevel="1">
      <c r="A764" s="118">
        <f t="shared" si="66"/>
        <v>0</v>
      </c>
      <c r="B764" s="209"/>
      <c r="C764" s="210"/>
      <c r="D764" s="164" t="s">
        <v>857</v>
      </c>
      <c r="E764" s="185" t="s">
        <v>858</v>
      </c>
      <c r="G764" s="213" t="s">
        <v>29</v>
      </c>
      <c r="H764" s="213">
        <f xml:space="preserve"> SUM(J764:U764)</f>
        <v>1.3570000000000002</v>
      </c>
      <c r="I764" s="213"/>
      <c r="J764" s="187">
        <v>0</v>
      </c>
      <c r="K764" s="187">
        <v>0</v>
      </c>
      <c r="L764" s="187">
        <v>0.26200000000000001</v>
      </c>
      <c r="M764" s="187">
        <v>0.26700000000000002</v>
      </c>
      <c r="N764" s="187">
        <v>0.27100000000000002</v>
      </c>
      <c r="O764" s="187">
        <v>0.27600000000000002</v>
      </c>
      <c r="P764" s="187">
        <v>0.28100000000000003</v>
      </c>
      <c r="Q764" s="187">
        <v>0</v>
      </c>
      <c r="R764" s="187">
        <v>0</v>
      </c>
      <c r="S764" s="187">
        <v>0</v>
      </c>
      <c r="T764" s="187">
        <v>0</v>
      </c>
      <c r="U764" s="187">
        <v>0</v>
      </c>
      <c r="V764" s="211"/>
      <c r="W764" s="212" t="s">
        <v>434</v>
      </c>
    </row>
    <row r="765" spans="1:23" ht="12.75" customHeight="1" outlineLevel="1">
      <c r="A765" s="118">
        <f t="shared" si="66"/>
        <v>0</v>
      </c>
      <c r="B765" s="209"/>
      <c r="C765" s="210"/>
      <c r="D765" s="164" t="s">
        <v>859</v>
      </c>
      <c r="E765" s="185" t="s">
        <v>860</v>
      </c>
      <c r="F765" s="238" t="s">
        <v>579</v>
      </c>
      <c r="G765" s="213" t="s">
        <v>29</v>
      </c>
      <c r="H765" s="213">
        <f xml:space="preserve"> SUM(J765:U765)</f>
        <v>-18.30998270793193</v>
      </c>
      <c r="I765" s="213"/>
      <c r="J765" s="187">
        <v>0</v>
      </c>
      <c r="K765" s="187">
        <v>0</v>
      </c>
      <c r="L765" s="187">
        <v>-4.28548738005074</v>
      </c>
      <c r="M765" s="187">
        <v>-3.9840910709613899</v>
      </c>
      <c r="N765" s="187">
        <v>-3.7257513774562399</v>
      </c>
      <c r="O765" s="187">
        <v>-3.2673982390508001</v>
      </c>
      <c r="P765" s="187">
        <v>-3.0472546404127598</v>
      </c>
      <c r="Q765" s="187">
        <v>0</v>
      </c>
      <c r="R765" s="187">
        <v>0</v>
      </c>
      <c r="S765" s="187">
        <v>0</v>
      </c>
      <c r="T765" s="187">
        <v>0</v>
      </c>
      <c r="U765" s="187">
        <v>0</v>
      </c>
      <c r="V765" s="211"/>
      <c r="W765" s="212" t="s">
        <v>342</v>
      </c>
    </row>
    <row r="766" spans="1:23" ht="12.75" customHeight="1" outlineLevel="1">
      <c r="A766" s="118">
        <f t="shared" si="66"/>
        <v>0</v>
      </c>
      <c r="D766" s="142"/>
      <c r="V766" s="116"/>
    </row>
    <row r="767" spans="1:23" s="106" customFormat="1" ht="12.75" customHeight="1" outlineLevel="1">
      <c r="A767" s="118">
        <f t="shared" si="66"/>
        <v>0</v>
      </c>
      <c r="B767" s="209"/>
      <c r="C767" s="210"/>
      <c r="D767" s="180"/>
      <c r="E767" s="185" t="s">
        <v>861</v>
      </c>
      <c r="F767" s="185">
        <v>0</v>
      </c>
      <c r="G767" s="185" t="s">
        <v>29</v>
      </c>
      <c r="H767" s="185">
        <v>0</v>
      </c>
      <c r="I767" s="185">
        <v>0</v>
      </c>
      <c r="J767" s="187">
        <v>0</v>
      </c>
      <c r="K767" s="187">
        <v>0</v>
      </c>
      <c r="L767" s="187">
        <v>0</v>
      </c>
      <c r="M767" s="187">
        <v>0</v>
      </c>
      <c r="N767" s="187">
        <v>0</v>
      </c>
      <c r="O767" s="187">
        <v>0</v>
      </c>
      <c r="P767" s="187">
        <v>0</v>
      </c>
      <c r="Q767" s="187">
        <v>0</v>
      </c>
      <c r="R767" s="187">
        <v>0</v>
      </c>
      <c r="S767" s="187">
        <v>0</v>
      </c>
      <c r="T767" s="187">
        <v>0</v>
      </c>
      <c r="U767" s="187">
        <v>0</v>
      </c>
      <c r="V767" s="284"/>
      <c r="W767" s="212" t="s">
        <v>434</v>
      </c>
    </row>
    <row r="768" spans="1:23" ht="12.75" customHeight="1" outlineLevel="1">
      <c r="A768" s="118">
        <f t="shared" si="66"/>
        <v>0</v>
      </c>
      <c r="D768" s="142"/>
      <c r="V768" s="116"/>
    </row>
    <row r="769" spans="1:23" ht="12.75" customHeight="1" outlineLevel="1">
      <c r="A769" s="118">
        <f t="shared" si="66"/>
        <v>0</v>
      </c>
      <c r="B769" s="209"/>
      <c r="C769" s="210"/>
      <c r="D769" s="164" t="s">
        <v>862</v>
      </c>
      <c r="E769" s="185" t="s">
        <v>863</v>
      </c>
      <c r="F769" s="213"/>
      <c r="G769" s="213" t="s">
        <v>29</v>
      </c>
      <c r="H769" s="213">
        <f xml:space="preserve"> SUM(J769:U769)</f>
        <v>0</v>
      </c>
      <c r="I769" s="213"/>
      <c r="J769" s="187">
        <v>0</v>
      </c>
      <c r="K769" s="187">
        <v>0</v>
      </c>
      <c r="L769" s="187">
        <v>0</v>
      </c>
      <c r="M769" s="187">
        <v>0</v>
      </c>
      <c r="N769" s="187">
        <v>0</v>
      </c>
      <c r="O769" s="187">
        <v>0</v>
      </c>
      <c r="P769" s="187">
        <v>0</v>
      </c>
      <c r="Q769" s="187">
        <v>0</v>
      </c>
      <c r="R769" s="187">
        <v>0</v>
      </c>
      <c r="S769" s="187">
        <v>0</v>
      </c>
      <c r="T769" s="187">
        <v>0</v>
      </c>
      <c r="U769" s="187">
        <v>0</v>
      </c>
      <c r="V769" s="211"/>
      <c r="W769" s="212" t="s">
        <v>434</v>
      </c>
    </row>
    <row r="770" spans="1:23" ht="12.75" customHeight="1" outlineLevel="1">
      <c r="A770" s="118">
        <f t="shared" si="66"/>
        <v>0</v>
      </c>
      <c r="B770" s="209"/>
      <c r="C770" s="210"/>
      <c r="D770" s="164" t="s">
        <v>864</v>
      </c>
      <c r="E770" s="185" t="s">
        <v>865</v>
      </c>
      <c r="F770" s="238" t="s">
        <v>579</v>
      </c>
      <c r="G770" s="213" t="s">
        <v>29</v>
      </c>
      <c r="H770" s="213">
        <f xml:space="preserve"> SUM(J770:U770)</f>
        <v>-37.072000000000003</v>
      </c>
      <c r="I770" s="213"/>
      <c r="J770" s="187">
        <v>0</v>
      </c>
      <c r="K770" s="187">
        <v>0</v>
      </c>
      <c r="L770" s="187">
        <v>-3.5779999999999998</v>
      </c>
      <c r="M770" s="187">
        <v>-6.2120000000000006</v>
      </c>
      <c r="N770" s="187">
        <v>-7.9429999999999996</v>
      </c>
      <c r="O770" s="187">
        <v>-9.2550000000000008</v>
      </c>
      <c r="P770" s="187">
        <v>-10.084</v>
      </c>
      <c r="Q770" s="187">
        <v>0</v>
      </c>
      <c r="R770" s="187">
        <v>0</v>
      </c>
      <c r="S770" s="187">
        <v>0</v>
      </c>
      <c r="T770" s="187">
        <v>0</v>
      </c>
      <c r="U770" s="187">
        <v>0</v>
      </c>
      <c r="V770" s="211"/>
      <c r="W770" s="212" t="s">
        <v>434</v>
      </c>
    </row>
    <row r="771" spans="1:23" ht="12.75" customHeight="1" outlineLevel="1">
      <c r="A771" s="118">
        <f t="shared" si="66"/>
        <v>0</v>
      </c>
      <c r="D771" s="142"/>
      <c r="V771" s="116"/>
    </row>
    <row r="772" spans="1:23" ht="12.75" customHeight="1" outlineLevel="1">
      <c r="A772" s="118">
        <f t="shared" si="66"/>
        <v>0</v>
      </c>
      <c r="B772" s="209"/>
      <c r="C772" s="210"/>
      <c r="D772" s="178"/>
      <c r="E772" s="185" t="s">
        <v>866</v>
      </c>
      <c r="F772" s="285">
        <v>0</v>
      </c>
      <c r="G772" s="185" t="s">
        <v>29</v>
      </c>
      <c r="H772" s="185">
        <v>0</v>
      </c>
      <c r="I772" s="185">
        <v>0</v>
      </c>
      <c r="J772" s="286" t="s">
        <v>441</v>
      </c>
      <c r="K772" s="286" t="s">
        <v>441</v>
      </c>
      <c r="L772" s="286" t="s">
        <v>441</v>
      </c>
      <c r="M772" s="286" t="s">
        <v>441</v>
      </c>
      <c r="N772" s="286" t="s">
        <v>441</v>
      </c>
      <c r="O772" s="286" t="s">
        <v>441</v>
      </c>
      <c r="P772" s="286" t="s">
        <v>441</v>
      </c>
      <c r="Q772" s="286" t="s">
        <v>441</v>
      </c>
      <c r="R772" s="286" t="s">
        <v>441</v>
      </c>
      <c r="S772" s="286" t="s">
        <v>441</v>
      </c>
      <c r="T772" s="286" t="s">
        <v>441</v>
      </c>
      <c r="U772" s="286" t="s">
        <v>441</v>
      </c>
      <c r="V772" s="211"/>
      <c r="W772" s="212" t="s">
        <v>434</v>
      </c>
    </row>
    <row r="773" spans="1:23" ht="12.75" customHeight="1" outlineLevel="1">
      <c r="A773" s="118">
        <f t="shared" si="66"/>
        <v>0</v>
      </c>
      <c r="D773" s="142"/>
      <c r="V773" s="116"/>
    </row>
    <row r="774" spans="1:23" ht="12.75" customHeight="1" outlineLevel="1">
      <c r="A774" s="118">
        <f t="shared" si="66"/>
        <v>0</v>
      </c>
      <c r="D774" s="142"/>
      <c r="V774" s="116"/>
    </row>
    <row r="775" spans="1:23" ht="12.75" customHeight="1" outlineLevel="1">
      <c r="A775" s="105" t="s">
        <v>867</v>
      </c>
      <c r="D775" s="142"/>
      <c r="V775" s="116"/>
    </row>
    <row r="776" spans="1:23" ht="12.75" customHeight="1" outlineLevel="1">
      <c r="A776" s="118">
        <f t="shared" ref="A776:A784" si="68" xml:space="preserve"> IF(OR(D776 = "", D776 ="tbc", D776 = "n/a"), 0, COUNTIF($D$7:$D$2035, D776) - 1)</f>
        <v>0</v>
      </c>
      <c r="D776" s="142"/>
      <c r="V776" s="116"/>
    </row>
    <row r="777" spans="1:23" ht="12.75" customHeight="1" outlineLevel="1">
      <c r="A777" s="118">
        <f t="shared" si="68"/>
        <v>0</v>
      </c>
      <c r="B777" s="209"/>
      <c r="C777" s="210"/>
      <c r="D777" s="164" t="s">
        <v>868</v>
      </c>
      <c r="E777" s="185" t="s">
        <v>869</v>
      </c>
      <c r="F777" s="238" t="s">
        <v>579</v>
      </c>
      <c r="G777" s="213" t="s">
        <v>29</v>
      </c>
      <c r="H777" s="213">
        <f t="shared" ref="H777:H782" si="69" xml:space="preserve"> SUM(J777:U777)</f>
        <v>-15.31437872682783</v>
      </c>
      <c r="I777" s="213"/>
      <c r="J777" s="187">
        <v>0</v>
      </c>
      <c r="K777" s="187">
        <v>0</v>
      </c>
      <c r="L777" s="187">
        <v>-3.0731125373823098</v>
      </c>
      <c r="M777" s="187">
        <v>-3.12733472921142</v>
      </c>
      <c r="N777" s="187">
        <v>-3.1584467506803802</v>
      </c>
      <c r="O777" s="187">
        <v>-3.0274938475201698</v>
      </c>
      <c r="P777" s="187">
        <v>-2.9279908620335502</v>
      </c>
      <c r="Q777" s="187">
        <v>0</v>
      </c>
      <c r="R777" s="187">
        <v>0</v>
      </c>
      <c r="S777" s="187">
        <v>0</v>
      </c>
      <c r="T777" s="187">
        <v>0</v>
      </c>
      <c r="U777" s="187">
        <v>0</v>
      </c>
      <c r="V777" s="211"/>
      <c r="W777" s="212" t="s">
        <v>434</v>
      </c>
    </row>
    <row r="778" spans="1:23" ht="12.75" customHeight="1" outlineLevel="1">
      <c r="A778" s="118">
        <f t="shared" si="68"/>
        <v>0</v>
      </c>
      <c r="B778" s="209"/>
      <c r="C778" s="210"/>
      <c r="D778" s="164" t="s">
        <v>870</v>
      </c>
      <c r="E778" s="185" t="s">
        <v>871</v>
      </c>
      <c r="F778" s="213"/>
      <c r="G778" s="213" t="s">
        <v>29</v>
      </c>
      <c r="H778" s="213">
        <f t="shared" si="69"/>
        <v>20.032182455104159</v>
      </c>
      <c r="I778" s="213"/>
      <c r="J778" s="187">
        <v>3.3070206330058101</v>
      </c>
      <c r="K778" s="187">
        <v>3.3196912101437599</v>
      </c>
      <c r="L778" s="187">
        <v>3.0029267816949301</v>
      </c>
      <c r="M778" s="187">
        <v>2.82553870176358</v>
      </c>
      <c r="N778" s="187">
        <v>2.67349177610815</v>
      </c>
      <c r="O778" s="187">
        <v>2.5214448504527098</v>
      </c>
      <c r="P778" s="187">
        <v>2.3820685019352199</v>
      </c>
      <c r="Q778" s="187">
        <v>0</v>
      </c>
      <c r="R778" s="187">
        <v>0</v>
      </c>
      <c r="S778" s="187">
        <v>0</v>
      </c>
      <c r="T778" s="187">
        <v>0</v>
      </c>
      <c r="U778" s="187">
        <v>0</v>
      </c>
      <c r="V778" s="211"/>
      <c r="W778" s="212" t="s">
        <v>342</v>
      </c>
    </row>
    <row r="779" spans="1:23" ht="12.75" customHeight="1" outlineLevel="1">
      <c r="A779" s="118">
        <f t="shared" si="68"/>
        <v>0</v>
      </c>
      <c r="B779" s="209"/>
      <c r="C779" s="210"/>
      <c r="D779" s="164" t="s">
        <v>872</v>
      </c>
      <c r="E779" s="185" t="s">
        <v>873</v>
      </c>
      <c r="F779" s="213"/>
      <c r="G779" s="213" t="s">
        <v>29</v>
      </c>
      <c r="H779" s="213">
        <f t="shared" si="69"/>
        <v>23.260382401214368</v>
      </c>
      <c r="I779" s="213"/>
      <c r="J779" s="187">
        <v>2.8677183782319098</v>
      </c>
      <c r="K779" s="187">
        <v>2.9951725283755501</v>
      </c>
      <c r="L779" s="187">
        <v>3.18635375359101</v>
      </c>
      <c r="M779" s="187">
        <v>3.3456714412705599</v>
      </c>
      <c r="N779" s="187">
        <v>3.4731255914141999</v>
      </c>
      <c r="O779" s="187">
        <v>3.6324432790937502</v>
      </c>
      <c r="P779" s="187">
        <v>3.7598974292373901</v>
      </c>
      <c r="Q779" s="187">
        <v>0</v>
      </c>
      <c r="R779" s="187">
        <v>0</v>
      </c>
      <c r="S779" s="187">
        <v>0</v>
      </c>
      <c r="T779" s="187">
        <v>0</v>
      </c>
      <c r="U779" s="187">
        <v>0</v>
      </c>
      <c r="V779" s="211"/>
      <c r="W779" s="212" t="s">
        <v>342</v>
      </c>
    </row>
    <row r="780" spans="1:23" ht="12.75" customHeight="1" outlineLevel="1">
      <c r="A780" s="118">
        <f t="shared" si="68"/>
        <v>0</v>
      </c>
      <c r="B780" s="209"/>
      <c r="C780" s="210"/>
      <c r="D780" s="164" t="s">
        <v>874</v>
      </c>
      <c r="E780" s="185" t="s">
        <v>875</v>
      </c>
      <c r="F780" s="213"/>
      <c r="G780" s="213" t="s">
        <v>29</v>
      </c>
      <c r="H780" s="213">
        <f t="shared" si="69"/>
        <v>32.768869389495009</v>
      </c>
      <c r="I780" s="213"/>
      <c r="J780" s="187">
        <v>5.4670341606075104</v>
      </c>
      <c r="K780" s="187">
        <v>5.2003495674071401</v>
      </c>
      <c r="L780" s="187">
        <v>4.7669871034565503</v>
      </c>
      <c r="M780" s="187">
        <v>4.5336380844062303</v>
      </c>
      <c r="N780" s="187">
        <v>4.3336246395059499</v>
      </c>
      <c r="O780" s="187">
        <v>4.3336246395059499</v>
      </c>
      <c r="P780" s="187">
        <v>4.1336111946056802</v>
      </c>
      <c r="Q780" s="187">
        <v>0</v>
      </c>
      <c r="R780" s="187">
        <v>0</v>
      </c>
      <c r="S780" s="187">
        <v>0</v>
      </c>
      <c r="T780" s="187">
        <v>0</v>
      </c>
      <c r="U780" s="187">
        <v>0</v>
      </c>
      <c r="V780" s="211"/>
      <c r="W780" s="212" t="s">
        <v>342</v>
      </c>
    </row>
    <row r="781" spans="1:23" ht="12.75" customHeight="1" outlineLevel="1">
      <c r="A781" s="118">
        <f t="shared" si="68"/>
        <v>0</v>
      </c>
      <c r="B781" s="209"/>
      <c r="C781" s="210"/>
      <c r="D781" s="164" t="s">
        <v>876</v>
      </c>
      <c r="E781" s="185" t="s">
        <v>877</v>
      </c>
      <c r="F781" s="213"/>
      <c r="G781" s="213" t="s">
        <v>29</v>
      </c>
      <c r="H781" s="213">
        <f t="shared" si="69"/>
        <v>129.92105975861108</v>
      </c>
      <c r="I781" s="213"/>
      <c r="J781" s="187">
        <v>0</v>
      </c>
      <c r="K781" s="187">
        <v>0</v>
      </c>
      <c r="L781" s="187">
        <v>35.649561901766099</v>
      </c>
      <c r="M781" s="187">
        <v>32.825364005809298</v>
      </c>
      <c r="N781" s="187">
        <v>24.316735216070999</v>
      </c>
      <c r="O781" s="187">
        <v>20.889233442636499</v>
      </c>
      <c r="P781" s="187">
        <v>16.240165192328199</v>
      </c>
      <c r="Q781" s="187">
        <v>0</v>
      </c>
      <c r="R781" s="187">
        <v>0</v>
      </c>
      <c r="S781" s="187">
        <v>0</v>
      </c>
      <c r="T781" s="187">
        <v>0</v>
      </c>
      <c r="U781" s="187">
        <v>0</v>
      </c>
      <c r="V781" s="211"/>
      <c r="W781" s="212" t="s">
        <v>434</v>
      </c>
    </row>
    <row r="782" spans="1:23" s="259" customFormat="1" ht="12.75" customHeight="1" outlineLevel="1">
      <c r="A782" s="118">
        <f t="shared" si="68"/>
        <v>0</v>
      </c>
      <c r="B782" s="209"/>
      <c r="C782" s="210"/>
      <c r="D782" s="287" t="s">
        <v>878</v>
      </c>
      <c r="E782" s="185" t="s">
        <v>879</v>
      </c>
      <c r="F782" s="213"/>
      <c r="G782" s="213" t="s">
        <v>29</v>
      </c>
      <c r="H782" s="213">
        <f t="shared" si="69"/>
        <v>12.28921419744708</v>
      </c>
      <c r="I782" s="213"/>
      <c r="J782" s="187">
        <v>0</v>
      </c>
      <c r="K782" s="187">
        <v>0</v>
      </c>
      <c r="L782" s="187">
        <v>2.2857793838843699</v>
      </c>
      <c r="M782" s="187">
        <v>2.37490644849442</v>
      </c>
      <c r="N782" s="187">
        <v>2.4595102915409299</v>
      </c>
      <c r="O782" s="187">
        <v>2.54367518706509</v>
      </c>
      <c r="P782" s="187">
        <v>2.6253428864622701</v>
      </c>
      <c r="Q782" s="187">
        <v>0</v>
      </c>
      <c r="R782" s="187">
        <v>0</v>
      </c>
      <c r="S782" s="187">
        <v>0</v>
      </c>
      <c r="T782" s="187">
        <v>0</v>
      </c>
      <c r="U782" s="187">
        <v>0</v>
      </c>
      <c r="V782" s="211"/>
      <c r="W782" s="212" t="s">
        <v>434</v>
      </c>
    </row>
    <row r="783" spans="1:23" ht="12.75" customHeight="1" outlineLevel="1">
      <c r="A783" s="118">
        <f t="shared" si="68"/>
        <v>0</v>
      </c>
      <c r="D783" s="142"/>
      <c r="V783" s="116"/>
    </row>
    <row r="784" spans="1:23" ht="12.75" customHeight="1" outlineLevel="1">
      <c r="A784" s="118">
        <f t="shared" si="68"/>
        <v>0</v>
      </c>
      <c r="D784" s="142"/>
      <c r="V784" s="116"/>
    </row>
    <row r="785" spans="1:23" ht="12.75" customHeight="1" outlineLevel="1">
      <c r="A785" s="105" t="s">
        <v>555</v>
      </c>
      <c r="D785" s="142"/>
      <c r="V785" s="116"/>
    </row>
    <row r="786" spans="1:23" ht="12.75" customHeight="1" outlineLevel="1">
      <c r="A786" s="118">
        <f t="shared" ref="A786:A791" si="70" xml:space="preserve"> IF(OR(D786 = "", D786 ="tbc", D786 = "n/a"), 0, COUNTIF($D$7:$D$2035, D786) - 1)</f>
        <v>0</v>
      </c>
      <c r="D786" s="142"/>
      <c r="V786" s="116"/>
    </row>
    <row r="787" spans="1:23" ht="12.75" customHeight="1" outlineLevel="1">
      <c r="A787" s="118">
        <f t="shared" si="70"/>
        <v>0</v>
      </c>
      <c r="B787" s="209"/>
      <c r="C787" s="210"/>
      <c r="D787" s="164" t="s">
        <v>880</v>
      </c>
      <c r="E787" s="185" t="s">
        <v>881</v>
      </c>
      <c r="F787" s="213" t="s">
        <v>558</v>
      </c>
      <c r="G787" s="213" t="s">
        <v>29</v>
      </c>
      <c r="H787" s="213">
        <f xml:space="preserve"> SUM(J787:U787)</f>
        <v>-25.28233698588366</v>
      </c>
      <c r="I787" s="213"/>
      <c r="J787" s="187">
        <v>0</v>
      </c>
      <c r="K787" s="187">
        <v>0</v>
      </c>
      <c r="L787" s="187">
        <v>-8.2588249196158685</v>
      </c>
      <c r="M787" s="187">
        <v>-8.4243481491478587</v>
      </c>
      <c r="N787" s="187">
        <v>-8.5991639171199328</v>
      </c>
      <c r="O787" s="187">
        <v>0</v>
      </c>
      <c r="P787" s="187">
        <v>0</v>
      </c>
      <c r="Q787" s="187">
        <v>0</v>
      </c>
      <c r="R787" s="187">
        <v>0</v>
      </c>
      <c r="S787" s="187">
        <v>0</v>
      </c>
      <c r="T787" s="187">
        <v>0</v>
      </c>
      <c r="U787" s="187">
        <v>0</v>
      </c>
      <c r="V787" s="211"/>
      <c r="W787" s="212" t="s">
        <v>434</v>
      </c>
    </row>
    <row r="788" spans="1:23" ht="12.75" customHeight="1" outlineLevel="1">
      <c r="A788" s="118">
        <f t="shared" si="70"/>
        <v>0</v>
      </c>
      <c r="D788" s="142"/>
      <c r="V788" s="116"/>
    </row>
    <row r="789" spans="1:23" ht="12.75" customHeight="1" outlineLevel="1">
      <c r="A789" s="118">
        <f t="shared" si="70"/>
        <v>0</v>
      </c>
      <c r="B789" s="209"/>
      <c r="C789" s="210"/>
      <c r="D789" s="178"/>
      <c r="E789" s="185" t="s">
        <v>882</v>
      </c>
      <c r="F789" s="185" t="s">
        <v>558</v>
      </c>
      <c r="G789" s="185" t="s">
        <v>29</v>
      </c>
      <c r="H789" s="185">
        <v>0</v>
      </c>
      <c r="I789" s="185">
        <v>0</v>
      </c>
      <c r="J789" s="187" t="s">
        <v>441</v>
      </c>
      <c r="K789" s="187" t="s">
        <v>441</v>
      </c>
      <c r="L789" s="187" t="s">
        <v>441</v>
      </c>
      <c r="M789" s="187" t="s">
        <v>441</v>
      </c>
      <c r="N789" s="187" t="s">
        <v>441</v>
      </c>
      <c r="O789" s="187" t="s">
        <v>441</v>
      </c>
      <c r="P789" s="187" t="s">
        <v>441</v>
      </c>
      <c r="Q789" s="187" t="s">
        <v>441</v>
      </c>
      <c r="R789" s="187" t="s">
        <v>441</v>
      </c>
      <c r="S789" s="187" t="s">
        <v>441</v>
      </c>
      <c r="T789" s="187" t="s">
        <v>441</v>
      </c>
      <c r="U789" s="187" t="s">
        <v>441</v>
      </c>
      <c r="V789" s="211"/>
      <c r="W789" s="212" t="s">
        <v>434</v>
      </c>
    </row>
    <row r="790" spans="1:23" ht="12.75" customHeight="1" outlineLevel="1">
      <c r="A790" s="118">
        <f t="shared" si="70"/>
        <v>0</v>
      </c>
      <c r="D790" s="142"/>
      <c r="V790" s="116"/>
    </row>
    <row r="791" spans="1:23" ht="12.75" customHeight="1" outlineLevel="1">
      <c r="A791" s="118">
        <f t="shared" si="70"/>
        <v>0</v>
      </c>
      <c r="D791" s="142"/>
      <c r="V791" s="116"/>
    </row>
    <row r="792" spans="1:23" ht="12.75" customHeight="1" outlineLevel="1">
      <c r="A792" s="105" t="s">
        <v>560</v>
      </c>
      <c r="D792" s="142"/>
      <c r="V792" s="116"/>
    </row>
    <row r="793" spans="1:23" ht="12.75" customHeight="1" outlineLevel="1">
      <c r="A793" s="118">
        <f xml:space="preserve"> IF(OR(D793 = "", D793 ="tbc", D793 = "n/a"), 0, COUNTIF($D$7:$D$2035, D793) - 1)</f>
        <v>0</v>
      </c>
      <c r="D793" s="142"/>
      <c r="V793" s="116"/>
    </row>
    <row r="794" spans="1:23" ht="12.75" customHeight="1" outlineLevel="1">
      <c r="A794" s="118">
        <f xml:space="preserve"> IF(OR(D794 = "", D794 ="tbc", D794 = "n/a"), 0, COUNTIF($D$7:$D$2035, D794) - 1)</f>
        <v>0</v>
      </c>
      <c r="D794" s="178"/>
      <c r="E794" s="168" t="s">
        <v>883</v>
      </c>
      <c r="F794" s="245"/>
      <c r="G794" s="168" t="s">
        <v>64</v>
      </c>
      <c r="H794" s="168"/>
      <c r="I794" s="168"/>
      <c r="J794" s="168"/>
      <c r="K794" s="168"/>
      <c r="L794" s="168"/>
      <c r="M794" s="168"/>
      <c r="N794" s="168"/>
      <c r="O794" s="168"/>
      <c r="P794" s="168"/>
      <c r="Q794" s="168"/>
      <c r="R794" s="168"/>
      <c r="S794" s="168"/>
      <c r="T794" s="168"/>
      <c r="U794" s="168"/>
      <c r="V794" s="116"/>
    </row>
    <row r="795" spans="1:23" ht="12.75" customHeight="1" outlineLevel="1">
      <c r="A795" s="118">
        <f xml:space="preserve"> IF(OR(D795 = "", D795 ="tbc", D795 = "n/a"), 0, COUNTIF($D$7:$D$2035, D795) - 1)</f>
        <v>0</v>
      </c>
      <c r="D795" s="178"/>
      <c r="E795" s="168" t="s">
        <v>884</v>
      </c>
      <c r="F795" s="245"/>
      <c r="G795" s="168" t="s">
        <v>64</v>
      </c>
      <c r="H795" s="168"/>
      <c r="I795" s="168"/>
      <c r="J795" s="168"/>
      <c r="K795" s="168"/>
      <c r="L795" s="168"/>
      <c r="M795" s="168"/>
      <c r="N795" s="168"/>
      <c r="O795" s="168"/>
      <c r="P795" s="168"/>
      <c r="Q795" s="168"/>
      <c r="R795" s="168"/>
      <c r="S795" s="168"/>
      <c r="T795" s="168"/>
      <c r="U795" s="168"/>
      <c r="V795" s="116"/>
    </row>
    <row r="796" spans="1:23" ht="12.75" customHeight="1" outlineLevel="1">
      <c r="A796" s="118">
        <f xml:space="preserve"> IF(OR(D796 = "", D796 ="tbc", D796 = "n/a"), 0, COUNTIF($D$7:$D$2035, D796) - 1)</f>
        <v>0</v>
      </c>
      <c r="D796" s="142"/>
      <c r="V796" s="116"/>
    </row>
    <row r="797" spans="1:23" ht="12.75" customHeight="1" outlineLevel="1">
      <c r="A797" s="118">
        <f xml:space="preserve"> IF(OR(D797 = "", D797 ="tbc", D797 = "n/a"), 0, COUNTIF($D$7:$D$2035, D797) - 1)</f>
        <v>0</v>
      </c>
      <c r="D797" s="142"/>
      <c r="V797" s="116"/>
    </row>
    <row r="798" spans="1:23" ht="12.75" customHeight="1" outlineLevel="1">
      <c r="A798" s="105" t="s">
        <v>599</v>
      </c>
      <c r="D798" s="142"/>
      <c r="V798" s="116"/>
    </row>
    <row r="799" spans="1:23" ht="12.75" customHeight="1" outlineLevel="1">
      <c r="A799" s="118">
        <f xml:space="preserve"> IF(OR(D799 = "", D799 ="tbc", D799 = "n/a"), 0, COUNTIF($D$7:$D$2035, D799) - 1)</f>
        <v>0</v>
      </c>
      <c r="D799" s="142"/>
      <c r="V799" s="116"/>
    </row>
    <row r="800" spans="1:23" ht="12.75" customHeight="1" outlineLevel="1">
      <c r="A800" s="118">
        <f xml:space="preserve"> IF(OR(D800 = "", D800 ="tbc", D800 = "n/a"), 0, COUNTIF($D$7:$D$2035, D800) - 1)</f>
        <v>0</v>
      </c>
      <c r="D800" s="178"/>
      <c r="E800" s="180" t="s">
        <v>885</v>
      </c>
      <c r="F800" s="180">
        <v>0</v>
      </c>
      <c r="G800" s="180" t="s">
        <v>601</v>
      </c>
      <c r="H800" s="180">
        <v>0</v>
      </c>
      <c r="I800" s="180">
        <v>0</v>
      </c>
      <c r="J800" s="244" t="s">
        <v>441</v>
      </c>
      <c r="K800" s="244" t="s">
        <v>441</v>
      </c>
      <c r="L800" s="244" t="s">
        <v>441</v>
      </c>
      <c r="M800" s="244" t="s">
        <v>441</v>
      </c>
      <c r="N800" s="244" t="s">
        <v>441</v>
      </c>
      <c r="O800" s="244" t="s">
        <v>441</v>
      </c>
      <c r="P800" s="244" t="s">
        <v>441</v>
      </c>
      <c r="Q800" s="244" t="s">
        <v>441</v>
      </c>
      <c r="R800" s="244" t="s">
        <v>441</v>
      </c>
      <c r="S800" s="244" t="s">
        <v>441</v>
      </c>
      <c r="T800" s="244" t="s">
        <v>441</v>
      </c>
      <c r="U800" s="244" t="s">
        <v>441</v>
      </c>
      <c r="V800" s="116"/>
    </row>
    <row r="801" spans="1:23" ht="12.75" customHeight="1" outlineLevel="1">
      <c r="A801" s="118">
        <f xml:space="preserve"> IF(OR(D801 = "", D801 ="tbc", D801 = "n/a"), 0, COUNTIF($D$7:$D$2035, D801) - 1)</f>
        <v>0</v>
      </c>
      <c r="D801" s="142"/>
      <c r="V801" s="116"/>
    </row>
    <row r="802" spans="1:23" ht="12.75" customHeight="1" outlineLevel="1">
      <c r="A802" s="118">
        <f xml:space="preserve"> IF(OR(D802 = "", D802 ="tbc", D802 = "n/a"), 0, COUNTIF($D$7:$D$2035, D802) - 1)</f>
        <v>0</v>
      </c>
      <c r="D802" s="142"/>
      <c r="V802" s="116"/>
    </row>
    <row r="803" spans="1:23" ht="12.75" customHeight="1" outlineLevel="1">
      <c r="A803" s="105" t="s">
        <v>602</v>
      </c>
      <c r="D803" s="142"/>
      <c r="V803" s="116"/>
    </row>
    <row r="804" spans="1:23" ht="12.75" customHeight="1" outlineLevel="1">
      <c r="A804" s="118">
        <f xml:space="preserve"> IF(OR(D804 = "", D804 ="tbc", D804 = "n/a"), 0, COUNTIF($D$7:$D$2035, D804) - 1)</f>
        <v>0</v>
      </c>
      <c r="D804" s="142"/>
      <c r="V804" s="116"/>
    </row>
    <row r="805" spans="1:23" ht="12.75" customHeight="1" outlineLevel="1">
      <c r="A805" s="118">
        <f xml:space="preserve"> IF(OR(D805 = "", D805 ="tbc", D805 = "n/a"), 0, COUNTIF($D$7:$D$2035, D805) - 1)</f>
        <v>0</v>
      </c>
      <c r="B805" s="209"/>
      <c r="C805" s="210"/>
      <c r="D805" s="178"/>
      <c r="E805" s="180" t="s">
        <v>886</v>
      </c>
      <c r="F805" s="185">
        <v>0</v>
      </c>
      <c r="G805" s="185" t="s">
        <v>29</v>
      </c>
      <c r="H805" s="185">
        <v>0</v>
      </c>
      <c r="I805" s="185">
        <v>0</v>
      </c>
      <c r="J805" s="187" t="s">
        <v>441</v>
      </c>
      <c r="K805" s="187" t="s">
        <v>441</v>
      </c>
      <c r="L805" s="187" t="s">
        <v>441</v>
      </c>
      <c r="M805" s="187" t="s">
        <v>441</v>
      </c>
      <c r="N805" s="187" t="s">
        <v>441</v>
      </c>
      <c r="O805" s="187" t="s">
        <v>441</v>
      </c>
      <c r="P805" s="187" t="s">
        <v>441</v>
      </c>
      <c r="Q805" s="187" t="s">
        <v>441</v>
      </c>
      <c r="R805" s="187" t="s">
        <v>441</v>
      </c>
      <c r="S805" s="187" t="s">
        <v>441</v>
      </c>
      <c r="T805" s="187" t="s">
        <v>441</v>
      </c>
      <c r="U805" s="187" t="s">
        <v>441</v>
      </c>
      <c r="V805" s="211"/>
      <c r="W805" s="212" t="s">
        <v>434</v>
      </c>
    </row>
    <row r="806" spans="1:23" ht="12.75" customHeight="1" outlineLevel="1">
      <c r="A806" s="118">
        <f xml:space="preserve"> IF(OR(D806 = "", D806 ="tbc", D806 = "n/a"), 0, COUNTIF($D$7:$D$2035, D806) - 1)</f>
        <v>0</v>
      </c>
      <c r="D806" s="142"/>
      <c r="V806" s="116"/>
    </row>
    <row r="807" spans="1:23" ht="12.75" customHeight="1" outlineLevel="1">
      <c r="A807" s="118">
        <f xml:space="preserve"> IF(OR(D807 = "", D807 ="tbc", D807 = "n/a"), 0, COUNTIF($D$7:$D$2035, D807) - 1)</f>
        <v>0</v>
      </c>
      <c r="D807" s="142"/>
      <c r="V807" s="116"/>
    </row>
    <row r="808" spans="1:23" ht="12.75" customHeight="1" outlineLevel="1">
      <c r="A808" s="105" t="s">
        <v>604</v>
      </c>
      <c r="D808" s="142"/>
      <c r="V808" s="116"/>
    </row>
    <row r="809" spans="1:23" ht="12.75" customHeight="1" outlineLevel="1">
      <c r="A809" s="118">
        <f xml:space="preserve"> IF(OR(D809 = "", D809 ="tbc", D809 = "n/a"), 0, COUNTIF($D$7:$D$2035, D809) - 1)</f>
        <v>0</v>
      </c>
      <c r="D809" s="142"/>
      <c r="V809" s="116"/>
    </row>
    <row r="810" spans="1:23" ht="12.75" customHeight="1" outlineLevel="1">
      <c r="A810" s="118">
        <f xml:space="preserve"> IF(OR(D810 = "", D810 ="tbc", D810 = "n/a"), 0, COUNTIF($D$7:$D$2035, D810) - 1)</f>
        <v>0</v>
      </c>
      <c r="D810" s="142"/>
      <c r="V810" s="116"/>
    </row>
    <row r="811" spans="1:23" ht="12.75" customHeight="1" outlineLevel="1">
      <c r="A811" s="105" t="s">
        <v>605</v>
      </c>
      <c r="D811" s="142"/>
      <c r="V811" s="116"/>
    </row>
    <row r="812" spans="1:23" ht="12.75" customHeight="1" outlineLevel="1">
      <c r="A812" s="118">
        <f t="shared" ref="A812:A819" si="71" xml:space="preserve"> IF(OR(D812 = "", D812 ="tbc", D812 = "n/a"), 0, COUNTIF($D$7:$D$2035, D812) - 1)</f>
        <v>0</v>
      </c>
      <c r="D812" s="142"/>
      <c r="V812" s="116"/>
    </row>
    <row r="813" spans="1:23" s="259" customFormat="1" ht="12.75" customHeight="1" outlineLevel="1">
      <c r="A813" s="118">
        <f t="shared" si="71"/>
        <v>0</v>
      </c>
      <c r="B813" s="209"/>
      <c r="C813" s="210"/>
      <c r="D813" s="221"/>
      <c r="E813" s="185" t="s">
        <v>887</v>
      </c>
      <c r="F813" s="185" t="s">
        <v>607</v>
      </c>
      <c r="G813" s="185" t="s">
        <v>29</v>
      </c>
      <c r="H813" s="185">
        <v>3893.292155135352</v>
      </c>
      <c r="I813" s="185">
        <v>0</v>
      </c>
      <c r="J813" s="274">
        <v>0</v>
      </c>
      <c r="K813" s="274">
        <v>0</v>
      </c>
      <c r="L813" s="274">
        <v>791.89538969553223</v>
      </c>
      <c r="M813" s="274">
        <v>786.36141104687442</v>
      </c>
      <c r="N813" s="274">
        <v>774.55366823922191</v>
      </c>
      <c r="O813" s="274">
        <v>770.68275178397903</v>
      </c>
      <c r="P813" s="274">
        <v>769.79893436974453</v>
      </c>
      <c r="Q813" s="274">
        <v>0</v>
      </c>
      <c r="R813" s="274">
        <v>0</v>
      </c>
      <c r="S813" s="274">
        <v>0</v>
      </c>
      <c r="T813" s="274">
        <v>0</v>
      </c>
      <c r="U813" s="274">
        <v>0</v>
      </c>
      <c r="V813" s="211"/>
      <c r="W813" s="212" t="s">
        <v>342</v>
      </c>
    </row>
    <row r="814" spans="1:23" s="109" customFormat="1" ht="12.75" customHeight="1" outlineLevel="1">
      <c r="A814" s="118">
        <f t="shared" si="71"/>
        <v>0</v>
      </c>
      <c r="B814" s="176"/>
      <c r="C814" s="177"/>
      <c r="D814" s="166"/>
      <c r="E814" s="166" t="s">
        <v>888</v>
      </c>
      <c r="F814" s="166" t="s">
        <v>607</v>
      </c>
      <c r="G814" s="166" t="s">
        <v>64</v>
      </c>
      <c r="H814" s="166">
        <v>0</v>
      </c>
      <c r="I814" s="166">
        <v>0</v>
      </c>
      <c r="J814" s="275">
        <v>0</v>
      </c>
      <c r="K814" s="275">
        <v>0</v>
      </c>
      <c r="L814" s="275">
        <v>0</v>
      </c>
      <c r="M814" s="275">
        <v>0</v>
      </c>
      <c r="N814" s="275">
        <v>0</v>
      </c>
      <c r="O814" s="275">
        <v>0</v>
      </c>
      <c r="P814" s="275">
        <v>0</v>
      </c>
      <c r="Q814" s="275">
        <v>0</v>
      </c>
      <c r="R814" s="275">
        <v>0</v>
      </c>
      <c r="S814" s="275">
        <v>0</v>
      </c>
      <c r="T814" s="275">
        <v>0</v>
      </c>
      <c r="U814" s="275">
        <v>0</v>
      </c>
      <c r="V814" s="255"/>
      <c r="W814" s="256"/>
    </row>
    <row r="815" spans="1:23" ht="12.75" customHeight="1" outlineLevel="1">
      <c r="A815" s="118">
        <f t="shared" si="71"/>
        <v>0</v>
      </c>
      <c r="D815" s="142"/>
      <c r="V815" s="116"/>
    </row>
    <row r="816" spans="1:23" ht="12.75" customHeight="1" outlineLevel="1">
      <c r="A816" s="118">
        <f t="shared" si="71"/>
        <v>0</v>
      </c>
      <c r="D816" s="142"/>
      <c r="V816" s="116"/>
    </row>
    <row r="817" spans="1:23" ht="12.75" customHeight="1" outlineLevel="1">
      <c r="A817" s="118">
        <f t="shared" si="71"/>
        <v>0</v>
      </c>
      <c r="B817" s="209"/>
      <c r="C817" s="210"/>
      <c r="D817" s="178"/>
      <c r="E817" s="185" t="s">
        <v>889</v>
      </c>
      <c r="F817" s="258">
        <v>0</v>
      </c>
      <c r="G817" s="185" t="s">
        <v>29</v>
      </c>
      <c r="H817" s="213"/>
      <c r="I817" s="213"/>
      <c r="J817" s="213"/>
      <c r="K817" s="213"/>
      <c r="L817" s="213"/>
      <c r="M817" s="213"/>
      <c r="N817" s="213"/>
      <c r="O817" s="213"/>
      <c r="P817" s="213"/>
      <c r="Q817" s="213"/>
      <c r="R817" s="213"/>
      <c r="S817" s="213"/>
      <c r="T817" s="213"/>
      <c r="U817" s="213"/>
      <c r="V817" s="211"/>
      <c r="W817" s="212" t="s">
        <v>342</v>
      </c>
    </row>
    <row r="818" spans="1:23" ht="12.75" customHeight="1" outlineLevel="1">
      <c r="A818" s="118">
        <f t="shared" si="71"/>
        <v>0</v>
      </c>
      <c r="D818" s="142"/>
      <c r="V818" s="116"/>
    </row>
    <row r="819" spans="1:23" ht="12.75" customHeight="1" outlineLevel="1">
      <c r="A819" s="118">
        <f t="shared" si="71"/>
        <v>0</v>
      </c>
      <c r="D819" s="142"/>
      <c r="V819" s="116"/>
    </row>
    <row r="820" spans="1:23">
      <c r="B820" s="106"/>
      <c r="C820" s="106"/>
      <c r="D820" s="142"/>
      <c r="V820" s="116"/>
    </row>
    <row r="821" spans="1:23" s="135" customFormat="1" ht="15" customHeight="1">
      <c r="A821" s="131" t="s">
        <v>890</v>
      </c>
      <c r="B821" s="131"/>
      <c r="C821" s="132"/>
      <c r="D821" s="131"/>
      <c r="E821" s="131"/>
      <c r="F821" s="131"/>
      <c r="G821" s="131"/>
      <c r="H821" s="131"/>
      <c r="I821" s="131"/>
      <c r="J821" s="131"/>
      <c r="K821" s="131"/>
      <c r="L821" s="131"/>
      <c r="M821" s="131"/>
      <c r="N821" s="131"/>
      <c r="O821" s="131"/>
      <c r="P821" s="131"/>
      <c r="Q821" s="131"/>
      <c r="R821" s="131"/>
      <c r="S821" s="131"/>
      <c r="T821" s="131"/>
      <c r="U821" s="131"/>
      <c r="V821" s="133"/>
      <c r="W821" s="134"/>
    </row>
    <row r="822" spans="1:23" ht="12.75" customHeight="1" outlineLevel="1">
      <c r="A822" s="118">
        <f xml:space="preserve"> IF(OR(D822 = "", D822 ="tbc", D822 = "n/a"), 0, COUNTIF($D$7:$D$2035, D822) - 1)</f>
        <v>0</v>
      </c>
      <c r="D822" s="142"/>
      <c r="V822" s="116"/>
    </row>
    <row r="823" spans="1:23" ht="12.75" customHeight="1" outlineLevel="1">
      <c r="A823" s="105" t="s">
        <v>431</v>
      </c>
      <c r="D823" s="142"/>
      <c r="V823" s="116"/>
    </row>
    <row r="824" spans="1:23" ht="12.75" customHeight="1" outlineLevel="1">
      <c r="A824" s="118">
        <f t="shared" ref="A824:A883" si="72" xml:space="preserve"> IF(OR(D824 = "", D824 ="tbc", D824 = "n/a"), 0, COUNTIF($D$7:$D$2035, D824) - 1)</f>
        <v>0</v>
      </c>
      <c r="D824" s="142"/>
      <c r="V824" s="116"/>
    </row>
    <row r="825" spans="1:23" ht="12.75" customHeight="1" outlineLevel="1">
      <c r="A825" s="118">
        <f t="shared" si="72"/>
        <v>0</v>
      </c>
      <c r="C825" s="105" t="s">
        <v>432</v>
      </c>
      <c r="D825" s="142"/>
      <c r="V825" s="116"/>
    </row>
    <row r="826" spans="1:23" ht="12.75" customHeight="1" outlineLevel="1">
      <c r="A826" s="118">
        <f t="shared" si="72"/>
        <v>0</v>
      </c>
      <c r="B826" s="209"/>
      <c r="C826" s="210"/>
      <c r="D826" s="142"/>
      <c r="E826" s="185" t="s">
        <v>891</v>
      </c>
      <c r="F826" s="185">
        <v>0</v>
      </c>
      <c r="G826" s="185" t="s">
        <v>29</v>
      </c>
      <c r="H826" s="185">
        <v>0</v>
      </c>
      <c r="I826" s="185">
        <v>0</v>
      </c>
      <c r="J826" s="187">
        <v>0</v>
      </c>
      <c r="K826" s="187">
        <v>0</v>
      </c>
      <c r="L826" s="187">
        <v>0</v>
      </c>
      <c r="M826" s="187">
        <v>0</v>
      </c>
      <c r="N826" s="187">
        <v>0</v>
      </c>
      <c r="O826" s="187">
        <v>0</v>
      </c>
      <c r="P826" s="187">
        <v>0</v>
      </c>
      <c r="Q826" s="187">
        <v>0</v>
      </c>
      <c r="R826" s="187">
        <v>0</v>
      </c>
      <c r="S826" s="187">
        <v>0</v>
      </c>
      <c r="T826" s="187">
        <v>0</v>
      </c>
      <c r="U826" s="187">
        <v>0</v>
      </c>
      <c r="V826" s="211"/>
      <c r="W826" s="212" t="s">
        <v>434</v>
      </c>
    </row>
    <row r="827" spans="1:23" ht="12.75" customHeight="1" outlineLevel="1">
      <c r="A827" s="118">
        <f t="shared" si="72"/>
        <v>0</v>
      </c>
      <c r="D827" s="142"/>
      <c r="V827" s="116"/>
    </row>
    <row r="828" spans="1:23" ht="12.75" customHeight="1" outlineLevel="1">
      <c r="A828" s="118">
        <f t="shared" si="72"/>
        <v>0</v>
      </c>
      <c r="C828" s="105" t="s">
        <v>435</v>
      </c>
      <c r="D828" s="142"/>
      <c r="V828" s="116"/>
    </row>
    <row r="829" spans="1:23" ht="12.75" customHeight="1" outlineLevel="1">
      <c r="A829" s="118">
        <f t="shared" si="72"/>
        <v>0</v>
      </c>
      <c r="B829" s="209"/>
      <c r="C829" s="210"/>
      <c r="D829" s="164" t="s">
        <v>892</v>
      </c>
      <c r="E829" s="185" t="s">
        <v>893</v>
      </c>
      <c r="F829" s="185"/>
      <c r="G829" s="186" t="s">
        <v>29</v>
      </c>
      <c r="H829" s="186">
        <f xml:space="preserve"> SUM(J829:U829)</f>
        <v>0</v>
      </c>
      <c r="I829" s="186"/>
      <c r="J829" s="187">
        <v>0</v>
      </c>
      <c r="K829" s="187">
        <v>0</v>
      </c>
      <c r="L829" s="187">
        <v>0</v>
      </c>
      <c r="M829" s="187">
        <v>0</v>
      </c>
      <c r="N829" s="187">
        <v>0</v>
      </c>
      <c r="O829" s="187">
        <v>0</v>
      </c>
      <c r="P829" s="187">
        <v>0</v>
      </c>
      <c r="Q829" s="187">
        <v>0</v>
      </c>
      <c r="R829" s="187">
        <v>0</v>
      </c>
      <c r="S829" s="187">
        <v>0</v>
      </c>
      <c r="T829" s="187">
        <v>0</v>
      </c>
      <c r="U829" s="187">
        <v>0</v>
      </c>
      <c r="V829" s="211"/>
      <c r="W829" s="212" t="s">
        <v>342</v>
      </c>
    </row>
    <row r="830" spans="1:23" ht="12.75" customHeight="1" outlineLevel="1">
      <c r="A830" s="118">
        <f t="shared" si="72"/>
        <v>0</v>
      </c>
      <c r="B830" s="209"/>
      <c r="C830" s="210"/>
      <c r="D830" s="178"/>
      <c r="E830" s="213" t="s">
        <v>894</v>
      </c>
      <c r="F830" s="213"/>
      <c r="G830" s="213" t="s">
        <v>29</v>
      </c>
      <c r="H830" s="213">
        <f xml:space="preserve"> SUM(J830:U830)</f>
        <v>0</v>
      </c>
      <c r="I830" s="213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11"/>
      <c r="W830" s="212" t="s">
        <v>342</v>
      </c>
    </row>
    <row r="831" spans="1:23" ht="12.75" customHeight="1" outlineLevel="1">
      <c r="A831" s="118">
        <f t="shared" si="72"/>
        <v>0</v>
      </c>
      <c r="D831" s="142"/>
      <c r="H831" s="158"/>
      <c r="V831" s="116"/>
    </row>
    <row r="832" spans="1:23" ht="12.75" customHeight="1" outlineLevel="1">
      <c r="A832" s="118">
        <f t="shared" si="72"/>
        <v>0</v>
      </c>
      <c r="B832" s="209"/>
      <c r="C832" s="210"/>
      <c r="D832" s="178"/>
      <c r="E832" s="213" t="s">
        <v>895</v>
      </c>
      <c r="F832" s="213"/>
      <c r="G832" s="213" t="s">
        <v>29</v>
      </c>
      <c r="H832" s="213">
        <f xml:space="preserve"> SUM(J832:U832)</f>
        <v>0</v>
      </c>
      <c r="I832" s="213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11"/>
      <c r="W832" s="212" t="s">
        <v>342</v>
      </c>
    </row>
    <row r="833" spans="1:23" ht="12.75" customHeight="1" outlineLevel="1">
      <c r="A833" s="118">
        <f t="shared" si="72"/>
        <v>0</v>
      </c>
      <c r="D833" s="142"/>
      <c r="H833" s="158"/>
      <c r="V833" s="116"/>
    </row>
    <row r="834" spans="1:23" ht="12.75" customHeight="1" outlineLevel="1">
      <c r="A834" s="118">
        <f t="shared" si="72"/>
        <v>0</v>
      </c>
      <c r="B834" s="209"/>
      <c r="C834" s="210"/>
      <c r="D834" s="164" t="s">
        <v>896</v>
      </c>
      <c r="E834" s="185" t="s">
        <v>897</v>
      </c>
      <c r="F834" s="185"/>
      <c r="G834" s="186" t="s">
        <v>29</v>
      </c>
      <c r="H834" s="186">
        <f xml:space="preserve"> SUM(J834:U834)</f>
        <v>0</v>
      </c>
      <c r="I834" s="186"/>
      <c r="J834" s="187">
        <v>0</v>
      </c>
      <c r="K834" s="187">
        <v>0</v>
      </c>
      <c r="L834" s="187">
        <v>0</v>
      </c>
      <c r="M834" s="187">
        <v>0</v>
      </c>
      <c r="N834" s="187">
        <v>0</v>
      </c>
      <c r="O834" s="187">
        <v>0</v>
      </c>
      <c r="P834" s="187">
        <v>0</v>
      </c>
      <c r="Q834" s="187">
        <v>0</v>
      </c>
      <c r="R834" s="187">
        <v>0</v>
      </c>
      <c r="S834" s="187">
        <v>0</v>
      </c>
      <c r="T834" s="187">
        <v>0</v>
      </c>
      <c r="U834" s="187">
        <v>0</v>
      </c>
      <c r="V834" s="211"/>
      <c r="W834" s="212" t="s">
        <v>342</v>
      </c>
    </row>
    <row r="835" spans="1:23" ht="12.75" customHeight="1" outlineLevel="1">
      <c r="A835" s="118">
        <f t="shared" si="72"/>
        <v>0</v>
      </c>
      <c r="B835" s="209"/>
      <c r="C835" s="210"/>
      <c r="D835" s="164" t="s">
        <v>898</v>
      </c>
      <c r="E835" s="185" t="s">
        <v>899</v>
      </c>
      <c r="F835" s="185"/>
      <c r="G835" s="186" t="s">
        <v>29</v>
      </c>
      <c r="H835" s="186">
        <f xml:space="preserve"> SUM(J835:U835)</f>
        <v>0</v>
      </c>
      <c r="I835" s="186"/>
      <c r="J835" s="187">
        <v>0</v>
      </c>
      <c r="K835" s="187">
        <v>0</v>
      </c>
      <c r="L835" s="187">
        <v>0</v>
      </c>
      <c r="M835" s="187">
        <v>0</v>
      </c>
      <c r="N835" s="187">
        <v>0</v>
      </c>
      <c r="O835" s="187">
        <v>0</v>
      </c>
      <c r="P835" s="187">
        <v>0</v>
      </c>
      <c r="Q835" s="187">
        <v>0</v>
      </c>
      <c r="R835" s="187">
        <v>0</v>
      </c>
      <c r="S835" s="187">
        <v>0</v>
      </c>
      <c r="T835" s="187">
        <v>0</v>
      </c>
      <c r="U835" s="187">
        <v>0</v>
      </c>
      <c r="V835" s="211"/>
      <c r="W835" s="212" t="s">
        <v>342</v>
      </c>
    </row>
    <row r="836" spans="1:23" ht="12.75" customHeight="1" outlineLevel="1">
      <c r="A836" s="118">
        <f t="shared" si="72"/>
        <v>0</v>
      </c>
      <c r="B836" s="209"/>
      <c r="C836" s="210"/>
      <c r="D836" s="164" t="s">
        <v>900</v>
      </c>
      <c r="E836" s="185" t="s">
        <v>901</v>
      </c>
      <c r="F836" s="185"/>
      <c r="G836" s="186" t="s">
        <v>29</v>
      </c>
      <c r="H836" s="186">
        <f xml:space="preserve"> SUM(J836:U836)</f>
        <v>0</v>
      </c>
      <c r="I836" s="186"/>
      <c r="J836" s="187">
        <v>0</v>
      </c>
      <c r="K836" s="187">
        <v>0</v>
      </c>
      <c r="L836" s="187">
        <v>0</v>
      </c>
      <c r="M836" s="187">
        <v>0</v>
      </c>
      <c r="N836" s="187">
        <v>0</v>
      </c>
      <c r="O836" s="187">
        <v>0</v>
      </c>
      <c r="P836" s="187">
        <v>0</v>
      </c>
      <c r="Q836" s="187">
        <v>0</v>
      </c>
      <c r="R836" s="187">
        <v>0</v>
      </c>
      <c r="S836" s="187">
        <v>0</v>
      </c>
      <c r="T836" s="187">
        <v>0</v>
      </c>
      <c r="U836" s="187">
        <v>0</v>
      </c>
      <c r="V836" s="211"/>
      <c r="W836" s="212" t="s">
        <v>342</v>
      </c>
    </row>
    <row r="837" spans="1:23" ht="12.75" customHeight="1" outlineLevel="1">
      <c r="A837" s="118">
        <f t="shared" si="72"/>
        <v>0</v>
      </c>
      <c r="B837" s="209"/>
      <c r="C837" s="210"/>
      <c r="D837" s="220" t="s">
        <v>902</v>
      </c>
      <c r="E837" s="185" t="s">
        <v>903</v>
      </c>
      <c r="F837" s="185"/>
      <c r="G837" s="186" t="s">
        <v>29</v>
      </c>
      <c r="H837" s="186">
        <f xml:space="preserve"> SUM(J837:U837)</f>
        <v>0</v>
      </c>
      <c r="I837" s="186"/>
      <c r="J837" s="187">
        <v>0</v>
      </c>
      <c r="K837" s="187">
        <v>0</v>
      </c>
      <c r="L837" s="187">
        <v>0</v>
      </c>
      <c r="M837" s="187">
        <v>0</v>
      </c>
      <c r="N837" s="187">
        <v>0</v>
      </c>
      <c r="O837" s="187">
        <v>0</v>
      </c>
      <c r="P837" s="187">
        <v>0</v>
      </c>
      <c r="Q837" s="187">
        <v>0</v>
      </c>
      <c r="R837" s="187">
        <v>0</v>
      </c>
      <c r="S837" s="187">
        <v>0</v>
      </c>
      <c r="T837" s="187">
        <v>0</v>
      </c>
      <c r="U837" s="187">
        <v>0</v>
      </c>
      <c r="V837" s="211"/>
      <c r="W837" s="212"/>
    </row>
    <row r="838" spans="1:23" ht="12.75" customHeight="1" outlineLevel="1">
      <c r="A838" s="118">
        <f t="shared" si="72"/>
        <v>0</v>
      </c>
      <c r="B838" s="209"/>
      <c r="C838" s="210"/>
      <c r="D838" s="164"/>
      <c r="E838" s="185"/>
      <c r="F838" s="185"/>
      <c r="G838" s="186"/>
      <c r="H838" s="186"/>
      <c r="I838" s="186"/>
      <c r="J838" s="185"/>
      <c r="K838" s="185"/>
      <c r="L838" s="185"/>
      <c r="M838" s="185"/>
      <c r="N838" s="185"/>
      <c r="O838" s="185"/>
      <c r="P838" s="185"/>
      <c r="Q838" s="185"/>
      <c r="R838" s="185"/>
      <c r="S838" s="185"/>
      <c r="T838" s="185"/>
      <c r="U838" s="185"/>
      <c r="V838" s="211"/>
      <c r="W838" s="212"/>
    </row>
    <row r="839" spans="1:23" ht="12.75" customHeight="1" outlineLevel="1">
      <c r="A839" s="118">
        <f t="shared" si="72"/>
        <v>0</v>
      </c>
      <c r="D839" s="142"/>
      <c r="H839" s="158"/>
      <c r="V839" s="116"/>
    </row>
    <row r="840" spans="1:23" ht="12.75" customHeight="1" outlineLevel="1">
      <c r="A840" s="118">
        <f t="shared" si="72"/>
        <v>0</v>
      </c>
      <c r="B840" s="209"/>
      <c r="C840" s="210"/>
      <c r="D840" s="178"/>
      <c r="E840" s="213" t="s">
        <v>904</v>
      </c>
      <c r="F840" s="213"/>
      <c r="G840" s="213" t="s">
        <v>29</v>
      </c>
      <c r="H840" s="213">
        <f xml:space="preserve"> SUM(J840:U840)</f>
        <v>0</v>
      </c>
      <c r="I840" s="213"/>
      <c r="J840" s="288"/>
      <c r="K840" s="288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11"/>
      <c r="W840" s="212" t="s">
        <v>342</v>
      </c>
    </row>
    <row r="841" spans="1:23" ht="12.75" customHeight="1" outlineLevel="1">
      <c r="A841" s="118">
        <f t="shared" si="72"/>
        <v>0</v>
      </c>
      <c r="D841" s="142"/>
      <c r="E841" s="106" t="s">
        <v>905</v>
      </c>
      <c r="F841" s="118">
        <f xml:space="preserve"> IF(H841 &gt;= 1, 1, 0)</f>
        <v>0</v>
      </c>
      <c r="G841" s="213" t="s">
        <v>454</v>
      </c>
      <c r="H841" s="213">
        <f xml:space="preserve"> SUM(J841:U841)</f>
        <v>0</v>
      </c>
      <c r="J841" s="106">
        <f xml:space="preserve"> IF(J840 &gt; J836, 1, 0)</f>
        <v>0</v>
      </c>
      <c r="K841" s="106">
        <f t="shared" ref="K841:U842" si="73" xml:space="preserve"> IF(K840 &gt; K836, 1, 0)</f>
        <v>0</v>
      </c>
      <c r="L841" s="106">
        <f t="shared" si="73"/>
        <v>0</v>
      </c>
      <c r="M841" s="106">
        <f t="shared" si="73"/>
        <v>0</v>
      </c>
      <c r="N841" s="106">
        <f t="shared" si="73"/>
        <v>0</v>
      </c>
      <c r="O841" s="106">
        <f t="shared" si="73"/>
        <v>0</v>
      </c>
      <c r="P841" s="106">
        <f t="shared" si="73"/>
        <v>0</v>
      </c>
      <c r="Q841" s="106">
        <f t="shared" si="73"/>
        <v>0</v>
      </c>
      <c r="R841" s="106">
        <f t="shared" si="73"/>
        <v>0</v>
      </c>
      <c r="S841" s="106">
        <f t="shared" si="73"/>
        <v>0</v>
      </c>
      <c r="T841" s="106">
        <f t="shared" si="73"/>
        <v>0</v>
      </c>
      <c r="U841" s="106">
        <f t="shared" si="73"/>
        <v>0</v>
      </c>
      <c r="V841" s="116"/>
    </row>
    <row r="842" spans="1:23" ht="12.75" customHeight="1" outlineLevel="1">
      <c r="A842" s="118">
        <f t="shared" si="72"/>
        <v>0</v>
      </c>
      <c r="D842" s="142"/>
      <c r="E842" s="106" t="s">
        <v>906</v>
      </c>
      <c r="F842" s="118">
        <f xml:space="preserve"> IF(H842 &gt;= 1, 1, 0)</f>
        <v>0</v>
      </c>
      <c r="G842" s="213" t="s">
        <v>454</v>
      </c>
      <c r="H842" s="213">
        <f xml:space="preserve"> SUM(L842:P842)</f>
        <v>0</v>
      </c>
      <c r="J842" s="106">
        <f xml:space="preserve"> IF(J841 &gt; J837, 1, 0)</f>
        <v>0</v>
      </c>
      <c r="K842" s="106">
        <f t="shared" si="73"/>
        <v>0</v>
      </c>
      <c r="L842" s="106">
        <f t="shared" si="73"/>
        <v>0</v>
      </c>
      <c r="M842" s="106">
        <f t="shared" si="73"/>
        <v>0</v>
      </c>
      <c r="N842" s="106">
        <f t="shared" si="73"/>
        <v>0</v>
      </c>
      <c r="O842" s="106">
        <f t="shared" si="73"/>
        <v>0</v>
      </c>
      <c r="P842" s="106">
        <f t="shared" si="73"/>
        <v>0</v>
      </c>
      <c r="Q842" s="106">
        <f t="shared" si="73"/>
        <v>0</v>
      </c>
      <c r="R842" s="106">
        <f t="shared" si="73"/>
        <v>0</v>
      </c>
      <c r="S842" s="106">
        <f t="shared" si="73"/>
        <v>0</v>
      </c>
      <c r="T842" s="106">
        <f t="shared" si="73"/>
        <v>0</v>
      </c>
      <c r="U842" s="106">
        <f t="shared" si="73"/>
        <v>0</v>
      </c>
      <c r="V842" s="116"/>
    </row>
    <row r="843" spans="1:23" ht="12.75" customHeight="1" outlineLevel="1">
      <c r="A843" s="118">
        <f t="shared" si="72"/>
        <v>0</v>
      </c>
      <c r="D843" s="142"/>
      <c r="V843" s="116"/>
    </row>
    <row r="844" spans="1:23" s="225" customFormat="1" ht="12.75" customHeight="1" outlineLevel="1">
      <c r="A844" s="118">
        <f t="shared" si="72"/>
        <v>0</v>
      </c>
      <c r="B844" s="183"/>
      <c r="C844" s="184"/>
      <c r="D844" s="261" t="s">
        <v>907</v>
      </c>
      <c r="E844" s="185" t="s">
        <v>908</v>
      </c>
      <c r="F844" s="186"/>
      <c r="G844" s="213" t="s">
        <v>29</v>
      </c>
      <c r="H844" s="213">
        <f xml:space="preserve"> SUM(J844:U844)</f>
        <v>0</v>
      </c>
      <c r="I844" s="213"/>
      <c r="J844" s="187">
        <v>0</v>
      </c>
      <c r="K844" s="187">
        <v>0</v>
      </c>
      <c r="L844" s="187">
        <v>0</v>
      </c>
      <c r="M844" s="187">
        <v>0</v>
      </c>
      <c r="N844" s="187">
        <v>0</v>
      </c>
      <c r="O844" s="187">
        <v>0</v>
      </c>
      <c r="P844" s="187">
        <v>0</v>
      </c>
      <c r="Q844" s="187">
        <v>0</v>
      </c>
      <c r="R844" s="187">
        <v>0</v>
      </c>
      <c r="S844" s="187">
        <v>0</v>
      </c>
      <c r="T844" s="187">
        <v>0</v>
      </c>
      <c r="U844" s="187">
        <v>0</v>
      </c>
      <c r="V844" s="211"/>
      <c r="W844" s="212" t="s">
        <v>342</v>
      </c>
    </row>
    <row r="845" spans="1:23" s="189" customFormat="1" ht="12.75" customHeight="1" outlineLevel="1">
      <c r="A845" s="118">
        <f t="shared" si="72"/>
        <v>0</v>
      </c>
      <c r="B845" s="223"/>
      <c r="C845" s="224"/>
      <c r="D845" s="221"/>
      <c r="E845" s="225"/>
      <c r="F845" s="225"/>
      <c r="G845" s="225"/>
      <c r="H845" s="226"/>
      <c r="I845" s="226"/>
      <c r="J845" s="226"/>
      <c r="K845" s="226"/>
      <c r="L845" s="226"/>
      <c r="M845" s="226"/>
      <c r="N845" s="226"/>
      <c r="O845" s="226"/>
      <c r="P845" s="226"/>
      <c r="Q845" s="226"/>
      <c r="R845" s="226"/>
      <c r="S845" s="226"/>
      <c r="T845" s="226"/>
      <c r="U845" s="226"/>
      <c r="V845" s="227"/>
      <c r="W845" s="228"/>
    </row>
    <row r="846" spans="1:23" ht="12.75" customHeight="1" outlineLevel="1">
      <c r="A846" s="118">
        <f t="shared" si="72"/>
        <v>0</v>
      </c>
      <c r="B846" s="209"/>
      <c r="C846" s="210"/>
      <c r="D846" s="262"/>
      <c r="E846" s="185" t="s">
        <v>909</v>
      </c>
      <c r="F846" s="185">
        <v>0</v>
      </c>
      <c r="G846" s="185" t="s">
        <v>29</v>
      </c>
      <c r="H846" s="185">
        <v>0</v>
      </c>
      <c r="I846" s="185">
        <v>0</v>
      </c>
      <c r="J846" s="187">
        <v>0</v>
      </c>
      <c r="K846" s="187">
        <v>0</v>
      </c>
      <c r="L846" s="187">
        <v>0</v>
      </c>
      <c r="M846" s="187">
        <v>0</v>
      </c>
      <c r="N846" s="187">
        <v>0</v>
      </c>
      <c r="O846" s="187">
        <v>0</v>
      </c>
      <c r="P846" s="187">
        <v>0</v>
      </c>
      <c r="Q846" s="187">
        <v>0</v>
      </c>
      <c r="R846" s="187">
        <v>0</v>
      </c>
      <c r="S846" s="187">
        <v>0</v>
      </c>
      <c r="T846" s="187">
        <v>0</v>
      </c>
      <c r="U846" s="187">
        <v>0</v>
      </c>
      <c r="V846" s="211"/>
      <c r="W846" s="212" t="s">
        <v>342</v>
      </c>
    </row>
    <row r="847" spans="1:23" ht="12.75" customHeight="1" outlineLevel="1">
      <c r="A847" s="118">
        <f t="shared" si="72"/>
        <v>0</v>
      </c>
      <c r="D847" s="142"/>
      <c r="V847" s="116"/>
    </row>
    <row r="848" spans="1:23" ht="12.75" customHeight="1" outlineLevel="1">
      <c r="A848" s="118">
        <f t="shared" si="72"/>
        <v>0</v>
      </c>
      <c r="C848" s="105" t="s">
        <v>910</v>
      </c>
      <c r="D848" s="142"/>
      <c r="V848" s="116"/>
    </row>
    <row r="849" spans="1:23" ht="12.75" customHeight="1" outlineLevel="1">
      <c r="A849" s="118">
        <f t="shared" si="72"/>
        <v>0</v>
      </c>
      <c r="C849" s="105"/>
      <c r="D849" s="142"/>
      <c r="E849" s="106" t="s">
        <v>911</v>
      </c>
      <c r="G849" s="106" t="s">
        <v>463</v>
      </c>
      <c r="J849" s="218" t="s">
        <v>441</v>
      </c>
      <c r="K849" s="218" t="s">
        <v>441</v>
      </c>
      <c r="L849" s="231"/>
      <c r="M849" s="231"/>
      <c r="N849" s="231"/>
      <c r="O849" s="231">
        <v>1</v>
      </c>
      <c r="P849" s="231">
        <v>1</v>
      </c>
      <c r="Q849" s="231"/>
      <c r="R849" s="231"/>
      <c r="S849" s="231"/>
      <c r="T849" s="231"/>
      <c r="U849" s="231"/>
      <c r="V849" s="116"/>
    </row>
    <row r="850" spans="1:23" ht="12.75" customHeight="1" outlineLevel="1">
      <c r="A850" s="118">
        <f t="shared" si="72"/>
        <v>0</v>
      </c>
      <c r="C850" s="105"/>
      <c r="D850" s="142"/>
      <c r="E850" s="106" t="s">
        <v>912</v>
      </c>
      <c r="G850" s="106" t="s">
        <v>463</v>
      </c>
      <c r="J850" s="218" t="s">
        <v>441</v>
      </c>
      <c r="K850" s="218" t="s">
        <v>441</v>
      </c>
      <c r="L850" s="231"/>
      <c r="M850" s="231"/>
      <c r="N850" s="231"/>
      <c r="O850" s="231">
        <v>1</v>
      </c>
      <c r="P850" s="231">
        <v>1</v>
      </c>
      <c r="Q850" s="231"/>
      <c r="R850" s="231"/>
      <c r="S850" s="231"/>
      <c r="T850" s="231"/>
      <c r="U850" s="231"/>
      <c r="V850" s="116"/>
    </row>
    <row r="851" spans="1:23" ht="12.75" customHeight="1" outlineLevel="1">
      <c r="A851" s="118">
        <f t="shared" si="72"/>
        <v>0</v>
      </c>
      <c r="C851" s="105"/>
      <c r="D851" s="142"/>
      <c r="V851" s="116"/>
    </row>
    <row r="852" spans="1:23" ht="12.75" customHeight="1" outlineLevel="1">
      <c r="A852" s="118">
        <f t="shared" si="72"/>
        <v>0</v>
      </c>
      <c r="B852" s="209"/>
      <c r="C852" s="210"/>
      <c r="D852" s="142"/>
      <c r="E852" s="185" t="s">
        <v>913</v>
      </c>
      <c r="F852" s="185">
        <v>0</v>
      </c>
      <c r="G852" s="185" t="s">
        <v>29</v>
      </c>
      <c r="H852" s="185">
        <v>0</v>
      </c>
      <c r="I852" s="185">
        <v>0</v>
      </c>
      <c r="J852" s="187">
        <v>0</v>
      </c>
      <c r="K852" s="187">
        <v>0</v>
      </c>
      <c r="L852" s="187">
        <v>0</v>
      </c>
      <c r="M852" s="187">
        <v>0</v>
      </c>
      <c r="N852" s="187">
        <v>0</v>
      </c>
      <c r="O852" s="187">
        <v>0</v>
      </c>
      <c r="P852" s="187">
        <v>0</v>
      </c>
      <c r="Q852" s="187">
        <v>0</v>
      </c>
      <c r="R852" s="187">
        <v>0</v>
      </c>
      <c r="S852" s="187">
        <v>0</v>
      </c>
      <c r="T852" s="187">
        <v>0</v>
      </c>
      <c r="U852" s="187">
        <v>0</v>
      </c>
      <c r="V852" s="211"/>
      <c r="W852" s="212" t="s">
        <v>342</v>
      </c>
    </row>
    <row r="853" spans="1:23" ht="12.75" customHeight="1" outlineLevel="1">
      <c r="A853" s="118">
        <f t="shared" si="72"/>
        <v>0</v>
      </c>
      <c r="B853" s="209"/>
      <c r="C853" s="210"/>
      <c r="D853" s="142"/>
      <c r="E853" s="185" t="s">
        <v>914</v>
      </c>
      <c r="F853" s="185">
        <v>0</v>
      </c>
      <c r="G853" s="185" t="s">
        <v>29</v>
      </c>
      <c r="H853" s="185">
        <v>0</v>
      </c>
      <c r="I853" s="185">
        <v>0</v>
      </c>
      <c r="J853" s="187">
        <v>0</v>
      </c>
      <c r="K853" s="187">
        <v>0</v>
      </c>
      <c r="L853" s="187">
        <v>0</v>
      </c>
      <c r="M853" s="187">
        <v>0</v>
      </c>
      <c r="N853" s="187">
        <v>0</v>
      </c>
      <c r="O853" s="187">
        <v>0</v>
      </c>
      <c r="P853" s="187">
        <v>0</v>
      </c>
      <c r="Q853" s="187">
        <v>0</v>
      </c>
      <c r="R853" s="187">
        <v>0</v>
      </c>
      <c r="S853" s="187">
        <v>0</v>
      </c>
      <c r="T853" s="187">
        <v>0</v>
      </c>
      <c r="U853" s="187">
        <v>0</v>
      </c>
      <c r="V853" s="211"/>
      <c r="W853" s="212" t="s">
        <v>342</v>
      </c>
    </row>
    <row r="854" spans="1:23" ht="12.75" customHeight="1" outlineLevel="1">
      <c r="A854" s="118">
        <f t="shared" si="72"/>
        <v>0</v>
      </c>
      <c r="B854" s="209"/>
      <c r="C854" s="210"/>
      <c r="D854" s="142"/>
      <c r="E854" s="185" t="s">
        <v>915</v>
      </c>
      <c r="F854" s="185">
        <v>0</v>
      </c>
      <c r="G854" s="185" t="s">
        <v>29</v>
      </c>
      <c r="H854" s="185">
        <v>0</v>
      </c>
      <c r="I854" s="185">
        <v>0</v>
      </c>
      <c r="J854" s="187">
        <v>0</v>
      </c>
      <c r="K854" s="187">
        <v>0</v>
      </c>
      <c r="L854" s="187">
        <v>0</v>
      </c>
      <c r="M854" s="187">
        <v>0</v>
      </c>
      <c r="N854" s="187">
        <v>0</v>
      </c>
      <c r="O854" s="187">
        <v>0</v>
      </c>
      <c r="P854" s="187">
        <v>0</v>
      </c>
      <c r="Q854" s="187">
        <v>0</v>
      </c>
      <c r="R854" s="187">
        <v>0</v>
      </c>
      <c r="S854" s="187">
        <v>0</v>
      </c>
      <c r="T854" s="187">
        <v>0</v>
      </c>
      <c r="U854" s="187">
        <v>0</v>
      </c>
      <c r="V854" s="211"/>
      <c r="W854" s="212" t="s">
        <v>342</v>
      </c>
    </row>
    <row r="855" spans="1:23" ht="12.75" customHeight="1" outlineLevel="1">
      <c r="A855" s="118">
        <f t="shared" si="72"/>
        <v>0</v>
      </c>
      <c r="B855" s="209"/>
      <c r="C855" s="210"/>
      <c r="D855" s="142"/>
      <c r="E855" s="185" t="s">
        <v>916</v>
      </c>
      <c r="F855" s="185">
        <v>0</v>
      </c>
      <c r="G855" s="185" t="s">
        <v>29</v>
      </c>
      <c r="H855" s="185">
        <v>0</v>
      </c>
      <c r="I855" s="185">
        <v>0</v>
      </c>
      <c r="J855" s="187">
        <v>0</v>
      </c>
      <c r="K855" s="187">
        <v>0</v>
      </c>
      <c r="L855" s="187">
        <v>0</v>
      </c>
      <c r="M855" s="187">
        <v>0</v>
      </c>
      <c r="N855" s="187">
        <v>0</v>
      </c>
      <c r="O855" s="187">
        <v>0</v>
      </c>
      <c r="P855" s="187">
        <v>0</v>
      </c>
      <c r="Q855" s="187">
        <v>0</v>
      </c>
      <c r="R855" s="187">
        <v>0</v>
      </c>
      <c r="S855" s="187">
        <v>0</v>
      </c>
      <c r="T855" s="187">
        <v>0</v>
      </c>
      <c r="U855" s="187">
        <v>0</v>
      </c>
      <c r="V855" s="211"/>
      <c r="W855" s="212" t="s">
        <v>342</v>
      </c>
    </row>
    <row r="856" spans="1:23" ht="12.75" customHeight="1" outlineLevel="1">
      <c r="A856" s="118">
        <f t="shared" si="72"/>
        <v>0</v>
      </c>
      <c r="B856" s="209"/>
      <c r="C856" s="210"/>
      <c r="D856" s="142"/>
      <c r="E856" s="185" t="s">
        <v>917</v>
      </c>
      <c r="F856" s="185">
        <v>0</v>
      </c>
      <c r="G856" s="185" t="s">
        <v>29</v>
      </c>
      <c r="H856" s="185">
        <v>0</v>
      </c>
      <c r="I856" s="185">
        <v>0</v>
      </c>
      <c r="J856" s="187">
        <v>0</v>
      </c>
      <c r="K856" s="187">
        <v>0</v>
      </c>
      <c r="L856" s="187">
        <v>0</v>
      </c>
      <c r="M856" s="187">
        <v>0</v>
      </c>
      <c r="N856" s="187">
        <v>0</v>
      </c>
      <c r="O856" s="187">
        <v>0</v>
      </c>
      <c r="P856" s="187">
        <v>0</v>
      </c>
      <c r="Q856" s="187">
        <v>0</v>
      </c>
      <c r="R856" s="187">
        <v>0</v>
      </c>
      <c r="S856" s="187">
        <v>0</v>
      </c>
      <c r="T856" s="187">
        <v>0</v>
      </c>
      <c r="U856" s="187">
        <v>0</v>
      </c>
      <c r="V856" s="211"/>
      <c r="W856" s="212" t="s">
        <v>342</v>
      </c>
    </row>
    <row r="857" spans="1:23" ht="12.75" customHeight="1" outlineLevel="1">
      <c r="A857" s="118">
        <f t="shared" si="72"/>
        <v>0</v>
      </c>
      <c r="B857" s="209"/>
      <c r="C857" s="210"/>
      <c r="D857" s="142"/>
      <c r="E857" s="185" t="s">
        <v>918</v>
      </c>
      <c r="F857" s="185">
        <v>0</v>
      </c>
      <c r="G857" s="185" t="s">
        <v>29</v>
      </c>
      <c r="H857" s="185">
        <v>0</v>
      </c>
      <c r="I857" s="185">
        <v>0</v>
      </c>
      <c r="J857" s="187">
        <v>0</v>
      </c>
      <c r="K857" s="187">
        <v>0</v>
      </c>
      <c r="L857" s="187">
        <v>0</v>
      </c>
      <c r="M857" s="187">
        <v>0</v>
      </c>
      <c r="N857" s="187">
        <v>0</v>
      </c>
      <c r="O857" s="187">
        <v>0</v>
      </c>
      <c r="P857" s="187">
        <v>0</v>
      </c>
      <c r="Q857" s="187">
        <v>0</v>
      </c>
      <c r="R857" s="187">
        <v>0</v>
      </c>
      <c r="S857" s="187">
        <v>0</v>
      </c>
      <c r="T857" s="187">
        <v>0</v>
      </c>
      <c r="U857" s="187">
        <v>0</v>
      </c>
      <c r="V857" s="211"/>
      <c r="W857" s="212" t="s">
        <v>342</v>
      </c>
    </row>
    <row r="858" spans="1:23" ht="12.75" customHeight="1" outlineLevel="1">
      <c r="A858" s="118">
        <f t="shared" si="72"/>
        <v>0</v>
      </c>
      <c r="B858" s="209"/>
      <c r="C858" s="210"/>
      <c r="D858" s="142"/>
      <c r="E858" s="185" t="s">
        <v>919</v>
      </c>
      <c r="F858" s="185">
        <v>0</v>
      </c>
      <c r="G858" s="185" t="s">
        <v>29</v>
      </c>
      <c r="H858" s="185">
        <v>0</v>
      </c>
      <c r="I858" s="185">
        <v>0</v>
      </c>
      <c r="J858" s="187">
        <v>0</v>
      </c>
      <c r="K858" s="187">
        <v>0</v>
      </c>
      <c r="L858" s="187">
        <v>0</v>
      </c>
      <c r="M858" s="187">
        <v>0</v>
      </c>
      <c r="N858" s="187">
        <v>0</v>
      </c>
      <c r="O858" s="187">
        <v>0</v>
      </c>
      <c r="P858" s="187">
        <v>0</v>
      </c>
      <c r="Q858" s="187">
        <v>0</v>
      </c>
      <c r="R858" s="187">
        <v>0</v>
      </c>
      <c r="S858" s="187">
        <v>0</v>
      </c>
      <c r="T858" s="187">
        <v>0</v>
      </c>
      <c r="U858" s="187">
        <v>0</v>
      </c>
      <c r="V858" s="211"/>
      <c r="W858" s="212" t="s">
        <v>342</v>
      </c>
    </row>
    <row r="859" spans="1:23" ht="12.75" customHeight="1" outlineLevel="1">
      <c r="A859" s="118">
        <f t="shared" si="72"/>
        <v>0</v>
      </c>
      <c r="B859" s="209"/>
      <c r="C859" s="210"/>
      <c r="D859" s="142"/>
      <c r="E859" s="185" t="s">
        <v>920</v>
      </c>
      <c r="F859" s="185">
        <v>0</v>
      </c>
      <c r="G859" s="185" t="s">
        <v>29</v>
      </c>
      <c r="H859" s="185">
        <v>0</v>
      </c>
      <c r="I859" s="185">
        <v>0</v>
      </c>
      <c r="J859" s="187">
        <v>0</v>
      </c>
      <c r="K859" s="187">
        <v>0</v>
      </c>
      <c r="L859" s="187">
        <v>0</v>
      </c>
      <c r="M859" s="187">
        <v>0</v>
      </c>
      <c r="N859" s="187">
        <v>0</v>
      </c>
      <c r="O859" s="187">
        <v>0</v>
      </c>
      <c r="P859" s="187">
        <v>0</v>
      </c>
      <c r="Q859" s="187">
        <v>0</v>
      </c>
      <c r="R859" s="187">
        <v>0</v>
      </c>
      <c r="S859" s="187">
        <v>0</v>
      </c>
      <c r="T859" s="187">
        <v>0</v>
      </c>
      <c r="U859" s="187">
        <v>0</v>
      </c>
      <c r="V859" s="211"/>
      <c r="W859" s="212" t="s">
        <v>342</v>
      </c>
    </row>
    <row r="860" spans="1:23" ht="12.75" customHeight="1" outlineLevel="1">
      <c r="A860" s="118">
        <f t="shared" si="72"/>
        <v>0</v>
      </c>
      <c r="B860" s="209"/>
      <c r="C860" s="210"/>
      <c r="D860" s="142"/>
      <c r="E860" s="185" t="s">
        <v>921</v>
      </c>
      <c r="F860" s="185">
        <v>0</v>
      </c>
      <c r="G860" s="185" t="s">
        <v>29</v>
      </c>
      <c r="H860" s="185">
        <v>0</v>
      </c>
      <c r="I860" s="185">
        <v>0</v>
      </c>
      <c r="J860" s="187">
        <v>0</v>
      </c>
      <c r="K860" s="187">
        <v>0</v>
      </c>
      <c r="L860" s="187">
        <v>0</v>
      </c>
      <c r="M860" s="187">
        <v>0</v>
      </c>
      <c r="N860" s="187">
        <v>0</v>
      </c>
      <c r="O860" s="187">
        <v>0</v>
      </c>
      <c r="P860" s="187">
        <v>0</v>
      </c>
      <c r="Q860" s="187">
        <v>0</v>
      </c>
      <c r="R860" s="187">
        <v>0</v>
      </c>
      <c r="S860" s="187">
        <v>0</v>
      </c>
      <c r="T860" s="187">
        <v>0</v>
      </c>
      <c r="U860" s="187">
        <v>0</v>
      </c>
      <c r="V860" s="211"/>
      <c r="W860" s="212" t="s">
        <v>342</v>
      </c>
    </row>
    <row r="861" spans="1:23" ht="12.75" customHeight="1" outlineLevel="1">
      <c r="A861" s="118">
        <f t="shared" si="72"/>
        <v>0</v>
      </c>
      <c r="B861" s="209"/>
      <c r="C861" s="210"/>
      <c r="D861" s="142"/>
      <c r="E861" s="185"/>
      <c r="F861" s="185"/>
      <c r="G861" s="185"/>
      <c r="H861" s="185"/>
      <c r="I861" s="185"/>
      <c r="J861" s="263"/>
      <c r="K861" s="263"/>
      <c r="L861" s="263"/>
      <c r="M861" s="263"/>
      <c r="N861" s="263"/>
      <c r="O861" s="263"/>
      <c r="P861" s="263"/>
      <c r="Q861" s="263"/>
      <c r="R861" s="263"/>
      <c r="S861" s="263"/>
      <c r="T861" s="263"/>
      <c r="U861" s="263"/>
      <c r="V861" s="211"/>
    </row>
    <row r="862" spans="1:23" ht="12.75" customHeight="1" outlineLevel="1">
      <c r="A862" s="118">
        <f t="shared" si="72"/>
        <v>0</v>
      </c>
      <c r="B862" s="209"/>
      <c r="D862" s="142"/>
      <c r="E862" s="220" t="s">
        <v>922</v>
      </c>
      <c r="F862" s="220">
        <v>0</v>
      </c>
      <c r="G862" s="220" t="s">
        <v>29</v>
      </c>
      <c r="H862" s="220">
        <v>0.29145232089066642</v>
      </c>
      <c r="I862" s="220">
        <v>0</v>
      </c>
      <c r="J862" s="232">
        <v>0</v>
      </c>
      <c r="K862" s="232">
        <v>0</v>
      </c>
      <c r="L862" s="232">
        <v>0</v>
      </c>
      <c r="M862" s="232">
        <v>0</v>
      </c>
      <c r="N862" s="232">
        <v>0</v>
      </c>
      <c r="O862" s="232">
        <v>6.0936076056369061E-2</v>
      </c>
      <c r="P862" s="232">
        <v>0.23051624483429736</v>
      </c>
      <c r="Q862" s="232">
        <v>0</v>
      </c>
      <c r="R862" s="232">
        <v>0</v>
      </c>
      <c r="S862" s="232">
        <v>0</v>
      </c>
      <c r="T862" s="232">
        <v>0</v>
      </c>
      <c r="U862" s="232">
        <v>0</v>
      </c>
      <c r="V862" s="211"/>
    </row>
    <row r="863" spans="1:23" ht="5.0999999999999996" customHeight="1" outlineLevel="1">
      <c r="A863" s="118">
        <f t="shared" si="72"/>
        <v>0</v>
      </c>
      <c r="B863" s="209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211"/>
    </row>
    <row r="864" spans="1:23" ht="12.75" customHeight="1" outlineLevel="1">
      <c r="A864" s="118">
        <f t="shared" si="72"/>
        <v>0</v>
      </c>
      <c r="B864" s="209"/>
      <c r="D864" s="142"/>
      <c r="E864" s="106" t="str">
        <f>E$854</f>
        <v>Bio resources - Totex (+ or -) Value Chosen - active - real</v>
      </c>
      <c r="F864" s="106">
        <f t="shared" ref="F864:U864" si="74">F$854</f>
        <v>0</v>
      </c>
      <c r="G864" s="106" t="str">
        <f t="shared" si="74"/>
        <v>£m</v>
      </c>
      <c r="H864" s="106">
        <f t="shared" si="74"/>
        <v>0</v>
      </c>
      <c r="I864" s="106">
        <f t="shared" si="74"/>
        <v>0</v>
      </c>
      <c r="J864" s="233">
        <f t="shared" si="74"/>
        <v>0</v>
      </c>
      <c r="K864" s="233">
        <f t="shared" si="74"/>
        <v>0</v>
      </c>
      <c r="L864" s="233">
        <f t="shared" si="74"/>
        <v>0</v>
      </c>
      <c r="M864" s="233">
        <f t="shared" si="74"/>
        <v>0</v>
      </c>
      <c r="N864" s="233">
        <f t="shared" si="74"/>
        <v>0</v>
      </c>
      <c r="O864" s="233">
        <f t="shared" si="74"/>
        <v>0</v>
      </c>
      <c r="P864" s="233">
        <f t="shared" si="74"/>
        <v>0</v>
      </c>
      <c r="Q864" s="233">
        <f t="shared" si="74"/>
        <v>0</v>
      </c>
      <c r="R864" s="233">
        <f t="shared" si="74"/>
        <v>0</v>
      </c>
      <c r="S864" s="233">
        <f t="shared" si="74"/>
        <v>0</v>
      </c>
      <c r="T864" s="233">
        <f t="shared" si="74"/>
        <v>0</v>
      </c>
      <c r="U864" s="233">
        <f t="shared" si="74"/>
        <v>0</v>
      </c>
      <c r="V864" s="211"/>
    </row>
    <row r="865" spans="1:22" ht="12.75" customHeight="1" outlineLevel="1">
      <c r="A865" s="118">
        <f t="shared" si="72"/>
        <v>0</v>
      </c>
      <c r="B865" s="209"/>
      <c r="D865" s="142"/>
      <c r="E865" s="106" t="str">
        <f>E$855</f>
        <v>Bio resources - WRFIM (+ or -) Value Chosen - active - real</v>
      </c>
      <c r="F865" s="106">
        <f t="shared" ref="F865:U865" si="75">F$855</f>
        <v>0</v>
      </c>
      <c r="G865" s="106" t="str">
        <f t="shared" si="75"/>
        <v>£m</v>
      </c>
      <c r="H865" s="106">
        <f t="shared" si="75"/>
        <v>0</v>
      </c>
      <c r="I865" s="106">
        <f t="shared" si="75"/>
        <v>0</v>
      </c>
      <c r="J865" s="233">
        <f t="shared" si="75"/>
        <v>0</v>
      </c>
      <c r="K865" s="233">
        <f t="shared" si="75"/>
        <v>0</v>
      </c>
      <c r="L865" s="233">
        <f t="shared" si="75"/>
        <v>0</v>
      </c>
      <c r="M865" s="233">
        <f t="shared" si="75"/>
        <v>0</v>
      </c>
      <c r="N865" s="233">
        <f t="shared" si="75"/>
        <v>0</v>
      </c>
      <c r="O865" s="233">
        <f t="shared" si="75"/>
        <v>0</v>
      </c>
      <c r="P865" s="233">
        <f t="shared" si="75"/>
        <v>0</v>
      </c>
      <c r="Q865" s="233">
        <f t="shared" si="75"/>
        <v>0</v>
      </c>
      <c r="R865" s="233">
        <f t="shared" si="75"/>
        <v>0</v>
      </c>
      <c r="S865" s="233">
        <f t="shared" si="75"/>
        <v>0</v>
      </c>
      <c r="T865" s="233">
        <f t="shared" si="75"/>
        <v>0</v>
      </c>
      <c r="U865" s="233">
        <f t="shared" si="75"/>
        <v>0</v>
      </c>
      <c r="V865" s="211"/>
    </row>
    <row r="866" spans="1:22" ht="5.0999999999999996" customHeight="1" outlineLevel="1">
      <c r="A866" s="118">
        <f t="shared" si="72"/>
        <v>0</v>
      </c>
      <c r="B866" s="209"/>
      <c r="D866" s="142"/>
      <c r="V866" s="211"/>
    </row>
    <row r="867" spans="1:22" ht="12.75" customHeight="1" outlineLevel="1">
      <c r="A867" s="118">
        <f t="shared" si="72"/>
        <v>0</v>
      </c>
      <c r="B867" s="209"/>
      <c r="D867" s="142"/>
      <c r="E867" s="106" t="str">
        <f>E$849</f>
        <v>Totex - Tax allowance switch - BR</v>
      </c>
      <c r="F867" s="106">
        <f t="shared" ref="F867:U867" si="76">F$849</f>
        <v>0</v>
      </c>
      <c r="G867" s="106" t="str">
        <f t="shared" si="76"/>
        <v>0 = Allowed, 1 = Not allowed</v>
      </c>
      <c r="H867" s="106">
        <f t="shared" si="76"/>
        <v>0</v>
      </c>
      <c r="I867" s="106">
        <f t="shared" si="76"/>
        <v>0</v>
      </c>
      <c r="J867" s="233" t="str">
        <f t="shared" si="76"/>
        <v>na</v>
      </c>
      <c r="K867" s="233" t="str">
        <f t="shared" si="76"/>
        <v>na</v>
      </c>
      <c r="L867" s="233">
        <f t="shared" si="76"/>
        <v>0</v>
      </c>
      <c r="M867" s="233">
        <f t="shared" si="76"/>
        <v>0</v>
      </c>
      <c r="N867" s="233">
        <f t="shared" si="76"/>
        <v>0</v>
      </c>
      <c r="O867" s="233">
        <f t="shared" si="76"/>
        <v>1</v>
      </c>
      <c r="P867" s="233">
        <f t="shared" si="76"/>
        <v>1</v>
      </c>
      <c r="Q867" s="233">
        <f t="shared" si="76"/>
        <v>0</v>
      </c>
      <c r="R867" s="233">
        <f t="shared" si="76"/>
        <v>0</v>
      </c>
      <c r="S867" s="233">
        <f t="shared" si="76"/>
        <v>0</v>
      </c>
      <c r="T867" s="233">
        <f t="shared" si="76"/>
        <v>0</v>
      </c>
      <c r="U867" s="233">
        <f t="shared" si="76"/>
        <v>0</v>
      </c>
      <c r="V867" s="211"/>
    </row>
    <row r="868" spans="1:22" ht="12.75" customHeight="1" outlineLevel="1">
      <c r="A868" s="118">
        <f t="shared" si="72"/>
        <v>0</v>
      </c>
      <c r="B868" s="209"/>
      <c r="D868" s="142"/>
      <c r="E868" s="106" t="str">
        <f>E$850</f>
        <v>WRFIM - Tax allowance switch - BR</v>
      </c>
      <c r="F868" s="106">
        <f t="shared" ref="F868:U868" si="77">F$850</f>
        <v>0</v>
      </c>
      <c r="G868" s="106" t="str">
        <f t="shared" si="77"/>
        <v>0 = Allowed, 1 = Not allowed</v>
      </c>
      <c r="H868" s="106">
        <f t="shared" si="77"/>
        <v>0</v>
      </c>
      <c r="I868" s="106">
        <f t="shared" si="77"/>
        <v>0</v>
      </c>
      <c r="J868" s="233" t="str">
        <f t="shared" si="77"/>
        <v>na</v>
      </c>
      <c r="K868" s="233" t="str">
        <f t="shared" si="77"/>
        <v>na</v>
      </c>
      <c r="L868" s="233">
        <f t="shared" si="77"/>
        <v>0</v>
      </c>
      <c r="M868" s="233">
        <f>M$850</f>
        <v>0</v>
      </c>
      <c r="N868" s="233">
        <f t="shared" si="77"/>
        <v>0</v>
      </c>
      <c r="O868" s="233">
        <f t="shared" si="77"/>
        <v>1</v>
      </c>
      <c r="P868" s="233">
        <f t="shared" si="77"/>
        <v>1</v>
      </c>
      <c r="Q868" s="233">
        <f t="shared" si="77"/>
        <v>0</v>
      </c>
      <c r="R868" s="233">
        <f t="shared" si="77"/>
        <v>0</v>
      </c>
      <c r="S868" s="233">
        <f t="shared" si="77"/>
        <v>0</v>
      </c>
      <c r="T868" s="233">
        <f t="shared" si="77"/>
        <v>0</v>
      </c>
      <c r="U868" s="233">
        <f t="shared" si="77"/>
        <v>0</v>
      </c>
      <c r="V868" s="211"/>
    </row>
    <row r="869" spans="1:22" ht="5.0999999999999996" customHeight="1" outlineLevel="1">
      <c r="A869" s="118">
        <f t="shared" si="72"/>
        <v>0</v>
      </c>
      <c r="B869" s="209"/>
      <c r="D869" s="142"/>
      <c r="V869" s="211"/>
    </row>
    <row r="870" spans="1:22" ht="12.75" customHeight="1" outlineLevel="1">
      <c r="A870" s="118">
        <f t="shared" si="72"/>
        <v>0</v>
      </c>
      <c r="B870" s="209"/>
      <c r="D870" s="142"/>
      <c r="E870" s="106" t="s">
        <v>923</v>
      </c>
      <c r="F870" s="118">
        <f xml:space="preserve"> IF(SUM(J870:U870) &gt; 0, 1, 0)</f>
        <v>0</v>
      </c>
      <c r="G870" s="106" t="s">
        <v>476</v>
      </c>
      <c r="J870" s="106">
        <f xml:space="preserve"> IF(AND(J$862 &gt; 0, J864 &lt;&gt; 0, J867 &lt;&gt; 1), 1, 0)</f>
        <v>0</v>
      </c>
      <c r="K870" s="106">
        <f t="shared" ref="K870:U870" si="78" xml:space="preserve"> IF(AND(K$862 &gt; 0, K864 &lt;&gt; 0, K867 &lt;&gt; 1), 1, 0)</f>
        <v>0</v>
      </c>
      <c r="L870" s="106">
        <f t="shared" si="78"/>
        <v>0</v>
      </c>
      <c r="M870" s="106">
        <f t="shared" si="78"/>
        <v>0</v>
      </c>
      <c r="N870" s="106">
        <f t="shared" si="78"/>
        <v>0</v>
      </c>
      <c r="O870" s="106">
        <f t="shared" si="78"/>
        <v>0</v>
      </c>
      <c r="P870" s="106">
        <f t="shared" si="78"/>
        <v>0</v>
      </c>
      <c r="Q870" s="106">
        <f t="shared" si="78"/>
        <v>0</v>
      </c>
      <c r="R870" s="106">
        <f t="shared" si="78"/>
        <v>0</v>
      </c>
      <c r="S870" s="106">
        <f t="shared" si="78"/>
        <v>0</v>
      </c>
      <c r="T870" s="106">
        <f t="shared" si="78"/>
        <v>0</v>
      </c>
      <c r="U870" s="106">
        <f t="shared" si="78"/>
        <v>0</v>
      </c>
      <c r="V870" s="211"/>
    </row>
    <row r="871" spans="1:22" ht="12.75" customHeight="1" outlineLevel="1">
      <c r="A871" s="118">
        <f t="shared" si="72"/>
        <v>0</v>
      </c>
      <c r="B871" s="209"/>
      <c r="D871" s="142"/>
      <c r="E871" s="106" t="s">
        <v>924</v>
      </c>
      <c r="F871" s="118">
        <f xml:space="preserve"> IF(SUM(L870:P870) &gt; 0, 1, 0)</f>
        <v>0</v>
      </c>
      <c r="G871" s="106" t="s">
        <v>476</v>
      </c>
      <c r="V871" s="211"/>
    </row>
    <row r="872" spans="1:22" ht="4.5" customHeight="1" outlineLevel="1">
      <c r="A872" s="118">
        <f t="shared" si="72"/>
        <v>0</v>
      </c>
      <c r="B872" s="209"/>
      <c r="D872" s="142"/>
      <c r="V872" s="211"/>
    </row>
    <row r="873" spans="1:22" ht="12.75" customHeight="1" outlineLevel="1">
      <c r="A873" s="118">
        <f t="shared" si="72"/>
        <v>0</v>
      </c>
      <c r="B873" s="209"/>
      <c r="D873" s="142"/>
      <c r="E873" s="106" t="s">
        <v>925</v>
      </c>
      <c r="F873" s="118">
        <f xml:space="preserve"> IF(SUM(J873:U873) &gt; 0, 1, 0)</f>
        <v>0</v>
      </c>
      <c r="G873" s="106" t="s">
        <v>476</v>
      </c>
      <c r="J873" s="106">
        <f xml:space="preserve"> IF(AND(J$862 &gt; 0, J865 &lt;&gt; 0, J868 &lt;&gt; 1), 1, 0)</f>
        <v>0</v>
      </c>
      <c r="K873" s="106">
        <f t="shared" ref="K873:U873" si="79" xml:space="preserve"> IF(AND(K$862 &gt; 0, K865 &lt;&gt; 0, K868 &lt;&gt; 1), 1, 0)</f>
        <v>0</v>
      </c>
      <c r="L873" s="106">
        <f t="shared" si="79"/>
        <v>0</v>
      </c>
      <c r="M873" s="106">
        <f t="shared" si="79"/>
        <v>0</v>
      </c>
      <c r="N873" s="106">
        <f t="shared" si="79"/>
        <v>0</v>
      </c>
      <c r="O873" s="106">
        <f t="shared" si="79"/>
        <v>0</v>
      </c>
      <c r="P873" s="106">
        <f t="shared" si="79"/>
        <v>0</v>
      </c>
      <c r="Q873" s="106">
        <f t="shared" si="79"/>
        <v>0</v>
      </c>
      <c r="R873" s="106">
        <f t="shared" si="79"/>
        <v>0</v>
      </c>
      <c r="S873" s="106">
        <f t="shared" si="79"/>
        <v>0</v>
      </c>
      <c r="T873" s="106">
        <f t="shared" si="79"/>
        <v>0</v>
      </c>
      <c r="U873" s="106">
        <f t="shared" si="79"/>
        <v>0</v>
      </c>
      <c r="V873" s="211"/>
    </row>
    <row r="874" spans="1:22" ht="12.75" customHeight="1" outlineLevel="1">
      <c r="A874" s="118">
        <f t="shared" si="72"/>
        <v>0</v>
      </c>
      <c r="B874" s="209"/>
      <c r="C874" s="210"/>
      <c r="D874" s="142"/>
      <c r="E874" s="106" t="s">
        <v>926</v>
      </c>
      <c r="F874" s="118">
        <f xml:space="preserve"> IF(SUM(L873:P873) &gt; 0, 1, 0)</f>
        <v>0</v>
      </c>
      <c r="G874" s="106" t="s">
        <v>476</v>
      </c>
      <c r="H874" s="185"/>
      <c r="I874" s="185"/>
      <c r="J874" s="263"/>
      <c r="K874" s="263"/>
      <c r="L874" s="263"/>
      <c r="M874" s="263"/>
      <c r="N874" s="263"/>
      <c r="O874" s="263"/>
      <c r="P874" s="263"/>
      <c r="Q874" s="263"/>
      <c r="R874" s="263"/>
      <c r="S874" s="263"/>
      <c r="T874" s="263"/>
      <c r="U874" s="263"/>
      <c r="V874" s="211"/>
    </row>
    <row r="875" spans="1:22" ht="12.75" customHeight="1" outlineLevel="1">
      <c r="A875" s="118">
        <f t="shared" si="72"/>
        <v>0</v>
      </c>
      <c r="D875" s="142"/>
      <c r="E875" s="142"/>
      <c r="F875" s="142"/>
      <c r="G875" s="142"/>
      <c r="H875" s="142"/>
      <c r="I875" s="142"/>
      <c r="J875" s="180"/>
      <c r="K875" s="180"/>
      <c r="L875" s="180"/>
      <c r="M875" s="180"/>
      <c r="N875" s="180"/>
      <c r="O875" s="180"/>
      <c r="P875" s="180"/>
      <c r="Q875" s="180"/>
      <c r="R875" s="180"/>
      <c r="S875" s="180"/>
      <c r="T875" s="180"/>
      <c r="U875" s="180"/>
      <c r="V875" s="116"/>
    </row>
    <row r="876" spans="1:22" ht="12.75" customHeight="1" outlineLevel="1">
      <c r="A876" s="118">
        <f t="shared" si="72"/>
        <v>0</v>
      </c>
      <c r="C876" s="105" t="s">
        <v>480</v>
      </c>
      <c r="D876" s="142"/>
      <c r="V876" s="116"/>
    </row>
    <row r="877" spans="1:22" ht="12.75" customHeight="1" outlineLevel="1">
      <c r="A877" s="118">
        <f t="shared" si="72"/>
        <v>0</v>
      </c>
      <c r="D877" s="174"/>
      <c r="E877" s="142" t="s">
        <v>927</v>
      </c>
      <c r="F877" s="169" t="b">
        <v>1</v>
      </c>
      <c r="G877" s="142" t="s">
        <v>482</v>
      </c>
      <c r="V877" s="116"/>
    </row>
    <row r="878" spans="1:22" ht="12.75" customHeight="1" outlineLevel="1">
      <c r="A878" s="118">
        <f t="shared" si="72"/>
        <v>0</v>
      </c>
      <c r="D878" s="142"/>
      <c r="V878" s="116"/>
    </row>
    <row r="879" spans="1:22" ht="12.75" customHeight="1" outlineLevel="1">
      <c r="A879" s="118">
        <f t="shared" si="72"/>
        <v>0</v>
      </c>
      <c r="D879" s="174"/>
      <c r="E879" s="234" t="s">
        <v>928</v>
      </c>
      <c r="F879" s="265" t="b">
        <v>0</v>
      </c>
      <c r="G879" s="234" t="s">
        <v>482</v>
      </c>
      <c r="H879" s="117" t="s">
        <v>352</v>
      </c>
      <c r="V879" s="116"/>
    </row>
    <row r="880" spans="1:22" ht="12.75" customHeight="1" outlineLevel="1">
      <c r="A880" s="118">
        <f t="shared" si="72"/>
        <v>0</v>
      </c>
      <c r="D880" s="142"/>
      <c r="V880" s="116"/>
    </row>
    <row r="881" spans="1:23" s="259" customFormat="1" ht="12.75" customHeight="1" outlineLevel="1">
      <c r="A881" s="118">
        <f t="shared" si="72"/>
        <v>0</v>
      </c>
      <c r="B881" s="209"/>
      <c r="C881" s="210"/>
      <c r="D881" s="221"/>
      <c r="E881" s="236" t="s">
        <v>929</v>
      </c>
      <c r="F881" s="236">
        <v>0</v>
      </c>
      <c r="G881" s="236" t="s">
        <v>29</v>
      </c>
      <c r="H881" s="236" t="s">
        <v>352</v>
      </c>
      <c r="I881" s="236">
        <v>0</v>
      </c>
      <c r="J881" s="237">
        <v>0</v>
      </c>
      <c r="K881" s="237">
        <v>0</v>
      </c>
      <c r="L881" s="237">
        <v>0</v>
      </c>
      <c r="M881" s="237">
        <v>0</v>
      </c>
      <c r="N881" s="237">
        <v>0</v>
      </c>
      <c r="O881" s="237">
        <v>0</v>
      </c>
      <c r="P881" s="237">
        <v>0</v>
      </c>
      <c r="Q881" s="237">
        <v>0</v>
      </c>
      <c r="R881" s="237">
        <v>0</v>
      </c>
      <c r="S881" s="237">
        <v>0</v>
      </c>
      <c r="T881" s="237">
        <v>0</v>
      </c>
      <c r="U881" s="237">
        <v>0</v>
      </c>
      <c r="V881" s="211"/>
      <c r="W881" s="212" t="s">
        <v>342</v>
      </c>
    </row>
    <row r="882" spans="1:23" ht="12.75" customHeight="1" outlineLevel="1">
      <c r="A882" s="118">
        <f t="shared" si="72"/>
        <v>0</v>
      </c>
      <c r="D882" s="142"/>
      <c r="V882" s="116"/>
    </row>
    <row r="883" spans="1:23" ht="12.75" customHeight="1" outlineLevel="1">
      <c r="A883" s="118">
        <f t="shared" si="72"/>
        <v>0</v>
      </c>
      <c r="D883" s="142"/>
      <c r="V883" s="116"/>
    </row>
    <row r="884" spans="1:23" ht="12.75" customHeight="1" outlineLevel="1">
      <c r="A884" s="105" t="s">
        <v>486</v>
      </c>
      <c r="D884" s="142"/>
      <c r="V884" s="116"/>
    </row>
    <row r="885" spans="1:23" ht="12.75" customHeight="1" outlineLevel="1">
      <c r="A885" s="118">
        <f t="shared" ref="A885:A910" si="80" xml:space="preserve"> IF(OR(D885 = "", D885 ="tbc", D885 = "n/a"), 0, COUNTIF($D$7:$D$2035, D885) - 1)</f>
        <v>0</v>
      </c>
      <c r="D885" s="142"/>
      <c r="V885" s="116"/>
    </row>
    <row r="886" spans="1:23" ht="12.75" customHeight="1" outlineLevel="1">
      <c r="A886" s="118">
        <f t="shared" si="80"/>
        <v>0</v>
      </c>
      <c r="C886" s="105" t="s">
        <v>930</v>
      </c>
      <c r="D886" s="142"/>
      <c r="V886" s="116"/>
    </row>
    <row r="887" spans="1:23" ht="12.75" customHeight="1" outlineLevel="1">
      <c r="A887" s="118">
        <f t="shared" si="80"/>
        <v>0</v>
      </c>
      <c r="B887" s="209"/>
      <c r="C887" s="210"/>
      <c r="D887" s="178"/>
      <c r="E887" s="185" t="s">
        <v>931</v>
      </c>
      <c r="F887" s="238" t="s">
        <v>489</v>
      </c>
      <c r="G887" s="185" t="s">
        <v>29</v>
      </c>
      <c r="H887" s="185">
        <v>214.53316190954621</v>
      </c>
      <c r="I887" s="185">
        <v>0</v>
      </c>
      <c r="J887" s="187">
        <v>0</v>
      </c>
      <c r="K887" s="187">
        <v>0</v>
      </c>
      <c r="L887" s="187">
        <v>41.273819170618403</v>
      </c>
      <c r="M887" s="187">
        <v>43.5127520857503</v>
      </c>
      <c r="N887" s="187">
        <v>44.633343968352001</v>
      </c>
      <c r="O887" s="187">
        <v>42.524634584395699</v>
      </c>
      <c r="P887" s="187">
        <v>42.588612100429799</v>
      </c>
      <c r="Q887" s="187">
        <v>0</v>
      </c>
      <c r="R887" s="187">
        <v>0</v>
      </c>
      <c r="S887" s="187">
        <v>0</v>
      </c>
      <c r="T887" s="187">
        <v>0</v>
      </c>
      <c r="U887" s="187">
        <v>0</v>
      </c>
      <c r="V887" s="211"/>
      <c r="W887" s="212" t="s">
        <v>342</v>
      </c>
    </row>
    <row r="888" spans="1:23" ht="12.75" customHeight="1" outlineLevel="1">
      <c r="A888" s="118">
        <f t="shared" si="80"/>
        <v>0</v>
      </c>
      <c r="B888" s="209"/>
      <c r="C888" s="210"/>
      <c r="D888" s="164" t="s">
        <v>932</v>
      </c>
      <c r="E888" s="185" t="s">
        <v>933</v>
      </c>
      <c r="F888" s="238" t="s">
        <v>489</v>
      </c>
      <c r="G888" s="186" t="s">
        <v>29</v>
      </c>
      <c r="H888" s="186">
        <f xml:space="preserve"> SUM(J888:U888)</f>
        <v>368.66370329227129</v>
      </c>
      <c r="I888" s="186"/>
      <c r="J888" s="187">
        <v>0</v>
      </c>
      <c r="K888" s="187">
        <v>0</v>
      </c>
      <c r="L888" s="187">
        <v>49.659507325412797</v>
      </c>
      <c r="M888" s="187">
        <v>89.391169805095799</v>
      </c>
      <c r="N888" s="187">
        <v>91.411070530052498</v>
      </c>
      <c r="O888" s="187">
        <v>77.411987408808898</v>
      </c>
      <c r="P888" s="187">
        <v>60.789968222901301</v>
      </c>
      <c r="Q888" s="187">
        <v>0</v>
      </c>
      <c r="R888" s="187">
        <v>0</v>
      </c>
      <c r="S888" s="187">
        <v>0</v>
      </c>
      <c r="T888" s="187">
        <v>0</v>
      </c>
      <c r="U888" s="187">
        <v>0</v>
      </c>
      <c r="V888" s="211"/>
      <c r="W888" s="212" t="s">
        <v>342</v>
      </c>
    </row>
    <row r="889" spans="1:23" ht="3.6" customHeight="1" outlineLevel="1">
      <c r="A889" s="118">
        <f t="shared" si="80"/>
        <v>0</v>
      </c>
      <c r="B889" s="209"/>
      <c r="C889" s="210"/>
      <c r="D889" s="210"/>
      <c r="E889" s="210"/>
      <c r="F889" s="210"/>
      <c r="G889" s="210"/>
      <c r="H889" s="210"/>
      <c r="I889" s="210"/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1"/>
      <c r="W889" s="210"/>
    </row>
    <row r="890" spans="1:23" ht="12.75" customHeight="1" outlineLevel="1">
      <c r="A890" s="118">
        <f t="shared" si="80"/>
        <v>0</v>
      </c>
      <c r="B890" s="209"/>
      <c r="C890" s="210"/>
      <c r="D890" s="164" t="s">
        <v>934</v>
      </c>
      <c r="E890" s="185" t="s">
        <v>935</v>
      </c>
      <c r="F890" s="238" t="s">
        <v>489</v>
      </c>
      <c r="G890" s="186" t="s">
        <v>29</v>
      </c>
      <c r="H890" s="186">
        <f xml:space="preserve"> SUM(J890:U890)</f>
        <v>0</v>
      </c>
      <c r="I890" s="186"/>
      <c r="J890" s="187">
        <v>0</v>
      </c>
      <c r="K890" s="187">
        <v>0</v>
      </c>
      <c r="L890" s="187">
        <v>0</v>
      </c>
      <c r="M890" s="187">
        <v>0</v>
      </c>
      <c r="N890" s="187">
        <v>0</v>
      </c>
      <c r="O890" s="187">
        <v>0</v>
      </c>
      <c r="P890" s="187">
        <v>0</v>
      </c>
      <c r="Q890" s="187">
        <v>0</v>
      </c>
      <c r="R890" s="187">
        <v>0</v>
      </c>
      <c r="S890" s="187">
        <v>0</v>
      </c>
      <c r="T890" s="187">
        <v>0</v>
      </c>
      <c r="U890" s="187">
        <v>0</v>
      </c>
      <c r="V890" s="211"/>
      <c r="W890" s="212" t="s">
        <v>342</v>
      </c>
    </row>
    <row r="891" spans="1:23" ht="12.75" customHeight="1" outlineLevel="1">
      <c r="A891" s="118">
        <f t="shared" si="80"/>
        <v>0</v>
      </c>
      <c r="B891" s="209"/>
      <c r="C891" s="210"/>
      <c r="D891" s="164" t="s">
        <v>936</v>
      </c>
      <c r="E891" s="185" t="s">
        <v>937</v>
      </c>
      <c r="F891" s="238" t="s">
        <v>489</v>
      </c>
      <c r="G891" s="186" t="s">
        <v>29</v>
      </c>
      <c r="H891" s="186">
        <f xml:space="preserve"> SUM(J891:U891)</f>
        <v>0</v>
      </c>
      <c r="I891" s="186"/>
      <c r="J891" s="187">
        <v>0</v>
      </c>
      <c r="K891" s="187">
        <v>0</v>
      </c>
      <c r="L891" s="187">
        <v>0</v>
      </c>
      <c r="M891" s="187">
        <v>0</v>
      </c>
      <c r="N891" s="187">
        <v>0</v>
      </c>
      <c r="O891" s="187">
        <v>0</v>
      </c>
      <c r="P891" s="187">
        <v>0</v>
      </c>
      <c r="Q891" s="187">
        <v>0</v>
      </c>
      <c r="R891" s="187">
        <v>0</v>
      </c>
      <c r="S891" s="187">
        <v>0</v>
      </c>
      <c r="T891" s="187">
        <v>0</v>
      </c>
      <c r="U891" s="187">
        <v>0</v>
      </c>
      <c r="V891" s="211"/>
      <c r="W891" s="212" t="s">
        <v>342</v>
      </c>
    </row>
    <row r="892" spans="1:23" ht="12.75" customHeight="1" outlineLevel="1">
      <c r="A892" s="118">
        <f t="shared" si="80"/>
        <v>0</v>
      </c>
      <c r="B892" s="209"/>
      <c r="C892" s="210"/>
      <c r="D892" s="209"/>
      <c r="E892" s="213" t="s">
        <v>938</v>
      </c>
      <c r="G892" s="213" t="s">
        <v>29</v>
      </c>
      <c r="H892" s="213">
        <f xml:space="preserve"> SUM(J892:U892)</f>
        <v>0</v>
      </c>
      <c r="I892" s="213"/>
      <c r="J892" s="233">
        <f>SUM(J890:J891)</f>
        <v>0</v>
      </c>
      <c r="K892" s="233">
        <f t="shared" ref="K892:U892" si="81">SUM(K890:K891)</f>
        <v>0</v>
      </c>
      <c r="L892" s="233">
        <f t="shared" si="81"/>
        <v>0</v>
      </c>
      <c r="M892" s="233">
        <f t="shared" si="81"/>
        <v>0</v>
      </c>
      <c r="N892" s="233">
        <f t="shared" si="81"/>
        <v>0</v>
      </c>
      <c r="O892" s="233">
        <f t="shared" si="81"/>
        <v>0</v>
      </c>
      <c r="P892" s="233">
        <f t="shared" si="81"/>
        <v>0</v>
      </c>
      <c r="Q892" s="233">
        <f t="shared" si="81"/>
        <v>0</v>
      </c>
      <c r="R892" s="233">
        <f t="shared" si="81"/>
        <v>0</v>
      </c>
      <c r="S892" s="233">
        <f t="shared" si="81"/>
        <v>0</v>
      </c>
      <c r="T892" s="233">
        <f t="shared" si="81"/>
        <v>0</v>
      </c>
      <c r="U892" s="233">
        <f t="shared" si="81"/>
        <v>0</v>
      </c>
      <c r="V892" s="211"/>
      <c r="W892" s="212" t="s">
        <v>342</v>
      </c>
    </row>
    <row r="893" spans="1:23" ht="12.75" customHeight="1" outlineLevel="1">
      <c r="A893" s="118">
        <f t="shared" si="80"/>
        <v>0</v>
      </c>
      <c r="B893" s="209"/>
      <c r="C893" s="210"/>
      <c r="D893" s="209"/>
      <c r="E893" s="213"/>
      <c r="G893" s="213"/>
      <c r="H893" s="213"/>
      <c r="I893" s="213"/>
      <c r="J893" s="241"/>
      <c r="K893" s="241"/>
      <c r="L893" s="241"/>
      <c r="M893" s="241"/>
      <c r="N893" s="241"/>
      <c r="O893" s="241"/>
      <c r="P893" s="241"/>
      <c r="Q893" s="241"/>
      <c r="R893" s="241"/>
      <c r="S893" s="241"/>
      <c r="T893" s="241"/>
      <c r="U893" s="241"/>
      <c r="V893" s="211"/>
      <c r="W893" s="212"/>
    </row>
    <row r="894" spans="1:23" ht="12.75" customHeight="1" outlineLevel="1">
      <c r="A894" s="118">
        <f t="shared" si="80"/>
        <v>0</v>
      </c>
      <c r="B894" s="209"/>
      <c r="C894" s="210"/>
      <c r="D894" s="164" t="s">
        <v>939</v>
      </c>
      <c r="E894" s="185" t="s">
        <v>940</v>
      </c>
      <c r="F894" s="238" t="s">
        <v>489</v>
      </c>
      <c r="G894" s="186" t="s">
        <v>29</v>
      </c>
      <c r="H894" s="186">
        <f xml:space="preserve"> SUM(J894:U894)</f>
        <v>0</v>
      </c>
      <c r="I894" s="186"/>
      <c r="J894" s="187">
        <v>0</v>
      </c>
      <c r="K894" s="187">
        <v>0</v>
      </c>
      <c r="L894" s="187">
        <v>0</v>
      </c>
      <c r="M894" s="187">
        <v>0</v>
      </c>
      <c r="N894" s="187">
        <v>0</v>
      </c>
      <c r="O894" s="187">
        <v>0</v>
      </c>
      <c r="P894" s="187">
        <v>0</v>
      </c>
      <c r="Q894" s="187">
        <v>0</v>
      </c>
      <c r="R894" s="187">
        <v>0</v>
      </c>
      <c r="S894" s="187">
        <v>0</v>
      </c>
      <c r="T894" s="187">
        <v>0</v>
      </c>
      <c r="U894" s="187">
        <v>0</v>
      </c>
      <c r="V894" s="211"/>
      <c r="W894" s="212" t="s">
        <v>342</v>
      </c>
    </row>
    <row r="895" spans="1:23" ht="12.75" customHeight="1" outlineLevel="1">
      <c r="A895" s="118">
        <f t="shared" si="80"/>
        <v>0</v>
      </c>
      <c r="B895" s="209"/>
      <c r="C895" s="210"/>
      <c r="D895" s="164" t="s">
        <v>941</v>
      </c>
      <c r="E895" s="185" t="s">
        <v>942</v>
      </c>
      <c r="F895" s="238" t="s">
        <v>489</v>
      </c>
      <c r="G895" s="186" t="s">
        <v>29</v>
      </c>
      <c r="H895" s="186">
        <f xml:space="preserve"> SUM(J895:U895)</f>
        <v>0</v>
      </c>
      <c r="I895" s="186"/>
      <c r="J895" s="187">
        <v>0</v>
      </c>
      <c r="K895" s="187">
        <v>0</v>
      </c>
      <c r="L895" s="187">
        <v>0</v>
      </c>
      <c r="M895" s="187">
        <v>0</v>
      </c>
      <c r="N895" s="187">
        <v>0</v>
      </c>
      <c r="O895" s="187">
        <v>0</v>
      </c>
      <c r="P895" s="187">
        <v>0</v>
      </c>
      <c r="Q895" s="187">
        <v>0</v>
      </c>
      <c r="R895" s="187">
        <v>0</v>
      </c>
      <c r="S895" s="187">
        <v>0</v>
      </c>
      <c r="T895" s="187">
        <v>0</v>
      </c>
      <c r="U895" s="187">
        <v>0</v>
      </c>
      <c r="V895" s="211"/>
      <c r="W895" s="212" t="s">
        <v>342</v>
      </c>
    </row>
    <row r="896" spans="1:23" ht="12.75" customHeight="1" outlineLevel="1">
      <c r="A896" s="118">
        <f t="shared" si="80"/>
        <v>0</v>
      </c>
      <c r="B896" s="209"/>
      <c r="C896" s="210"/>
      <c r="D896" s="209"/>
      <c r="E896" s="213" t="s">
        <v>943</v>
      </c>
      <c r="G896" s="213" t="s">
        <v>29</v>
      </c>
      <c r="H896" s="213">
        <f xml:space="preserve"> SUM(J896:U896)</f>
        <v>0</v>
      </c>
      <c r="I896" s="213"/>
      <c r="J896" s="233">
        <f>SUM(J894:J895)</f>
        <v>0</v>
      </c>
      <c r="K896" s="233">
        <f t="shared" ref="K896:U896" si="82">SUM(K894:K895)</f>
        <v>0</v>
      </c>
      <c r="L896" s="233">
        <f t="shared" si="82"/>
        <v>0</v>
      </c>
      <c r="M896" s="233">
        <f t="shared" si="82"/>
        <v>0</v>
      </c>
      <c r="N896" s="233">
        <f t="shared" si="82"/>
        <v>0</v>
      </c>
      <c r="O896" s="233">
        <f t="shared" si="82"/>
        <v>0</v>
      </c>
      <c r="P896" s="233">
        <f t="shared" si="82"/>
        <v>0</v>
      </c>
      <c r="Q896" s="233">
        <f t="shared" si="82"/>
        <v>0</v>
      </c>
      <c r="R896" s="233">
        <f t="shared" si="82"/>
        <v>0</v>
      </c>
      <c r="S896" s="233">
        <f t="shared" si="82"/>
        <v>0</v>
      </c>
      <c r="T896" s="233">
        <f t="shared" si="82"/>
        <v>0</v>
      </c>
      <c r="U896" s="233">
        <f t="shared" si="82"/>
        <v>0</v>
      </c>
      <c r="V896" s="211"/>
      <c r="W896" s="212" t="s">
        <v>342</v>
      </c>
    </row>
    <row r="897" spans="1:23" ht="12.75" customHeight="1" outlineLevel="1">
      <c r="A897" s="118">
        <f t="shared" si="80"/>
        <v>0</v>
      </c>
      <c r="B897" s="209"/>
      <c r="C897" s="210"/>
      <c r="D897" s="209"/>
      <c r="E897" s="213"/>
      <c r="G897" s="213"/>
      <c r="H897" s="213"/>
      <c r="I897" s="213"/>
      <c r="J897" s="241"/>
      <c r="K897" s="241"/>
      <c r="L897" s="241"/>
      <c r="M897" s="241"/>
      <c r="N897" s="241"/>
      <c r="O897" s="241"/>
      <c r="P897" s="241"/>
      <c r="Q897" s="241"/>
      <c r="R897" s="241"/>
      <c r="S897" s="241"/>
      <c r="T897" s="241"/>
      <c r="U897" s="241"/>
      <c r="V897" s="211"/>
      <c r="W897" s="212"/>
    </row>
    <row r="898" spans="1:23" ht="12.75" customHeight="1" outlineLevel="1">
      <c r="A898" s="118">
        <f t="shared" si="80"/>
        <v>0</v>
      </c>
      <c r="D898" s="142"/>
      <c r="V898" s="116"/>
    </row>
    <row r="899" spans="1:23" ht="12.75" customHeight="1" outlineLevel="1">
      <c r="A899" s="118">
        <f t="shared" si="80"/>
        <v>0</v>
      </c>
      <c r="C899" s="105" t="s">
        <v>944</v>
      </c>
      <c r="D899" s="142"/>
      <c r="V899" s="116"/>
    </row>
    <row r="900" spans="1:23" ht="12.75" customHeight="1" outlineLevel="1">
      <c r="A900" s="118">
        <f t="shared" si="80"/>
        <v>0</v>
      </c>
      <c r="B900" s="209"/>
      <c r="C900" s="210"/>
      <c r="D900" s="142"/>
      <c r="E900" s="185" t="s">
        <v>945</v>
      </c>
      <c r="F900" s="185">
        <v>0</v>
      </c>
      <c r="G900" s="185" t="s">
        <v>29</v>
      </c>
      <c r="H900" s="185">
        <v>0</v>
      </c>
      <c r="I900" s="185">
        <v>0</v>
      </c>
      <c r="J900" s="187">
        <v>0</v>
      </c>
      <c r="K900" s="187">
        <v>0</v>
      </c>
      <c r="L900" s="187">
        <v>0</v>
      </c>
      <c r="M900" s="187">
        <v>0</v>
      </c>
      <c r="N900" s="187">
        <v>0</v>
      </c>
      <c r="O900" s="187">
        <v>0</v>
      </c>
      <c r="P900" s="187">
        <v>0</v>
      </c>
      <c r="Q900" s="187">
        <v>0</v>
      </c>
      <c r="R900" s="187">
        <v>0</v>
      </c>
      <c r="S900" s="187">
        <v>0</v>
      </c>
      <c r="T900" s="187">
        <v>0</v>
      </c>
      <c r="U900" s="187">
        <v>0</v>
      </c>
      <c r="V900" s="211"/>
      <c r="W900" s="212" t="s">
        <v>434</v>
      </c>
    </row>
    <row r="901" spans="1:23" ht="12.75" customHeight="1" outlineLevel="1">
      <c r="A901" s="118">
        <f t="shared" si="80"/>
        <v>0</v>
      </c>
      <c r="B901" s="209"/>
      <c r="C901" s="210"/>
      <c r="D901" s="142"/>
      <c r="E901" s="185" t="s">
        <v>946</v>
      </c>
      <c r="F901" s="185">
        <v>0</v>
      </c>
      <c r="G901" s="185" t="s">
        <v>29</v>
      </c>
      <c r="H901" s="185">
        <v>0</v>
      </c>
      <c r="I901" s="185">
        <v>0</v>
      </c>
      <c r="J901" s="187">
        <v>0</v>
      </c>
      <c r="K901" s="187">
        <v>0</v>
      </c>
      <c r="L901" s="187">
        <v>0</v>
      </c>
      <c r="M901" s="187">
        <v>0</v>
      </c>
      <c r="N901" s="187">
        <v>0</v>
      </c>
      <c r="O901" s="187">
        <v>0</v>
      </c>
      <c r="P901" s="187">
        <v>0</v>
      </c>
      <c r="Q901" s="187">
        <v>0</v>
      </c>
      <c r="R901" s="187">
        <v>0</v>
      </c>
      <c r="S901" s="187">
        <v>0</v>
      </c>
      <c r="T901" s="187">
        <v>0</v>
      </c>
      <c r="U901" s="187">
        <v>0</v>
      </c>
      <c r="V901" s="211"/>
      <c r="W901" s="212" t="s">
        <v>434</v>
      </c>
    </row>
    <row r="902" spans="1:23" ht="12.75" customHeight="1" outlineLevel="1">
      <c r="A902" s="118">
        <f t="shared" si="80"/>
        <v>0</v>
      </c>
      <c r="B902" s="209"/>
      <c r="C902" s="210"/>
      <c r="D902" s="142"/>
      <c r="E902" s="185" t="s">
        <v>947</v>
      </c>
      <c r="F902" s="185">
        <v>0</v>
      </c>
      <c r="G902" s="185" t="s">
        <v>29</v>
      </c>
      <c r="H902" s="185">
        <v>0</v>
      </c>
      <c r="I902" s="185">
        <v>0</v>
      </c>
      <c r="J902" s="187">
        <v>0</v>
      </c>
      <c r="K902" s="187">
        <v>0</v>
      </c>
      <c r="L902" s="187">
        <v>0</v>
      </c>
      <c r="M902" s="187">
        <v>0</v>
      </c>
      <c r="N902" s="187">
        <v>0</v>
      </c>
      <c r="O902" s="187">
        <v>0</v>
      </c>
      <c r="P902" s="187">
        <v>0</v>
      </c>
      <c r="Q902" s="187">
        <v>0</v>
      </c>
      <c r="R902" s="187">
        <v>0</v>
      </c>
      <c r="S902" s="187">
        <v>0</v>
      </c>
      <c r="T902" s="187">
        <v>0</v>
      </c>
      <c r="U902" s="187">
        <v>0</v>
      </c>
      <c r="V902" s="211"/>
      <c r="W902" s="212" t="s">
        <v>434</v>
      </c>
    </row>
    <row r="903" spans="1:23" ht="12.75" customHeight="1" outlineLevel="1">
      <c r="A903" s="118">
        <f t="shared" si="80"/>
        <v>0</v>
      </c>
      <c r="B903" s="209"/>
      <c r="C903" s="210"/>
      <c r="D903" s="142"/>
      <c r="E903" s="185" t="s">
        <v>948</v>
      </c>
      <c r="F903" s="185">
        <v>0</v>
      </c>
      <c r="G903" s="185" t="s">
        <v>29</v>
      </c>
      <c r="H903" s="185">
        <v>0</v>
      </c>
      <c r="I903" s="185">
        <v>0</v>
      </c>
      <c r="J903" s="187">
        <v>0</v>
      </c>
      <c r="K903" s="187">
        <v>0</v>
      </c>
      <c r="L903" s="187">
        <v>0</v>
      </c>
      <c r="M903" s="187">
        <v>0</v>
      </c>
      <c r="N903" s="187">
        <v>0</v>
      </c>
      <c r="O903" s="187">
        <v>0</v>
      </c>
      <c r="P903" s="187">
        <v>0</v>
      </c>
      <c r="Q903" s="187">
        <v>0</v>
      </c>
      <c r="R903" s="187">
        <v>0</v>
      </c>
      <c r="S903" s="187">
        <v>0</v>
      </c>
      <c r="T903" s="187">
        <v>0</v>
      </c>
      <c r="U903" s="187">
        <v>0</v>
      </c>
      <c r="V903" s="211"/>
      <c r="W903" s="212" t="s">
        <v>434</v>
      </c>
    </row>
    <row r="904" spans="1:23" ht="12.75" customHeight="1" outlineLevel="1">
      <c r="A904" s="118">
        <f t="shared" si="80"/>
        <v>0</v>
      </c>
      <c r="D904" s="142"/>
      <c r="V904" s="116"/>
    </row>
    <row r="905" spans="1:23" ht="12.75" customHeight="1" outlineLevel="1">
      <c r="A905" s="118">
        <f t="shared" si="80"/>
        <v>0</v>
      </c>
      <c r="C905" s="105" t="s">
        <v>949</v>
      </c>
      <c r="D905" s="142"/>
      <c r="J905" s="142"/>
      <c r="K905" s="142"/>
      <c r="L905" s="142"/>
      <c r="M905" s="142"/>
      <c r="N905" s="142"/>
      <c r="O905" s="142"/>
      <c r="P905" s="142"/>
      <c r="Q905" s="142"/>
      <c r="R905" s="142"/>
      <c r="S905" s="142"/>
      <c r="T905" s="142"/>
      <c r="U905" s="142"/>
      <c r="V905" s="116"/>
    </row>
    <row r="906" spans="1:23" ht="12.75" customHeight="1" outlineLevel="1">
      <c r="A906" s="118">
        <f t="shared" si="80"/>
        <v>0</v>
      </c>
      <c r="B906" s="209"/>
      <c r="C906" s="210"/>
      <c r="D906" s="142"/>
      <c r="E906" s="213" t="s">
        <v>950</v>
      </c>
      <c r="F906" s="213"/>
      <c r="G906" s="213" t="s">
        <v>29</v>
      </c>
      <c r="H906" s="213">
        <f xml:space="preserve"> SUM(J906:U906)</f>
        <v>0</v>
      </c>
      <c r="I906" s="213"/>
      <c r="J906" s="267"/>
      <c r="K906" s="267"/>
      <c r="L906" s="267"/>
      <c r="M906" s="267"/>
      <c r="N906" s="267"/>
      <c r="O906" s="267"/>
      <c r="P906" s="267"/>
      <c r="Q906" s="267"/>
      <c r="R906" s="267"/>
      <c r="S906" s="267"/>
      <c r="T906" s="267"/>
      <c r="U906" s="267"/>
      <c r="V906" s="211"/>
      <c r="W906" s="212" t="s">
        <v>342</v>
      </c>
    </row>
    <row r="907" spans="1:23" ht="12.75" customHeight="1" outlineLevel="1">
      <c r="A907" s="118">
        <f t="shared" si="80"/>
        <v>0</v>
      </c>
      <c r="B907" s="209"/>
      <c r="C907" s="210"/>
      <c r="D907" s="142"/>
      <c r="E907" s="213" t="s">
        <v>951</v>
      </c>
      <c r="F907" s="213"/>
      <c r="G907" s="213" t="s">
        <v>29</v>
      </c>
      <c r="H907" s="213">
        <f xml:space="preserve"> SUM(J907:U907)</f>
        <v>0</v>
      </c>
      <c r="I907" s="213"/>
      <c r="J907" s="267"/>
      <c r="K907" s="267"/>
      <c r="L907" s="267"/>
      <c r="M907" s="267"/>
      <c r="N907" s="267"/>
      <c r="O907" s="267"/>
      <c r="P907" s="267"/>
      <c r="Q907" s="267"/>
      <c r="R907" s="267"/>
      <c r="S907" s="267"/>
      <c r="T907" s="267"/>
      <c r="U907" s="267"/>
      <c r="V907" s="211"/>
      <c r="W907" s="212" t="s">
        <v>342</v>
      </c>
    </row>
    <row r="908" spans="1:23" ht="12.75" customHeight="1" outlineLevel="1">
      <c r="A908" s="118">
        <f t="shared" si="80"/>
        <v>0</v>
      </c>
      <c r="B908" s="209"/>
      <c r="C908" s="210"/>
      <c r="D908" s="142"/>
      <c r="E908" s="213" t="s">
        <v>952</v>
      </c>
      <c r="F908" s="213"/>
      <c r="G908" s="213" t="s">
        <v>29</v>
      </c>
      <c r="H908" s="213">
        <f xml:space="preserve"> SUM(J908:U908)</f>
        <v>0</v>
      </c>
      <c r="I908" s="213"/>
      <c r="J908" s="267"/>
      <c r="K908" s="267"/>
      <c r="L908" s="267"/>
      <c r="M908" s="267"/>
      <c r="N908" s="267"/>
      <c r="O908" s="267"/>
      <c r="P908" s="267"/>
      <c r="Q908" s="267"/>
      <c r="R908" s="267"/>
      <c r="S908" s="267"/>
      <c r="T908" s="267"/>
      <c r="U908" s="267"/>
      <c r="V908" s="211"/>
      <c r="W908" s="212" t="s">
        <v>342</v>
      </c>
    </row>
    <row r="909" spans="1:23" ht="12.75" customHeight="1" outlineLevel="1">
      <c r="A909" s="118">
        <f t="shared" si="80"/>
        <v>0</v>
      </c>
      <c r="D909" s="142"/>
      <c r="J909" s="142"/>
      <c r="K909" s="142"/>
      <c r="L909" s="142"/>
      <c r="M909" s="142"/>
      <c r="N909" s="142"/>
      <c r="O909" s="142"/>
      <c r="P909" s="142"/>
      <c r="Q909" s="142"/>
      <c r="R909" s="142"/>
      <c r="S909" s="142"/>
      <c r="T909" s="142"/>
      <c r="U909" s="142"/>
      <c r="V909" s="116"/>
    </row>
    <row r="910" spans="1:23" ht="12.75" customHeight="1" outlineLevel="1">
      <c r="A910" s="118">
        <f t="shared" si="80"/>
        <v>0</v>
      </c>
      <c r="D910" s="142"/>
      <c r="V910" s="116"/>
    </row>
    <row r="911" spans="1:23" ht="12.75" customHeight="1" outlineLevel="1">
      <c r="A911" s="105" t="s">
        <v>511</v>
      </c>
      <c r="D911" s="142"/>
      <c r="V911" s="116"/>
    </row>
    <row r="912" spans="1:23" ht="12.75" customHeight="1" outlineLevel="1">
      <c r="A912" s="118">
        <f t="shared" ref="A912:A920" si="83" xml:space="preserve"> IF(OR(D912 = "", D912 ="tbc", D912 = "n/a"), 0, COUNTIF($D$7:$D$2035, D912) - 1)</f>
        <v>0</v>
      </c>
      <c r="D912" s="142"/>
      <c r="V912" s="116"/>
    </row>
    <row r="913" spans="1:23" ht="12.75" customHeight="1" outlineLevel="1">
      <c r="A913" s="118">
        <f t="shared" si="83"/>
        <v>0</v>
      </c>
      <c r="B913" s="138" t="s">
        <v>512</v>
      </c>
      <c r="C913" s="138"/>
      <c r="D913" s="151"/>
      <c r="E913" s="139"/>
      <c r="J913" s="158"/>
      <c r="K913" s="158"/>
      <c r="Q913" s="158"/>
      <c r="R913" s="158"/>
      <c r="S913" s="158"/>
      <c r="T913" s="158"/>
      <c r="U913" s="158"/>
      <c r="V913" s="116"/>
    </row>
    <row r="914" spans="1:23" ht="12.75" customHeight="1" outlineLevel="1">
      <c r="A914" s="118">
        <f t="shared" si="83"/>
        <v>0</v>
      </c>
      <c r="C914" s="105" t="s">
        <v>953</v>
      </c>
      <c r="D914" s="142"/>
      <c r="V914" s="116"/>
    </row>
    <row r="915" spans="1:23" ht="12.75" customHeight="1" outlineLevel="1">
      <c r="A915" s="118">
        <f t="shared" si="83"/>
        <v>0</v>
      </c>
      <c r="D915" s="164" t="s">
        <v>954</v>
      </c>
      <c r="E915" s="180" t="s">
        <v>955</v>
      </c>
      <c r="F915" s="268"/>
      <c r="G915" s="269" t="s">
        <v>64</v>
      </c>
      <c r="H915" s="269"/>
      <c r="I915" s="269"/>
      <c r="J915" s="244">
        <v>0</v>
      </c>
      <c r="K915" s="244">
        <v>0</v>
      </c>
      <c r="L915" s="244">
        <v>0.40686346349340602</v>
      </c>
      <c r="M915" s="244">
        <v>0.39115024074889598</v>
      </c>
      <c r="N915" s="244">
        <v>0.37353882588250298</v>
      </c>
      <c r="O915" s="244">
        <v>0.35602675581996801</v>
      </c>
      <c r="P915" s="244">
        <v>0.33994688959312297</v>
      </c>
      <c r="Q915" s="244">
        <v>0</v>
      </c>
      <c r="R915" s="244">
        <v>0</v>
      </c>
      <c r="S915" s="244">
        <v>0</v>
      </c>
      <c r="T915" s="244">
        <v>0</v>
      </c>
      <c r="U915" s="244">
        <v>0</v>
      </c>
      <c r="V915" s="116"/>
      <c r="W915" s="130" t="s">
        <v>342</v>
      </c>
    </row>
    <row r="916" spans="1:23" ht="12.75" customHeight="1" outlineLevel="1">
      <c r="A916" s="118">
        <f t="shared" si="83"/>
        <v>0</v>
      </c>
      <c r="D916" s="164" t="s">
        <v>956</v>
      </c>
      <c r="E916" s="180" t="s">
        <v>957</v>
      </c>
      <c r="F916" s="268"/>
      <c r="G916" s="269" t="s">
        <v>64</v>
      </c>
      <c r="H916" s="269"/>
      <c r="I916" s="269"/>
      <c r="J916" s="244">
        <v>0</v>
      </c>
      <c r="K916" s="244">
        <v>0</v>
      </c>
      <c r="L916" s="244">
        <v>0.40311941456067801</v>
      </c>
      <c r="M916" s="244">
        <v>0.41742827326656401</v>
      </c>
      <c r="N916" s="244">
        <v>0.43373233838618702</v>
      </c>
      <c r="O916" s="244">
        <v>0.449942796196796</v>
      </c>
      <c r="P916" s="244">
        <v>0.46475237701740402</v>
      </c>
      <c r="Q916" s="244">
        <v>0</v>
      </c>
      <c r="R916" s="244">
        <v>0</v>
      </c>
      <c r="S916" s="244">
        <v>0</v>
      </c>
      <c r="T916" s="244">
        <v>0</v>
      </c>
      <c r="U916" s="244">
        <v>0</v>
      </c>
      <c r="V916" s="116"/>
      <c r="W916" s="130" t="s">
        <v>342</v>
      </c>
    </row>
    <row r="917" spans="1:23" ht="12.75" customHeight="1" outlineLevel="1">
      <c r="A917" s="118">
        <f t="shared" si="83"/>
        <v>0</v>
      </c>
      <c r="D917" s="164" t="s">
        <v>958</v>
      </c>
      <c r="E917" s="180" t="s">
        <v>959</v>
      </c>
      <c r="F917" s="268"/>
      <c r="G917" s="269" t="s">
        <v>64</v>
      </c>
      <c r="H917" s="269"/>
      <c r="I917" s="269"/>
      <c r="J917" s="244">
        <v>0</v>
      </c>
      <c r="K917" s="244">
        <v>0</v>
      </c>
      <c r="L917" s="244">
        <v>8.8092394739894796E-3</v>
      </c>
      <c r="M917" s="244">
        <v>8.8733285206409902E-3</v>
      </c>
      <c r="N917" s="244">
        <v>8.9329294998023393E-3</v>
      </c>
      <c r="O917" s="244">
        <v>8.9922734147530794E-3</v>
      </c>
      <c r="P917" s="244">
        <v>9.0501738735633604E-3</v>
      </c>
      <c r="Q917" s="244">
        <v>0</v>
      </c>
      <c r="R917" s="244">
        <v>0</v>
      </c>
      <c r="S917" s="244">
        <v>0</v>
      </c>
      <c r="T917" s="244">
        <v>0</v>
      </c>
      <c r="U917" s="244">
        <v>0</v>
      </c>
      <c r="V917" s="116"/>
      <c r="W917" s="130" t="s">
        <v>342</v>
      </c>
    </row>
    <row r="918" spans="1:23" ht="12.75" customHeight="1" outlineLevel="1">
      <c r="A918" s="118">
        <f t="shared" si="83"/>
        <v>0</v>
      </c>
      <c r="D918" s="164" t="s">
        <v>960</v>
      </c>
      <c r="E918" s="180" t="s">
        <v>961</v>
      </c>
      <c r="F918" s="268"/>
      <c r="G918" s="269" t="s">
        <v>64</v>
      </c>
      <c r="H918" s="269"/>
      <c r="I918" s="269"/>
      <c r="J918" s="244">
        <v>0</v>
      </c>
      <c r="K918" s="244">
        <v>0</v>
      </c>
      <c r="L918" s="244">
        <v>0.18120788247192599</v>
      </c>
      <c r="M918" s="244">
        <v>0.18254815746389899</v>
      </c>
      <c r="N918" s="244">
        <v>0.18379590623150796</v>
      </c>
      <c r="O918" s="244">
        <v>0.18503817456848201</v>
      </c>
      <c r="P918" s="244">
        <v>0.18625055951590899</v>
      </c>
      <c r="Q918" s="244">
        <v>0</v>
      </c>
      <c r="R918" s="244">
        <v>0</v>
      </c>
      <c r="S918" s="244">
        <v>0</v>
      </c>
      <c r="T918" s="244">
        <v>0</v>
      </c>
      <c r="U918" s="244">
        <v>0</v>
      </c>
      <c r="V918" s="116"/>
      <c r="W918" s="130" t="s">
        <v>342</v>
      </c>
    </row>
    <row r="919" spans="1:23" ht="12.75" customHeight="1" outlineLevel="1">
      <c r="A919" s="118">
        <f t="shared" si="83"/>
        <v>0</v>
      </c>
      <c r="D919" s="142"/>
      <c r="V919" s="116"/>
    </row>
    <row r="920" spans="1:23" ht="12.75" customHeight="1" outlineLevel="1">
      <c r="A920" s="118">
        <f t="shared" si="83"/>
        <v>0</v>
      </c>
      <c r="D920" s="142"/>
      <c r="V920" s="116"/>
    </row>
    <row r="921" spans="1:23" ht="12.75" customHeight="1" outlineLevel="1">
      <c r="A921" s="105" t="s">
        <v>522</v>
      </c>
      <c r="D921" s="142"/>
      <c r="V921" s="116"/>
    </row>
    <row r="922" spans="1:23" ht="12.75" customHeight="1" outlineLevel="1">
      <c r="A922" s="118">
        <f xml:space="preserve"> IF(OR(D922 = "", D922 ="tbc", D922 = "n/a"), 0, COUNTIF($D$7:$D$2035, D922) - 1)</f>
        <v>0</v>
      </c>
      <c r="D922" s="142"/>
      <c r="V922" s="116"/>
    </row>
    <row r="923" spans="1:23" ht="12.75" customHeight="1" outlineLevel="1">
      <c r="A923" s="118">
        <f xml:space="preserve"> IF(OR(D923 = "", D923 ="tbc", D923 = "n/a"), 0, COUNTIF($D$7:$D$2035, D923) - 1)</f>
        <v>0</v>
      </c>
      <c r="D923" s="164" t="s">
        <v>962</v>
      </c>
      <c r="E923" s="166" t="s">
        <v>963</v>
      </c>
      <c r="F923" s="166"/>
      <c r="G923" s="253" t="s">
        <v>333</v>
      </c>
      <c r="H923" s="225"/>
      <c r="I923" s="253"/>
      <c r="J923" s="179">
        <v>0</v>
      </c>
      <c r="K923" s="179">
        <v>114.775449191991</v>
      </c>
      <c r="L923" s="179">
        <v>114.775449191991</v>
      </c>
      <c r="M923" s="179">
        <v>114.775449191991</v>
      </c>
      <c r="N923" s="179">
        <v>114.775449191991</v>
      </c>
      <c r="O923" s="179">
        <v>114.775449191991</v>
      </c>
      <c r="P923" s="179">
        <v>114.775449191991</v>
      </c>
      <c r="Q923" s="179">
        <v>0</v>
      </c>
      <c r="R923" s="179">
        <v>0</v>
      </c>
      <c r="S923" s="179">
        <v>0</v>
      </c>
      <c r="T923" s="179">
        <v>0</v>
      </c>
      <c r="U923" s="179">
        <v>0</v>
      </c>
      <c r="V923" s="116"/>
    </row>
    <row r="924" spans="1:23" ht="12.75" customHeight="1" outlineLevel="1">
      <c r="A924" s="118">
        <f xml:space="preserve"> IF(OR(D924 = "", D924 ="tbc", D924 = "n/a"), 0, COUNTIF($D$7:$D$2035, D924) - 1)</f>
        <v>0</v>
      </c>
      <c r="D924" s="142"/>
      <c r="V924" s="116"/>
    </row>
    <row r="925" spans="1:23" ht="12.75" customHeight="1" outlineLevel="1">
      <c r="A925" s="118">
        <f xml:space="preserve"> IF(OR(D925 = "", D925 ="tbc", D925 = "n/a"), 0, COUNTIF($D$7:$D$2035, D925) - 1)</f>
        <v>0</v>
      </c>
      <c r="D925" s="142"/>
      <c r="V925" s="116"/>
    </row>
    <row r="926" spans="1:23" ht="12.75" customHeight="1" outlineLevel="1">
      <c r="A926" s="105" t="s">
        <v>525</v>
      </c>
      <c r="D926" s="142"/>
      <c r="V926" s="116"/>
    </row>
    <row r="927" spans="1:23" ht="12.75" customHeight="1" outlineLevel="1">
      <c r="A927" s="118">
        <f t="shared" ref="A927:A954" si="84" xml:space="preserve"> IF(OR(D927 = "", D927 ="tbc", D927 = "n/a"), 0, COUNTIF($D$7:$D$2035, D927) - 1)</f>
        <v>0</v>
      </c>
      <c r="D927" s="142"/>
      <c r="V927" s="116"/>
    </row>
    <row r="928" spans="1:23" ht="12.75" customHeight="1" outlineLevel="1">
      <c r="A928" s="118">
        <f t="shared" si="84"/>
        <v>0</v>
      </c>
      <c r="C928" s="105"/>
      <c r="D928" s="142"/>
      <c r="E928" s="106" t="s">
        <v>964</v>
      </c>
      <c r="F928" s="245">
        <v>0.5</v>
      </c>
      <c r="G928" s="106" t="s">
        <v>64</v>
      </c>
      <c r="V928" s="116"/>
    </row>
    <row r="929" spans="1:23" ht="12.75" customHeight="1" outlineLevel="1">
      <c r="A929" s="118">
        <f t="shared" si="84"/>
        <v>0</v>
      </c>
      <c r="C929" s="105"/>
      <c r="D929" s="142"/>
      <c r="E929" s="106" t="s">
        <v>965</v>
      </c>
      <c r="F929" s="245"/>
      <c r="G929" s="106" t="s">
        <v>64</v>
      </c>
      <c r="V929" s="116"/>
    </row>
    <row r="930" spans="1:23" ht="12.75" customHeight="1" outlineLevel="1">
      <c r="A930" s="118">
        <f t="shared" si="84"/>
        <v>0</v>
      </c>
      <c r="C930" s="105"/>
      <c r="D930" s="142"/>
      <c r="V930" s="116"/>
    </row>
    <row r="931" spans="1:23" ht="12.75" customHeight="1" outlineLevel="1">
      <c r="A931" s="118">
        <f t="shared" si="84"/>
        <v>0</v>
      </c>
      <c r="B931" s="209"/>
      <c r="C931" s="210"/>
      <c r="D931" s="164" t="s">
        <v>966</v>
      </c>
      <c r="E931" s="185" t="s">
        <v>967</v>
      </c>
      <c r="F931" s="185"/>
      <c r="G931" s="186" t="s">
        <v>29</v>
      </c>
      <c r="H931" s="186">
        <f xml:space="preserve"> SUM(J931:U931)</f>
        <v>7.1221629447840407</v>
      </c>
      <c r="I931" s="186"/>
      <c r="J931" s="187">
        <v>0</v>
      </c>
      <c r="K931" s="187">
        <v>0</v>
      </c>
      <c r="L931" s="187">
        <v>2.3740543149280202</v>
      </c>
      <c r="M931" s="187">
        <v>2.37405431492801</v>
      </c>
      <c r="N931" s="187">
        <v>2.37405431492801</v>
      </c>
      <c r="O931" s="187">
        <v>0</v>
      </c>
      <c r="P931" s="187">
        <v>0</v>
      </c>
      <c r="Q931" s="187">
        <v>0</v>
      </c>
      <c r="R931" s="187">
        <v>0</v>
      </c>
      <c r="S931" s="187">
        <v>0</v>
      </c>
      <c r="T931" s="187">
        <v>0</v>
      </c>
      <c r="U931" s="187">
        <v>0</v>
      </c>
      <c r="V931" s="211"/>
      <c r="W931" s="212" t="s">
        <v>342</v>
      </c>
    </row>
    <row r="932" spans="1:23" ht="12.75" customHeight="1" outlineLevel="1">
      <c r="A932" s="118">
        <f t="shared" si="84"/>
        <v>0</v>
      </c>
      <c r="D932" s="142"/>
      <c r="V932" s="116"/>
    </row>
    <row r="933" spans="1:23" ht="12.75" customHeight="1" outlineLevel="1">
      <c r="A933" s="118">
        <f t="shared" si="84"/>
        <v>0</v>
      </c>
      <c r="D933" s="246"/>
      <c r="E933" s="142" t="s">
        <v>968</v>
      </c>
      <c r="F933" s="142">
        <v>0</v>
      </c>
      <c r="G933" s="142" t="s">
        <v>64</v>
      </c>
      <c r="H933" s="142">
        <v>0</v>
      </c>
      <c r="I933" s="142">
        <v>0</v>
      </c>
      <c r="J933" s="169">
        <v>0</v>
      </c>
      <c r="K933" s="169">
        <v>0</v>
      </c>
      <c r="L933" s="169">
        <v>0.47069831056943939</v>
      </c>
      <c r="M933" s="169">
        <v>0.34420736379276007</v>
      </c>
      <c r="N933" s="169">
        <v>0.34488651267809067</v>
      </c>
      <c r="O933" s="169">
        <v>0.37136651849694691</v>
      </c>
      <c r="P933" s="169">
        <v>0.42877477231029437</v>
      </c>
      <c r="Q933" s="169">
        <v>0.25543295348849698</v>
      </c>
      <c r="R933" s="169">
        <v>0.21319060662831502</v>
      </c>
      <c r="S933" s="169">
        <v>0.196922792539204</v>
      </c>
      <c r="T933" s="169">
        <v>0.18769384298644901</v>
      </c>
      <c r="U933" s="169">
        <v>0.17418671793760901</v>
      </c>
      <c r="V933" s="116"/>
    </row>
    <row r="934" spans="1:23" ht="12.75" customHeight="1" outlineLevel="1">
      <c r="A934" s="118">
        <f t="shared" si="84"/>
        <v>0</v>
      </c>
      <c r="D934" s="142"/>
      <c r="V934" s="116"/>
    </row>
    <row r="935" spans="1:23" ht="12.75" customHeight="1" outlineLevel="1">
      <c r="A935" s="118">
        <f t="shared" si="84"/>
        <v>0</v>
      </c>
      <c r="D935" s="174"/>
      <c r="E935" s="166" t="s">
        <v>969</v>
      </c>
      <c r="F935" s="166">
        <v>0</v>
      </c>
      <c r="G935" s="166" t="s">
        <v>64</v>
      </c>
      <c r="H935" s="142">
        <v>0</v>
      </c>
      <c r="I935" s="142">
        <v>0</v>
      </c>
      <c r="J935" s="169">
        <v>0</v>
      </c>
      <c r="K935" s="169">
        <v>0</v>
      </c>
      <c r="L935" s="169">
        <v>4.3016223288310701E-2</v>
      </c>
      <c r="M935" s="169">
        <v>4.4943699034008994E-2</v>
      </c>
      <c r="N935" s="169">
        <v>4.7034518072930097E-2</v>
      </c>
      <c r="O935" s="169">
        <v>4.91689427684594E-2</v>
      </c>
      <c r="P935" s="169">
        <v>5.1632027572433896E-2</v>
      </c>
      <c r="Q935" s="169">
        <v>5.3775890266770696E-2</v>
      </c>
      <c r="R935" s="169">
        <v>4.944855774298549E-2</v>
      </c>
      <c r="S935" s="169">
        <v>4.1341496523331994E-2</v>
      </c>
      <c r="T935" s="169">
        <v>3.2859596726964403E-2</v>
      </c>
      <c r="U935" s="169">
        <v>3.08182230445537E-2</v>
      </c>
      <c r="V935" s="116"/>
    </row>
    <row r="936" spans="1:23" ht="12.75" customHeight="1" outlineLevel="1">
      <c r="A936" s="118">
        <f t="shared" si="84"/>
        <v>0</v>
      </c>
      <c r="D936" s="174"/>
      <c r="E936" s="166" t="s">
        <v>970</v>
      </c>
      <c r="F936" s="166">
        <v>0</v>
      </c>
      <c r="G936" s="166" t="s">
        <v>64</v>
      </c>
      <c r="H936" s="142">
        <v>0</v>
      </c>
      <c r="I936" s="142">
        <v>0</v>
      </c>
      <c r="J936" s="169">
        <v>0</v>
      </c>
      <c r="K936" s="169">
        <v>0</v>
      </c>
      <c r="L936" s="169">
        <v>4.3016223288310701E-2</v>
      </c>
      <c r="M936" s="169">
        <v>4.4943699034008994E-2</v>
      </c>
      <c r="N936" s="169">
        <v>4.7034518072930097E-2</v>
      </c>
      <c r="O936" s="169">
        <v>4.91689427684594E-2</v>
      </c>
      <c r="P936" s="169">
        <v>5.1632027572433896E-2</v>
      </c>
      <c r="Q936" s="169">
        <v>5.4443043001654902E-2</v>
      </c>
      <c r="R936" s="169">
        <v>5.7579143955831899E-2</v>
      </c>
      <c r="S936" s="169">
        <v>5.91168098210407E-2</v>
      </c>
      <c r="T936" s="169">
        <v>6.0820431777715102E-2</v>
      </c>
      <c r="U936" s="169">
        <v>6.4469124698173202E-2</v>
      </c>
      <c r="V936" s="116"/>
    </row>
    <row r="937" spans="1:23" ht="12.75" customHeight="1" outlineLevel="1">
      <c r="A937" s="118">
        <f t="shared" si="84"/>
        <v>0</v>
      </c>
      <c r="D937" s="247"/>
      <c r="E937" s="206" t="s">
        <v>971</v>
      </c>
      <c r="F937" s="166">
        <v>0</v>
      </c>
      <c r="G937" s="166" t="s">
        <v>64</v>
      </c>
      <c r="H937" s="166">
        <v>0</v>
      </c>
      <c r="I937" s="166">
        <v>0</v>
      </c>
      <c r="J937" s="169">
        <v>0</v>
      </c>
      <c r="K937" s="169">
        <v>0</v>
      </c>
      <c r="L937" s="169">
        <v>7.6636085804745901E-2</v>
      </c>
      <c r="M937" s="169">
        <v>7.1833684134514797E-2</v>
      </c>
      <c r="N937" s="169">
        <v>7.1365428470800199E-2</v>
      </c>
      <c r="O937" s="169">
        <v>7.33515921846664E-2</v>
      </c>
      <c r="P937" s="169">
        <v>7.5631229250522097E-2</v>
      </c>
      <c r="Q937" s="169">
        <v>7.48752868382489E-2</v>
      </c>
      <c r="R937" s="169">
        <v>7.2321354638911095E-2</v>
      </c>
      <c r="S937" s="169">
        <v>7.1073100730747296E-2</v>
      </c>
      <c r="T937" s="169">
        <v>7.0869961683740101E-2</v>
      </c>
      <c r="U937" s="169">
        <v>7.1628353580528797E-2</v>
      </c>
      <c r="V937" s="116"/>
    </row>
    <row r="938" spans="1:23" ht="12.75" customHeight="1" outlineLevel="1">
      <c r="A938" s="118">
        <f t="shared" si="84"/>
        <v>0</v>
      </c>
      <c r="D938" s="142"/>
      <c r="V938" s="116"/>
    </row>
    <row r="939" spans="1:23" ht="12.75" customHeight="1" outlineLevel="1">
      <c r="A939" s="118">
        <f t="shared" si="84"/>
        <v>0</v>
      </c>
      <c r="B939" s="209"/>
      <c r="C939" s="210"/>
      <c r="D939" s="178"/>
      <c r="E939" s="185" t="s">
        <v>972</v>
      </c>
      <c r="F939" s="185">
        <v>0</v>
      </c>
      <c r="G939" s="185" t="s">
        <v>29</v>
      </c>
      <c r="H939" s="185">
        <v>0</v>
      </c>
      <c r="I939" s="185">
        <v>0</v>
      </c>
      <c r="J939" s="187" t="s">
        <v>441</v>
      </c>
      <c r="K939" s="187" t="s">
        <v>441</v>
      </c>
      <c r="L939" s="187" t="s">
        <v>441</v>
      </c>
      <c r="M939" s="187" t="s">
        <v>441</v>
      </c>
      <c r="N939" s="187" t="s">
        <v>441</v>
      </c>
      <c r="O939" s="187" t="s">
        <v>441</v>
      </c>
      <c r="P939" s="187" t="s">
        <v>441</v>
      </c>
      <c r="Q939" s="187" t="s">
        <v>441</v>
      </c>
      <c r="R939" s="187" t="s">
        <v>441</v>
      </c>
      <c r="S939" s="187" t="s">
        <v>441</v>
      </c>
      <c r="T939" s="187" t="s">
        <v>441</v>
      </c>
      <c r="U939" s="187" t="s">
        <v>441</v>
      </c>
      <c r="V939" s="211"/>
      <c r="W939" s="212" t="s">
        <v>342</v>
      </c>
    </row>
    <row r="940" spans="1:23" ht="12.75" customHeight="1" outlineLevel="1">
      <c r="A940" s="118">
        <f t="shared" si="84"/>
        <v>0</v>
      </c>
      <c r="B940" s="209"/>
      <c r="C940" s="210"/>
      <c r="D940" s="178"/>
      <c r="E940" s="185" t="s">
        <v>973</v>
      </c>
      <c r="F940" s="185">
        <v>0</v>
      </c>
      <c r="G940" s="185" t="s">
        <v>29</v>
      </c>
      <c r="H940" s="185">
        <v>0</v>
      </c>
      <c r="I940" s="185">
        <v>0</v>
      </c>
      <c r="J940" s="187" t="s">
        <v>441</v>
      </c>
      <c r="K940" s="187" t="s">
        <v>441</v>
      </c>
      <c r="L940" s="187" t="s">
        <v>441</v>
      </c>
      <c r="M940" s="187" t="s">
        <v>441</v>
      </c>
      <c r="N940" s="187" t="s">
        <v>441</v>
      </c>
      <c r="O940" s="187" t="s">
        <v>441</v>
      </c>
      <c r="P940" s="187" t="s">
        <v>441</v>
      </c>
      <c r="Q940" s="187" t="s">
        <v>441</v>
      </c>
      <c r="R940" s="187" t="s">
        <v>441</v>
      </c>
      <c r="S940" s="187" t="s">
        <v>441</v>
      </c>
      <c r="T940" s="187" t="s">
        <v>441</v>
      </c>
      <c r="U940" s="187" t="s">
        <v>441</v>
      </c>
      <c r="V940" s="211"/>
      <c r="W940" s="212" t="s">
        <v>342</v>
      </c>
    </row>
    <row r="941" spans="1:23" ht="12.75" customHeight="1" outlineLevel="1">
      <c r="A941" s="118">
        <f t="shared" si="84"/>
        <v>0</v>
      </c>
      <c r="D941" s="142"/>
      <c r="V941" s="116"/>
    </row>
    <row r="942" spans="1:23" ht="12.75" customHeight="1" outlineLevel="1">
      <c r="A942" s="118">
        <f t="shared" si="84"/>
        <v>0</v>
      </c>
      <c r="D942" s="164" t="s">
        <v>974</v>
      </c>
      <c r="E942" s="166" t="s">
        <v>975</v>
      </c>
      <c r="F942" s="270" t="s">
        <v>539</v>
      </c>
      <c r="G942" s="253" t="s">
        <v>482</v>
      </c>
      <c r="H942" s="225"/>
      <c r="I942" s="253"/>
      <c r="J942" s="166"/>
      <c r="K942" s="166"/>
      <c r="L942" s="166"/>
      <c r="M942" s="166"/>
      <c r="N942" s="166"/>
      <c r="O942" s="166"/>
      <c r="P942" s="166"/>
      <c r="Q942" s="166"/>
      <c r="R942" s="166"/>
      <c r="S942" s="166"/>
      <c r="T942" s="166"/>
      <c r="U942" s="166"/>
      <c r="V942" s="116"/>
    </row>
    <row r="943" spans="1:23" ht="12.75" customHeight="1" outlineLevel="1">
      <c r="A943" s="118">
        <f t="shared" si="84"/>
        <v>0</v>
      </c>
      <c r="D943" s="164" t="s">
        <v>976</v>
      </c>
      <c r="E943" s="166" t="s">
        <v>977</v>
      </c>
      <c r="F943" s="270" t="s">
        <v>539</v>
      </c>
      <c r="G943" s="253" t="s">
        <v>482</v>
      </c>
      <c r="H943" s="225"/>
      <c r="I943" s="253"/>
      <c r="J943" s="166"/>
      <c r="K943" s="166"/>
      <c r="L943" s="166"/>
      <c r="M943" s="166"/>
      <c r="N943" s="166"/>
      <c r="O943" s="166"/>
      <c r="P943" s="166"/>
      <c r="Q943" s="166"/>
      <c r="R943" s="166"/>
      <c r="S943" s="166"/>
      <c r="T943" s="166"/>
      <c r="U943" s="166"/>
      <c r="V943" s="116"/>
    </row>
    <row r="944" spans="1:23" ht="12.75" customHeight="1" outlineLevel="1">
      <c r="A944" s="118">
        <f t="shared" si="84"/>
        <v>0</v>
      </c>
      <c r="D944" s="164" t="s">
        <v>978</v>
      </c>
      <c r="E944" s="166" t="s">
        <v>979</v>
      </c>
      <c r="F944" s="270" t="s">
        <v>539</v>
      </c>
      <c r="G944" s="253" t="s">
        <v>482</v>
      </c>
      <c r="H944" s="225"/>
      <c r="I944" s="253"/>
      <c r="J944" s="166"/>
      <c r="K944" s="166"/>
      <c r="L944" s="166"/>
      <c r="M944" s="166"/>
      <c r="N944" s="166"/>
      <c r="O944" s="166"/>
      <c r="P944" s="166"/>
      <c r="Q944" s="166"/>
      <c r="R944" s="166"/>
      <c r="S944" s="166"/>
      <c r="T944" s="166"/>
      <c r="U944" s="166"/>
      <c r="V944" s="116"/>
    </row>
    <row r="945" spans="1:23" ht="12.75" customHeight="1" outlineLevel="1">
      <c r="A945" s="118">
        <f t="shared" si="84"/>
        <v>0</v>
      </c>
      <c r="D945" s="142"/>
      <c r="V945" s="116"/>
    </row>
    <row r="946" spans="1:23" ht="12.75" customHeight="1" outlineLevel="1">
      <c r="A946" s="118">
        <f t="shared" si="84"/>
        <v>0</v>
      </c>
      <c r="B946" s="209"/>
      <c r="C946" s="210"/>
      <c r="D946" s="178"/>
      <c r="E946" s="185" t="s">
        <v>980</v>
      </c>
      <c r="F946" s="185">
        <v>0</v>
      </c>
      <c r="G946" s="185" t="s">
        <v>29</v>
      </c>
      <c r="H946" s="185">
        <v>0</v>
      </c>
      <c r="I946" s="185">
        <v>0</v>
      </c>
      <c r="J946" s="187" t="s">
        <v>441</v>
      </c>
      <c r="K946" s="187" t="s">
        <v>441</v>
      </c>
      <c r="L946" s="187" t="s">
        <v>441</v>
      </c>
      <c r="M946" s="187" t="s">
        <v>441</v>
      </c>
      <c r="N946" s="187" t="s">
        <v>441</v>
      </c>
      <c r="O946" s="187" t="s">
        <v>441</v>
      </c>
      <c r="P946" s="187" t="s">
        <v>441</v>
      </c>
      <c r="Q946" s="187" t="s">
        <v>441</v>
      </c>
      <c r="R946" s="187" t="s">
        <v>441</v>
      </c>
      <c r="S946" s="187" t="s">
        <v>441</v>
      </c>
      <c r="T946" s="187" t="s">
        <v>441</v>
      </c>
      <c r="U946" s="187" t="s">
        <v>441</v>
      </c>
      <c r="V946" s="211"/>
      <c r="W946" s="212" t="s">
        <v>342</v>
      </c>
    </row>
    <row r="947" spans="1:23" ht="12.75" customHeight="1" outlineLevel="1">
      <c r="A947" s="118">
        <f t="shared" si="84"/>
        <v>0</v>
      </c>
      <c r="D947" s="142"/>
      <c r="V947" s="116"/>
    </row>
    <row r="948" spans="1:23" ht="12.75" customHeight="1" outlineLevel="1">
      <c r="A948" s="118">
        <f t="shared" si="84"/>
        <v>0</v>
      </c>
      <c r="D948" s="174"/>
      <c r="E948" s="166" t="s">
        <v>981</v>
      </c>
      <c r="F948" s="166">
        <v>0</v>
      </c>
      <c r="G948" s="166" t="s">
        <v>64</v>
      </c>
      <c r="H948" s="142">
        <v>0</v>
      </c>
      <c r="I948" s="142">
        <v>0</v>
      </c>
      <c r="J948" s="169">
        <v>0</v>
      </c>
      <c r="K948" s="169">
        <v>0</v>
      </c>
      <c r="L948" s="169">
        <v>4.1834703625000857E-2</v>
      </c>
      <c r="M948" s="169">
        <v>4.1834703625000857E-2</v>
      </c>
      <c r="N948" s="169">
        <v>4.1834703625000857E-2</v>
      </c>
      <c r="O948" s="169">
        <v>4.1834703625000857E-2</v>
      </c>
      <c r="P948" s="169">
        <v>4.1834703625000857E-2</v>
      </c>
      <c r="Q948" s="169">
        <v>4.1834703625000857E-2</v>
      </c>
      <c r="R948" s="169">
        <v>4.1834703625000857E-2</v>
      </c>
      <c r="S948" s="169">
        <v>4.1834703625000857E-2</v>
      </c>
      <c r="T948" s="169">
        <v>4.1834703625000857E-2</v>
      </c>
      <c r="U948" s="169">
        <v>4.1834703625000857E-2</v>
      </c>
      <c r="V948" s="116"/>
    </row>
    <row r="949" spans="1:23" ht="12.75" customHeight="1" outlineLevel="1">
      <c r="A949" s="118">
        <f t="shared" si="84"/>
        <v>0</v>
      </c>
      <c r="D949" s="174"/>
      <c r="E949" s="166" t="s">
        <v>982</v>
      </c>
      <c r="F949" s="166">
        <v>0</v>
      </c>
      <c r="G949" s="166" t="s">
        <v>64</v>
      </c>
      <c r="H949" s="142">
        <v>0</v>
      </c>
      <c r="I949" s="142">
        <v>0</v>
      </c>
      <c r="J949" s="169">
        <v>0</v>
      </c>
      <c r="K949" s="169">
        <v>0</v>
      </c>
      <c r="L949" s="169">
        <v>6.1697142303897605E-2</v>
      </c>
      <c r="M949" s="169">
        <v>6.1697142303897605E-2</v>
      </c>
      <c r="N949" s="169">
        <v>6.1697142303897605E-2</v>
      </c>
      <c r="O949" s="169">
        <v>6.1697142303897605E-2</v>
      </c>
      <c r="P949" s="169">
        <v>6.1697142303897605E-2</v>
      </c>
      <c r="Q949" s="169">
        <v>6.1697142303897605E-2</v>
      </c>
      <c r="R949" s="169">
        <v>6.1697142303897605E-2</v>
      </c>
      <c r="S949" s="169">
        <v>6.1697142303897605E-2</v>
      </c>
      <c r="T949" s="169">
        <v>6.1697142303897605E-2</v>
      </c>
      <c r="U949" s="169">
        <v>6.1697142303897605E-2</v>
      </c>
      <c r="V949" s="116"/>
    </row>
    <row r="950" spans="1:23" ht="12.75" customHeight="1" outlineLevel="1">
      <c r="A950" s="118">
        <f t="shared" si="84"/>
        <v>0</v>
      </c>
      <c r="D950" s="174"/>
      <c r="E950" s="166" t="s">
        <v>983</v>
      </c>
      <c r="F950" s="166">
        <v>0</v>
      </c>
      <c r="G950" s="166" t="s">
        <v>64</v>
      </c>
      <c r="H950" s="142">
        <v>0</v>
      </c>
      <c r="I950" s="142">
        <v>0</v>
      </c>
      <c r="J950" s="169">
        <v>0</v>
      </c>
      <c r="K950" s="169">
        <v>0</v>
      </c>
      <c r="L950" s="169">
        <v>0.6</v>
      </c>
      <c r="M950" s="169">
        <v>0.6</v>
      </c>
      <c r="N950" s="169">
        <v>0.6</v>
      </c>
      <c r="O950" s="169">
        <v>0.6</v>
      </c>
      <c r="P950" s="169">
        <v>0.6</v>
      </c>
      <c r="Q950" s="169">
        <v>0.6</v>
      </c>
      <c r="R950" s="169">
        <v>0.6</v>
      </c>
      <c r="S950" s="169">
        <v>0.6</v>
      </c>
      <c r="T950" s="169">
        <v>0.6</v>
      </c>
      <c r="U950" s="169">
        <v>0.6</v>
      </c>
      <c r="V950" s="116"/>
    </row>
    <row r="951" spans="1:23" ht="12.75" customHeight="1" outlineLevel="1">
      <c r="A951" s="118">
        <f t="shared" si="84"/>
        <v>0</v>
      </c>
      <c r="D951" s="142"/>
      <c r="V951" s="116"/>
    </row>
    <row r="952" spans="1:23" ht="12.75" customHeight="1" outlineLevel="1">
      <c r="A952" s="118">
        <f t="shared" si="84"/>
        <v>0</v>
      </c>
      <c r="D952" s="178"/>
      <c r="E952" s="166" t="s">
        <v>984</v>
      </c>
      <c r="F952" s="166">
        <v>0</v>
      </c>
      <c r="G952" s="166" t="s">
        <v>311</v>
      </c>
      <c r="H952" s="166">
        <v>0</v>
      </c>
      <c r="I952" s="166">
        <v>0</v>
      </c>
      <c r="J952" s="187">
        <v>0</v>
      </c>
      <c r="K952" s="187">
        <v>28.1146071878482</v>
      </c>
      <c r="L952" s="187">
        <v>25.305198930142499</v>
      </c>
      <c r="M952" s="187">
        <v>26.2058321716931</v>
      </c>
      <c r="N952" s="187">
        <v>28.7858147381903</v>
      </c>
      <c r="O952" s="187">
        <v>29.577549990869201</v>
      </c>
      <c r="P952" s="187">
        <v>29.351304590996001</v>
      </c>
      <c r="Q952" s="187">
        <v>0</v>
      </c>
      <c r="R952" s="187">
        <v>0</v>
      </c>
      <c r="S952" s="187">
        <v>0</v>
      </c>
      <c r="T952" s="187">
        <v>0</v>
      </c>
      <c r="U952" s="187">
        <v>0</v>
      </c>
      <c r="V952" s="116"/>
    </row>
    <row r="953" spans="1:23" ht="12.75" customHeight="1" outlineLevel="1">
      <c r="A953" s="118">
        <f t="shared" si="84"/>
        <v>0</v>
      </c>
      <c r="D953" s="142"/>
      <c r="V953" s="116"/>
    </row>
    <row r="954" spans="1:23" ht="12.75" customHeight="1" outlineLevel="1">
      <c r="A954" s="118">
        <f t="shared" si="84"/>
        <v>0</v>
      </c>
      <c r="D954" s="142"/>
      <c r="V954" s="116"/>
    </row>
    <row r="955" spans="1:23" ht="12.75" customHeight="1" outlineLevel="1">
      <c r="A955" s="105" t="s">
        <v>550</v>
      </c>
      <c r="D955" s="142"/>
      <c r="V955" s="116"/>
    </row>
    <row r="956" spans="1:23" ht="12.75" customHeight="1" outlineLevel="1">
      <c r="A956" s="118">
        <f t="shared" ref="A956:A963" si="85" xml:space="preserve"> IF(OR(D956 = "", D956 ="tbc", D956 = "n/a"), 0, COUNTIF($D$7:$D$2035, D956) - 1)</f>
        <v>0</v>
      </c>
      <c r="D956" s="142"/>
      <c r="V956" s="116"/>
    </row>
    <row r="957" spans="1:23" ht="12.75" customHeight="1" outlineLevel="1">
      <c r="A957" s="118">
        <f t="shared" si="85"/>
        <v>0</v>
      </c>
      <c r="B957" s="138" t="s">
        <v>551</v>
      </c>
      <c r="C957" s="138"/>
      <c r="D957" s="151"/>
      <c r="E957" s="139"/>
      <c r="V957" s="116"/>
    </row>
    <row r="958" spans="1:23" ht="12.75" customHeight="1" outlineLevel="1">
      <c r="A958" s="118">
        <f t="shared" si="85"/>
        <v>0</v>
      </c>
      <c r="D958" s="142"/>
      <c r="V958" s="116"/>
    </row>
    <row r="959" spans="1:23" ht="12.75" customHeight="1" outlineLevel="1">
      <c r="A959" s="118">
        <f t="shared" si="85"/>
        <v>0</v>
      </c>
      <c r="D959" s="178"/>
      <c r="E959" s="142" t="s">
        <v>985</v>
      </c>
      <c r="F959" s="169">
        <v>0.81990386197060117</v>
      </c>
      <c r="G959" s="142" t="s">
        <v>64</v>
      </c>
      <c r="V959" s="116"/>
    </row>
    <row r="960" spans="1:23" ht="12.75" customHeight="1" outlineLevel="1">
      <c r="A960" s="118">
        <f t="shared" si="85"/>
        <v>0</v>
      </c>
      <c r="D960" s="178"/>
      <c r="E960" s="142" t="s">
        <v>986</v>
      </c>
      <c r="F960" s="252">
        <v>0.6</v>
      </c>
      <c r="G960" s="142" t="s">
        <v>64</v>
      </c>
      <c r="V960" s="116"/>
    </row>
    <row r="961" spans="1:23" ht="12.75" customHeight="1" outlineLevel="1">
      <c r="A961" s="118">
        <f t="shared" si="85"/>
        <v>0</v>
      </c>
      <c r="D961" s="142"/>
      <c r="E961" s="142" t="s">
        <v>987</v>
      </c>
      <c r="F961" s="169">
        <v>0.6</v>
      </c>
      <c r="G961" s="142" t="s">
        <v>64</v>
      </c>
      <c r="V961" s="116"/>
    </row>
    <row r="962" spans="1:23" ht="12.75" customHeight="1" outlineLevel="1">
      <c r="A962" s="118">
        <f t="shared" si="85"/>
        <v>0</v>
      </c>
      <c r="D962" s="142"/>
      <c r="V962" s="116"/>
    </row>
    <row r="963" spans="1:23" ht="12.75" customHeight="1" outlineLevel="1">
      <c r="A963" s="118">
        <f t="shared" si="85"/>
        <v>0</v>
      </c>
      <c r="D963" s="142"/>
      <c r="V963" s="116"/>
    </row>
    <row r="964" spans="1:23" ht="12.75" customHeight="1" outlineLevel="1">
      <c r="A964" s="105" t="s">
        <v>563</v>
      </c>
      <c r="D964" s="142"/>
      <c r="V964" s="116"/>
    </row>
    <row r="965" spans="1:23" ht="12.75" customHeight="1" outlineLevel="1">
      <c r="A965" s="118">
        <f t="shared" ref="A965:A986" si="86" xml:space="preserve"> IF(OR(D965 = "", D965 ="tbc", D965 = "n/a"), 0, COUNTIF($D$7:$D$2035, D965) - 1)</f>
        <v>0</v>
      </c>
      <c r="D965" s="142"/>
      <c r="V965" s="116"/>
    </row>
    <row r="966" spans="1:23" ht="12.75" customHeight="1" outlineLevel="1">
      <c r="A966" s="118">
        <f t="shared" si="86"/>
        <v>0</v>
      </c>
      <c r="C966" s="250" t="s">
        <v>564</v>
      </c>
      <c r="D966" s="214"/>
      <c r="V966" s="116"/>
    </row>
    <row r="967" spans="1:23" ht="12.75" customHeight="1" outlineLevel="1">
      <c r="A967" s="118">
        <f t="shared" si="86"/>
        <v>0</v>
      </c>
      <c r="D967" s="164" t="s">
        <v>988</v>
      </c>
      <c r="E967" s="166" t="s">
        <v>989</v>
      </c>
      <c r="F967" s="166"/>
      <c r="G967" s="253" t="s">
        <v>64</v>
      </c>
      <c r="H967" s="189"/>
      <c r="I967" s="189"/>
      <c r="J967" s="169">
        <v>0</v>
      </c>
      <c r="K967" s="169">
        <v>0</v>
      </c>
      <c r="L967" s="169">
        <v>0.155584221846083</v>
      </c>
      <c r="M967" s="169">
        <v>0.115826388493738</v>
      </c>
      <c r="N967" s="169">
        <v>0.12582185759777201</v>
      </c>
      <c r="O967" s="169">
        <v>9.4452217616844289E-2</v>
      </c>
      <c r="P967" s="169">
        <v>5.69414210752986E-2</v>
      </c>
      <c r="Q967" s="169">
        <v>0</v>
      </c>
      <c r="R967" s="169">
        <v>0</v>
      </c>
      <c r="S967" s="169">
        <v>0</v>
      </c>
      <c r="T967" s="169">
        <v>0</v>
      </c>
      <c r="U967" s="169">
        <v>0</v>
      </c>
      <c r="V967" s="116"/>
    </row>
    <row r="968" spans="1:23" ht="12.75" customHeight="1" outlineLevel="1">
      <c r="A968" s="118">
        <f t="shared" si="86"/>
        <v>0</v>
      </c>
      <c r="D968" s="164" t="s">
        <v>990</v>
      </c>
      <c r="E968" s="166" t="s">
        <v>991</v>
      </c>
      <c r="F968" s="166"/>
      <c r="G968" s="253" t="s">
        <v>64</v>
      </c>
      <c r="H968" s="189"/>
      <c r="I968" s="189"/>
      <c r="J968" s="169">
        <v>0</v>
      </c>
      <c r="K968" s="169">
        <v>0</v>
      </c>
      <c r="L968" s="169">
        <v>6.4739882597780907E-2</v>
      </c>
      <c r="M968" s="169">
        <v>9.6919425541292195E-2</v>
      </c>
      <c r="N968" s="169">
        <v>6.2318547450499098E-2</v>
      </c>
      <c r="O968" s="169">
        <v>7.1917441757882797E-2</v>
      </c>
      <c r="P968" s="169">
        <v>9.5381820063968503E-2</v>
      </c>
      <c r="Q968" s="169">
        <v>0</v>
      </c>
      <c r="R968" s="169">
        <v>0</v>
      </c>
      <c r="S968" s="169">
        <v>0</v>
      </c>
      <c r="T968" s="169">
        <v>0</v>
      </c>
      <c r="U968" s="169">
        <v>0</v>
      </c>
      <c r="V968" s="116"/>
    </row>
    <row r="969" spans="1:23" ht="12.75" customHeight="1" outlineLevel="1">
      <c r="A969" s="118">
        <f t="shared" si="86"/>
        <v>0</v>
      </c>
      <c r="D969" s="164"/>
      <c r="E969" s="166" t="s">
        <v>992</v>
      </c>
      <c r="F969" s="166"/>
      <c r="G969" s="253" t="s">
        <v>64</v>
      </c>
      <c r="H969" s="189"/>
      <c r="I969" s="189"/>
      <c r="J969" s="169">
        <v>0</v>
      </c>
      <c r="K969" s="169">
        <v>0</v>
      </c>
      <c r="L969" s="169">
        <v>1.2886345851191401E-2</v>
      </c>
      <c r="M969" s="169">
        <v>7.7470038969836112E-3</v>
      </c>
      <c r="N969" s="169">
        <v>7.7979281359603003E-3</v>
      </c>
      <c r="O969" s="169">
        <v>9.5093984116982194E-3</v>
      </c>
      <c r="P969" s="169">
        <v>1.3221231414704099E-2</v>
      </c>
      <c r="Q969" s="169">
        <v>0</v>
      </c>
      <c r="R969" s="169">
        <v>0</v>
      </c>
      <c r="S969" s="169">
        <v>0</v>
      </c>
      <c r="T969" s="169">
        <v>0</v>
      </c>
      <c r="U969" s="169">
        <v>0</v>
      </c>
      <c r="V969" s="116"/>
    </row>
    <row r="970" spans="1:23" ht="12.75" customHeight="1" outlineLevel="1">
      <c r="A970" s="118">
        <f t="shared" si="86"/>
        <v>0</v>
      </c>
      <c r="D970" s="164" t="s">
        <v>993</v>
      </c>
      <c r="E970" s="166" t="s">
        <v>994</v>
      </c>
      <c r="F970" s="166"/>
      <c r="G970" s="253" t="s">
        <v>64</v>
      </c>
      <c r="H970" s="189"/>
      <c r="I970" s="189"/>
      <c r="J970" s="169">
        <v>0</v>
      </c>
      <c r="K970" s="169">
        <v>0</v>
      </c>
      <c r="L970" s="169">
        <v>9.5772117138796201E-2</v>
      </c>
      <c r="M970" s="169">
        <v>6.9966314837844296E-2</v>
      </c>
      <c r="N970" s="169">
        <v>7.0069433106108303E-2</v>
      </c>
      <c r="O970" s="169">
        <v>8.0573323764771901E-2</v>
      </c>
      <c r="P970" s="169">
        <v>9.6372308023688402E-2</v>
      </c>
      <c r="Q970" s="169">
        <v>0</v>
      </c>
      <c r="R970" s="169">
        <v>0</v>
      </c>
      <c r="S970" s="169">
        <v>0</v>
      </c>
      <c r="T970" s="169">
        <v>0</v>
      </c>
      <c r="U970" s="169">
        <v>0</v>
      </c>
      <c r="V970" s="116"/>
    </row>
    <row r="971" spans="1:23" ht="12.75" customHeight="1" outlineLevel="1">
      <c r="A971" s="118">
        <f t="shared" si="86"/>
        <v>0</v>
      </c>
      <c r="D971" s="142"/>
      <c r="E971" s="168" t="s">
        <v>995</v>
      </c>
      <c r="F971" s="168"/>
      <c r="G971" s="168" t="s">
        <v>64</v>
      </c>
      <c r="J971" s="257">
        <f t="shared" ref="J971:U971" si="87" xml:space="preserve"> 1 - SUM(J967:J970)</f>
        <v>1</v>
      </c>
      <c r="K971" s="257">
        <f t="shared" si="87"/>
        <v>1</v>
      </c>
      <c r="L971" s="257">
        <f t="shared" si="87"/>
        <v>0.67101743256614843</v>
      </c>
      <c r="M971" s="257">
        <f t="shared" si="87"/>
        <v>0.70954086723014198</v>
      </c>
      <c r="N971" s="257">
        <f t="shared" si="87"/>
        <v>0.73399223370966027</v>
      </c>
      <c r="O971" s="257">
        <f t="shared" si="87"/>
        <v>0.74354761844880279</v>
      </c>
      <c r="P971" s="257">
        <f t="shared" si="87"/>
        <v>0.73808321942234034</v>
      </c>
      <c r="Q971" s="257">
        <f t="shared" si="87"/>
        <v>1</v>
      </c>
      <c r="R971" s="257">
        <f t="shared" si="87"/>
        <v>1</v>
      </c>
      <c r="S971" s="257">
        <f t="shared" si="87"/>
        <v>1</v>
      </c>
      <c r="T971" s="257">
        <f t="shared" si="87"/>
        <v>1</v>
      </c>
      <c r="U971" s="257">
        <f t="shared" si="87"/>
        <v>1</v>
      </c>
      <c r="V971" s="116"/>
    </row>
    <row r="972" spans="1:23" ht="12.75" customHeight="1" outlineLevel="1">
      <c r="A972" s="118">
        <f t="shared" si="86"/>
        <v>0</v>
      </c>
      <c r="D972" s="142"/>
      <c r="V972" s="116"/>
    </row>
    <row r="973" spans="1:23" s="273" customFormat="1" ht="12.75" customHeight="1" outlineLevel="1">
      <c r="A973" s="118">
        <f t="shared" si="86"/>
        <v>0</v>
      </c>
      <c r="B973" s="209"/>
      <c r="C973" s="210"/>
      <c r="D973" s="185"/>
      <c r="E973" s="185" t="s">
        <v>996</v>
      </c>
      <c r="F973" s="185">
        <v>0</v>
      </c>
      <c r="G973" s="185" t="s">
        <v>29</v>
      </c>
      <c r="H973" s="185">
        <v>0</v>
      </c>
      <c r="I973" s="185">
        <v>0</v>
      </c>
      <c r="J973" s="187">
        <v>0</v>
      </c>
      <c r="K973" s="187">
        <v>0</v>
      </c>
      <c r="L973" s="187">
        <v>0</v>
      </c>
      <c r="M973" s="187">
        <v>0</v>
      </c>
      <c r="N973" s="187">
        <v>0</v>
      </c>
      <c r="O973" s="187">
        <v>0</v>
      </c>
      <c r="P973" s="187">
        <v>0</v>
      </c>
      <c r="Q973" s="187">
        <v>0</v>
      </c>
      <c r="R973" s="187">
        <v>0</v>
      </c>
      <c r="S973" s="187">
        <v>0</v>
      </c>
      <c r="T973" s="187">
        <v>0</v>
      </c>
      <c r="U973" s="187">
        <v>0</v>
      </c>
      <c r="V973" s="272"/>
      <c r="W973" s="212" t="s">
        <v>434</v>
      </c>
    </row>
    <row r="974" spans="1:23" s="273" customFormat="1" ht="12.75" customHeight="1" outlineLevel="1">
      <c r="A974" s="118">
        <f t="shared" si="86"/>
        <v>0</v>
      </c>
      <c r="B974" s="209"/>
      <c r="C974" s="210"/>
      <c r="D974" s="185"/>
      <c r="E974" s="185" t="s">
        <v>997</v>
      </c>
      <c r="F974" s="185">
        <v>0</v>
      </c>
      <c r="G974" s="185" t="s">
        <v>29</v>
      </c>
      <c r="H974" s="185">
        <v>83.0436909952479</v>
      </c>
      <c r="I974" s="185">
        <v>0</v>
      </c>
      <c r="J974" s="187">
        <v>0</v>
      </c>
      <c r="K974" s="187">
        <v>0</v>
      </c>
      <c r="L974" s="187">
        <v>12.4075699311493</v>
      </c>
      <c r="M974" s="187">
        <v>14.513541267558001</v>
      </c>
      <c r="N974" s="187">
        <v>16.954241058075901</v>
      </c>
      <c r="O974" s="187">
        <v>18.897746977605799</v>
      </c>
      <c r="P974" s="187">
        <v>20.270591760858899</v>
      </c>
      <c r="Q974" s="187">
        <v>0</v>
      </c>
      <c r="R974" s="187">
        <v>0</v>
      </c>
      <c r="S974" s="187">
        <v>0</v>
      </c>
      <c r="T974" s="187">
        <v>0</v>
      </c>
      <c r="U974" s="187">
        <v>0</v>
      </c>
      <c r="V974" s="272"/>
      <c r="W974" s="212" t="s">
        <v>434</v>
      </c>
    </row>
    <row r="975" spans="1:23" ht="12.75" customHeight="1" outlineLevel="1">
      <c r="A975" s="118">
        <f t="shared" si="86"/>
        <v>0</v>
      </c>
      <c r="D975" s="142"/>
      <c r="V975" s="116"/>
    </row>
    <row r="976" spans="1:23" ht="12.75" customHeight="1" outlineLevel="1">
      <c r="A976" s="118">
        <f t="shared" si="86"/>
        <v>0</v>
      </c>
      <c r="B976" s="209"/>
      <c r="C976" s="210"/>
      <c r="D976" s="164" t="s">
        <v>998</v>
      </c>
      <c r="E976" s="185" t="s">
        <v>999</v>
      </c>
      <c r="F976" s="185">
        <v>0</v>
      </c>
      <c r="G976" s="186" t="s">
        <v>29</v>
      </c>
      <c r="H976" s="186">
        <f xml:space="preserve"> SUM(J976:U976)</f>
        <v>0</v>
      </c>
      <c r="I976" s="186"/>
      <c r="J976" s="187">
        <v>0</v>
      </c>
      <c r="K976" s="187">
        <v>0</v>
      </c>
      <c r="L976" s="187">
        <v>0</v>
      </c>
      <c r="M976" s="187">
        <v>0</v>
      </c>
      <c r="N976" s="187">
        <v>0</v>
      </c>
      <c r="O976" s="187">
        <v>0</v>
      </c>
      <c r="P976" s="187">
        <v>0</v>
      </c>
      <c r="Q976" s="187">
        <v>0</v>
      </c>
      <c r="R976" s="187">
        <v>0</v>
      </c>
      <c r="S976" s="187">
        <v>0</v>
      </c>
      <c r="T976" s="187">
        <v>0</v>
      </c>
      <c r="U976" s="187">
        <v>0</v>
      </c>
      <c r="V976" s="211"/>
      <c r="W976" s="212" t="s">
        <v>434</v>
      </c>
    </row>
    <row r="977" spans="1:23" ht="12.75" customHeight="1" outlineLevel="1">
      <c r="A977" s="118">
        <f t="shared" si="86"/>
        <v>0</v>
      </c>
      <c r="B977" s="209"/>
      <c r="C977" s="210"/>
      <c r="D977" s="164" t="s">
        <v>1000</v>
      </c>
      <c r="E977" s="185" t="s">
        <v>1001</v>
      </c>
      <c r="F977" s="185">
        <v>0</v>
      </c>
      <c r="G977" s="186" t="s">
        <v>29</v>
      </c>
      <c r="H977" s="186">
        <f xml:space="preserve"> SUM(J977:U977)</f>
        <v>-6.6566888937557902</v>
      </c>
      <c r="I977" s="186"/>
      <c r="J977" s="187">
        <v>0</v>
      </c>
      <c r="K977" s="187">
        <v>0</v>
      </c>
      <c r="L977" s="187">
        <v>-1.5473071954167601</v>
      </c>
      <c r="M977" s="187">
        <v>-1.44117322110742</v>
      </c>
      <c r="N977" s="187">
        <v>-1.3502012431279899</v>
      </c>
      <c r="O977" s="187">
        <v>-1.19815431747255</v>
      </c>
      <c r="P977" s="187">
        <v>-1.11985291663107</v>
      </c>
      <c r="Q977" s="187">
        <v>0</v>
      </c>
      <c r="R977" s="187">
        <v>0</v>
      </c>
      <c r="S977" s="187">
        <v>0</v>
      </c>
      <c r="T977" s="187">
        <v>0</v>
      </c>
      <c r="U977" s="187">
        <v>0</v>
      </c>
      <c r="V977" s="211"/>
      <c r="W977" s="212" t="s">
        <v>342</v>
      </c>
    </row>
    <row r="978" spans="1:23" ht="12.75" customHeight="1" outlineLevel="1">
      <c r="A978" s="118">
        <f t="shared" si="86"/>
        <v>0</v>
      </c>
      <c r="D978" s="142"/>
      <c r="V978" s="116"/>
    </row>
    <row r="979" spans="1:23" s="142" customFormat="1" ht="12.75" customHeight="1" outlineLevel="1">
      <c r="A979" s="118">
        <f t="shared" si="86"/>
        <v>0</v>
      </c>
      <c r="B979" s="289"/>
      <c r="C979" s="290"/>
      <c r="D979" s="174"/>
      <c r="E979" s="185" t="s">
        <v>1002</v>
      </c>
      <c r="F979" s="185">
        <v>0</v>
      </c>
      <c r="G979" s="185" t="s">
        <v>29</v>
      </c>
      <c r="H979" s="185">
        <v>0</v>
      </c>
      <c r="I979" s="185">
        <v>0</v>
      </c>
      <c r="J979" s="187">
        <v>0</v>
      </c>
      <c r="K979" s="187">
        <v>0</v>
      </c>
      <c r="L979" s="187">
        <v>0</v>
      </c>
      <c r="M979" s="187">
        <v>0</v>
      </c>
      <c r="N979" s="187">
        <v>0</v>
      </c>
      <c r="O979" s="187">
        <v>0</v>
      </c>
      <c r="P979" s="187">
        <v>0</v>
      </c>
      <c r="Q979" s="187">
        <v>0</v>
      </c>
      <c r="R979" s="187">
        <v>0</v>
      </c>
      <c r="S979" s="187">
        <v>0</v>
      </c>
      <c r="T979" s="187">
        <v>0</v>
      </c>
      <c r="U979" s="187">
        <v>0</v>
      </c>
      <c r="V979" s="272"/>
      <c r="W979" s="212" t="s">
        <v>434</v>
      </c>
    </row>
    <row r="980" spans="1:23" ht="12.75" customHeight="1" outlineLevel="1">
      <c r="A980" s="118">
        <f t="shared" si="86"/>
        <v>0</v>
      </c>
      <c r="D980" s="142"/>
      <c r="V980" s="116"/>
    </row>
    <row r="981" spans="1:23" ht="12.75" customHeight="1" outlineLevel="1">
      <c r="A981" s="118">
        <f t="shared" si="86"/>
        <v>0</v>
      </c>
      <c r="B981" s="209"/>
      <c r="C981" s="210"/>
      <c r="D981" s="164" t="s">
        <v>1003</v>
      </c>
      <c r="E981" s="185" t="s">
        <v>1004</v>
      </c>
      <c r="F981" s="185">
        <v>0</v>
      </c>
      <c r="G981" s="186" t="s">
        <v>29</v>
      </c>
      <c r="H981" s="186">
        <f xml:space="preserve"> SUM(J981:U981)</f>
        <v>0</v>
      </c>
      <c r="I981" s="186"/>
      <c r="J981" s="187">
        <v>0</v>
      </c>
      <c r="K981" s="187">
        <v>0</v>
      </c>
      <c r="L981" s="187">
        <v>0</v>
      </c>
      <c r="M981" s="187">
        <v>0</v>
      </c>
      <c r="N981" s="187">
        <v>0</v>
      </c>
      <c r="O981" s="187">
        <v>0</v>
      </c>
      <c r="P981" s="187">
        <v>0</v>
      </c>
      <c r="Q981" s="187">
        <v>0</v>
      </c>
      <c r="R981" s="187">
        <v>0</v>
      </c>
      <c r="S981" s="187">
        <v>0</v>
      </c>
      <c r="T981" s="187">
        <v>0</v>
      </c>
      <c r="U981" s="187">
        <v>0</v>
      </c>
      <c r="V981" s="211"/>
      <c r="W981" s="212" t="s">
        <v>434</v>
      </c>
    </row>
    <row r="982" spans="1:23" ht="12.75" customHeight="1" outlineLevel="1">
      <c r="A982" s="118">
        <f t="shared" si="86"/>
        <v>0</v>
      </c>
      <c r="B982" s="209"/>
      <c r="C982" s="210"/>
      <c r="D982" s="164" t="s">
        <v>1005</v>
      </c>
      <c r="E982" s="185" t="s">
        <v>1006</v>
      </c>
      <c r="F982" s="185" t="s">
        <v>579</v>
      </c>
      <c r="G982" s="186" t="s">
        <v>29</v>
      </c>
      <c r="H982" s="186">
        <f xml:space="preserve"> SUM(J982:U982)</f>
        <v>-0.33200000000000002</v>
      </c>
      <c r="I982" s="186"/>
      <c r="J982" s="187">
        <v>0</v>
      </c>
      <c r="K982" s="187">
        <v>0</v>
      </c>
      <c r="L982" s="187">
        <v>-5.8999999999999983E-2</v>
      </c>
      <c r="M982" s="187">
        <v>-6.4000000000000001E-2</v>
      </c>
      <c r="N982" s="187">
        <v>-6.8000000000000005E-2</v>
      </c>
      <c r="O982" s="187">
        <v>-6.999999999999984E-2</v>
      </c>
      <c r="P982" s="187">
        <v>-7.1000000000000174E-2</v>
      </c>
      <c r="Q982" s="187">
        <v>0</v>
      </c>
      <c r="R982" s="187">
        <v>0</v>
      </c>
      <c r="S982" s="187">
        <v>0</v>
      </c>
      <c r="T982" s="187">
        <v>0</v>
      </c>
      <c r="U982" s="187">
        <v>0</v>
      </c>
      <c r="V982" s="211"/>
      <c r="W982" s="212" t="s">
        <v>434</v>
      </c>
    </row>
    <row r="983" spans="1:23" ht="12.75" customHeight="1" outlineLevel="1">
      <c r="A983" s="118">
        <f t="shared" si="86"/>
        <v>0</v>
      </c>
      <c r="D983" s="142"/>
      <c r="V983" s="116"/>
    </row>
    <row r="984" spans="1:23" ht="12.75" customHeight="1" outlineLevel="1">
      <c r="A984" s="118">
        <f t="shared" si="86"/>
        <v>0</v>
      </c>
      <c r="B984" s="209"/>
      <c r="C984" s="210"/>
      <c r="D984" s="178"/>
      <c r="E984" s="185" t="s">
        <v>1007</v>
      </c>
      <c r="F984" s="185">
        <v>0</v>
      </c>
      <c r="G984" s="185" t="s">
        <v>29</v>
      </c>
      <c r="H984" s="185">
        <v>0</v>
      </c>
      <c r="I984" s="185">
        <v>0</v>
      </c>
      <c r="J984" s="187" t="s">
        <v>441</v>
      </c>
      <c r="K984" s="187" t="s">
        <v>441</v>
      </c>
      <c r="L984" s="187" t="s">
        <v>441</v>
      </c>
      <c r="M984" s="187" t="s">
        <v>441</v>
      </c>
      <c r="N984" s="187" t="s">
        <v>441</v>
      </c>
      <c r="O984" s="187" t="s">
        <v>441</v>
      </c>
      <c r="P984" s="187" t="s">
        <v>441</v>
      </c>
      <c r="Q984" s="187" t="s">
        <v>441</v>
      </c>
      <c r="R984" s="187" t="s">
        <v>441</v>
      </c>
      <c r="S984" s="187" t="s">
        <v>441</v>
      </c>
      <c r="T984" s="187" t="s">
        <v>441</v>
      </c>
      <c r="U984" s="187" t="s">
        <v>441</v>
      </c>
      <c r="V984" s="211"/>
      <c r="W984" s="212" t="s">
        <v>434</v>
      </c>
    </row>
    <row r="985" spans="1:23" ht="12.75" customHeight="1" outlineLevel="1">
      <c r="A985" s="118">
        <f t="shared" si="86"/>
        <v>0</v>
      </c>
      <c r="D985" s="142"/>
      <c r="V985" s="116"/>
    </row>
    <row r="986" spans="1:23" ht="12.75" customHeight="1" outlineLevel="1">
      <c r="A986" s="118">
        <f t="shared" si="86"/>
        <v>0</v>
      </c>
      <c r="D986" s="142"/>
      <c r="V986" s="116"/>
    </row>
    <row r="987" spans="1:23" ht="12.75" customHeight="1" outlineLevel="1">
      <c r="A987" s="105" t="s">
        <v>867</v>
      </c>
      <c r="D987" s="142"/>
      <c r="V987" s="116"/>
    </row>
    <row r="988" spans="1:23" ht="12.75" customHeight="1" outlineLevel="1">
      <c r="A988" s="118">
        <f t="shared" ref="A988:A996" si="88" xml:space="preserve"> IF(OR(D988 = "", D988 ="tbc", D988 = "n/a"), 0, COUNTIF($D$7:$D$2035, D988) - 1)</f>
        <v>0</v>
      </c>
      <c r="D988" s="142"/>
      <c r="V988" s="116"/>
    </row>
    <row r="989" spans="1:23" ht="12.75" customHeight="1" outlineLevel="1">
      <c r="A989" s="118">
        <f t="shared" si="88"/>
        <v>0</v>
      </c>
      <c r="B989" s="209"/>
      <c r="C989" s="210"/>
      <c r="D989" s="164" t="s">
        <v>1008</v>
      </c>
      <c r="E989" s="185" t="s">
        <v>1009</v>
      </c>
      <c r="F989" s="185" t="s">
        <v>579</v>
      </c>
      <c r="G989" s="186" t="s">
        <v>29</v>
      </c>
      <c r="H989" s="186">
        <f t="shared" ref="H989:H994" si="89" xml:space="preserve"> SUM(J989:U989)</f>
        <v>-8.814888501109051</v>
      </c>
      <c r="I989" s="186"/>
      <c r="J989" s="187">
        <v>0</v>
      </c>
      <c r="K989" s="187">
        <v>0</v>
      </c>
      <c r="L989" s="187">
        <v>-1.82894172877534</v>
      </c>
      <c r="M989" s="187">
        <v>-1.75307317148569</v>
      </c>
      <c r="N989" s="187">
        <v>-1.68148490980353</v>
      </c>
      <c r="O989" s="187">
        <v>-1.77812347595388</v>
      </c>
      <c r="P989" s="187">
        <v>-1.7732652150906101</v>
      </c>
      <c r="Q989" s="187">
        <v>0</v>
      </c>
      <c r="R989" s="187">
        <v>0</v>
      </c>
      <c r="S989" s="187">
        <v>0</v>
      </c>
      <c r="T989" s="187">
        <v>0</v>
      </c>
      <c r="U989" s="187">
        <v>0</v>
      </c>
      <c r="V989" s="211"/>
      <c r="W989" s="212" t="s">
        <v>434</v>
      </c>
    </row>
    <row r="990" spans="1:23" ht="12.75" customHeight="1" outlineLevel="1">
      <c r="A990" s="118">
        <f t="shared" si="88"/>
        <v>0</v>
      </c>
      <c r="B990" s="209"/>
      <c r="C990" s="210"/>
      <c r="D990" s="164" t="s">
        <v>1010</v>
      </c>
      <c r="E990" s="185" t="s">
        <v>1011</v>
      </c>
      <c r="F990" s="185">
        <v>9.2399400000000007</v>
      </c>
      <c r="G990" s="186" t="s">
        <v>29</v>
      </c>
      <c r="H990" s="186">
        <f t="shared" si="89"/>
        <v>60.388025984915735</v>
      </c>
      <c r="I990" s="186"/>
      <c r="J990" s="187">
        <v>9.9691807603181495</v>
      </c>
      <c r="K990" s="187">
        <v>10.007376855185299</v>
      </c>
      <c r="L990" s="187">
        <v>9.0524744835072894</v>
      </c>
      <c r="M990" s="187">
        <v>8.5177291553676202</v>
      </c>
      <c r="N990" s="187">
        <v>8.0593760169621902</v>
      </c>
      <c r="O990" s="187">
        <v>7.6010228785567504</v>
      </c>
      <c r="P990" s="187">
        <v>7.18086583501844</v>
      </c>
      <c r="Q990" s="187">
        <v>0</v>
      </c>
      <c r="R990" s="187">
        <v>0</v>
      </c>
      <c r="S990" s="187">
        <v>0</v>
      </c>
      <c r="T990" s="187">
        <v>0</v>
      </c>
      <c r="U990" s="187">
        <v>0</v>
      </c>
      <c r="V990" s="211"/>
      <c r="W990" s="212" t="s">
        <v>342</v>
      </c>
    </row>
    <row r="991" spans="1:23" ht="12.75" customHeight="1" outlineLevel="1">
      <c r="A991" s="118">
        <f t="shared" si="88"/>
        <v>0</v>
      </c>
      <c r="B991" s="209"/>
      <c r="C991" s="210"/>
      <c r="D991" s="164" t="s">
        <v>1012</v>
      </c>
      <c r="E991" s="185" t="s">
        <v>1013</v>
      </c>
      <c r="F991" s="185">
        <v>0.66847098073575895</v>
      </c>
      <c r="G991" s="186" t="s">
        <v>29</v>
      </c>
      <c r="H991" s="186">
        <f t="shared" si="89"/>
        <v>7.4579082153521608</v>
      </c>
      <c r="I991" s="186"/>
      <c r="J991" s="187">
        <v>0.919468136139305</v>
      </c>
      <c r="K991" s="187">
        <v>0.96033338663438494</v>
      </c>
      <c r="L991" s="187">
        <v>1.0216312623770101</v>
      </c>
      <c r="M991" s="187">
        <v>1.07271282549586</v>
      </c>
      <c r="N991" s="187">
        <v>1.1135780759909399</v>
      </c>
      <c r="O991" s="187">
        <v>1.1646596391097901</v>
      </c>
      <c r="P991" s="187">
        <v>1.20552488960487</v>
      </c>
      <c r="Q991" s="187">
        <v>0</v>
      </c>
      <c r="R991" s="187">
        <v>0</v>
      </c>
      <c r="S991" s="187">
        <v>0</v>
      </c>
      <c r="T991" s="187">
        <v>0</v>
      </c>
      <c r="U991" s="187">
        <v>0</v>
      </c>
      <c r="V991" s="211"/>
      <c r="W991" s="212" t="s">
        <v>342</v>
      </c>
    </row>
    <row r="992" spans="1:23" ht="12.75" customHeight="1" outlineLevel="1">
      <c r="A992" s="118">
        <f t="shared" si="88"/>
        <v>0</v>
      </c>
      <c r="B992" s="209"/>
      <c r="C992" s="210"/>
      <c r="D992" s="164" t="s">
        <v>1014</v>
      </c>
      <c r="E992" s="185" t="s">
        <v>1015</v>
      </c>
      <c r="F992" s="185">
        <v>0</v>
      </c>
      <c r="G992" s="186" t="s">
        <v>29</v>
      </c>
      <c r="H992" s="186">
        <f t="shared" si="89"/>
        <v>10.00611226091919</v>
      </c>
      <c r="I992" s="186"/>
      <c r="J992" s="187">
        <v>1.6693819031442001</v>
      </c>
      <c r="K992" s="187">
        <v>1.5879486395761899</v>
      </c>
      <c r="L992" s="187">
        <v>1.45561958627817</v>
      </c>
      <c r="M992" s="187">
        <v>1.3843654806561601</v>
      </c>
      <c r="N992" s="187">
        <v>1.3232905329801601</v>
      </c>
      <c r="O992" s="187">
        <v>1.3232905329801601</v>
      </c>
      <c r="P992" s="187">
        <v>1.2622155853041499</v>
      </c>
      <c r="Q992" s="187">
        <v>0</v>
      </c>
      <c r="R992" s="187">
        <v>0</v>
      </c>
      <c r="S992" s="187">
        <v>0</v>
      </c>
      <c r="T992" s="187">
        <v>0</v>
      </c>
      <c r="U992" s="187">
        <v>0</v>
      </c>
      <c r="V992" s="211"/>
      <c r="W992" s="212" t="s">
        <v>342</v>
      </c>
    </row>
    <row r="993" spans="1:23" ht="12.75" customHeight="1" outlineLevel="1">
      <c r="A993" s="118">
        <f t="shared" si="88"/>
        <v>0</v>
      </c>
      <c r="B993" s="209"/>
      <c r="C993" s="210"/>
      <c r="D993" s="164" t="s">
        <v>1016</v>
      </c>
      <c r="E993" s="185" t="s">
        <v>1017</v>
      </c>
      <c r="F993" s="185">
        <v>0</v>
      </c>
      <c r="G993" s="186" t="s">
        <v>29</v>
      </c>
      <c r="H993" s="186">
        <f t="shared" si="89"/>
        <v>0</v>
      </c>
      <c r="I993" s="186"/>
      <c r="J993" s="187">
        <v>0</v>
      </c>
      <c r="K993" s="187">
        <v>0</v>
      </c>
      <c r="L993" s="187">
        <v>0</v>
      </c>
      <c r="M993" s="187">
        <v>0</v>
      </c>
      <c r="N993" s="187">
        <v>0</v>
      </c>
      <c r="O993" s="187">
        <v>0</v>
      </c>
      <c r="P993" s="187">
        <v>0</v>
      </c>
      <c r="Q993" s="187">
        <v>0</v>
      </c>
      <c r="R993" s="187">
        <v>0</v>
      </c>
      <c r="S993" s="187">
        <v>0</v>
      </c>
      <c r="T993" s="187">
        <v>0</v>
      </c>
      <c r="U993" s="187">
        <v>0</v>
      </c>
      <c r="V993" s="211"/>
      <c r="W993" s="212" t="s">
        <v>434</v>
      </c>
    </row>
    <row r="994" spans="1:23" ht="12.75" customHeight="1" outlineLevel="1">
      <c r="A994" s="118">
        <f t="shared" si="88"/>
        <v>0</v>
      </c>
      <c r="B994" s="209"/>
      <c r="C994" s="210"/>
      <c r="D994" s="164" t="s">
        <v>1018</v>
      </c>
      <c r="E994" s="185" t="s">
        <v>1019</v>
      </c>
      <c r="F994" s="185">
        <v>0</v>
      </c>
      <c r="G994" s="186" t="s">
        <v>29</v>
      </c>
      <c r="H994" s="186">
        <f t="shared" si="89"/>
        <v>0</v>
      </c>
      <c r="I994" s="186"/>
      <c r="J994" s="187">
        <v>0</v>
      </c>
      <c r="K994" s="187">
        <v>0</v>
      </c>
      <c r="L994" s="187">
        <v>0</v>
      </c>
      <c r="M994" s="187">
        <v>0</v>
      </c>
      <c r="N994" s="187">
        <v>0</v>
      </c>
      <c r="O994" s="187">
        <v>0</v>
      </c>
      <c r="P994" s="187">
        <v>0</v>
      </c>
      <c r="Q994" s="187">
        <v>0</v>
      </c>
      <c r="R994" s="187">
        <v>0</v>
      </c>
      <c r="S994" s="187">
        <v>0</v>
      </c>
      <c r="T994" s="187">
        <v>0</v>
      </c>
      <c r="U994" s="187">
        <v>0</v>
      </c>
      <c r="V994" s="211"/>
      <c r="W994" s="212" t="s">
        <v>434</v>
      </c>
    </row>
    <row r="995" spans="1:23" ht="12.75" customHeight="1" outlineLevel="1">
      <c r="A995" s="118">
        <f t="shared" si="88"/>
        <v>0</v>
      </c>
      <c r="D995" s="142"/>
      <c r="V995" s="116"/>
    </row>
    <row r="996" spans="1:23" ht="12.75" customHeight="1" outlineLevel="1">
      <c r="A996" s="118">
        <f t="shared" si="88"/>
        <v>0</v>
      </c>
      <c r="D996" s="142"/>
      <c r="V996" s="116"/>
    </row>
    <row r="997" spans="1:23" ht="12.75" customHeight="1" outlineLevel="1">
      <c r="A997" s="105" t="s">
        <v>555</v>
      </c>
      <c r="D997" s="142"/>
      <c r="V997" s="116"/>
    </row>
    <row r="998" spans="1:23" ht="12.75" customHeight="1" outlineLevel="1">
      <c r="A998" s="118">
        <f t="shared" ref="A998:A1003" si="90" xml:space="preserve"> IF(OR(D998 = "", D998 ="tbc", D998 = "n/a"), 0, COUNTIF($D$7:$D$2035, D998) - 1)</f>
        <v>0</v>
      </c>
      <c r="D998" s="142"/>
      <c r="V998" s="116"/>
    </row>
    <row r="999" spans="1:23" ht="12.75" customHeight="1" outlineLevel="1">
      <c r="A999" s="118">
        <f t="shared" si="90"/>
        <v>0</v>
      </c>
      <c r="B999" s="209"/>
      <c r="C999" s="210"/>
      <c r="D999" s="164" t="s">
        <v>1020</v>
      </c>
      <c r="E999" s="185" t="s">
        <v>1021</v>
      </c>
      <c r="F999" s="185">
        <v>0</v>
      </c>
      <c r="G999" s="186" t="s">
        <v>29</v>
      </c>
      <c r="H999" s="186">
        <f xml:space="preserve"> SUM(J999:U999)</f>
        <v>-7.7200680649739235</v>
      </c>
      <c r="I999" s="186"/>
      <c r="J999" s="187">
        <v>0</v>
      </c>
      <c r="K999" s="187">
        <v>0</v>
      </c>
      <c r="L999" s="187">
        <v>-2.5218669679047827</v>
      </c>
      <c r="M999" s="187">
        <v>-2.5724101830764909</v>
      </c>
      <c r="N999" s="187">
        <v>-2.6257909139926499</v>
      </c>
      <c r="O999" s="187">
        <v>0</v>
      </c>
      <c r="P999" s="187">
        <v>0</v>
      </c>
      <c r="Q999" s="187">
        <v>0</v>
      </c>
      <c r="R999" s="187">
        <v>0</v>
      </c>
      <c r="S999" s="187">
        <v>0</v>
      </c>
      <c r="T999" s="187">
        <v>0</v>
      </c>
      <c r="U999" s="187">
        <v>0</v>
      </c>
      <c r="V999" s="211"/>
      <c r="W999" s="212" t="s">
        <v>434</v>
      </c>
    </row>
    <row r="1000" spans="1:23" ht="12.75" customHeight="1" outlineLevel="1">
      <c r="A1000" s="118">
        <f t="shared" si="90"/>
        <v>0</v>
      </c>
      <c r="D1000" s="142"/>
      <c r="V1000" s="116"/>
    </row>
    <row r="1001" spans="1:23" ht="12.75" customHeight="1" outlineLevel="1">
      <c r="A1001" s="118">
        <f t="shared" si="90"/>
        <v>0</v>
      </c>
      <c r="B1001" s="209"/>
      <c r="C1001" s="210"/>
      <c r="D1001" s="178"/>
      <c r="E1001" s="185" t="s">
        <v>1022</v>
      </c>
      <c r="F1001" s="185" t="s">
        <v>558</v>
      </c>
      <c r="G1001" s="185" t="s">
        <v>29</v>
      </c>
      <c r="H1001" s="185">
        <v>0</v>
      </c>
      <c r="I1001" s="185">
        <v>0</v>
      </c>
      <c r="J1001" s="187" t="s">
        <v>441</v>
      </c>
      <c r="K1001" s="187" t="s">
        <v>441</v>
      </c>
      <c r="L1001" s="187" t="s">
        <v>441</v>
      </c>
      <c r="M1001" s="187" t="s">
        <v>441</v>
      </c>
      <c r="N1001" s="187" t="s">
        <v>441</v>
      </c>
      <c r="O1001" s="187" t="s">
        <v>441</v>
      </c>
      <c r="P1001" s="187" t="s">
        <v>441</v>
      </c>
      <c r="Q1001" s="187" t="s">
        <v>441</v>
      </c>
      <c r="R1001" s="187" t="s">
        <v>441</v>
      </c>
      <c r="S1001" s="187" t="s">
        <v>441</v>
      </c>
      <c r="T1001" s="187" t="s">
        <v>441</v>
      </c>
      <c r="U1001" s="187" t="s">
        <v>441</v>
      </c>
      <c r="V1001" s="211"/>
      <c r="W1001" s="212" t="s">
        <v>434</v>
      </c>
    </row>
    <row r="1002" spans="1:23" ht="12.75" customHeight="1" outlineLevel="1">
      <c r="A1002" s="118">
        <f t="shared" si="90"/>
        <v>0</v>
      </c>
      <c r="D1002" s="142"/>
      <c r="V1002" s="116"/>
    </row>
    <row r="1003" spans="1:23" ht="12.75" customHeight="1" outlineLevel="1">
      <c r="A1003" s="118">
        <f t="shared" si="90"/>
        <v>0</v>
      </c>
      <c r="D1003" s="142"/>
      <c r="V1003" s="116"/>
    </row>
    <row r="1004" spans="1:23" ht="12.75" customHeight="1" outlineLevel="1">
      <c r="A1004" s="105" t="s">
        <v>560</v>
      </c>
      <c r="D1004" s="142"/>
      <c r="V1004" s="116"/>
    </row>
    <row r="1005" spans="1:23" ht="12.75" customHeight="1" outlineLevel="1">
      <c r="A1005" s="118">
        <f xml:space="preserve"> IF(OR(D1005 = "", D1005 ="tbc", D1005 = "n/a"), 0, COUNTIF($D$7:$D$2035, D1005) - 1)</f>
        <v>0</v>
      </c>
      <c r="D1005" s="142"/>
      <c r="V1005" s="116"/>
    </row>
    <row r="1006" spans="1:23" ht="12.75" customHeight="1" outlineLevel="1">
      <c r="A1006" s="118">
        <f xml:space="preserve"> IF(OR(D1006 = "", D1006 ="tbc", D1006 = "n/a"), 0, COUNTIF($D$7:$D$2035, D1006) - 1)</f>
        <v>0</v>
      </c>
      <c r="D1006" s="178"/>
      <c r="E1006" s="168" t="s">
        <v>1023</v>
      </c>
      <c r="F1006" s="245"/>
      <c r="G1006" s="168" t="s">
        <v>64</v>
      </c>
      <c r="H1006" s="168"/>
      <c r="I1006" s="168"/>
      <c r="J1006" s="168"/>
      <c r="K1006" s="168"/>
      <c r="L1006" s="168"/>
      <c r="M1006" s="168"/>
      <c r="N1006" s="168"/>
      <c r="O1006" s="168"/>
      <c r="P1006" s="168"/>
      <c r="Q1006" s="168"/>
      <c r="R1006" s="168"/>
      <c r="S1006" s="168"/>
      <c r="T1006" s="168"/>
      <c r="U1006" s="168"/>
      <c r="V1006" s="116"/>
    </row>
    <row r="1007" spans="1:23" ht="12.75" customHeight="1" outlineLevel="1">
      <c r="A1007" s="118">
        <f xml:space="preserve"> IF(OR(D1007 = "", D1007 ="tbc", D1007 = "n/a"), 0, COUNTIF($D$7:$D$2035, D1007) - 1)</f>
        <v>0</v>
      </c>
      <c r="D1007" s="178"/>
      <c r="E1007" s="168" t="s">
        <v>1024</v>
      </c>
      <c r="F1007" s="245"/>
      <c r="G1007" s="168" t="s">
        <v>64</v>
      </c>
      <c r="H1007" s="168"/>
      <c r="I1007" s="168"/>
      <c r="J1007" s="168"/>
      <c r="K1007" s="168"/>
      <c r="L1007" s="168"/>
      <c r="M1007" s="168"/>
      <c r="N1007" s="168"/>
      <c r="O1007" s="168"/>
      <c r="P1007" s="168"/>
      <c r="Q1007" s="168"/>
      <c r="R1007" s="168"/>
      <c r="S1007" s="168"/>
      <c r="T1007" s="168"/>
      <c r="U1007" s="168"/>
      <c r="V1007" s="116"/>
    </row>
    <row r="1008" spans="1:23" ht="12.75" customHeight="1" outlineLevel="1">
      <c r="A1008" s="118">
        <f xml:space="preserve"> IF(OR(D1008 = "", D1008 ="tbc", D1008 = "n/a"), 0, COUNTIF($D$7:$D$2035, D1008) - 1)</f>
        <v>0</v>
      </c>
      <c r="D1008" s="142"/>
      <c r="V1008" s="116"/>
    </row>
    <row r="1009" spans="1:23" ht="12.75" customHeight="1" outlineLevel="1">
      <c r="A1009" s="118">
        <f xml:space="preserve"> IF(OR(D1009 = "", D1009 ="tbc", D1009 = "n/a"), 0, COUNTIF($D$7:$D$2035, D1009) - 1)</f>
        <v>0</v>
      </c>
      <c r="D1009" s="142"/>
      <c r="V1009" s="116"/>
    </row>
    <row r="1010" spans="1:23" ht="12.75" customHeight="1" outlineLevel="1">
      <c r="A1010" s="105" t="s">
        <v>599</v>
      </c>
      <c r="D1010" s="142"/>
      <c r="V1010" s="116"/>
    </row>
    <row r="1011" spans="1:23" ht="12.75" customHeight="1" outlineLevel="1">
      <c r="A1011" s="118">
        <f xml:space="preserve"> IF(OR(D1011 = "", D1011 ="tbc", D1011 = "n/a"), 0, COUNTIF($D$7:$D$2035, D1011) - 1)</f>
        <v>0</v>
      </c>
      <c r="D1011" s="142"/>
      <c r="V1011" s="116"/>
    </row>
    <row r="1012" spans="1:23" ht="12.75" customHeight="1" outlineLevel="1">
      <c r="A1012" s="118">
        <f xml:space="preserve"> IF(OR(D1012 = "", D1012 ="tbc", D1012 = "n/a"), 0, COUNTIF($D$7:$D$2035, D1012) - 1)</f>
        <v>0</v>
      </c>
      <c r="D1012" s="178"/>
      <c r="E1012" s="180" t="s">
        <v>1025</v>
      </c>
      <c r="F1012" s="180">
        <v>0</v>
      </c>
      <c r="G1012" s="180" t="s">
        <v>601</v>
      </c>
      <c r="H1012" s="180">
        <v>0</v>
      </c>
      <c r="I1012" s="180">
        <v>0</v>
      </c>
      <c r="J1012" s="244" t="s">
        <v>441</v>
      </c>
      <c r="K1012" s="244" t="s">
        <v>441</v>
      </c>
      <c r="L1012" s="244" t="s">
        <v>441</v>
      </c>
      <c r="M1012" s="244" t="s">
        <v>441</v>
      </c>
      <c r="N1012" s="244" t="s">
        <v>441</v>
      </c>
      <c r="O1012" s="244" t="s">
        <v>441</v>
      </c>
      <c r="P1012" s="244" t="s">
        <v>441</v>
      </c>
      <c r="Q1012" s="244" t="s">
        <v>441</v>
      </c>
      <c r="R1012" s="244" t="s">
        <v>441</v>
      </c>
      <c r="S1012" s="244" t="s">
        <v>441</v>
      </c>
      <c r="T1012" s="244" t="s">
        <v>441</v>
      </c>
      <c r="U1012" s="244" t="s">
        <v>441</v>
      </c>
      <c r="V1012" s="116"/>
    </row>
    <row r="1013" spans="1:23" ht="12.75" customHeight="1" outlineLevel="1">
      <c r="A1013" s="118">
        <f xml:space="preserve"> IF(OR(D1013 = "", D1013 ="tbc", D1013 = "n/a"), 0, COUNTIF($D$7:$D$2035, D1013) - 1)</f>
        <v>0</v>
      </c>
      <c r="D1013" s="142"/>
      <c r="V1013" s="116"/>
    </row>
    <row r="1014" spans="1:23" ht="12.75" customHeight="1" outlineLevel="1">
      <c r="A1014" s="118">
        <f xml:space="preserve"> IF(OR(D1014 = "", D1014 ="tbc", D1014 = "n/a"), 0, COUNTIF($D$7:$D$2035, D1014) - 1)</f>
        <v>0</v>
      </c>
      <c r="D1014" s="142"/>
      <c r="V1014" s="116"/>
    </row>
    <row r="1015" spans="1:23" ht="12.75" customHeight="1" outlineLevel="1">
      <c r="A1015" s="105" t="s">
        <v>602</v>
      </c>
      <c r="D1015" s="142"/>
      <c r="V1015" s="116"/>
    </row>
    <row r="1016" spans="1:23" ht="12.75" customHeight="1" outlineLevel="1">
      <c r="A1016" s="118">
        <f xml:space="preserve"> IF(OR(D1016 = "", D1016 ="tbc", D1016 = "n/a"), 0, COUNTIF($D$7:$D$2035, D1016) - 1)</f>
        <v>0</v>
      </c>
      <c r="D1016" s="142"/>
      <c r="V1016" s="116"/>
    </row>
    <row r="1017" spans="1:23" ht="12.75" customHeight="1" outlineLevel="1">
      <c r="A1017" s="118">
        <f xml:space="preserve"> IF(OR(D1017 = "", D1017 ="tbc", D1017 = "n/a"), 0, COUNTIF($D$7:$D$2035, D1017) - 1)</f>
        <v>0</v>
      </c>
      <c r="B1017" s="209"/>
      <c r="C1017" s="210"/>
      <c r="D1017" s="178"/>
      <c r="E1017" s="180" t="s">
        <v>1026</v>
      </c>
      <c r="F1017" s="185">
        <v>0</v>
      </c>
      <c r="G1017" s="185" t="s">
        <v>29</v>
      </c>
      <c r="H1017" s="185">
        <v>0</v>
      </c>
      <c r="I1017" s="185">
        <v>0</v>
      </c>
      <c r="J1017" s="187" t="s">
        <v>441</v>
      </c>
      <c r="K1017" s="187" t="s">
        <v>441</v>
      </c>
      <c r="L1017" s="187" t="s">
        <v>441</v>
      </c>
      <c r="M1017" s="187" t="s">
        <v>441</v>
      </c>
      <c r="N1017" s="187" t="s">
        <v>441</v>
      </c>
      <c r="O1017" s="187" t="s">
        <v>441</v>
      </c>
      <c r="P1017" s="187" t="s">
        <v>441</v>
      </c>
      <c r="Q1017" s="187" t="s">
        <v>441</v>
      </c>
      <c r="R1017" s="187" t="s">
        <v>441</v>
      </c>
      <c r="S1017" s="187" t="s">
        <v>441</v>
      </c>
      <c r="T1017" s="187" t="s">
        <v>441</v>
      </c>
      <c r="U1017" s="187" t="s">
        <v>441</v>
      </c>
      <c r="V1017" s="211"/>
      <c r="W1017" s="212" t="s">
        <v>434</v>
      </c>
    </row>
    <row r="1018" spans="1:23" ht="12.75" customHeight="1" outlineLevel="1">
      <c r="A1018" s="118">
        <f xml:space="preserve"> IF(OR(D1018 = "", D1018 ="tbc", D1018 = "n/a"), 0, COUNTIF($D$7:$D$2035, D1018) - 1)</f>
        <v>0</v>
      </c>
      <c r="D1018" s="142"/>
      <c r="V1018" s="116"/>
    </row>
    <row r="1019" spans="1:23" ht="12.75" customHeight="1" outlineLevel="1">
      <c r="A1019" s="118">
        <f xml:space="preserve"> IF(OR(D1019 = "", D1019 ="tbc", D1019 = "n/a"), 0, COUNTIF($D$7:$D$2035, D1019) - 1)</f>
        <v>0</v>
      </c>
      <c r="D1019" s="142"/>
      <c r="V1019" s="116"/>
    </row>
    <row r="1020" spans="1:23" s="106" customFormat="1" ht="12.75" customHeight="1" outlineLevel="1">
      <c r="A1020" s="105" t="s">
        <v>604</v>
      </c>
      <c r="B1020" s="105"/>
      <c r="C1020" s="111"/>
      <c r="D1020" s="291"/>
      <c r="V1020" s="116"/>
    </row>
    <row r="1021" spans="1:23" ht="12.75" customHeight="1" outlineLevel="1">
      <c r="A1021" s="118">
        <f xml:space="preserve"> IF(OR(D1021 = "", D1021 ="tbc", D1021 = "n/a"), 0, COUNTIF($D$7:$D$2035, D1021) - 1)</f>
        <v>0</v>
      </c>
      <c r="D1021" s="268"/>
      <c r="E1021" s="268"/>
      <c r="F1021" s="268"/>
      <c r="G1021" s="268"/>
      <c r="H1021" s="268"/>
      <c r="I1021" s="268"/>
      <c r="J1021" s="268"/>
      <c r="K1021" s="268"/>
      <c r="L1021" s="268"/>
      <c r="M1021" s="268"/>
      <c r="N1021" s="268"/>
      <c r="O1021" s="268"/>
      <c r="P1021" s="268"/>
      <c r="Q1021" s="268"/>
      <c r="R1021" s="268"/>
      <c r="S1021" s="268"/>
      <c r="T1021" s="268"/>
      <c r="U1021" s="268"/>
      <c r="V1021" s="116"/>
    </row>
    <row r="1022" spans="1:23" ht="12.75" customHeight="1" outlineLevel="1">
      <c r="A1022" s="118">
        <f xml:space="preserve"> IF(OR(D1022 = "", D1022 ="tbc", D1022 = "n/a"), 0, COUNTIF($D$7:$D$2035, D1022) - 1)</f>
        <v>0</v>
      </c>
      <c r="D1022" s="142"/>
      <c r="E1022" s="142" t="s">
        <v>1027</v>
      </c>
      <c r="F1022" s="142">
        <v>0</v>
      </c>
      <c r="G1022" s="142" t="s">
        <v>1028</v>
      </c>
      <c r="H1022" s="142">
        <v>0</v>
      </c>
      <c r="I1022" s="142">
        <v>0</v>
      </c>
      <c r="J1022" s="142">
        <v>373813.36247407697</v>
      </c>
      <c r="K1022" s="142">
        <v>381376.45953610999</v>
      </c>
      <c r="L1022" s="142">
        <v>396330</v>
      </c>
      <c r="M1022" s="142">
        <v>401020</v>
      </c>
      <c r="N1022" s="142">
        <v>403150</v>
      </c>
      <c r="O1022" s="142">
        <v>405290</v>
      </c>
      <c r="P1022" s="142">
        <v>407420</v>
      </c>
      <c r="Q1022" s="142">
        <v>408359.65927267901</v>
      </c>
      <c r="R1022" s="142">
        <v>410229.05954039103</v>
      </c>
      <c r="S1022" s="142">
        <v>411295.24696159002</v>
      </c>
      <c r="T1022" s="142">
        <v>412361.43438278901</v>
      </c>
      <c r="U1022" s="142">
        <v>413427.62180398701</v>
      </c>
      <c r="V1022" s="116"/>
      <c r="W1022" s="130"/>
    </row>
    <row r="1023" spans="1:23" ht="12.75" customHeight="1" outlineLevel="1">
      <c r="A1023" s="118">
        <f xml:space="preserve"> IF(OR(D1023 = "", D1023 ="tbc", D1023 = "n/a"), 0, COUNTIF($D$7:$D$2035, D1023) - 1)</f>
        <v>0</v>
      </c>
      <c r="D1023" s="174"/>
      <c r="V1023" s="116"/>
      <c r="W1023" s="107"/>
    </row>
    <row r="1024" spans="1:23" ht="12.75" customHeight="1" outlineLevel="1">
      <c r="A1024" s="118">
        <f xml:space="preserve"> IF(OR(D1024 = "", D1024 ="tbc", D1024 = "n/a"), 0, COUNTIF($D$7:$D$2035, D1024) - 1)</f>
        <v>0</v>
      </c>
      <c r="D1024" s="142"/>
      <c r="V1024" s="116"/>
    </row>
    <row r="1025" spans="1:23" ht="12.75" customHeight="1" outlineLevel="1">
      <c r="A1025" s="105" t="s">
        <v>1029</v>
      </c>
      <c r="D1025" s="142"/>
      <c r="V1025" s="116"/>
    </row>
    <row r="1026" spans="1:23" ht="12.75" customHeight="1" outlineLevel="1">
      <c r="A1026" s="118">
        <f t="shared" ref="A1026:A1033" si="91" xml:space="preserve"> IF(OR(D1026 = "", D1026 ="tbc", D1026 = "n/a"), 0, COUNTIF($D$7:$D$2035, D1026) - 1)</f>
        <v>0</v>
      </c>
      <c r="D1026" s="142"/>
      <c r="V1026" s="116"/>
    </row>
    <row r="1027" spans="1:23" s="259" customFormat="1" ht="12.75" customHeight="1" outlineLevel="1">
      <c r="A1027" s="118">
        <f t="shared" si="91"/>
        <v>0</v>
      </c>
      <c r="B1027" s="209"/>
      <c r="C1027" s="210"/>
      <c r="D1027" s="221"/>
      <c r="E1027" s="185" t="s">
        <v>1030</v>
      </c>
      <c r="F1027" s="185" t="s">
        <v>607</v>
      </c>
      <c r="G1027" s="185" t="s">
        <v>29</v>
      </c>
      <c r="H1027" s="185">
        <v>806.79501795667704</v>
      </c>
      <c r="I1027" s="185">
        <v>0</v>
      </c>
      <c r="J1027" s="258">
        <v>0</v>
      </c>
      <c r="K1027" s="258">
        <v>0</v>
      </c>
      <c r="L1027" s="258">
        <v>151.22404670243594</v>
      </c>
      <c r="M1027" s="258">
        <v>158.27867594876471</v>
      </c>
      <c r="N1027" s="258">
        <v>164.71208024847689</v>
      </c>
      <c r="O1027" s="258">
        <v>164.91546886820709</v>
      </c>
      <c r="P1027" s="258">
        <v>167.66474618879235</v>
      </c>
      <c r="Q1027" s="258">
        <v>0</v>
      </c>
      <c r="R1027" s="258">
        <v>0</v>
      </c>
      <c r="S1027" s="258">
        <v>0</v>
      </c>
      <c r="T1027" s="258">
        <v>0</v>
      </c>
      <c r="U1027" s="258">
        <v>0</v>
      </c>
      <c r="V1027" s="211"/>
      <c r="W1027" s="212" t="s">
        <v>342</v>
      </c>
    </row>
    <row r="1028" spans="1:23" s="109" customFormat="1" ht="12.75" customHeight="1" outlineLevel="1">
      <c r="A1028" s="118">
        <f t="shared" si="91"/>
        <v>0</v>
      </c>
      <c r="B1028" s="176"/>
      <c r="C1028" s="177"/>
      <c r="D1028" s="166"/>
      <c r="E1028" s="166" t="s">
        <v>1031</v>
      </c>
      <c r="F1028" s="166" t="s">
        <v>607</v>
      </c>
      <c r="G1028" s="166" t="s">
        <v>64</v>
      </c>
      <c r="H1028" s="166">
        <v>0</v>
      </c>
      <c r="I1028" s="166">
        <v>0</v>
      </c>
      <c r="J1028" s="271">
        <v>0</v>
      </c>
      <c r="K1028" s="271">
        <v>0</v>
      </c>
      <c r="L1028" s="271">
        <v>0</v>
      </c>
      <c r="M1028" s="271">
        <v>0</v>
      </c>
      <c r="N1028" s="271">
        <v>0</v>
      </c>
      <c r="O1028" s="271">
        <v>0</v>
      </c>
      <c r="P1028" s="271">
        <v>0</v>
      </c>
      <c r="Q1028" s="271">
        <v>0</v>
      </c>
      <c r="R1028" s="271">
        <v>0</v>
      </c>
      <c r="S1028" s="271">
        <v>0</v>
      </c>
      <c r="T1028" s="271">
        <v>0</v>
      </c>
      <c r="U1028" s="271">
        <v>0</v>
      </c>
      <c r="V1028" s="255"/>
      <c r="W1028" s="256"/>
    </row>
    <row r="1029" spans="1:23" ht="12.75" customHeight="1" outlineLevel="1">
      <c r="A1029" s="118">
        <f t="shared" si="91"/>
        <v>0</v>
      </c>
      <c r="D1029" s="142"/>
      <c r="V1029" s="116"/>
    </row>
    <row r="1030" spans="1:23" ht="12.75" customHeight="1" outlineLevel="1">
      <c r="A1030" s="118">
        <f t="shared" si="91"/>
        <v>0</v>
      </c>
      <c r="D1030" s="142"/>
      <c r="V1030" s="116"/>
    </row>
    <row r="1031" spans="1:23" ht="12.75" customHeight="1" outlineLevel="1">
      <c r="A1031" s="118">
        <f t="shared" si="91"/>
        <v>0</v>
      </c>
      <c r="B1031" s="209"/>
      <c r="C1031" s="210"/>
      <c r="D1031" s="178"/>
      <c r="E1031" s="185" t="s">
        <v>1032</v>
      </c>
      <c r="F1031" s="187">
        <v>0</v>
      </c>
      <c r="G1031" s="185" t="s">
        <v>29</v>
      </c>
      <c r="H1031" s="213"/>
      <c r="I1031" s="213"/>
      <c r="J1031" s="213"/>
      <c r="K1031" s="213"/>
      <c r="L1031" s="213"/>
      <c r="M1031" s="213"/>
      <c r="N1031" s="213"/>
      <c r="O1031" s="213"/>
      <c r="P1031" s="213"/>
      <c r="Q1031" s="213"/>
      <c r="R1031" s="213"/>
      <c r="S1031" s="213"/>
      <c r="T1031" s="213"/>
      <c r="U1031" s="213"/>
      <c r="V1031" s="211"/>
      <c r="W1031" s="212" t="s">
        <v>342</v>
      </c>
    </row>
    <row r="1032" spans="1:23" ht="12.75" customHeight="1" outlineLevel="1">
      <c r="A1032" s="118">
        <f t="shared" si="91"/>
        <v>0</v>
      </c>
      <c r="D1032" s="142"/>
      <c r="V1032" s="116"/>
    </row>
    <row r="1033" spans="1:23" ht="12.75" customHeight="1" outlineLevel="1">
      <c r="A1033" s="118">
        <f t="shared" si="91"/>
        <v>0</v>
      </c>
      <c r="D1033" s="142"/>
      <c r="V1033" s="116"/>
    </row>
    <row r="1034" spans="1:23">
      <c r="D1034" s="142"/>
      <c r="V1034" s="116"/>
    </row>
    <row r="1035" spans="1:23" s="135" customFormat="1" ht="15" customHeight="1">
      <c r="A1035" s="131" t="s">
        <v>1033</v>
      </c>
      <c r="B1035" s="131"/>
      <c r="C1035" s="132"/>
      <c r="D1035" s="131"/>
      <c r="E1035" s="131"/>
      <c r="F1035" s="131"/>
      <c r="G1035" s="131"/>
      <c r="H1035" s="131"/>
      <c r="I1035" s="131"/>
      <c r="J1035" s="131"/>
      <c r="K1035" s="131"/>
      <c r="L1035" s="131"/>
      <c r="M1035" s="131"/>
      <c r="N1035" s="131"/>
      <c r="O1035" s="131"/>
      <c r="P1035" s="131"/>
      <c r="Q1035" s="131"/>
      <c r="R1035" s="131"/>
      <c r="S1035" s="131"/>
      <c r="T1035" s="131"/>
      <c r="U1035" s="131"/>
      <c r="V1035" s="133"/>
      <c r="W1035" s="134"/>
    </row>
    <row r="1036" spans="1:23" ht="12.75" customHeight="1" outlineLevel="1">
      <c r="A1036" s="118">
        <f xml:space="preserve"> IF(OR(D1036 = "", D1036 ="tbc", D1036 = "n/a"), 0, COUNTIF($D$7:$D$2035, D1036) - 1)</f>
        <v>0</v>
      </c>
      <c r="D1036" s="142"/>
      <c r="V1036" s="116"/>
    </row>
    <row r="1037" spans="1:23" ht="12.75" customHeight="1" outlineLevel="1">
      <c r="A1037" s="105" t="s">
        <v>431</v>
      </c>
      <c r="D1037" s="142"/>
      <c r="V1037" s="116"/>
    </row>
    <row r="1038" spans="1:23" ht="12.75" customHeight="1" outlineLevel="1">
      <c r="A1038" s="118">
        <f t="shared" ref="A1038:A1097" si="92" xml:space="preserve"> IF(OR(D1038 = "", D1038 ="tbc", D1038 = "n/a"), 0, COUNTIF($D$7:$D$2035, D1038) - 1)</f>
        <v>0</v>
      </c>
      <c r="D1038" s="142"/>
      <c r="V1038" s="116"/>
    </row>
    <row r="1039" spans="1:23" ht="12.75" customHeight="1" outlineLevel="1">
      <c r="A1039" s="118">
        <f t="shared" si="92"/>
        <v>0</v>
      </c>
      <c r="C1039" s="105" t="s">
        <v>432</v>
      </c>
      <c r="D1039" s="142"/>
      <c r="V1039" s="116"/>
    </row>
    <row r="1040" spans="1:23" ht="12.75" customHeight="1" outlineLevel="1">
      <c r="A1040" s="118">
        <f t="shared" si="92"/>
        <v>0</v>
      </c>
      <c r="B1040" s="209"/>
      <c r="C1040" s="210"/>
      <c r="D1040" s="142"/>
      <c r="E1040" s="185" t="s">
        <v>1034</v>
      </c>
      <c r="F1040" s="185">
        <v>0</v>
      </c>
      <c r="G1040" s="185" t="s">
        <v>29</v>
      </c>
      <c r="H1040" s="185">
        <v>0</v>
      </c>
      <c r="I1040" s="185">
        <v>0</v>
      </c>
      <c r="J1040" s="187">
        <v>0</v>
      </c>
      <c r="K1040" s="187">
        <v>0</v>
      </c>
      <c r="L1040" s="187">
        <v>0</v>
      </c>
      <c r="M1040" s="187">
        <v>0</v>
      </c>
      <c r="N1040" s="187">
        <v>0</v>
      </c>
      <c r="O1040" s="187">
        <v>0</v>
      </c>
      <c r="P1040" s="187">
        <v>0</v>
      </c>
      <c r="Q1040" s="187">
        <v>0</v>
      </c>
      <c r="R1040" s="187">
        <v>0</v>
      </c>
      <c r="S1040" s="187">
        <v>0</v>
      </c>
      <c r="T1040" s="187">
        <v>0</v>
      </c>
      <c r="U1040" s="187">
        <v>0</v>
      </c>
      <c r="V1040" s="211"/>
      <c r="W1040" s="212" t="s">
        <v>434</v>
      </c>
    </row>
    <row r="1041" spans="1:23" ht="12.75" customHeight="1" outlineLevel="1">
      <c r="A1041" s="118">
        <f t="shared" si="92"/>
        <v>0</v>
      </c>
      <c r="D1041" s="142"/>
      <c r="V1041" s="116"/>
    </row>
    <row r="1042" spans="1:23" ht="12.75" customHeight="1" outlineLevel="1">
      <c r="A1042" s="118">
        <f t="shared" si="92"/>
        <v>0</v>
      </c>
      <c r="C1042" s="105" t="s">
        <v>435</v>
      </c>
      <c r="D1042" s="142"/>
      <c r="V1042" s="116"/>
    </row>
    <row r="1043" spans="1:23" ht="12.75" customHeight="1" outlineLevel="1">
      <c r="A1043" s="118">
        <f t="shared" si="92"/>
        <v>0</v>
      </c>
      <c r="B1043" s="209"/>
      <c r="C1043" s="210"/>
      <c r="D1043" s="164" t="s">
        <v>1035</v>
      </c>
      <c r="E1043" s="185" t="s">
        <v>1036</v>
      </c>
      <c r="F1043" s="185"/>
      <c r="G1043" s="186" t="s">
        <v>29</v>
      </c>
      <c r="H1043" s="186">
        <f xml:space="preserve"> SUM(J1043:U1043)</f>
        <v>0</v>
      </c>
      <c r="I1043" s="186"/>
      <c r="J1043" s="187">
        <v>0</v>
      </c>
      <c r="K1043" s="187">
        <v>0</v>
      </c>
      <c r="L1043" s="187">
        <v>0</v>
      </c>
      <c r="M1043" s="187">
        <v>0</v>
      </c>
      <c r="N1043" s="187">
        <v>0</v>
      </c>
      <c r="O1043" s="187">
        <v>0</v>
      </c>
      <c r="P1043" s="187">
        <v>0</v>
      </c>
      <c r="Q1043" s="187">
        <v>0</v>
      </c>
      <c r="R1043" s="187">
        <v>0</v>
      </c>
      <c r="S1043" s="187">
        <v>0</v>
      </c>
      <c r="T1043" s="187">
        <v>0</v>
      </c>
      <c r="U1043" s="187">
        <v>0</v>
      </c>
      <c r="V1043" s="211"/>
      <c r="W1043" s="212" t="s">
        <v>342</v>
      </c>
    </row>
    <row r="1044" spans="1:23" ht="12.75" customHeight="1" outlineLevel="1">
      <c r="A1044" s="118">
        <f t="shared" si="92"/>
        <v>0</v>
      </c>
      <c r="B1044" s="209"/>
      <c r="C1044" s="210"/>
      <c r="D1044" s="178"/>
      <c r="E1044" s="213" t="s">
        <v>1037</v>
      </c>
      <c r="F1044" s="213"/>
      <c r="G1044" s="213" t="s">
        <v>29</v>
      </c>
      <c r="H1044" s="213">
        <f xml:space="preserve"> SUM(J1044:U1044)</f>
        <v>0</v>
      </c>
      <c r="I1044" s="213"/>
      <c r="J1044" s="242"/>
      <c r="K1044" s="242"/>
      <c r="L1044" s="242"/>
      <c r="M1044" s="242"/>
      <c r="N1044" s="242"/>
      <c r="O1044" s="242"/>
      <c r="P1044" s="242"/>
      <c r="Q1044" s="242"/>
      <c r="R1044" s="242"/>
      <c r="S1044" s="242"/>
      <c r="T1044" s="242"/>
      <c r="U1044" s="242"/>
      <c r="V1044" s="211"/>
      <c r="W1044" s="212" t="s">
        <v>342</v>
      </c>
    </row>
    <row r="1045" spans="1:23" ht="12.75" customHeight="1" outlineLevel="1">
      <c r="A1045" s="118">
        <f t="shared" si="92"/>
        <v>0</v>
      </c>
      <c r="D1045" s="142"/>
      <c r="H1045" s="158"/>
      <c r="V1045" s="116"/>
    </row>
    <row r="1046" spans="1:23" ht="12.75" customHeight="1" outlineLevel="1">
      <c r="A1046" s="118">
        <f t="shared" si="92"/>
        <v>0</v>
      </c>
      <c r="B1046" s="209"/>
      <c r="C1046" s="210"/>
      <c r="D1046" s="178"/>
      <c r="E1046" s="213" t="s">
        <v>1038</v>
      </c>
      <c r="F1046" s="213"/>
      <c r="G1046" s="213" t="s">
        <v>29</v>
      </c>
      <c r="H1046" s="213">
        <f xml:space="preserve"> SUM(J1046:U1046)</f>
        <v>0</v>
      </c>
      <c r="I1046" s="213"/>
      <c r="J1046" s="242"/>
      <c r="K1046" s="242"/>
      <c r="L1046" s="242"/>
      <c r="M1046" s="242"/>
      <c r="N1046" s="242"/>
      <c r="O1046" s="242"/>
      <c r="P1046" s="242"/>
      <c r="Q1046" s="242"/>
      <c r="R1046" s="242"/>
      <c r="S1046" s="242"/>
      <c r="T1046" s="242"/>
      <c r="U1046" s="242"/>
      <c r="V1046" s="211"/>
      <c r="W1046" s="212" t="s">
        <v>342</v>
      </c>
    </row>
    <row r="1047" spans="1:23" ht="12.75" customHeight="1" outlineLevel="1">
      <c r="A1047" s="118">
        <f t="shared" si="92"/>
        <v>0</v>
      </c>
      <c r="D1047" s="142"/>
      <c r="H1047" s="158"/>
      <c r="V1047" s="116"/>
    </row>
    <row r="1048" spans="1:23" ht="12.75" customHeight="1" outlineLevel="1">
      <c r="A1048" s="118">
        <f t="shared" si="92"/>
        <v>0</v>
      </c>
      <c r="B1048" s="209"/>
      <c r="C1048" s="210"/>
      <c r="D1048" s="164" t="s">
        <v>1039</v>
      </c>
      <c r="E1048" s="185" t="s">
        <v>1040</v>
      </c>
      <c r="F1048" s="185"/>
      <c r="G1048" s="186" t="s">
        <v>29</v>
      </c>
      <c r="H1048" s="186">
        <f xml:space="preserve"> SUM(J1048:U1048)</f>
        <v>0</v>
      </c>
      <c r="I1048" s="186"/>
      <c r="J1048" s="187">
        <v>0</v>
      </c>
      <c r="K1048" s="187">
        <v>0</v>
      </c>
      <c r="L1048" s="187">
        <v>0</v>
      </c>
      <c r="M1048" s="187">
        <v>0</v>
      </c>
      <c r="N1048" s="187">
        <v>0</v>
      </c>
      <c r="O1048" s="187">
        <v>0</v>
      </c>
      <c r="P1048" s="187">
        <v>0</v>
      </c>
      <c r="Q1048" s="187">
        <v>0</v>
      </c>
      <c r="R1048" s="187">
        <v>0</v>
      </c>
      <c r="S1048" s="187">
        <v>0</v>
      </c>
      <c r="T1048" s="187">
        <v>0</v>
      </c>
      <c r="U1048" s="187">
        <v>0</v>
      </c>
      <c r="V1048" s="211"/>
      <c r="W1048" s="212" t="s">
        <v>342</v>
      </c>
    </row>
    <row r="1049" spans="1:23" ht="12.75" customHeight="1" outlineLevel="1">
      <c r="A1049" s="118">
        <f t="shared" si="92"/>
        <v>0</v>
      </c>
      <c r="B1049" s="209"/>
      <c r="C1049" s="210"/>
      <c r="D1049" s="164" t="s">
        <v>1041</v>
      </c>
      <c r="E1049" s="185" t="s">
        <v>1042</v>
      </c>
      <c r="F1049" s="185"/>
      <c r="G1049" s="186" t="s">
        <v>29</v>
      </c>
      <c r="H1049" s="186">
        <f xml:space="preserve"> SUM(J1049:U1049)</f>
        <v>0</v>
      </c>
      <c r="I1049" s="186"/>
      <c r="J1049" s="187">
        <v>0</v>
      </c>
      <c r="K1049" s="187">
        <v>0</v>
      </c>
      <c r="L1049" s="187">
        <v>0</v>
      </c>
      <c r="M1049" s="187">
        <v>0</v>
      </c>
      <c r="N1049" s="187">
        <v>0</v>
      </c>
      <c r="O1049" s="187">
        <v>0</v>
      </c>
      <c r="P1049" s="187">
        <v>0</v>
      </c>
      <c r="Q1049" s="187">
        <v>0</v>
      </c>
      <c r="R1049" s="187">
        <v>0</v>
      </c>
      <c r="S1049" s="187">
        <v>0</v>
      </c>
      <c r="T1049" s="187">
        <v>0</v>
      </c>
      <c r="U1049" s="187">
        <v>0</v>
      </c>
      <c r="V1049" s="211"/>
      <c r="W1049" s="212" t="s">
        <v>342</v>
      </c>
    </row>
    <row r="1050" spans="1:23" ht="12.75" customHeight="1" outlineLevel="1">
      <c r="A1050" s="118">
        <f t="shared" si="92"/>
        <v>0</v>
      </c>
      <c r="B1050" s="209"/>
      <c r="C1050" s="210"/>
      <c r="D1050" s="164" t="s">
        <v>1043</v>
      </c>
      <c r="E1050" s="185" t="s">
        <v>1044</v>
      </c>
      <c r="F1050" s="185"/>
      <c r="G1050" s="186" t="s">
        <v>29</v>
      </c>
      <c r="H1050" s="186">
        <f xml:space="preserve"> SUM(J1050:U1050)</f>
        <v>0</v>
      </c>
      <c r="I1050" s="186"/>
      <c r="J1050" s="187">
        <v>0</v>
      </c>
      <c r="K1050" s="187">
        <v>0</v>
      </c>
      <c r="L1050" s="187">
        <v>0</v>
      </c>
      <c r="M1050" s="187">
        <v>0</v>
      </c>
      <c r="N1050" s="187">
        <v>0</v>
      </c>
      <c r="O1050" s="187">
        <v>0</v>
      </c>
      <c r="P1050" s="187">
        <v>0</v>
      </c>
      <c r="Q1050" s="187">
        <v>0</v>
      </c>
      <c r="R1050" s="187">
        <v>0</v>
      </c>
      <c r="S1050" s="187">
        <v>0</v>
      </c>
      <c r="T1050" s="187">
        <v>0</v>
      </c>
      <c r="U1050" s="187">
        <v>0</v>
      </c>
      <c r="V1050" s="211"/>
      <c r="W1050" s="212" t="s">
        <v>342</v>
      </c>
    </row>
    <row r="1051" spans="1:23" ht="12.75" customHeight="1" outlineLevel="1">
      <c r="A1051" s="118">
        <f t="shared" si="92"/>
        <v>0</v>
      </c>
      <c r="B1051" s="209"/>
      <c r="C1051" s="210"/>
      <c r="D1051" s="220" t="s">
        <v>1045</v>
      </c>
      <c r="E1051" s="185" t="s">
        <v>1046</v>
      </c>
      <c r="F1051" s="185"/>
      <c r="G1051" s="186" t="s">
        <v>29</v>
      </c>
      <c r="H1051" s="186">
        <f xml:space="preserve"> SUM(J1051:U1051)</f>
        <v>0</v>
      </c>
      <c r="I1051" s="186"/>
      <c r="J1051" s="187">
        <v>0</v>
      </c>
      <c r="K1051" s="187">
        <v>0</v>
      </c>
      <c r="L1051" s="187">
        <v>0</v>
      </c>
      <c r="M1051" s="187">
        <v>0</v>
      </c>
      <c r="N1051" s="187">
        <v>0</v>
      </c>
      <c r="O1051" s="187">
        <v>0</v>
      </c>
      <c r="P1051" s="187">
        <v>0</v>
      </c>
      <c r="Q1051" s="187">
        <v>0</v>
      </c>
      <c r="R1051" s="187">
        <v>0</v>
      </c>
      <c r="S1051" s="187">
        <v>0</v>
      </c>
      <c r="T1051" s="187">
        <v>0</v>
      </c>
      <c r="U1051" s="187">
        <v>0</v>
      </c>
      <c r="V1051" s="211"/>
      <c r="W1051" s="212" t="s">
        <v>342</v>
      </c>
    </row>
    <row r="1052" spans="1:23" ht="12.75" customHeight="1" outlineLevel="1">
      <c r="A1052" s="118">
        <f t="shared" si="92"/>
        <v>0</v>
      </c>
      <c r="B1052" s="209"/>
      <c r="C1052" s="210"/>
      <c r="D1052" s="164"/>
      <c r="E1052" s="185"/>
      <c r="F1052" s="185"/>
      <c r="G1052" s="186"/>
      <c r="H1052" s="186"/>
      <c r="I1052" s="186"/>
      <c r="J1052" s="185"/>
      <c r="K1052" s="185"/>
      <c r="L1052" s="185"/>
      <c r="M1052" s="185"/>
      <c r="N1052" s="185"/>
      <c r="O1052" s="185"/>
      <c r="P1052" s="185"/>
      <c r="Q1052" s="185"/>
      <c r="R1052" s="185"/>
      <c r="S1052" s="185"/>
      <c r="T1052" s="185"/>
      <c r="U1052" s="185"/>
      <c r="V1052" s="211"/>
      <c r="W1052" s="212"/>
    </row>
    <row r="1053" spans="1:23" ht="12.75" customHeight="1" outlineLevel="1">
      <c r="A1053" s="118">
        <f t="shared" si="92"/>
        <v>0</v>
      </c>
      <c r="D1053" s="142"/>
      <c r="H1053" s="158"/>
      <c r="V1053" s="116"/>
    </row>
    <row r="1054" spans="1:23" ht="12.75" customHeight="1" outlineLevel="1">
      <c r="A1054" s="118">
        <f t="shared" si="92"/>
        <v>0</v>
      </c>
      <c r="B1054" s="209"/>
      <c r="C1054" s="210"/>
      <c r="D1054" s="178"/>
      <c r="E1054" s="213" t="s">
        <v>1047</v>
      </c>
      <c r="F1054" s="213"/>
      <c r="G1054" s="213" t="s">
        <v>29</v>
      </c>
      <c r="H1054" s="213">
        <f xml:space="preserve"> SUM(J1054:U1054)</f>
        <v>0</v>
      </c>
      <c r="I1054" s="213"/>
      <c r="J1054" s="288"/>
      <c r="K1054" s="288"/>
      <c r="L1054" s="242"/>
      <c r="M1054" s="242"/>
      <c r="N1054" s="242"/>
      <c r="O1054" s="242"/>
      <c r="P1054" s="242"/>
      <c r="Q1054" s="242"/>
      <c r="R1054" s="242"/>
      <c r="S1054" s="242"/>
      <c r="T1054" s="242"/>
      <c r="U1054" s="242"/>
      <c r="V1054" s="211"/>
      <c r="W1054" s="212" t="s">
        <v>342</v>
      </c>
    </row>
    <row r="1055" spans="1:23" ht="12.75" customHeight="1" outlineLevel="1">
      <c r="A1055" s="118">
        <f t="shared" si="92"/>
        <v>0</v>
      </c>
      <c r="D1055" s="142"/>
      <c r="E1055" s="106" t="s">
        <v>1048</v>
      </c>
      <c r="F1055" s="118">
        <f xml:space="preserve"> IF(H1055 &gt;= 1, 1, 0)</f>
        <v>0</v>
      </c>
      <c r="G1055" s="213" t="s">
        <v>454</v>
      </c>
      <c r="H1055" s="213">
        <f xml:space="preserve"> SUM(J1055:U1055)</f>
        <v>0</v>
      </c>
      <c r="J1055" s="106">
        <f xml:space="preserve"> IF(J1054 &gt; J1050, 1, 0)</f>
        <v>0</v>
      </c>
      <c r="K1055" s="106">
        <f t="shared" ref="K1055:U1056" si="93" xml:space="preserve"> IF(K1054 &gt; K1050, 1, 0)</f>
        <v>0</v>
      </c>
      <c r="L1055" s="106">
        <f xml:space="preserve"> IF(L1054 &gt; L1050, 1, 0)</f>
        <v>0</v>
      </c>
      <c r="M1055" s="106">
        <f t="shared" si="93"/>
        <v>0</v>
      </c>
      <c r="N1055" s="106">
        <f t="shared" si="93"/>
        <v>0</v>
      </c>
      <c r="O1055" s="106">
        <f t="shared" si="93"/>
        <v>0</v>
      </c>
      <c r="P1055" s="106">
        <f t="shared" si="93"/>
        <v>0</v>
      </c>
      <c r="Q1055" s="106">
        <f t="shared" si="93"/>
        <v>0</v>
      </c>
      <c r="R1055" s="106">
        <f t="shared" si="93"/>
        <v>0</v>
      </c>
      <c r="S1055" s="106">
        <f t="shared" si="93"/>
        <v>0</v>
      </c>
      <c r="T1055" s="106">
        <f t="shared" si="93"/>
        <v>0</v>
      </c>
      <c r="U1055" s="106">
        <f t="shared" si="93"/>
        <v>0</v>
      </c>
      <c r="V1055" s="116"/>
    </row>
    <row r="1056" spans="1:23" ht="12.75" customHeight="1" outlineLevel="1">
      <c r="A1056" s="118">
        <f t="shared" si="92"/>
        <v>0</v>
      </c>
      <c r="D1056" s="142"/>
      <c r="E1056" s="106" t="s">
        <v>1049</v>
      </c>
      <c r="F1056" s="118">
        <f xml:space="preserve"> IF(H1056 &gt;= 1, 1, 0)</f>
        <v>0</v>
      </c>
      <c r="G1056" s="213" t="s">
        <v>454</v>
      </c>
      <c r="H1056" s="213">
        <f xml:space="preserve"> SUM(L1056:P1056)</f>
        <v>0</v>
      </c>
      <c r="J1056" s="106">
        <f xml:space="preserve"> IF(J1055 &gt; J1051, 1, 0)</f>
        <v>0</v>
      </c>
      <c r="K1056" s="106">
        <f t="shared" si="93"/>
        <v>0</v>
      </c>
      <c r="L1056" s="106">
        <f xml:space="preserve"> IF(L1055 &gt; L1051, 1, 0)</f>
        <v>0</v>
      </c>
      <c r="M1056" s="106">
        <f t="shared" si="93"/>
        <v>0</v>
      </c>
      <c r="N1056" s="106">
        <f t="shared" si="93"/>
        <v>0</v>
      </c>
      <c r="O1056" s="106">
        <f t="shared" si="93"/>
        <v>0</v>
      </c>
      <c r="P1056" s="106">
        <f t="shared" si="93"/>
        <v>0</v>
      </c>
      <c r="Q1056" s="106">
        <f t="shared" si="93"/>
        <v>0</v>
      </c>
      <c r="R1056" s="106">
        <f t="shared" si="93"/>
        <v>0</v>
      </c>
      <c r="S1056" s="106">
        <f t="shared" si="93"/>
        <v>0</v>
      </c>
      <c r="T1056" s="106">
        <f t="shared" si="93"/>
        <v>0</v>
      </c>
      <c r="U1056" s="106">
        <f t="shared" si="93"/>
        <v>0</v>
      </c>
      <c r="V1056" s="116"/>
    </row>
    <row r="1057" spans="1:23" ht="12.75" customHeight="1" outlineLevel="1">
      <c r="A1057" s="118">
        <f t="shared" si="92"/>
        <v>0</v>
      </c>
      <c r="D1057" s="142"/>
      <c r="V1057" s="116"/>
    </row>
    <row r="1058" spans="1:23" s="225" customFormat="1" ht="12.75" customHeight="1" outlineLevel="1">
      <c r="A1058" s="118">
        <f t="shared" si="92"/>
        <v>0</v>
      </c>
      <c r="B1058" s="183"/>
      <c r="C1058" s="184"/>
      <c r="D1058" s="261" t="s">
        <v>1050</v>
      </c>
      <c r="E1058" s="185" t="s">
        <v>1051</v>
      </c>
      <c r="F1058" s="186"/>
      <c r="G1058" s="213" t="s">
        <v>29</v>
      </c>
      <c r="H1058" s="213">
        <f xml:space="preserve"> SUM(J1058:U1058)</f>
        <v>0</v>
      </c>
      <c r="I1058" s="213"/>
      <c r="J1058" s="187">
        <v>0</v>
      </c>
      <c r="K1058" s="187">
        <v>0</v>
      </c>
      <c r="L1058" s="187">
        <v>0</v>
      </c>
      <c r="M1058" s="187">
        <v>0</v>
      </c>
      <c r="N1058" s="187">
        <v>0</v>
      </c>
      <c r="O1058" s="187">
        <v>0</v>
      </c>
      <c r="P1058" s="187">
        <v>0</v>
      </c>
      <c r="Q1058" s="187">
        <v>0</v>
      </c>
      <c r="R1058" s="187">
        <v>0</v>
      </c>
      <c r="S1058" s="187">
        <v>0</v>
      </c>
      <c r="T1058" s="187">
        <v>0</v>
      </c>
      <c r="U1058" s="187">
        <v>0</v>
      </c>
      <c r="V1058" s="211"/>
      <c r="W1058" s="212" t="s">
        <v>342</v>
      </c>
    </row>
    <row r="1059" spans="1:23" s="189" customFormat="1" ht="12.75" customHeight="1" outlineLevel="1">
      <c r="A1059" s="118">
        <f t="shared" si="92"/>
        <v>0</v>
      </c>
      <c r="B1059" s="223"/>
      <c r="C1059" s="224"/>
      <c r="D1059" s="221"/>
      <c r="E1059" s="225"/>
      <c r="F1059" s="225"/>
      <c r="G1059" s="225"/>
      <c r="H1059" s="226"/>
      <c r="I1059" s="226"/>
      <c r="J1059" s="226"/>
      <c r="K1059" s="226"/>
      <c r="L1059" s="226"/>
      <c r="M1059" s="226"/>
      <c r="N1059" s="226"/>
      <c r="O1059" s="226"/>
      <c r="P1059" s="226"/>
      <c r="Q1059" s="226"/>
      <c r="R1059" s="226"/>
      <c r="S1059" s="226"/>
      <c r="T1059" s="226"/>
      <c r="U1059" s="226"/>
      <c r="V1059" s="227"/>
      <c r="W1059" s="228"/>
    </row>
    <row r="1060" spans="1:23" ht="12.75" customHeight="1" outlineLevel="1">
      <c r="A1060" s="118">
        <f t="shared" si="92"/>
        <v>0</v>
      </c>
      <c r="B1060" s="209"/>
      <c r="C1060" s="210"/>
      <c r="D1060" s="262"/>
      <c r="E1060" s="185" t="s">
        <v>1052</v>
      </c>
      <c r="F1060" s="185">
        <v>0</v>
      </c>
      <c r="G1060" s="185" t="s">
        <v>29</v>
      </c>
      <c r="H1060" s="185">
        <v>0</v>
      </c>
      <c r="I1060" s="185">
        <v>0</v>
      </c>
      <c r="J1060" s="187">
        <v>0</v>
      </c>
      <c r="K1060" s="187">
        <v>0</v>
      </c>
      <c r="L1060" s="187">
        <v>0</v>
      </c>
      <c r="M1060" s="187">
        <v>0</v>
      </c>
      <c r="N1060" s="187">
        <v>0</v>
      </c>
      <c r="O1060" s="187">
        <v>0</v>
      </c>
      <c r="P1060" s="187">
        <v>0</v>
      </c>
      <c r="Q1060" s="187">
        <v>0</v>
      </c>
      <c r="R1060" s="187">
        <v>0</v>
      </c>
      <c r="S1060" s="187">
        <v>0</v>
      </c>
      <c r="T1060" s="187">
        <v>0</v>
      </c>
      <c r="U1060" s="187">
        <v>0</v>
      </c>
      <c r="V1060" s="211"/>
      <c r="W1060" s="212" t="s">
        <v>342</v>
      </c>
    </row>
    <row r="1061" spans="1:23" ht="12.75" customHeight="1" outlineLevel="1">
      <c r="A1061" s="118">
        <f t="shared" si="92"/>
        <v>0</v>
      </c>
      <c r="D1061" s="142"/>
      <c r="V1061" s="116"/>
    </row>
    <row r="1062" spans="1:23" ht="12.75" customHeight="1" outlineLevel="1">
      <c r="A1062" s="118">
        <f t="shared" si="92"/>
        <v>0</v>
      </c>
      <c r="C1062" s="105" t="s">
        <v>1053</v>
      </c>
      <c r="D1062" s="142"/>
      <c r="V1062" s="116"/>
    </row>
    <row r="1063" spans="1:23" ht="12.75" customHeight="1" outlineLevel="1">
      <c r="A1063" s="118">
        <f t="shared" si="92"/>
        <v>0</v>
      </c>
      <c r="C1063" s="105"/>
      <c r="D1063" s="142"/>
      <c r="E1063" s="106" t="s">
        <v>1054</v>
      </c>
      <c r="G1063" s="106" t="s">
        <v>463</v>
      </c>
      <c r="J1063" s="218" t="s">
        <v>441</v>
      </c>
      <c r="K1063" s="218" t="s">
        <v>441</v>
      </c>
      <c r="L1063" s="231"/>
      <c r="M1063" s="231"/>
      <c r="N1063" s="231"/>
      <c r="O1063" s="231">
        <v>1</v>
      </c>
      <c r="P1063" s="231">
        <v>1</v>
      </c>
      <c r="Q1063" s="231"/>
      <c r="R1063" s="231"/>
      <c r="S1063" s="231"/>
      <c r="T1063" s="231"/>
      <c r="U1063" s="231"/>
      <c r="V1063" s="116"/>
    </row>
    <row r="1064" spans="1:23" ht="12.75" customHeight="1" outlineLevel="1">
      <c r="A1064" s="118">
        <f t="shared" si="92"/>
        <v>0</v>
      </c>
      <c r="C1064" s="105"/>
      <c r="D1064" s="142"/>
      <c r="E1064" s="106" t="s">
        <v>1055</v>
      </c>
      <c r="G1064" s="106" t="s">
        <v>463</v>
      </c>
      <c r="J1064" s="218" t="s">
        <v>441</v>
      </c>
      <c r="K1064" s="218" t="s">
        <v>441</v>
      </c>
      <c r="L1064" s="231"/>
      <c r="M1064" s="231"/>
      <c r="N1064" s="231"/>
      <c r="O1064" s="231">
        <v>1</v>
      </c>
      <c r="P1064" s="231">
        <v>1</v>
      </c>
      <c r="Q1064" s="231"/>
      <c r="R1064" s="231"/>
      <c r="S1064" s="231"/>
      <c r="T1064" s="231"/>
      <c r="U1064" s="231"/>
      <c r="V1064" s="116"/>
    </row>
    <row r="1065" spans="1:23" ht="12.75" customHeight="1" outlineLevel="1">
      <c r="A1065" s="118">
        <f t="shared" si="92"/>
        <v>0</v>
      </c>
      <c r="C1065" s="105"/>
      <c r="D1065" s="142"/>
      <c r="V1065" s="116"/>
    </row>
    <row r="1066" spans="1:23" ht="12.75" customHeight="1" outlineLevel="1">
      <c r="A1066" s="118">
        <f t="shared" si="92"/>
        <v>0</v>
      </c>
      <c r="B1066" s="209"/>
      <c r="C1066" s="210"/>
      <c r="D1066" s="142"/>
      <c r="E1066" s="185" t="s">
        <v>1056</v>
      </c>
      <c r="F1066" s="185">
        <v>0</v>
      </c>
      <c r="G1066" s="185" t="s">
        <v>29</v>
      </c>
      <c r="H1066" s="185">
        <v>0</v>
      </c>
      <c r="I1066" s="185">
        <v>0</v>
      </c>
      <c r="J1066" s="187">
        <v>0</v>
      </c>
      <c r="K1066" s="187">
        <v>0</v>
      </c>
      <c r="L1066" s="187">
        <v>0</v>
      </c>
      <c r="M1066" s="187">
        <v>0</v>
      </c>
      <c r="N1066" s="187">
        <v>0</v>
      </c>
      <c r="O1066" s="187">
        <v>0</v>
      </c>
      <c r="P1066" s="187">
        <v>0</v>
      </c>
      <c r="Q1066" s="187">
        <v>0</v>
      </c>
      <c r="R1066" s="187">
        <v>0</v>
      </c>
      <c r="S1066" s="187">
        <v>0</v>
      </c>
      <c r="T1066" s="187">
        <v>0</v>
      </c>
      <c r="U1066" s="187">
        <v>0</v>
      </c>
      <c r="V1066" s="211"/>
      <c r="W1066" s="212" t="s">
        <v>342</v>
      </c>
    </row>
    <row r="1067" spans="1:23" ht="12.75" customHeight="1" outlineLevel="1">
      <c r="A1067" s="118">
        <f t="shared" si="92"/>
        <v>0</v>
      </c>
      <c r="B1067" s="209"/>
      <c r="C1067" s="210"/>
      <c r="D1067" s="142"/>
      <c r="E1067" s="185" t="s">
        <v>1057</v>
      </c>
      <c r="F1067" s="185">
        <v>0</v>
      </c>
      <c r="G1067" s="185" t="s">
        <v>29</v>
      </c>
      <c r="H1067" s="185">
        <v>0</v>
      </c>
      <c r="I1067" s="185">
        <v>0</v>
      </c>
      <c r="J1067" s="187">
        <v>0</v>
      </c>
      <c r="K1067" s="187">
        <v>0</v>
      </c>
      <c r="L1067" s="187">
        <v>0</v>
      </c>
      <c r="M1067" s="187">
        <v>0</v>
      </c>
      <c r="N1067" s="187">
        <v>0</v>
      </c>
      <c r="O1067" s="187">
        <v>0</v>
      </c>
      <c r="P1067" s="187">
        <v>0</v>
      </c>
      <c r="Q1067" s="187">
        <v>0</v>
      </c>
      <c r="R1067" s="187">
        <v>0</v>
      </c>
      <c r="S1067" s="187">
        <v>0</v>
      </c>
      <c r="T1067" s="187">
        <v>0</v>
      </c>
      <c r="U1067" s="187">
        <v>0</v>
      </c>
      <c r="V1067" s="211"/>
      <c r="W1067" s="212" t="s">
        <v>342</v>
      </c>
    </row>
    <row r="1068" spans="1:23" ht="12.75" customHeight="1" outlineLevel="1">
      <c r="A1068" s="118">
        <f t="shared" si="92"/>
        <v>0</v>
      </c>
      <c r="B1068" s="209"/>
      <c r="C1068" s="210"/>
      <c r="D1068" s="142"/>
      <c r="E1068" s="185" t="s">
        <v>1058</v>
      </c>
      <c r="F1068" s="185">
        <v>0</v>
      </c>
      <c r="G1068" s="185" t="s">
        <v>29</v>
      </c>
      <c r="H1068" s="185">
        <v>76.602189568811298</v>
      </c>
      <c r="I1068" s="185">
        <v>0</v>
      </c>
      <c r="J1068" s="187">
        <v>0</v>
      </c>
      <c r="K1068" s="187">
        <v>0</v>
      </c>
      <c r="L1068" s="187">
        <v>14.450990976314401</v>
      </c>
      <c r="M1068" s="187">
        <v>14.872959912822701</v>
      </c>
      <c r="N1068" s="187">
        <v>15.3072503422772</v>
      </c>
      <c r="O1068" s="187">
        <v>15.755464388624601</v>
      </c>
      <c r="P1068" s="187">
        <v>16.2155239487724</v>
      </c>
      <c r="Q1068" s="187">
        <v>0</v>
      </c>
      <c r="R1068" s="187">
        <v>0</v>
      </c>
      <c r="S1068" s="187">
        <v>0</v>
      </c>
      <c r="T1068" s="187">
        <v>0</v>
      </c>
      <c r="U1068" s="187">
        <v>0</v>
      </c>
      <c r="V1068" s="211"/>
      <c r="W1068" s="212" t="s">
        <v>342</v>
      </c>
    </row>
    <row r="1069" spans="1:23" ht="12.75" customHeight="1" outlineLevel="1">
      <c r="A1069" s="118">
        <f t="shared" si="92"/>
        <v>0</v>
      </c>
      <c r="B1069" s="209"/>
      <c r="C1069" s="210"/>
      <c r="D1069" s="142"/>
      <c r="E1069" s="185" t="s">
        <v>1059</v>
      </c>
      <c r="F1069" s="185">
        <v>0</v>
      </c>
      <c r="G1069" s="185" t="s">
        <v>29</v>
      </c>
      <c r="H1069" s="185">
        <v>2.0821294265738541</v>
      </c>
      <c r="I1069" s="185">
        <v>0</v>
      </c>
      <c r="J1069" s="187">
        <v>0</v>
      </c>
      <c r="K1069" s="187">
        <v>0</v>
      </c>
      <c r="L1069" s="187">
        <v>0.39279338781705098</v>
      </c>
      <c r="M1069" s="187">
        <v>0.40426295474130902</v>
      </c>
      <c r="N1069" s="187">
        <v>0.41606743301975502</v>
      </c>
      <c r="O1069" s="187">
        <v>0.42825037009449002</v>
      </c>
      <c r="P1069" s="187">
        <v>0.44075528090124899</v>
      </c>
      <c r="Q1069" s="187">
        <v>0</v>
      </c>
      <c r="R1069" s="187">
        <v>0</v>
      </c>
      <c r="S1069" s="187">
        <v>0</v>
      </c>
      <c r="T1069" s="187">
        <v>0</v>
      </c>
      <c r="U1069" s="187">
        <v>0</v>
      </c>
      <c r="V1069" s="211"/>
      <c r="W1069" s="212" t="s">
        <v>342</v>
      </c>
    </row>
    <row r="1070" spans="1:23" ht="12.75" customHeight="1" outlineLevel="1">
      <c r="A1070" s="118">
        <f t="shared" si="92"/>
        <v>0</v>
      </c>
      <c r="B1070" s="209"/>
      <c r="C1070" s="210"/>
      <c r="D1070" s="142"/>
      <c r="E1070" s="185" t="s">
        <v>1060</v>
      </c>
      <c r="F1070" s="185">
        <v>0</v>
      </c>
      <c r="G1070" s="185" t="s">
        <v>29</v>
      </c>
      <c r="H1070" s="185">
        <v>0</v>
      </c>
      <c r="I1070" s="185">
        <v>0</v>
      </c>
      <c r="J1070" s="187">
        <v>0</v>
      </c>
      <c r="K1070" s="187">
        <v>0</v>
      </c>
      <c r="L1070" s="187">
        <v>0</v>
      </c>
      <c r="M1070" s="187">
        <v>0</v>
      </c>
      <c r="N1070" s="187">
        <v>0</v>
      </c>
      <c r="O1070" s="187">
        <v>0</v>
      </c>
      <c r="P1070" s="187">
        <v>0</v>
      </c>
      <c r="Q1070" s="187">
        <v>0</v>
      </c>
      <c r="R1070" s="187">
        <v>0</v>
      </c>
      <c r="S1070" s="187">
        <v>0</v>
      </c>
      <c r="T1070" s="187">
        <v>0</v>
      </c>
      <c r="U1070" s="187">
        <v>0</v>
      </c>
      <c r="V1070" s="211"/>
      <c r="W1070" s="212" t="s">
        <v>342</v>
      </c>
    </row>
    <row r="1071" spans="1:23" ht="12.75" customHeight="1" outlineLevel="1">
      <c r="A1071" s="118">
        <f t="shared" si="92"/>
        <v>0</v>
      </c>
      <c r="B1071" s="209"/>
      <c r="C1071" s="210"/>
      <c r="D1071" s="142"/>
      <c r="E1071" s="185" t="s">
        <v>1061</v>
      </c>
      <c r="F1071" s="185">
        <v>0</v>
      </c>
      <c r="G1071" s="185" t="s">
        <v>29</v>
      </c>
      <c r="H1071" s="185">
        <v>0</v>
      </c>
      <c r="I1071" s="185">
        <v>0</v>
      </c>
      <c r="J1071" s="187">
        <v>0</v>
      </c>
      <c r="K1071" s="187">
        <v>0</v>
      </c>
      <c r="L1071" s="187">
        <v>0</v>
      </c>
      <c r="M1071" s="187">
        <v>0</v>
      </c>
      <c r="N1071" s="187">
        <v>0</v>
      </c>
      <c r="O1071" s="187">
        <v>0</v>
      </c>
      <c r="P1071" s="187">
        <v>0</v>
      </c>
      <c r="Q1071" s="187">
        <v>0</v>
      </c>
      <c r="R1071" s="187">
        <v>0</v>
      </c>
      <c r="S1071" s="187">
        <v>0</v>
      </c>
      <c r="T1071" s="187">
        <v>0</v>
      </c>
      <c r="U1071" s="187">
        <v>0</v>
      </c>
      <c r="V1071" s="211"/>
      <c r="W1071" s="212" t="s">
        <v>342</v>
      </c>
    </row>
    <row r="1072" spans="1:23" ht="12.75" customHeight="1" outlineLevel="1">
      <c r="A1072" s="118">
        <f t="shared" si="92"/>
        <v>0</v>
      </c>
      <c r="B1072" s="209"/>
      <c r="C1072" s="210"/>
      <c r="D1072" s="142"/>
      <c r="E1072" s="185" t="s">
        <v>1062</v>
      </c>
      <c r="F1072" s="185">
        <v>0</v>
      </c>
      <c r="G1072" s="185" t="s">
        <v>29</v>
      </c>
      <c r="H1072" s="185">
        <v>0</v>
      </c>
      <c r="I1072" s="185">
        <v>0</v>
      </c>
      <c r="J1072" s="187">
        <v>0</v>
      </c>
      <c r="K1072" s="187">
        <v>0</v>
      </c>
      <c r="L1072" s="187">
        <v>0</v>
      </c>
      <c r="M1072" s="187">
        <v>0</v>
      </c>
      <c r="N1072" s="187">
        <v>0</v>
      </c>
      <c r="O1072" s="187">
        <v>0</v>
      </c>
      <c r="P1072" s="187">
        <v>0</v>
      </c>
      <c r="Q1072" s="187">
        <v>0</v>
      </c>
      <c r="R1072" s="187">
        <v>0</v>
      </c>
      <c r="S1072" s="187">
        <v>0</v>
      </c>
      <c r="T1072" s="187">
        <v>0</v>
      </c>
      <c r="U1072" s="187">
        <v>0</v>
      </c>
      <c r="V1072" s="211"/>
      <c r="W1072" s="212" t="s">
        <v>342</v>
      </c>
    </row>
    <row r="1073" spans="1:23" ht="12.75" customHeight="1" outlineLevel="1">
      <c r="A1073" s="118">
        <f t="shared" si="92"/>
        <v>0</v>
      </c>
      <c r="B1073" s="209"/>
      <c r="C1073" s="210"/>
      <c r="D1073" s="142"/>
      <c r="E1073" s="185" t="s">
        <v>1063</v>
      </c>
      <c r="F1073" s="185">
        <v>0</v>
      </c>
      <c r="G1073" s="185" t="s">
        <v>29</v>
      </c>
      <c r="H1073" s="185">
        <v>0</v>
      </c>
      <c r="I1073" s="185">
        <v>0</v>
      </c>
      <c r="J1073" s="187">
        <v>0</v>
      </c>
      <c r="K1073" s="187">
        <v>0</v>
      </c>
      <c r="L1073" s="187">
        <v>0</v>
      </c>
      <c r="M1073" s="187">
        <v>0</v>
      </c>
      <c r="N1073" s="187">
        <v>0</v>
      </c>
      <c r="O1073" s="187">
        <v>0</v>
      </c>
      <c r="P1073" s="187">
        <v>0</v>
      </c>
      <c r="Q1073" s="187">
        <v>0</v>
      </c>
      <c r="R1073" s="187">
        <v>0</v>
      </c>
      <c r="S1073" s="187">
        <v>0</v>
      </c>
      <c r="T1073" s="187">
        <v>0</v>
      </c>
      <c r="U1073" s="187">
        <v>0</v>
      </c>
      <c r="V1073" s="211"/>
      <c r="W1073" s="212" t="s">
        <v>342</v>
      </c>
    </row>
    <row r="1074" spans="1:23" ht="12.75" customHeight="1" outlineLevel="1">
      <c r="A1074" s="118">
        <f t="shared" si="92"/>
        <v>0</v>
      </c>
      <c r="B1074" s="209"/>
      <c r="C1074" s="210"/>
      <c r="D1074" s="142"/>
      <c r="E1074" s="185" t="s">
        <v>1064</v>
      </c>
      <c r="F1074" s="185">
        <v>0</v>
      </c>
      <c r="G1074" s="185" t="s">
        <v>29</v>
      </c>
      <c r="H1074" s="185">
        <v>0</v>
      </c>
      <c r="I1074" s="185">
        <v>0</v>
      </c>
      <c r="J1074" s="187">
        <v>0</v>
      </c>
      <c r="K1074" s="187">
        <v>0</v>
      </c>
      <c r="L1074" s="187">
        <v>0</v>
      </c>
      <c r="M1074" s="187">
        <v>0</v>
      </c>
      <c r="N1074" s="187">
        <v>0</v>
      </c>
      <c r="O1074" s="187">
        <v>0</v>
      </c>
      <c r="P1074" s="187">
        <v>0</v>
      </c>
      <c r="Q1074" s="187">
        <v>0</v>
      </c>
      <c r="R1074" s="187">
        <v>0</v>
      </c>
      <c r="S1074" s="187">
        <v>0</v>
      </c>
      <c r="T1074" s="187">
        <v>0</v>
      </c>
      <c r="U1074" s="187">
        <v>0</v>
      </c>
      <c r="V1074" s="211"/>
      <c r="W1074" s="212" t="s">
        <v>342</v>
      </c>
    </row>
    <row r="1075" spans="1:23" ht="12.75" customHeight="1" outlineLevel="1">
      <c r="A1075" s="118">
        <f t="shared" si="92"/>
        <v>0</v>
      </c>
      <c r="B1075" s="209"/>
      <c r="C1075" s="210"/>
      <c r="D1075" s="142"/>
      <c r="E1075" s="185"/>
      <c r="F1075" s="185"/>
      <c r="G1075" s="185"/>
      <c r="H1075" s="185"/>
      <c r="I1075" s="185"/>
      <c r="J1075" s="263"/>
      <c r="K1075" s="263"/>
      <c r="L1075" s="263"/>
      <c r="M1075" s="263"/>
      <c r="N1075" s="263"/>
      <c r="O1075" s="263"/>
      <c r="P1075" s="263"/>
      <c r="Q1075" s="263"/>
      <c r="R1075" s="263"/>
      <c r="S1075" s="263"/>
      <c r="T1075" s="263"/>
      <c r="U1075" s="263"/>
      <c r="V1075" s="211"/>
    </row>
    <row r="1076" spans="1:23" ht="12.75" customHeight="1" outlineLevel="1">
      <c r="A1076" s="118">
        <f t="shared" si="92"/>
        <v>0</v>
      </c>
      <c r="B1076" s="209"/>
      <c r="D1076" s="142"/>
      <c r="E1076" s="220" t="s">
        <v>1065</v>
      </c>
      <c r="F1076" s="220">
        <v>0</v>
      </c>
      <c r="G1076" s="220" t="s">
        <v>29</v>
      </c>
      <c r="H1076" s="220">
        <v>2.7389040930342796</v>
      </c>
      <c r="I1076" s="220">
        <v>0</v>
      </c>
      <c r="J1076" s="232">
        <v>0</v>
      </c>
      <c r="K1076" s="232">
        <v>0</v>
      </c>
      <c r="L1076" s="232">
        <v>0</v>
      </c>
      <c r="M1076" s="232">
        <v>0</v>
      </c>
      <c r="N1076" s="232">
        <v>0</v>
      </c>
      <c r="O1076" s="232">
        <v>1.0233513799037506</v>
      </c>
      <c r="P1076" s="232">
        <v>1.7155527131305293</v>
      </c>
      <c r="Q1076" s="232">
        <v>0</v>
      </c>
      <c r="R1076" s="232">
        <v>0</v>
      </c>
      <c r="S1076" s="232">
        <v>0</v>
      </c>
      <c r="T1076" s="232">
        <v>0</v>
      </c>
      <c r="U1076" s="232">
        <v>0</v>
      </c>
      <c r="V1076" s="211"/>
    </row>
    <row r="1077" spans="1:23" ht="5.0999999999999996" customHeight="1" outlineLevel="1">
      <c r="A1077" s="118">
        <f t="shared" si="92"/>
        <v>0</v>
      </c>
      <c r="B1077" s="209"/>
      <c r="D1077" s="111"/>
      <c r="E1077" s="111"/>
      <c r="F1077" s="111"/>
      <c r="G1077" s="111"/>
      <c r="H1077" s="111"/>
      <c r="I1077" s="111"/>
      <c r="J1077" s="111"/>
      <c r="K1077" s="111"/>
      <c r="L1077" s="111"/>
      <c r="M1077" s="111"/>
      <c r="N1077" s="111"/>
      <c r="O1077" s="111"/>
      <c r="P1077" s="111"/>
      <c r="Q1077" s="111"/>
      <c r="R1077" s="111"/>
      <c r="S1077" s="111"/>
      <c r="T1077" s="111"/>
      <c r="U1077" s="111"/>
      <c r="V1077" s="211"/>
    </row>
    <row r="1078" spans="1:23" ht="12.75" customHeight="1" outlineLevel="1">
      <c r="A1078" s="118">
        <f t="shared" si="92"/>
        <v>0</v>
      </c>
      <c r="B1078" s="209"/>
      <c r="D1078" s="142"/>
      <c r="E1078" s="106" t="str">
        <f>E$1068</f>
        <v>Dummy control - Totex (+ or -) Value Chosen - active - real</v>
      </c>
      <c r="F1078" s="106">
        <f t="shared" ref="F1078:U1078" si="94">F$1068</f>
        <v>0</v>
      </c>
      <c r="G1078" s="106" t="str">
        <f t="shared" si="94"/>
        <v>£m</v>
      </c>
      <c r="H1078" s="106">
        <f t="shared" si="94"/>
        <v>76.602189568811298</v>
      </c>
      <c r="I1078" s="106">
        <f t="shared" si="94"/>
        <v>0</v>
      </c>
      <c r="J1078" s="233">
        <f t="shared" si="94"/>
        <v>0</v>
      </c>
      <c r="K1078" s="233">
        <f t="shared" si="94"/>
        <v>0</v>
      </c>
      <c r="L1078" s="233">
        <f t="shared" si="94"/>
        <v>14.450990976314401</v>
      </c>
      <c r="M1078" s="233">
        <f>M$1068</f>
        <v>14.872959912822701</v>
      </c>
      <c r="N1078" s="233">
        <f t="shared" si="94"/>
        <v>15.3072503422772</v>
      </c>
      <c r="O1078" s="233">
        <f t="shared" si="94"/>
        <v>15.755464388624601</v>
      </c>
      <c r="P1078" s="233">
        <f t="shared" si="94"/>
        <v>16.2155239487724</v>
      </c>
      <c r="Q1078" s="233">
        <f t="shared" si="94"/>
        <v>0</v>
      </c>
      <c r="R1078" s="233">
        <f t="shared" si="94"/>
        <v>0</v>
      </c>
      <c r="S1078" s="233">
        <f t="shared" si="94"/>
        <v>0</v>
      </c>
      <c r="T1078" s="233">
        <f t="shared" si="94"/>
        <v>0</v>
      </c>
      <c r="U1078" s="233">
        <f t="shared" si="94"/>
        <v>0</v>
      </c>
      <c r="V1078" s="211"/>
    </row>
    <row r="1079" spans="1:23" ht="12.75" customHeight="1" outlineLevel="1">
      <c r="A1079" s="118">
        <f t="shared" si="92"/>
        <v>0</v>
      </c>
      <c r="B1079" s="209"/>
      <c r="D1079" s="142"/>
      <c r="E1079" s="106" t="str">
        <f>E$1069</f>
        <v>Dummy control - WRFIM (+ or -) Value Chosen - active - real</v>
      </c>
      <c r="F1079" s="106">
        <f t="shared" ref="F1079:U1079" si="95">F$1069</f>
        <v>0</v>
      </c>
      <c r="G1079" s="106" t="str">
        <f t="shared" si="95"/>
        <v>£m</v>
      </c>
      <c r="H1079" s="106">
        <f t="shared" si="95"/>
        <v>2.0821294265738541</v>
      </c>
      <c r="I1079" s="106">
        <f t="shared" si="95"/>
        <v>0</v>
      </c>
      <c r="J1079" s="233">
        <f t="shared" si="95"/>
        <v>0</v>
      </c>
      <c r="K1079" s="233">
        <f t="shared" si="95"/>
        <v>0</v>
      </c>
      <c r="L1079" s="233">
        <f t="shared" si="95"/>
        <v>0.39279338781705098</v>
      </c>
      <c r="M1079" s="233">
        <f t="shared" si="95"/>
        <v>0.40426295474130902</v>
      </c>
      <c r="N1079" s="233">
        <f t="shared" si="95"/>
        <v>0.41606743301975502</v>
      </c>
      <c r="O1079" s="233">
        <f t="shared" si="95"/>
        <v>0.42825037009449002</v>
      </c>
      <c r="P1079" s="233">
        <f t="shared" si="95"/>
        <v>0.44075528090124899</v>
      </c>
      <c r="Q1079" s="233">
        <f t="shared" si="95"/>
        <v>0</v>
      </c>
      <c r="R1079" s="233">
        <f t="shared" si="95"/>
        <v>0</v>
      </c>
      <c r="S1079" s="233">
        <f t="shared" si="95"/>
        <v>0</v>
      </c>
      <c r="T1079" s="233">
        <f t="shared" si="95"/>
        <v>0</v>
      </c>
      <c r="U1079" s="233">
        <f t="shared" si="95"/>
        <v>0</v>
      </c>
      <c r="V1079" s="211"/>
    </row>
    <row r="1080" spans="1:23" ht="5.0999999999999996" customHeight="1" outlineLevel="1">
      <c r="A1080" s="118">
        <f t="shared" si="92"/>
        <v>0</v>
      </c>
      <c r="B1080" s="209"/>
      <c r="D1080" s="142"/>
      <c r="V1080" s="211"/>
    </row>
    <row r="1081" spans="1:23" ht="12.75" customHeight="1" outlineLevel="1">
      <c r="A1081" s="118">
        <f t="shared" si="92"/>
        <v>0</v>
      </c>
      <c r="B1081" s="209"/>
      <c r="D1081" s="142"/>
      <c r="E1081" s="106" t="str">
        <f>E$1063</f>
        <v>Totex - Tax allowance switch - DMMY</v>
      </c>
      <c r="F1081" s="106">
        <f t="shared" ref="F1081:U1081" si="96">F$1063</f>
        <v>0</v>
      </c>
      <c r="G1081" s="106" t="str">
        <f t="shared" si="96"/>
        <v>0 = Allowed, 1 = Not allowed</v>
      </c>
      <c r="H1081" s="106">
        <f t="shared" si="96"/>
        <v>0</v>
      </c>
      <c r="I1081" s="106">
        <f t="shared" si="96"/>
        <v>0</v>
      </c>
      <c r="J1081" s="233" t="str">
        <f t="shared" si="96"/>
        <v>na</v>
      </c>
      <c r="K1081" s="233" t="str">
        <f t="shared" si="96"/>
        <v>na</v>
      </c>
      <c r="L1081" s="233">
        <f t="shared" si="96"/>
        <v>0</v>
      </c>
      <c r="M1081" s="233">
        <f t="shared" si="96"/>
        <v>0</v>
      </c>
      <c r="N1081" s="233">
        <f t="shared" si="96"/>
        <v>0</v>
      </c>
      <c r="O1081" s="233">
        <f t="shared" si="96"/>
        <v>1</v>
      </c>
      <c r="P1081" s="233">
        <f t="shared" si="96"/>
        <v>1</v>
      </c>
      <c r="Q1081" s="233">
        <f t="shared" si="96"/>
        <v>0</v>
      </c>
      <c r="R1081" s="233">
        <f t="shared" si="96"/>
        <v>0</v>
      </c>
      <c r="S1081" s="233">
        <f t="shared" si="96"/>
        <v>0</v>
      </c>
      <c r="T1081" s="233">
        <f t="shared" si="96"/>
        <v>0</v>
      </c>
      <c r="U1081" s="233">
        <f t="shared" si="96"/>
        <v>0</v>
      </c>
      <c r="V1081" s="211"/>
    </row>
    <row r="1082" spans="1:23" ht="12.75" customHeight="1" outlineLevel="1">
      <c r="A1082" s="118">
        <f t="shared" si="92"/>
        <v>0</v>
      </c>
      <c r="B1082" s="209"/>
      <c r="D1082" s="142"/>
      <c r="E1082" s="106" t="str">
        <f>E$1064</f>
        <v>WRFIM - Tax allowance switch - DMMY</v>
      </c>
      <c r="F1082" s="106">
        <f t="shared" ref="F1082:U1082" si="97">F$1064</f>
        <v>0</v>
      </c>
      <c r="G1082" s="106" t="str">
        <f t="shared" si="97"/>
        <v>0 = Allowed, 1 = Not allowed</v>
      </c>
      <c r="H1082" s="106">
        <f t="shared" si="97"/>
        <v>0</v>
      </c>
      <c r="I1082" s="106">
        <f t="shared" si="97"/>
        <v>0</v>
      </c>
      <c r="J1082" s="233" t="str">
        <f t="shared" si="97"/>
        <v>na</v>
      </c>
      <c r="K1082" s="233" t="str">
        <f t="shared" si="97"/>
        <v>na</v>
      </c>
      <c r="L1082" s="233">
        <f t="shared" si="97"/>
        <v>0</v>
      </c>
      <c r="M1082" s="233">
        <f>M$1064</f>
        <v>0</v>
      </c>
      <c r="N1082" s="233">
        <f t="shared" si="97"/>
        <v>0</v>
      </c>
      <c r="O1082" s="233">
        <f t="shared" si="97"/>
        <v>1</v>
      </c>
      <c r="P1082" s="233">
        <f t="shared" si="97"/>
        <v>1</v>
      </c>
      <c r="Q1082" s="233">
        <f t="shared" si="97"/>
        <v>0</v>
      </c>
      <c r="R1082" s="233">
        <f t="shared" si="97"/>
        <v>0</v>
      </c>
      <c r="S1082" s="233">
        <f t="shared" si="97"/>
        <v>0</v>
      </c>
      <c r="T1082" s="233">
        <f t="shared" si="97"/>
        <v>0</v>
      </c>
      <c r="U1082" s="233">
        <f t="shared" si="97"/>
        <v>0</v>
      </c>
      <c r="V1082" s="211"/>
    </row>
    <row r="1083" spans="1:23" ht="5.0999999999999996" customHeight="1" outlineLevel="1">
      <c r="A1083" s="118">
        <f t="shared" si="92"/>
        <v>0</v>
      </c>
      <c r="B1083" s="209"/>
      <c r="D1083" s="142"/>
      <c r="V1083" s="211"/>
    </row>
    <row r="1084" spans="1:23" ht="12.75" customHeight="1" outlineLevel="1">
      <c r="A1084" s="118">
        <f t="shared" si="92"/>
        <v>0</v>
      </c>
      <c r="B1084" s="209"/>
      <c r="D1084" s="142"/>
      <c r="E1084" s="106" t="s">
        <v>1066</v>
      </c>
      <c r="F1084" s="118">
        <f xml:space="preserve"> IF(SUM(J1084:U1084) &gt; 0, 1, 0)</f>
        <v>0</v>
      </c>
      <c r="G1084" s="106" t="s">
        <v>476</v>
      </c>
      <c r="J1084" s="106">
        <f xml:space="preserve"> IF(AND(J$1076 &gt; 0, J1078 &lt;&gt; 0, J1081 &lt;&gt; 1), 1, 0)</f>
        <v>0</v>
      </c>
      <c r="K1084" s="106">
        <f t="shared" ref="K1084:U1084" si="98" xml:space="preserve"> IF(AND(K$1076 &gt; 0, K1078 &lt;&gt; 0, K1081 &lt;&gt; 1), 1, 0)</f>
        <v>0</v>
      </c>
      <c r="L1084" s="106">
        <f t="shared" si="98"/>
        <v>0</v>
      </c>
      <c r="M1084" s="106">
        <f t="shared" si="98"/>
        <v>0</v>
      </c>
      <c r="N1084" s="106">
        <f t="shared" si="98"/>
        <v>0</v>
      </c>
      <c r="O1084" s="106">
        <f t="shared" si="98"/>
        <v>0</v>
      </c>
      <c r="P1084" s="106">
        <f t="shared" si="98"/>
        <v>0</v>
      </c>
      <c r="Q1084" s="106">
        <f t="shared" si="98"/>
        <v>0</v>
      </c>
      <c r="R1084" s="106">
        <f t="shared" si="98"/>
        <v>0</v>
      </c>
      <c r="S1084" s="106">
        <f t="shared" si="98"/>
        <v>0</v>
      </c>
      <c r="T1084" s="106">
        <f t="shared" si="98"/>
        <v>0</v>
      </c>
      <c r="U1084" s="106">
        <f t="shared" si="98"/>
        <v>0</v>
      </c>
      <c r="V1084" s="211"/>
    </row>
    <row r="1085" spans="1:23" ht="12.75" customHeight="1" outlineLevel="1">
      <c r="A1085" s="118">
        <f t="shared" si="92"/>
        <v>0</v>
      </c>
      <c r="B1085" s="209"/>
      <c r="D1085" s="142"/>
      <c r="E1085" s="106" t="s">
        <v>1067</v>
      </c>
      <c r="F1085" s="118">
        <f xml:space="preserve"> IF(SUM(L1084:P1084) &gt; 0, 1, 0)</f>
        <v>0</v>
      </c>
      <c r="G1085" s="106" t="s">
        <v>476</v>
      </c>
      <c r="V1085" s="211"/>
    </row>
    <row r="1086" spans="1:23" ht="5.45" customHeight="1" outlineLevel="1">
      <c r="A1086" s="118">
        <f t="shared" si="92"/>
        <v>0</v>
      </c>
      <c r="B1086" s="209"/>
      <c r="D1086" s="142"/>
      <c r="V1086" s="211"/>
    </row>
    <row r="1087" spans="1:23" ht="12.75" customHeight="1" outlineLevel="1">
      <c r="A1087" s="118">
        <f t="shared" si="92"/>
        <v>0</v>
      </c>
      <c r="B1087" s="209"/>
      <c r="D1087" s="142"/>
      <c r="E1087" s="106" t="s">
        <v>1068</v>
      </c>
      <c r="F1087" s="118">
        <f xml:space="preserve"> IF(SUM(J1087:U1087) &gt; 0, 1, 0)</f>
        <v>0</v>
      </c>
      <c r="G1087" s="106" t="s">
        <v>476</v>
      </c>
      <c r="J1087" s="106">
        <f xml:space="preserve"> IF(AND(J$1076 &gt; 0, J1079 &lt;&gt; 0, J1082 &lt;&gt; 1), 1, 0)</f>
        <v>0</v>
      </c>
      <c r="K1087" s="106">
        <f t="shared" ref="K1087:U1087" si="99" xml:space="preserve"> IF(AND(K$1076 &gt; 0, K1079 &lt;&gt; 0, K1082 &lt;&gt; 1), 1, 0)</f>
        <v>0</v>
      </c>
      <c r="L1087" s="106">
        <f t="shared" si="99"/>
        <v>0</v>
      </c>
      <c r="M1087" s="106">
        <f t="shared" si="99"/>
        <v>0</v>
      </c>
      <c r="N1087" s="106">
        <f t="shared" si="99"/>
        <v>0</v>
      </c>
      <c r="O1087" s="106">
        <f t="shared" si="99"/>
        <v>0</v>
      </c>
      <c r="P1087" s="106">
        <f t="shared" si="99"/>
        <v>0</v>
      </c>
      <c r="Q1087" s="106">
        <f t="shared" si="99"/>
        <v>0</v>
      </c>
      <c r="R1087" s="106">
        <f t="shared" si="99"/>
        <v>0</v>
      </c>
      <c r="S1087" s="106">
        <f t="shared" si="99"/>
        <v>0</v>
      </c>
      <c r="T1087" s="106">
        <f t="shared" si="99"/>
        <v>0</v>
      </c>
      <c r="U1087" s="106">
        <f t="shared" si="99"/>
        <v>0</v>
      </c>
      <c r="V1087" s="211"/>
    </row>
    <row r="1088" spans="1:23" ht="12.75" customHeight="1" outlineLevel="1">
      <c r="A1088" s="118">
        <f t="shared" si="92"/>
        <v>0</v>
      </c>
      <c r="B1088" s="209"/>
      <c r="D1088" s="142"/>
      <c r="E1088" s="106" t="s">
        <v>1069</v>
      </c>
      <c r="F1088" s="118">
        <f xml:space="preserve"> IF(SUM(L1087:P1087) &gt; 0, 1, 0)</f>
        <v>0</v>
      </c>
      <c r="G1088" s="106" t="s">
        <v>476</v>
      </c>
      <c r="V1088" s="211"/>
    </row>
    <row r="1089" spans="1:23" ht="12.75" customHeight="1" outlineLevel="1">
      <c r="A1089" s="118">
        <f t="shared" si="92"/>
        <v>0</v>
      </c>
      <c r="D1089" s="142"/>
      <c r="E1089" s="142"/>
      <c r="F1089" s="142"/>
      <c r="G1089" s="142"/>
      <c r="H1089" s="142"/>
      <c r="I1089" s="142"/>
      <c r="J1089" s="180"/>
      <c r="K1089" s="180"/>
      <c r="L1089" s="180"/>
      <c r="M1089" s="180"/>
      <c r="N1089" s="180"/>
      <c r="O1089" s="180"/>
      <c r="P1089" s="180"/>
      <c r="Q1089" s="180"/>
      <c r="R1089" s="180"/>
      <c r="S1089" s="180"/>
      <c r="T1089" s="180"/>
      <c r="U1089" s="180"/>
      <c r="V1089" s="116"/>
    </row>
    <row r="1090" spans="1:23" ht="12.75" customHeight="1" outlineLevel="1">
      <c r="A1090" s="118">
        <f t="shared" si="92"/>
        <v>0</v>
      </c>
      <c r="C1090" s="105" t="s">
        <v>480</v>
      </c>
      <c r="D1090" s="142"/>
      <c r="V1090" s="116"/>
    </row>
    <row r="1091" spans="1:23" ht="12.75" customHeight="1" outlineLevel="1">
      <c r="A1091" s="118">
        <f t="shared" si="92"/>
        <v>0</v>
      </c>
      <c r="D1091" s="174"/>
      <c r="E1091" s="142" t="s">
        <v>1070</v>
      </c>
      <c r="F1091" s="169" t="b">
        <v>1</v>
      </c>
      <c r="G1091" s="142" t="s">
        <v>482</v>
      </c>
      <c r="V1091" s="116"/>
    </row>
    <row r="1092" spans="1:23" ht="12.75" customHeight="1" outlineLevel="1">
      <c r="A1092" s="118">
        <f t="shared" si="92"/>
        <v>0</v>
      </c>
      <c r="D1092" s="142"/>
      <c r="V1092" s="116"/>
    </row>
    <row r="1093" spans="1:23" ht="12.75" customHeight="1" outlineLevel="1">
      <c r="A1093" s="118">
        <f t="shared" si="92"/>
        <v>0</v>
      </c>
      <c r="D1093" s="174"/>
      <c r="E1093" s="234" t="s">
        <v>1071</v>
      </c>
      <c r="F1093" s="265" t="b">
        <v>0</v>
      </c>
      <c r="G1093" s="234" t="s">
        <v>482</v>
      </c>
      <c r="H1093" s="117" t="s">
        <v>352</v>
      </c>
      <c r="V1093" s="116"/>
    </row>
    <row r="1094" spans="1:23" ht="12.75" customHeight="1" outlineLevel="1">
      <c r="A1094" s="118">
        <f t="shared" si="92"/>
        <v>0</v>
      </c>
      <c r="D1094" s="142"/>
      <c r="V1094" s="116"/>
    </row>
    <row r="1095" spans="1:23" s="259" customFormat="1" ht="12.75" customHeight="1" outlineLevel="1">
      <c r="A1095" s="118">
        <f t="shared" si="92"/>
        <v>0</v>
      </c>
      <c r="B1095" s="209"/>
      <c r="C1095" s="210"/>
      <c r="D1095" s="221"/>
      <c r="E1095" s="236" t="s">
        <v>1072</v>
      </c>
      <c r="F1095" s="236">
        <v>0</v>
      </c>
      <c r="G1095" s="236" t="s">
        <v>29</v>
      </c>
      <c r="H1095" s="236" t="s">
        <v>352</v>
      </c>
      <c r="I1095" s="236">
        <v>0</v>
      </c>
      <c r="J1095" s="237">
        <v>0</v>
      </c>
      <c r="K1095" s="237">
        <v>0</v>
      </c>
      <c r="L1095" s="237">
        <v>0</v>
      </c>
      <c r="M1095" s="237">
        <v>0</v>
      </c>
      <c r="N1095" s="237">
        <v>0</v>
      </c>
      <c r="O1095" s="237">
        <v>0</v>
      </c>
      <c r="P1095" s="237">
        <v>0</v>
      </c>
      <c r="Q1095" s="237">
        <v>0</v>
      </c>
      <c r="R1095" s="237">
        <v>0</v>
      </c>
      <c r="S1095" s="237">
        <v>0</v>
      </c>
      <c r="T1095" s="237">
        <v>0</v>
      </c>
      <c r="U1095" s="237">
        <v>0</v>
      </c>
      <c r="V1095" s="211"/>
      <c r="W1095" s="212" t="s">
        <v>342</v>
      </c>
    </row>
    <row r="1096" spans="1:23" ht="12.75" customHeight="1" outlineLevel="1">
      <c r="A1096" s="118">
        <f t="shared" si="92"/>
        <v>0</v>
      </c>
      <c r="D1096" s="142"/>
      <c r="V1096" s="116"/>
    </row>
    <row r="1097" spans="1:23" ht="12.75" customHeight="1" outlineLevel="1">
      <c r="A1097" s="118">
        <f t="shared" si="92"/>
        <v>0</v>
      </c>
      <c r="D1097" s="142"/>
      <c r="V1097" s="116"/>
    </row>
    <row r="1098" spans="1:23" ht="12.75" customHeight="1" outlineLevel="1">
      <c r="A1098" s="105" t="s">
        <v>486</v>
      </c>
      <c r="D1098" s="142"/>
      <c r="V1098" s="116"/>
    </row>
    <row r="1099" spans="1:23" ht="12.75" customHeight="1" outlineLevel="1">
      <c r="A1099" s="118">
        <f t="shared" ref="A1099:A1124" si="100" xml:space="preserve"> IF(OR(D1099 = "", D1099 ="tbc", D1099 = "n/a"), 0, COUNTIF($D$7:$D$2035, D1099) - 1)</f>
        <v>0</v>
      </c>
      <c r="D1099" s="142"/>
      <c r="V1099" s="116"/>
    </row>
    <row r="1100" spans="1:23" ht="12.75" customHeight="1" outlineLevel="1">
      <c r="A1100" s="118">
        <f t="shared" si="100"/>
        <v>0</v>
      </c>
      <c r="C1100" s="105" t="s">
        <v>1073</v>
      </c>
      <c r="D1100" s="142"/>
      <c r="V1100" s="116"/>
    </row>
    <row r="1101" spans="1:23" ht="12.75" customHeight="1" outlineLevel="1">
      <c r="A1101" s="118">
        <f t="shared" si="100"/>
        <v>0</v>
      </c>
      <c r="B1101" s="209"/>
      <c r="C1101" s="210"/>
      <c r="D1101" s="178"/>
      <c r="E1101" s="185" t="s">
        <v>1074</v>
      </c>
      <c r="F1101" s="238" t="s">
        <v>489</v>
      </c>
      <c r="G1101" s="185" t="s">
        <v>29</v>
      </c>
      <c r="H1101" s="185">
        <v>14.16025830484695</v>
      </c>
      <c r="I1101" s="185">
        <v>0</v>
      </c>
      <c r="J1101" s="187">
        <v>0</v>
      </c>
      <c r="K1101" s="187">
        <v>0</v>
      </c>
      <c r="L1101" s="187">
        <v>0.57853725268598</v>
      </c>
      <c r="M1101" s="187">
        <v>1.6876586730961201</v>
      </c>
      <c r="N1101" s="187">
        <v>2.5638581379434902</v>
      </c>
      <c r="O1101" s="187">
        <v>4.3047312646881801</v>
      </c>
      <c r="P1101" s="187">
        <v>5.0254729764331802</v>
      </c>
      <c r="Q1101" s="187">
        <v>0</v>
      </c>
      <c r="R1101" s="187">
        <v>0</v>
      </c>
      <c r="S1101" s="187">
        <v>0</v>
      </c>
      <c r="T1101" s="187">
        <v>0</v>
      </c>
      <c r="U1101" s="187">
        <v>0</v>
      </c>
      <c r="V1101" s="211"/>
      <c r="W1101" s="212" t="s">
        <v>342</v>
      </c>
    </row>
    <row r="1102" spans="1:23" ht="12.75" customHeight="1" outlineLevel="1">
      <c r="A1102" s="118">
        <f t="shared" si="100"/>
        <v>0</v>
      </c>
      <c r="B1102" s="209"/>
      <c r="C1102" s="210"/>
      <c r="D1102" s="164" t="s">
        <v>1075</v>
      </c>
      <c r="E1102" s="185" t="s">
        <v>1076</v>
      </c>
      <c r="F1102" s="238" t="s">
        <v>489</v>
      </c>
      <c r="G1102" s="186" t="s">
        <v>29</v>
      </c>
      <c r="H1102" s="186">
        <f xml:space="preserve"> SUM(J1102:U1102)</f>
        <v>-344.7633929247387</v>
      </c>
      <c r="I1102" s="186"/>
      <c r="J1102" s="187">
        <v>0</v>
      </c>
      <c r="K1102" s="187">
        <v>0</v>
      </c>
      <c r="L1102" s="187">
        <v>22.037044380157901</v>
      </c>
      <c r="M1102" s="187">
        <v>32.682829533086199</v>
      </c>
      <c r="N1102" s="187">
        <v>17.5454604229102</v>
      </c>
      <c r="O1102" s="187">
        <v>-195.269244510194</v>
      </c>
      <c r="P1102" s="187">
        <v>-221.75948275069899</v>
      </c>
      <c r="Q1102" s="187">
        <v>0</v>
      </c>
      <c r="R1102" s="187">
        <v>0</v>
      </c>
      <c r="S1102" s="187">
        <v>0</v>
      </c>
      <c r="T1102" s="187">
        <v>0</v>
      </c>
      <c r="U1102" s="187">
        <v>0</v>
      </c>
      <c r="V1102" s="211"/>
      <c r="W1102" s="212" t="s">
        <v>342</v>
      </c>
    </row>
    <row r="1103" spans="1:23" ht="5.65" customHeight="1" outlineLevel="1">
      <c r="A1103" s="118">
        <f t="shared" si="100"/>
        <v>0</v>
      </c>
      <c r="B1103" s="209"/>
      <c r="C1103" s="210"/>
      <c r="D1103" s="210"/>
      <c r="E1103" s="210"/>
      <c r="F1103" s="210"/>
      <c r="G1103" s="210"/>
      <c r="H1103" s="210"/>
      <c r="I1103" s="210"/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1"/>
      <c r="W1103" s="210"/>
    </row>
    <row r="1104" spans="1:23" ht="12.75" customHeight="1" outlineLevel="1">
      <c r="A1104" s="118">
        <f t="shared" si="100"/>
        <v>0</v>
      </c>
      <c r="B1104" s="209"/>
      <c r="C1104" s="210"/>
      <c r="D1104" s="164" t="s">
        <v>1077</v>
      </c>
      <c r="E1104" s="185" t="s">
        <v>1078</v>
      </c>
      <c r="F1104" s="238" t="s">
        <v>489</v>
      </c>
      <c r="G1104" s="186" t="s">
        <v>29</v>
      </c>
      <c r="H1104" s="186">
        <f xml:space="preserve"> SUM(J1104:U1104)</f>
        <v>0</v>
      </c>
      <c r="I1104" s="186"/>
      <c r="J1104" s="187">
        <v>0</v>
      </c>
      <c r="K1104" s="187">
        <v>0</v>
      </c>
      <c r="L1104" s="187">
        <v>0</v>
      </c>
      <c r="M1104" s="187">
        <v>0</v>
      </c>
      <c r="N1104" s="187">
        <v>0</v>
      </c>
      <c r="O1104" s="187">
        <v>0</v>
      </c>
      <c r="P1104" s="187">
        <v>0</v>
      </c>
      <c r="Q1104" s="187">
        <v>0</v>
      </c>
      <c r="R1104" s="187">
        <v>0</v>
      </c>
      <c r="S1104" s="187">
        <v>0</v>
      </c>
      <c r="T1104" s="187">
        <v>0</v>
      </c>
      <c r="U1104" s="187">
        <v>0</v>
      </c>
      <c r="V1104" s="211"/>
      <c r="W1104" s="212" t="s">
        <v>342</v>
      </c>
    </row>
    <row r="1105" spans="1:23" ht="12.75" customHeight="1" outlineLevel="1">
      <c r="A1105" s="118">
        <f t="shared" si="100"/>
        <v>0</v>
      </c>
      <c r="B1105" s="209"/>
      <c r="C1105" s="210"/>
      <c r="D1105" s="164" t="s">
        <v>1079</v>
      </c>
      <c r="E1105" s="185" t="s">
        <v>1080</v>
      </c>
      <c r="F1105" s="238" t="s">
        <v>489</v>
      </c>
      <c r="G1105" s="186" t="s">
        <v>29</v>
      </c>
      <c r="H1105" s="186">
        <f xml:space="preserve"> SUM(J1105:U1105)</f>
        <v>0</v>
      </c>
      <c r="I1105" s="186"/>
      <c r="J1105" s="187">
        <v>0</v>
      </c>
      <c r="K1105" s="187">
        <v>0</v>
      </c>
      <c r="L1105" s="187">
        <v>0</v>
      </c>
      <c r="M1105" s="187">
        <v>0</v>
      </c>
      <c r="N1105" s="187">
        <v>0</v>
      </c>
      <c r="O1105" s="187">
        <v>0</v>
      </c>
      <c r="P1105" s="187">
        <v>0</v>
      </c>
      <c r="Q1105" s="187">
        <v>0</v>
      </c>
      <c r="R1105" s="187">
        <v>0</v>
      </c>
      <c r="S1105" s="187">
        <v>0</v>
      </c>
      <c r="T1105" s="187">
        <v>0</v>
      </c>
      <c r="U1105" s="187">
        <v>0</v>
      </c>
      <c r="V1105" s="211"/>
      <c r="W1105" s="212" t="s">
        <v>342</v>
      </c>
    </row>
    <row r="1106" spans="1:23" ht="12.75" customHeight="1" outlineLevel="1">
      <c r="A1106" s="118">
        <f t="shared" si="100"/>
        <v>0</v>
      </c>
      <c r="B1106" s="209"/>
      <c r="C1106" s="210"/>
      <c r="D1106" s="142"/>
      <c r="E1106" s="213" t="s">
        <v>1081</v>
      </c>
      <c r="G1106" s="213" t="s">
        <v>29</v>
      </c>
      <c r="H1106" s="213">
        <f xml:space="preserve"> SUM(J1106:U1106)</f>
        <v>0</v>
      </c>
      <c r="I1106" s="213"/>
      <c r="J1106" s="233">
        <f xml:space="preserve"> SUM(J1104:J1105)</f>
        <v>0</v>
      </c>
      <c r="K1106" s="233">
        <f t="shared" ref="K1106:U1106" si="101" xml:space="preserve"> SUM(K1104:K1105)</f>
        <v>0</v>
      </c>
      <c r="L1106" s="233">
        <f t="shared" si="101"/>
        <v>0</v>
      </c>
      <c r="M1106" s="233">
        <f t="shared" si="101"/>
        <v>0</v>
      </c>
      <c r="N1106" s="233">
        <f t="shared" si="101"/>
        <v>0</v>
      </c>
      <c r="O1106" s="233">
        <f t="shared" si="101"/>
        <v>0</v>
      </c>
      <c r="P1106" s="233">
        <f t="shared" si="101"/>
        <v>0</v>
      </c>
      <c r="Q1106" s="233">
        <f t="shared" si="101"/>
        <v>0</v>
      </c>
      <c r="R1106" s="233">
        <f t="shared" si="101"/>
        <v>0</v>
      </c>
      <c r="S1106" s="233">
        <f t="shared" si="101"/>
        <v>0</v>
      </c>
      <c r="T1106" s="233">
        <f t="shared" si="101"/>
        <v>0</v>
      </c>
      <c r="U1106" s="233">
        <f t="shared" si="101"/>
        <v>0</v>
      </c>
      <c r="V1106" s="284"/>
      <c r="W1106" s="212" t="s">
        <v>342</v>
      </c>
    </row>
    <row r="1107" spans="1:23" ht="12.75" customHeight="1" outlineLevel="1">
      <c r="A1107" s="118">
        <f t="shared" si="100"/>
        <v>0</v>
      </c>
      <c r="B1107" s="209"/>
      <c r="C1107" s="210"/>
      <c r="D1107" s="142"/>
      <c r="E1107" s="213"/>
      <c r="G1107" s="213"/>
      <c r="H1107" s="213"/>
      <c r="I1107" s="213"/>
      <c r="J1107" s="241"/>
      <c r="K1107" s="241"/>
      <c r="L1107" s="241"/>
      <c r="M1107" s="241"/>
      <c r="N1107" s="241"/>
      <c r="O1107" s="241"/>
      <c r="P1107" s="241"/>
      <c r="Q1107" s="241"/>
      <c r="R1107" s="241"/>
      <c r="S1107" s="241"/>
      <c r="T1107" s="241"/>
      <c r="U1107" s="241"/>
      <c r="V1107" s="284"/>
      <c r="W1107" s="212"/>
    </row>
    <row r="1108" spans="1:23" ht="12.75" customHeight="1" outlineLevel="1">
      <c r="A1108" s="118">
        <f t="shared" si="100"/>
        <v>0</v>
      </c>
      <c r="B1108" s="209"/>
      <c r="C1108" s="210"/>
      <c r="D1108" s="164" t="s">
        <v>1082</v>
      </c>
      <c r="E1108" s="185" t="s">
        <v>1083</v>
      </c>
      <c r="F1108" s="238" t="s">
        <v>489</v>
      </c>
      <c r="G1108" s="186" t="s">
        <v>29</v>
      </c>
      <c r="H1108" s="186">
        <f xml:space="preserve"> SUM(J1108:U1108)</f>
        <v>0</v>
      </c>
      <c r="I1108" s="186"/>
      <c r="J1108" s="187">
        <v>0</v>
      </c>
      <c r="K1108" s="187">
        <v>0</v>
      </c>
      <c r="L1108" s="187">
        <v>0</v>
      </c>
      <c r="M1108" s="187">
        <v>0</v>
      </c>
      <c r="N1108" s="187">
        <v>0</v>
      </c>
      <c r="O1108" s="187">
        <v>0</v>
      </c>
      <c r="P1108" s="187">
        <v>0</v>
      </c>
      <c r="Q1108" s="187">
        <v>0</v>
      </c>
      <c r="R1108" s="187">
        <v>0</v>
      </c>
      <c r="S1108" s="187">
        <v>0</v>
      </c>
      <c r="T1108" s="187">
        <v>0</v>
      </c>
      <c r="U1108" s="187">
        <v>0</v>
      </c>
      <c r="V1108" s="211"/>
      <c r="W1108" s="212" t="s">
        <v>342</v>
      </c>
    </row>
    <row r="1109" spans="1:23" ht="12.75" customHeight="1" outlineLevel="1">
      <c r="A1109" s="118">
        <f t="shared" si="100"/>
        <v>0</v>
      </c>
      <c r="B1109" s="209"/>
      <c r="C1109" s="210"/>
      <c r="D1109" s="164" t="s">
        <v>1084</v>
      </c>
      <c r="E1109" s="185" t="s">
        <v>1085</v>
      </c>
      <c r="F1109" s="238" t="s">
        <v>489</v>
      </c>
      <c r="G1109" s="186" t="s">
        <v>29</v>
      </c>
      <c r="H1109" s="186">
        <f xml:space="preserve"> SUM(J1109:U1109)</f>
        <v>0</v>
      </c>
      <c r="I1109" s="186"/>
      <c r="J1109" s="187">
        <v>0</v>
      </c>
      <c r="K1109" s="187">
        <v>0</v>
      </c>
      <c r="L1109" s="187">
        <v>0</v>
      </c>
      <c r="M1109" s="187">
        <v>0</v>
      </c>
      <c r="N1109" s="187">
        <v>0</v>
      </c>
      <c r="O1109" s="187">
        <v>0</v>
      </c>
      <c r="P1109" s="187">
        <v>0</v>
      </c>
      <c r="Q1109" s="187">
        <v>0</v>
      </c>
      <c r="R1109" s="187">
        <v>0</v>
      </c>
      <c r="S1109" s="187">
        <v>0</v>
      </c>
      <c r="T1109" s="187">
        <v>0</v>
      </c>
      <c r="U1109" s="187">
        <v>0</v>
      </c>
      <c r="V1109" s="211"/>
      <c r="W1109" s="212" t="s">
        <v>342</v>
      </c>
    </row>
    <row r="1110" spans="1:23" ht="12.75" customHeight="1" outlineLevel="1">
      <c r="A1110" s="118">
        <f t="shared" si="100"/>
        <v>0</v>
      </c>
      <c r="B1110" s="209"/>
      <c r="C1110" s="210"/>
      <c r="D1110" s="142"/>
      <c r="E1110" s="213" t="s">
        <v>1086</v>
      </c>
      <c r="G1110" s="213" t="s">
        <v>29</v>
      </c>
      <c r="H1110" s="213">
        <f xml:space="preserve"> SUM(J1110:U1110)</f>
        <v>0</v>
      </c>
      <c r="I1110" s="213"/>
      <c r="J1110" s="233">
        <f xml:space="preserve"> SUM(J1108:J1109)</f>
        <v>0</v>
      </c>
      <c r="K1110" s="233">
        <f t="shared" ref="K1110:U1110" si="102" xml:space="preserve"> SUM(K1108:K1109)</f>
        <v>0</v>
      </c>
      <c r="L1110" s="233">
        <f t="shared" si="102"/>
        <v>0</v>
      </c>
      <c r="M1110" s="233">
        <f t="shared" si="102"/>
        <v>0</v>
      </c>
      <c r="N1110" s="233">
        <f t="shared" si="102"/>
        <v>0</v>
      </c>
      <c r="O1110" s="233">
        <f t="shared" si="102"/>
        <v>0</v>
      </c>
      <c r="P1110" s="233">
        <f t="shared" si="102"/>
        <v>0</v>
      </c>
      <c r="Q1110" s="233">
        <f t="shared" si="102"/>
        <v>0</v>
      </c>
      <c r="R1110" s="233">
        <f t="shared" si="102"/>
        <v>0</v>
      </c>
      <c r="S1110" s="233">
        <f t="shared" si="102"/>
        <v>0</v>
      </c>
      <c r="T1110" s="233">
        <f t="shared" si="102"/>
        <v>0</v>
      </c>
      <c r="U1110" s="233">
        <f t="shared" si="102"/>
        <v>0</v>
      </c>
      <c r="V1110" s="284"/>
      <c r="W1110" s="212" t="s">
        <v>342</v>
      </c>
    </row>
    <row r="1111" spans="1:23" ht="12.75" customHeight="1" outlineLevel="1">
      <c r="A1111" s="118">
        <f t="shared" si="100"/>
        <v>0</v>
      </c>
      <c r="B1111" s="209"/>
      <c r="C1111" s="210"/>
      <c r="D1111" s="142"/>
      <c r="E1111" s="213"/>
      <c r="G1111" s="213"/>
      <c r="H1111" s="213"/>
      <c r="I1111" s="213"/>
      <c r="J1111" s="241"/>
      <c r="K1111" s="241"/>
      <c r="L1111" s="241"/>
      <c r="M1111" s="241"/>
      <c r="N1111" s="241"/>
      <c r="O1111" s="241"/>
      <c r="P1111" s="241"/>
      <c r="Q1111" s="241"/>
      <c r="R1111" s="241"/>
      <c r="S1111" s="241"/>
      <c r="T1111" s="241"/>
      <c r="U1111" s="241"/>
      <c r="V1111" s="284"/>
      <c r="W1111" s="212"/>
    </row>
    <row r="1112" spans="1:23" ht="12.75" customHeight="1" outlineLevel="1">
      <c r="A1112" s="118">
        <f t="shared" si="100"/>
        <v>0</v>
      </c>
      <c r="D1112" s="142"/>
      <c r="V1112" s="116"/>
    </row>
    <row r="1113" spans="1:23" ht="12.75" customHeight="1" outlineLevel="1">
      <c r="A1113" s="118">
        <f t="shared" si="100"/>
        <v>0</v>
      </c>
      <c r="C1113" s="105" t="s">
        <v>1087</v>
      </c>
      <c r="D1113" s="142"/>
      <c r="V1113" s="116"/>
    </row>
    <row r="1114" spans="1:23" ht="12.75" customHeight="1" outlineLevel="1">
      <c r="A1114" s="118">
        <f t="shared" si="100"/>
        <v>0</v>
      </c>
      <c r="B1114" s="209"/>
      <c r="C1114" s="210"/>
      <c r="D1114" s="142"/>
      <c r="E1114" s="185" t="s">
        <v>1088</v>
      </c>
      <c r="F1114" s="185">
        <v>0</v>
      </c>
      <c r="G1114" s="185" t="s">
        <v>29</v>
      </c>
      <c r="H1114" s="185">
        <v>0</v>
      </c>
      <c r="I1114" s="185">
        <v>0</v>
      </c>
      <c r="J1114" s="187">
        <v>0</v>
      </c>
      <c r="K1114" s="187">
        <v>0</v>
      </c>
      <c r="L1114" s="187">
        <v>0</v>
      </c>
      <c r="M1114" s="187">
        <v>0</v>
      </c>
      <c r="N1114" s="187">
        <v>0</v>
      </c>
      <c r="O1114" s="187">
        <v>0</v>
      </c>
      <c r="P1114" s="187">
        <v>0</v>
      </c>
      <c r="Q1114" s="187">
        <v>0</v>
      </c>
      <c r="R1114" s="187">
        <v>0</v>
      </c>
      <c r="S1114" s="187">
        <v>0</v>
      </c>
      <c r="T1114" s="187">
        <v>0</v>
      </c>
      <c r="U1114" s="187">
        <v>0</v>
      </c>
      <c r="V1114" s="211"/>
      <c r="W1114" s="212" t="s">
        <v>434</v>
      </c>
    </row>
    <row r="1115" spans="1:23" ht="12.75" customHeight="1" outlineLevel="1">
      <c r="A1115" s="118">
        <f t="shared" si="100"/>
        <v>0</v>
      </c>
      <c r="B1115" s="209"/>
      <c r="C1115" s="210"/>
      <c r="D1115" s="142"/>
      <c r="E1115" s="185" t="s">
        <v>1089</v>
      </c>
      <c r="F1115" s="185">
        <v>0</v>
      </c>
      <c r="G1115" s="185" t="s">
        <v>29</v>
      </c>
      <c r="H1115" s="185">
        <v>0</v>
      </c>
      <c r="I1115" s="185">
        <v>0</v>
      </c>
      <c r="J1115" s="187">
        <v>0</v>
      </c>
      <c r="K1115" s="187">
        <v>0</v>
      </c>
      <c r="L1115" s="187">
        <v>0</v>
      </c>
      <c r="M1115" s="187">
        <v>0</v>
      </c>
      <c r="N1115" s="187">
        <v>0</v>
      </c>
      <c r="O1115" s="187">
        <v>0</v>
      </c>
      <c r="P1115" s="187">
        <v>0</v>
      </c>
      <c r="Q1115" s="187">
        <v>0</v>
      </c>
      <c r="R1115" s="187">
        <v>0</v>
      </c>
      <c r="S1115" s="187">
        <v>0</v>
      </c>
      <c r="T1115" s="187">
        <v>0</v>
      </c>
      <c r="U1115" s="187">
        <v>0</v>
      </c>
      <c r="V1115" s="211"/>
      <c r="W1115" s="212" t="s">
        <v>434</v>
      </c>
    </row>
    <row r="1116" spans="1:23" ht="12.75" customHeight="1" outlineLevel="1">
      <c r="A1116" s="118">
        <f t="shared" si="100"/>
        <v>0</v>
      </c>
      <c r="B1116" s="209"/>
      <c r="C1116" s="210"/>
      <c r="D1116" s="142"/>
      <c r="E1116" s="185" t="s">
        <v>1090</v>
      </c>
      <c r="F1116" s="185">
        <v>0</v>
      </c>
      <c r="G1116" s="185" t="s">
        <v>29</v>
      </c>
      <c r="H1116" s="185">
        <v>0</v>
      </c>
      <c r="I1116" s="185">
        <v>0</v>
      </c>
      <c r="J1116" s="187">
        <v>0</v>
      </c>
      <c r="K1116" s="187">
        <v>0</v>
      </c>
      <c r="L1116" s="187">
        <v>0</v>
      </c>
      <c r="M1116" s="187">
        <v>0</v>
      </c>
      <c r="N1116" s="187">
        <v>0</v>
      </c>
      <c r="O1116" s="187">
        <v>0</v>
      </c>
      <c r="P1116" s="187">
        <v>0</v>
      </c>
      <c r="Q1116" s="187">
        <v>0</v>
      </c>
      <c r="R1116" s="187">
        <v>0</v>
      </c>
      <c r="S1116" s="187">
        <v>0</v>
      </c>
      <c r="T1116" s="187">
        <v>0</v>
      </c>
      <c r="U1116" s="187">
        <v>0</v>
      </c>
      <c r="V1116" s="211"/>
      <c r="W1116" s="212" t="s">
        <v>434</v>
      </c>
    </row>
    <row r="1117" spans="1:23" ht="12.75" customHeight="1" outlineLevel="1">
      <c r="A1117" s="118">
        <f t="shared" si="100"/>
        <v>0</v>
      </c>
      <c r="B1117" s="209"/>
      <c r="C1117" s="210"/>
      <c r="D1117" s="142"/>
      <c r="E1117" s="185" t="s">
        <v>1091</v>
      </c>
      <c r="F1117" s="185">
        <v>0</v>
      </c>
      <c r="G1117" s="185" t="s">
        <v>29</v>
      </c>
      <c r="H1117" s="185">
        <v>0</v>
      </c>
      <c r="I1117" s="185">
        <v>0</v>
      </c>
      <c r="J1117" s="187">
        <v>0</v>
      </c>
      <c r="K1117" s="187">
        <v>0</v>
      </c>
      <c r="L1117" s="187">
        <v>0</v>
      </c>
      <c r="M1117" s="187">
        <v>0</v>
      </c>
      <c r="N1117" s="187">
        <v>0</v>
      </c>
      <c r="O1117" s="187">
        <v>0</v>
      </c>
      <c r="P1117" s="187">
        <v>0</v>
      </c>
      <c r="Q1117" s="187">
        <v>0</v>
      </c>
      <c r="R1117" s="187">
        <v>0</v>
      </c>
      <c r="S1117" s="187">
        <v>0</v>
      </c>
      <c r="T1117" s="187">
        <v>0</v>
      </c>
      <c r="U1117" s="187">
        <v>0</v>
      </c>
      <c r="V1117" s="211"/>
      <c r="W1117" s="212" t="s">
        <v>434</v>
      </c>
    </row>
    <row r="1118" spans="1:23" ht="12.75" customHeight="1" outlineLevel="1">
      <c r="A1118" s="118">
        <f t="shared" si="100"/>
        <v>0</v>
      </c>
      <c r="D1118" s="142"/>
      <c r="V1118" s="116"/>
    </row>
    <row r="1119" spans="1:23" ht="12.75" customHeight="1" outlineLevel="1">
      <c r="A1119" s="118">
        <f t="shared" si="100"/>
        <v>0</v>
      </c>
      <c r="C1119" s="105" t="s">
        <v>1092</v>
      </c>
      <c r="D1119" s="142"/>
      <c r="J1119" s="142"/>
      <c r="K1119" s="142"/>
      <c r="L1119" s="142"/>
      <c r="M1119" s="142"/>
      <c r="N1119" s="142"/>
      <c r="O1119" s="142"/>
      <c r="P1119" s="142"/>
      <c r="Q1119" s="142"/>
      <c r="R1119" s="142"/>
      <c r="S1119" s="142"/>
      <c r="T1119" s="142"/>
      <c r="U1119" s="142"/>
      <c r="V1119" s="116"/>
    </row>
    <row r="1120" spans="1:23" ht="12.75" customHeight="1" outlineLevel="1">
      <c r="A1120" s="118">
        <f t="shared" si="100"/>
        <v>0</v>
      </c>
      <c r="B1120" s="209"/>
      <c r="C1120" s="210"/>
      <c r="D1120" s="142"/>
      <c r="E1120" s="213" t="s">
        <v>1093</v>
      </c>
      <c r="F1120" s="213"/>
      <c r="G1120" s="213" t="s">
        <v>29</v>
      </c>
      <c r="H1120" s="213">
        <f xml:space="preserve"> SUM(J1120:U1120)</f>
        <v>512.44250426183442</v>
      </c>
      <c r="I1120" s="213"/>
      <c r="J1120" s="292">
        <v>44.964827433567159</v>
      </c>
      <c r="K1120" s="292">
        <v>61.020111784799653</v>
      </c>
      <c r="L1120" s="292">
        <v>73.608487061695172</v>
      </c>
      <c r="M1120" s="292">
        <v>80.121526617854229</v>
      </c>
      <c r="N1120" s="292">
        <v>83.313373475302356</v>
      </c>
      <c r="O1120" s="292">
        <v>84.537726764754112</v>
      </c>
      <c r="P1120" s="292">
        <v>84.876451123861784</v>
      </c>
      <c r="Q1120" s="267"/>
      <c r="R1120" s="267"/>
      <c r="S1120" s="267"/>
      <c r="T1120" s="267"/>
      <c r="U1120" s="267"/>
      <c r="V1120" s="211"/>
      <c r="W1120" s="212" t="s">
        <v>342</v>
      </c>
    </row>
    <row r="1121" spans="1:23" ht="12.75" customHeight="1" outlineLevel="1">
      <c r="A1121" s="118">
        <f t="shared" si="100"/>
        <v>0</v>
      </c>
      <c r="B1121" s="209"/>
      <c r="C1121" s="210"/>
      <c r="D1121" s="142"/>
      <c r="E1121" s="213" t="s">
        <v>1094</v>
      </c>
      <c r="F1121" s="213"/>
      <c r="G1121" s="213" t="s">
        <v>29</v>
      </c>
      <c r="H1121" s="213">
        <f xml:space="preserve"> SUM(J1121:U1121)</f>
        <v>0</v>
      </c>
      <c r="I1121" s="213"/>
      <c r="J1121" s="267"/>
      <c r="K1121" s="267"/>
      <c r="L1121" s="267"/>
      <c r="M1121" s="267"/>
      <c r="N1121" s="267"/>
      <c r="O1121" s="267"/>
      <c r="P1121" s="267"/>
      <c r="Q1121" s="267"/>
      <c r="R1121" s="267"/>
      <c r="S1121" s="267"/>
      <c r="T1121" s="267"/>
      <c r="U1121" s="267"/>
      <c r="V1121" s="211"/>
      <c r="W1121" s="212" t="s">
        <v>342</v>
      </c>
    </row>
    <row r="1122" spans="1:23" ht="12.75" customHeight="1" outlineLevel="1">
      <c r="A1122" s="118">
        <f t="shared" si="100"/>
        <v>0</v>
      </c>
      <c r="B1122" s="209"/>
      <c r="C1122" s="210"/>
      <c r="D1122" s="142"/>
      <c r="E1122" s="213" t="s">
        <v>1095</v>
      </c>
      <c r="F1122" s="213"/>
      <c r="G1122" s="213" t="s">
        <v>29</v>
      </c>
      <c r="H1122" s="213">
        <f xml:space="preserve"> SUM(J1122:U1122)</f>
        <v>0</v>
      </c>
      <c r="I1122" s="213"/>
      <c r="J1122" s="267"/>
      <c r="K1122" s="267"/>
      <c r="L1122" s="267"/>
      <c r="M1122" s="267"/>
      <c r="N1122" s="267"/>
      <c r="O1122" s="267"/>
      <c r="P1122" s="267"/>
      <c r="Q1122" s="267"/>
      <c r="R1122" s="267"/>
      <c r="S1122" s="267"/>
      <c r="T1122" s="267"/>
      <c r="U1122" s="267"/>
      <c r="V1122" s="211"/>
      <c r="W1122" s="212" t="s">
        <v>342</v>
      </c>
    </row>
    <row r="1123" spans="1:23" ht="12.75" customHeight="1" outlineLevel="1">
      <c r="A1123" s="118">
        <f t="shared" si="100"/>
        <v>0</v>
      </c>
      <c r="D1123" s="142"/>
      <c r="J1123" s="142"/>
      <c r="K1123" s="142"/>
      <c r="L1123" s="142"/>
      <c r="M1123" s="142"/>
      <c r="N1123" s="142"/>
      <c r="O1123" s="142"/>
      <c r="P1123" s="142"/>
      <c r="Q1123" s="142"/>
      <c r="R1123" s="142"/>
      <c r="S1123" s="142"/>
      <c r="T1123" s="142"/>
      <c r="U1123" s="142"/>
      <c r="V1123" s="116"/>
    </row>
    <row r="1124" spans="1:23" ht="12.75" customHeight="1" outlineLevel="1">
      <c r="A1124" s="118">
        <f t="shared" si="100"/>
        <v>0</v>
      </c>
      <c r="D1124" s="142"/>
      <c r="V1124" s="116"/>
    </row>
    <row r="1125" spans="1:23" ht="12.75" customHeight="1" outlineLevel="1">
      <c r="A1125" s="105" t="s">
        <v>511</v>
      </c>
      <c r="D1125" s="142"/>
      <c r="V1125" s="116"/>
    </row>
    <row r="1126" spans="1:23" ht="12.75" customHeight="1" outlineLevel="1">
      <c r="A1126" s="118">
        <f t="shared" ref="A1126:A1134" si="103" xml:space="preserve"> IF(OR(D1126 = "", D1126 ="tbc", D1126 = "n/a"), 0, COUNTIF($D$7:$D$2035, D1126) - 1)</f>
        <v>0</v>
      </c>
      <c r="D1126" s="142"/>
      <c r="V1126" s="116"/>
    </row>
    <row r="1127" spans="1:23" ht="12.75" customHeight="1" outlineLevel="1">
      <c r="A1127" s="118">
        <f t="shared" si="103"/>
        <v>0</v>
      </c>
      <c r="B1127" s="138" t="s">
        <v>512</v>
      </c>
      <c r="C1127" s="138"/>
      <c r="D1127" s="151"/>
      <c r="E1127" s="139"/>
      <c r="J1127" s="158"/>
      <c r="K1127" s="158"/>
      <c r="Q1127" s="158"/>
      <c r="R1127" s="158"/>
      <c r="S1127" s="158"/>
      <c r="T1127" s="158"/>
      <c r="U1127" s="158"/>
      <c r="V1127" s="116"/>
    </row>
    <row r="1128" spans="1:23" ht="12.75" customHeight="1" outlineLevel="1">
      <c r="A1128" s="118">
        <f t="shared" si="103"/>
        <v>0</v>
      </c>
      <c r="C1128" s="105" t="s">
        <v>1096</v>
      </c>
      <c r="D1128" s="142"/>
      <c r="V1128" s="116"/>
    </row>
    <row r="1129" spans="1:23" ht="12.75" customHeight="1" outlineLevel="1">
      <c r="A1129" s="118">
        <f t="shared" si="103"/>
        <v>0</v>
      </c>
      <c r="D1129" s="164" t="s">
        <v>1097</v>
      </c>
      <c r="E1129" s="180" t="s">
        <v>1098</v>
      </c>
      <c r="F1129" s="268"/>
      <c r="G1129" s="269" t="s">
        <v>64</v>
      </c>
      <c r="H1129" s="269"/>
      <c r="I1129" s="269"/>
      <c r="J1129" s="244">
        <v>0</v>
      </c>
      <c r="K1129" s="244">
        <v>0</v>
      </c>
      <c r="L1129" s="244">
        <v>0.40686346349340602</v>
      </c>
      <c r="M1129" s="244">
        <v>0.39115024074889598</v>
      </c>
      <c r="N1129" s="244">
        <v>0.37353882588250298</v>
      </c>
      <c r="O1129" s="244">
        <v>0.35602675581996801</v>
      </c>
      <c r="P1129" s="244">
        <v>0.33994688959312297</v>
      </c>
      <c r="Q1129" s="244">
        <v>0</v>
      </c>
      <c r="R1129" s="244">
        <v>0</v>
      </c>
      <c r="S1129" s="244">
        <v>0</v>
      </c>
      <c r="T1129" s="244">
        <v>0</v>
      </c>
      <c r="U1129" s="244">
        <v>0</v>
      </c>
      <c r="V1129" s="116"/>
      <c r="W1129" s="130" t="s">
        <v>342</v>
      </c>
    </row>
    <row r="1130" spans="1:23" ht="12.75" customHeight="1" outlineLevel="1">
      <c r="A1130" s="118">
        <f t="shared" si="103"/>
        <v>0</v>
      </c>
      <c r="D1130" s="164" t="s">
        <v>1099</v>
      </c>
      <c r="E1130" s="180" t="s">
        <v>1100</v>
      </c>
      <c r="F1130" s="268"/>
      <c r="G1130" s="269" t="s">
        <v>64</v>
      </c>
      <c r="H1130" s="269"/>
      <c r="I1130" s="269"/>
      <c r="J1130" s="244">
        <v>0</v>
      </c>
      <c r="K1130" s="244">
        <v>0</v>
      </c>
      <c r="L1130" s="244">
        <v>0.40311941456067801</v>
      </c>
      <c r="M1130" s="244">
        <v>0.41742827326656401</v>
      </c>
      <c r="N1130" s="244">
        <v>0.43373233838618702</v>
      </c>
      <c r="O1130" s="244">
        <v>0.449942796196796</v>
      </c>
      <c r="P1130" s="244">
        <v>0.46475237701740402</v>
      </c>
      <c r="Q1130" s="244">
        <v>0</v>
      </c>
      <c r="R1130" s="244">
        <v>0</v>
      </c>
      <c r="S1130" s="244">
        <v>0</v>
      </c>
      <c r="T1130" s="244">
        <v>0</v>
      </c>
      <c r="U1130" s="244">
        <v>0</v>
      </c>
      <c r="V1130" s="116"/>
      <c r="W1130" s="130" t="s">
        <v>342</v>
      </c>
    </row>
    <row r="1131" spans="1:23" ht="12.75" customHeight="1" outlineLevel="1">
      <c r="A1131" s="118">
        <f t="shared" si="103"/>
        <v>0</v>
      </c>
      <c r="D1131" s="164" t="s">
        <v>1101</v>
      </c>
      <c r="E1131" s="180" t="s">
        <v>1102</v>
      </c>
      <c r="F1131" s="268"/>
      <c r="G1131" s="269" t="s">
        <v>64</v>
      </c>
      <c r="H1131" s="269"/>
      <c r="I1131" s="269"/>
      <c r="J1131" s="244">
        <v>0</v>
      </c>
      <c r="K1131" s="244">
        <v>0</v>
      </c>
      <c r="L1131" s="244">
        <v>8.8092394739894796E-3</v>
      </c>
      <c r="M1131" s="244">
        <v>8.8733285206409902E-3</v>
      </c>
      <c r="N1131" s="244">
        <v>8.9329294998023393E-3</v>
      </c>
      <c r="O1131" s="244">
        <v>8.9922734147530794E-3</v>
      </c>
      <c r="P1131" s="244">
        <v>9.0501738735633604E-3</v>
      </c>
      <c r="Q1131" s="244">
        <v>0</v>
      </c>
      <c r="R1131" s="244">
        <v>0</v>
      </c>
      <c r="S1131" s="244">
        <v>0</v>
      </c>
      <c r="T1131" s="244">
        <v>0</v>
      </c>
      <c r="U1131" s="244">
        <v>0</v>
      </c>
      <c r="V1131" s="116"/>
      <c r="W1131" s="130" t="s">
        <v>342</v>
      </c>
    </row>
    <row r="1132" spans="1:23" ht="12.75" customHeight="1" outlineLevel="1">
      <c r="A1132" s="118">
        <f t="shared" si="103"/>
        <v>0</v>
      </c>
      <c r="D1132" s="164" t="s">
        <v>1103</v>
      </c>
      <c r="E1132" s="180" t="s">
        <v>1104</v>
      </c>
      <c r="F1132" s="268"/>
      <c r="G1132" s="269" t="s">
        <v>64</v>
      </c>
      <c r="H1132" s="269"/>
      <c r="I1132" s="269"/>
      <c r="J1132" s="244">
        <v>0</v>
      </c>
      <c r="K1132" s="244">
        <v>0</v>
      </c>
      <c r="L1132" s="244">
        <v>0.18120788247192599</v>
      </c>
      <c r="M1132" s="244">
        <v>0.18254815746389899</v>
      </c>
      <c r="N1132" s="244">
        <v>0.18379590623150796</v>
      </c>
      <c r="O1132" s="244">
        <v>0.18503817456848201</v>
      </c>
      <c r="P1132" s="244">
        <v>0.18625055951590899</v>
      </c>
      <c r="Q1132" s="244">
        <v>0</v>
      </c>
      <c r="R1132" s="244">
        <v>0</v>
      </c>
      <c r="S1132" s="244">
        <v>0</v>
      </c>
      <c r="T1132" s="244">
        <v>0</v>
      </c>
      <c r="U1132" s="244">
        <v>0</v>
      </c>
      <c r="V1132" s="116"/>
      <c r="W1132" s="130" t="s">
        <v>342</v>
      </c>
    </row>
    <row r="1133" spans="1:23" ht="12.75" customHeight="1" outlineLevel="1">
      <c r="A1133" s="118">
        <f t="shared" si="103"/>
        <v>0</v>
      </c>
      <c r="D1133" s="142"/>
      <c r="V1133" s="116"/>
    </row>
    <row r="1134" spans="1:23" ht="12.75" customHeight="1" outlineLevel="1">
      <c r="A1134" s="118">
        <f t="shared" si="103"/>
        <v>0</v>
      </c>
      <c r="D1134" s="142"/>
      <c r="V1134" s="116"/>
    </row>
    <row r="1135" spans="1:23" ht="12.75" customHeight="1" outlineLevel="1">
      <c r="A1135" s="105" t="s">
        <v>522</v>
      </c>
      <c r="D1135" s="142"/>
      <c r="V1135" s="116"/>
    </row>
    <row r="1136" spans="1:23" ht="12.75" customHeight="1" outlineLevel="1">
      <c r="A1136" s="118">
        <f xml:space="preserve"> IF(OR(D1136 = "", D1136 ="tbc", D1136 = "n/a"), 0, COUNTIF($D$7:$D$2035, D1136) - 1)</f>
        <v>0</v>
      </c>
      <c r="D1136" s="142"/>
      <c r="V1136" s="116"/>
    </row>
    <row r="1137" spans="1:23" ht="12.75" customHeight="1" outlineLevel="1">
      <c r="A1137" s="118">
        <f xml:space="preserve"> IF(OR(D1137 = "", D1137 ="tbc", D1137 = "n/a"), 0, COUNTIF($D$7:$D$2035, D1137) - 1)</f>
        <v>0</v>
      </c>
      <c r="D1137" s="164" t="s">
        <v>1105</v>
      </c>
      <c r="E1137" s="166" t="s">
        <v>1106</v>
      </c>
      <c r="F1137" s="166"/>
      <c r="G1137" s="253" t="s">
        <v>333</v>
      </c>
      <c r="H1137" s="225"/>
      <c r="I1137" s="253"/>
      <c r="J1137" s="179">
        <v>0</v>
      </c>
      <c r="K1137" s="179">
        <v>114.775449191991</v>
      </c>
      <c r="L1137" s="179">
        <v>114.775449191991</v>
      </c>
      <c r="M1137" s="179">
        <v>114.775449191991</v>
      </c>
      <c r="N1137" s="179">
        <v>114.775449191991</v>
      </c>
      <c r="O1137" s="179">
        <v>114.775449191991</v>
      </c>
      <c r="P1137" s="179">
        <v>114.775449191991</v>
      </c>
      <c r="Q1137" s="179">
        <v>0</v>
      </c>
      <c r="R1137" s="179">
        <v>0</v>
      </c>
      <c r="S1137" s="179">
        <v>0</v>
      </c>
      <c r="T1137" s="179">
        <v>0</v>
      </c>
      <c r="U1137" s="179">
        <v>0</v>
      </c>
      <c r="V1137" s="116"/>
    </row>
    <row r="1138" spans="1:23" ht="12.75" customHeight="1" outlineLevel="1">
      <c r="A1138" s="118">
        <f xml:space="preserve"> IF(OR(D1138 = "", D1138 ="tbc", D1138 = "n/a"), 0, COUNTIF($D$7:$D$2035, D1138) - 1)</f>
        <v>0</v>
      </c>
      <c r="D1138" s="142"/>
      <c r="V1138" s="116"/>
    </row>
    <row r="1139" spans="1:23" ht="12.75" customHeight="1" outlineLevel="1">
      <c r="A1139" s="118">
        <f xml:space="preserve"> IF(OR(D1139 = "", D1139 ="tbc", D1139 = "n/a"), 0, COUNTIF($D$7:$D$2035, D1139) - 1)</f>
        <v>0</v>
      </c>
      <c r="D1139" s="142"/>
      <c r="V1139" s="116"/>
    </row>
    <row r="1140" spans="1:23" ht="12.75" customHeight="1" outlineLevel="1">
      <c r="A1140" s="105" t="s">
        <v>525</v>
      </c>
      <c r="D1140" s="142"/>
      <c r="V1140" s="116"/>
    </row>
    <row r="1141" spans="1:23" ht="12.75" customHeight="1" outlineLevel="1">
      <c r="A1141" s="118">
        <f t="shared" ref="A1141:A1168" si="104" xml:space="preserve"> IF(OR(D1141 = "", D1141 ="tbc", D1141 = "n/a"), 0, COUNTIF($D$7:$D$2035, D1141) - 1)</f>
        <v>0</v>
      </c>
      <c r="D1141" s="142"/>
      <c r="V1141" s="116"/>
    </row>
    <row r="1142" spans="1:23" ht="12.75" customHeight="1" outlineLevel="1">
      <c r="A1142" s="118">
        <f t="shared" si="104"/>
        <v>0</v>
      </c>
      <c r="C1142" s="105"/>
      <c r="D1142" s="142"/>
      <c r="E1142" s="106" t="s">
        <v>1107</v>
      </c>
      <c r="F1142" s="245">
        <v>0.5</v>
      </c>
      <c r="G1142" s="106" t="s">
        <v>64</v>
      </c>
      <c r="V1142" s="116"/>
    </row>
    <row r="1143" spans="1:23" ht="12.75" customHeight="1" outlineLevel="1">
      <c r="A1143" s="118">
        <f t="shared" si="104"/>
        <v>0</v>
      </c>
      <c r="C1143" s="105"/>
      <c r="D1143" s="142"/>
      <c r="E1143" s="106" t="s">
        <v>1108</v>
      </c>
      <c r="F1143" s="245"/>
      <c r="G1143" s="106" t="s">
        <v>64</v>
      </c>
      <c r="V1143" s="116"/>
    </row>
    <row r="1144" spans="1:23" ht="12.75" customHeight="1" outlineLevel="1">
      <c r="A1144" s="118">
        <f t="shared" si="104"/>
        <v>0</v>
      </c>
      <c r="C1144" s="105"/>
      <c r="D1144" s="142"/>
      <c r="V1144" s="116"/>
    </row>
    <row r="1145" spans="1:23" ht="12.75" customHeight="1" outlineLevel="1">
      <c r="A1145" s="118">
        <f t="shared" si="104"/>
        <v>0</v>
      </c>
      <c r="B1145" s="209"/>
      <c r="C1145" s="210"/>
      <c r="D1145" s="164" t="s">
        <v>1109</v>
      </c>
      <c r="E1145" s="185" t="s">
        <v>1110</v>
      </c>
      <c r="F1145" s="185"/>
      <c r="G1145" s="186" t="s">
        <v>29</v>
      </c>
      <c r="H1145" s="186">
        <f xml:space="preserve"> SUM(J1145:U1145)</f>
        <v>0</v>
      </c>
      <c r="I1145" s="186"/>
      <c r="J1145" s="187">
        <v>0</v>
      </c>
      <c r="K1145" s="187">
        <v>0</v>
      </c>
      <c r="L1145" s="187">
        <v>0</v>
      </c>
      <c r="M1145" s="187">
        <v>0</v>
      </c>
      <c r="N1145" s="187">
        <v>0</v>
      </c>
      <c r="O1145" s="187">
        <v>0</v>
      </c>
      <c r="P1145" s="187">
        <v>0</v>
      </c>
      <c r="Q1145" s="187">
        <v>0</v>
      </c>
      <c r="R1145" s="187">
        <v>0</v>
      </c>
      <c r="S1145" s="187">
        <v>0</v>
      </c>
      <c r="T1145" s="187">
        <v>0</v>
      </c>
      <c r="U1145" s="187">
        <v>0</v>
      </c>
      <c r="V1145" s="211"/>
      <c r="W1145" s="212" t="s">
        <v>342</v>
      </c>
    </row>
    <row r="1146" spans="1:23" ht="12.75" customHeight="1" outlineLevel="1">
      <c r="A1146" s="118">
        <f t="shared" si="104"/>
        <v>0</v>
      </c>
      <c r="D1146" s="142"/>
      <c r="V1146" s="116"/>
    </row>
    <row r="1147" spans="1:23" ht="12.75" customHeight="1" outlineLevel="1">
      <c r="A1147" s="118">
        <f t="shared" si="104"/>
        <v>0</v>
      </c>
      <c r="D1147" s="246"/>
      <c r="E1147" s="142" t="s">
        <v>1111</v>
      </c>
      <c r="F1147" s="142">
        <v>0</v>
      </c>
      <c r="G1147" s="142" t="s">
        <v>64</v>
      </c>
      <c r="H1147" s="142">
        <v>0</v>
      </c>
      <c r="I1147" s="142">
        <v>0</v>
      </c>
      <c r="J1147" s="169">
        <v>0</v>
      </c>
      <c r="K1147" s="169">
        <v>0</v>
      </c>
      <c r="L1147" s="169">
        <v>4.2388659501738313E-2</v>
      </c>
      <c r="M1147" s="169">
        <v>6.5909272933608459E-2</v>
      </c>
      <c r="N1147" s="169">
        <v>0.14430332596808573</v>
      </c>
      <c r="O1147" s="169">
        <v>-5.7347450563880326E-3</v>
      </c>
      <c r="P1147" s="169">
        <v>-6.3799805627872165E-3</v>
      </c>
      <c r="Q1147" s="169">
        <v>1</v>
      </c>
      <c r="R1147" s="169">
        <v>1</v>
      </c>
      <c r="S1147" s="169">
        <v>1</v>
      </c>
      <c r="T1147" s="169">
        <v>1</v>
      </c>
      <c r="U1147" s="169">
        <v>1</v>
      </c>
      <c r="V1147" s="116"/>
    </row>
    <row r="1148" spans="1:23" ht="12.75" customHeight="1" outlineLevel="1">
      <c r="A1148" s="118">
        <f t="shared" si="104"/>
        <v>0</v>
      </c>
      <c r="D1148" s="142"/>
      <c r="V1148" s="116"/>
    </row>
    <row r="1149" spans="1:23" ht="12.75" customHeight="1" outlineLevel="1">
      <c r="A1149" s="118">
        <f t="shared" si="104"/>
        <v>0</v>
      </c>
      <c r="D1149" s="174"/>
      <c r="E1149" s="166" t="s">
        <v>1112</v>
      </c>
      <c r="F1149" s="166">
        <v>0</v>
      </c>
      <c r="G1149" s="166" t="s">
        <v>64</v>
      </c>
      <c r="H1149" s="142">
        <v>0</v>
      </c>
      <c r="I1149" s="142">
        <v>0</v>
      </c>
      <c r="J1149" s="169">
        <v>0</v>
      </c>
      <c r="K1149" s="169">
        <v>0</v>
      </c>
      <c r="L1149" s="169">
        <v>1.2893284995231299E-4</v>
      </c>
      <c r="M1149" s="169">
        <v>7.3668378168334104E-5</v>
      </c>
      <c r="N1149" s="169">
        <v>2.7992655805065799E-5</v>
      </c>
      <c r="O1149" s="169">
        <v>6.4455507792181296E-6</v>
      </c>
      <c r="P1149" s="169">
        <v>1.38400907078763E-6</v>
      </c>
      <c r="Q1149" s="169">
        <v>-2.4518887574647401E-4</v>
      </c>
      <c r="R1149" s="169">
        <v>-2.5888643295035002E-3</v>
      </c>
      <c r="S1149" s="169">
        <v>-4.9328958185937697E-3</v>
      </c>
      <c r="T1149" s="169">
        <v>-6.8042144027532303E-3</v>
      </c>
      <c r="U1149" s="169">
        <v>-7.1635716143750991E-3</v>
      </c>
      <c r="V1149" s="116"/>
    </row>
    <row r="1150" spans="1:23" ht="12.75" customHeight="1" outlineLevel="1">
      <c r="A1150" s="118">
        <f t="shared" si="104"/>
        <v>0</v>
      </c>
      <c r="D1150" s="174"/>
      <c r="E1150" s="166" t="s">
        <v>1113</v>
      </c>
      <c r="F1150" s="166">
        <v>0</v>
      </c>
      <c r="G1150" s="166" t="s">
        <v>64</v>
      </c>
      <c r="H1150" s="142">
        <v>0</v>
      </c>
      <c r="I1150" s="142">
        <v>0</v>
      </c>
      <c r="J1150" s="169">
        <v>0</v>
      </c>
      <c r="K1150" s="169">
        <v>0</v>
      </c>
      <c r="L1150" s="169">
        <v>1.2893284995231399E-4</v>
      </c>
      <c r="M1150" s="169">
        <v>7.3668378168334294E-5</v>
      </c>
      <c r="N1150" s="169">
        <v>2.7992655805066602E-5</v>
      </c>
      <c r="O1150" s="169">
        <v>6.4455507792185896E-6</v>
      </c>
      <c r="P1150" s="169">
        <v>1.3840090707875201E-6</v>
      </c>
      <c r="Q1150" s="169">
        <v>-6.136608715532799E-7</v>
      </c>
      <c r="R1150" s="169">
        <v>6.2950815242297289E-7</v>
      </c>
      <c r="S1150" s="169">
        <v>1.8369998537903501E-6</v>
      </c>
      <c r="T1150" s="169">
        <v>3.0090325071539501E-6</v>
      </c>
      <c r="U1150" s="169">
        <v>4.1458264111792698E-6</v>
      </c>
      <c r="V1150" s="116"/>
    </row>
    <row r="1151" spans="1:23" ht="12.75" customHeight="1" outlineLevel="1">
      <c r="A1151" s="118">
        <f t="shared" si="104"/>
        <v>0</v>
      </c>
      <c r="D1151" s="247"/>
      <c r="E1151" s="206" t="s">
        <v>1114</v>
      </c>
      <c r="F1151" s="166">
        <v>0</v>
      </c>
      <c r="G1151" s="166" t="s">
        <v>64</v>
      </c>
      <c r="H1151" s="166">
        <v>0</v>
      </c>
      <c r="I1151" s="166">
        <v>0</v>
      </c>
      <c r="J1151" s="169">
        <v>0</v>
      </c>
      <c r="K1151" s="169">
        <v>0</v>
      </c>
      <c r="L1151" s="169">
        <v>0</v>
      </c>
      <c r="M1151" s="169">
        <v>0</v>
      </c>
      <c r="N1151" s="169">
        <v>0</v>
      </c>
      <c r="O1151" s="169">
        <v>0</v>
      </c>
      <c r="P1151" s="169">
        <v>0</v>
      </c>
      <c r="Q1151" s="169">
        <v>0</v>
      </c>
      <c r="R1151" s="169">
        <v>0</v>
      </c>
      <c r="S1151" s="169">
        <v>-3.8742740158437997E-2</v>
      </c>
      <c r="T1151" s="169">
        <v>-3.9517594961606797E-2</v>
      </c>
      <c r="U1151" s="169">
        <v>-4.0307946860838897E-2</v>
      </c>
      <c r="V1151" s="116"/>
    </row>
    <row r="1152" spans="1:23" ht="12.75" customHeight="1" outlineLevel="1">
      <c r="A1152" s="118">
        <f t="shared" si="104"/>
        <v>0</v>
      </c>
      <c r="D1152" s="142"/>
      <c r="V1152" s="116"/>
    </row>
    <row r="1153" spans="1:23" ht="12.75" customHeight="1" outlineLevel="1">
      <c r="A1153" s="118">
        <f t="shared" si="104"/>
        <v>0</v>
      </c>
      <c r="B1153" s="209"/>
      <c r="C1153" s="210"/>
      <c r="D1153" s="178"/>
      <c r="E1153" s="185" t="s">
        <v>1115</v>
      </c>
      <c r="F1153" s="185">
        <v>0</v>
      </c>
      <c r="G1153" s="185" t="s">
        <v>29</v>
      </c>
      <c r="H1153" s="185">
        <v>0</v>
      </c>
      <c r="I1153" s="185">
        <v>0</v>
      </c>
      <c r="J1153" s="187" t="s">
        <v>441</v>
      </c>
      <c r="K1153" s="187" t="s">
        <v>441</v>
      </c>
      <c r="L1153" s="187" t="s">
        <v>441</v>
      </c>
      <c r="M1153" s="187" t="s">
        <v>441</v>
      </c>
      <c r="N1153" s="187" t="s">
        <v>441</v>
      </c>
      <c r="O1153" s="187" t="s">
        <v>441</v>
      </c>
      <c r="P1153" s="187" t="s">
        <v>441</v>
      </c>
      <c r="Q1153" s="187" t="s">
        <v>441</v>
      </c>
      <c r="R1153" s="187" t="s">
        <v>441</v>
      </c>
      <c r="S1153" s="187" t="s">
        <v>441</v>
      </c>
      <c r="T1153" s="187" t="s">
        <v>441</v>
      </c>
      <c r="U1153" s="187" t="s">
        <v>441</v>
      </c>
      <c r="V1153" s="211"/>
      <c r="W1153" s="212" t="s">
        <v>342</v>
      </c>
    </row>
    <row r="1154" spans="1:23" ht="12.75" customHeight="1" outlineLevel="1">
      <c r="A1154" s="118">
        <f t="shared" si="104"/>
        <v>0</v>
      </c>
      <c r="B1154" s="209"/>
      <c r="C1154" s="210"/>
      <c r="D1154" s="178"/>
      <c r="E1154" s="185" t="s">
        <v>1116</v>
      </c>
      <c r="F1154" s="185">
        <v>0</v>
      </c>
      <c r="G1154" s="185" t="s">
        <v>29</v>
      </c>
      <c r="H1154" s="185">
        <v>0</v>
      </c>
      <c r="I1154" s="185">
        <v>0</v>
      </c>
      <c r="J1154" s="187" t="s">
        <v>441</v>
      </c>
      <c r="K1154" s="187" t="s">
        <v>441</v>
      </c>
      <c r="L1154" s="187" t="s">
        <v>441</v>
      </c>
      <c r="M1154" s="187" t="s">
        <v>441</v>
      </c>
      <c r="N1154" s="187" t="s">
        <v>441</v>
      </c>
      <c r="O1154" s="187" t="s">
        <v>441</v>
      </c>
      <c r="P1154" s="187" t="s">
        <v>441</v>
      </c>
      <c r="Q1154" s="187" t="s">
        <v>441</v>
      </c>
      <c r="R1154" s="187" t="s">
        <v>441</v>
      </c>
      <c r="S1154" s="187" t="s">
        <v>441</v>
      </c>
      <c r="T1154" s="187" t="s">
        <v>441</v>
      </c>
      <c r="U1154" s="187" t="s">
        <v>441</v>
      </c>
      <c r="V1154" s="211"/>
      <c r="W1154" s="212" t="s">
        <v>342</v>
      </c>
    </row>
    <row r="1155" spans="1:23" ht="12.75" customHeight="1" outlineLevel="1">
      <c r="A1155" s="118">
        <f t="shared" si="104"/>
        <v>0</v>
      </c>
      <c r="D1155" s="142"/>
      <c r="V1155" s="116"/>
    </row>
    <row r="1156" spans="1:23" ht="12.75" customHeight="1" outlineLevel="1">
      <c r="A1156" s="118">
        <f t="shared" si="104"/>
        <v>0</v>
      </c>
      <c r="D1156" s="164" t="s">
        <v>1117</v>
      </c>
      <c r="E1156" s="166" t="s">
        <v>1118</v>
      </c>
      <c r="F1156" s="270" t="s">
        <v>539</v>
      </c>
      <c r="G1156" s="253" t="s">
        <v>482</v>
      </c>
      <c r="H1156" s="225"/>
      <c r="I1156" s="253"/>
      <c r="J1156" s="166"/>
      <c r="K1156" s="166"/>
      <c r="L1156" s="166"/>
      <c r="M1156" s="166"/>
      <c r="N1156" s="166"/>
      <c r="O1156" s="166"/>
      <c r="P1156" s="166"/>
      <c r="Q1156" s="166"/>
      <c r="R1156" s="166"/>
      <c r="S1156" s="166"/>
      <c r="T1156" s="166"/>
      <c r="U1156" s="166"/>
      <c r="V1156" s="116"/>
    </row>
    <row r="1157" spans="1:23" ht="12.75" customHeight="1" outlineLevel="1">
      <c r="A1157" s="118">
        <f t="shared" si="104"/>
        <v>0</v>
      </c>
      <c r="D1157" s="164" t="s">
        <v>1119</v>
      </c>
      <c r="E1157" s="166" t="s">
        <v>1120</v>
      </c>
      <c r="F1157" s="270" t="s">
        <v>539</v>
      </c>
      <c r="G1157" s="253" t="s">
        <v>482</v>
      </c>
      <c r="H1157" s="225"/>
      <c r="I1157" s="253"/>
      <c r="J1157" s="166"/>
      <c r="K1157" s="166"/>
      <c r="L1157" s="166"/>
      <c r="M1157" s="166"/>
      <c r="N1157" s="166"/>
      <c r="O1157" s="166"/>
      <c r="P1157" s="166"/>
      <c r="Q1157" s="166"/>
      <c r="R1157" s="166"/>
      <c r="S1157" s="166"/>
      <c r="T1157" s="166"/>
      <c r="U1157" s="166"/>
      <c r="V1157" s="116"/>
    </row>
    <row r="1158" spans="1:23" ht="12.75" customHeight="1" outlineLevel="1">
      <c r="A1158" s="118">
        <f t="shared" si="104"/>
        <v>0</v>
      </c>
      <c r="D1158" s="164" t="s">
        <v>1121</v>
      </c>
      <c r="E1158" s="166" t="s">
        <v>1122</v>
      </c>
      <c r="F1158" s="270" t="s">
        <v>1123</v>
      </c>
      <c r="G1158" s="253" t="s">
        <v>482</v>
      </c>
      <c r="H1158" s="225"/>
      <c r="I1158" s="253"/>
      <c r="J1158" s="166"/>
      <c r="K1158" s="166"/>
      <c r="L1158" s="166"/>
      <c r="M1158" s="166"/>
      <c r="N1158" s="166"/>
      <c r="O1158" s="166"/>
      <c r="P1158" s="166"/>
      <c r="Q1158" s="166"/>
      <c r="R1158" s="166"/>
      <c r="S1158" s="166"/>
      <c r="T1158" s="166"/>
      <c r="U1158" s="166"/>
      <c r="V1158" s="116"/>
    </row>
    <row r="1159" spans="1:23" ht="12.75" customHeight="1" outlineLevel="1">
      <c r="A1159" s="118">
        <f t="shared" si="104"/>
        <v>0</v>
      </c>
      <c r="D1159" s="142"/>
      <c r="V1159" s="116"/>
    </row>
    <row r="1160" spans="1:23" ht="12.75" customHeight="1" outlineLevel="1">
      <c r="A1160" s="118">
        <f t="shared" si="104"/>
        <v>0</v>
      </c>
      <c r="B1160" s="209"/>
      <c r="C1160" s="210"/>
      <c r="D1160" s="178"/>
      <c r="E1160" s="185" t="s">
        <v>1124</v>
      </c>
      <c r="F1160" s="185">
        <v>0</v>
      </c>
      <c r="G1160" s="185" t="s">
        <v>29</v>
      </c>
      <c r="H1160" s="185">
        <v>0</v>
      </c>
      <c r="I1160" s="185">
        <v>0</v>
      </c>
      <c r="J1160" s="187" t="s">
        <v>441</v>
      </c>
      <c r="K1160" s="187" t="s">
        <v>441</v>
      </c>
      <c r="L1160" s="187" t="s">
        <v>441</v>
      </c>
      <c r="M1160" s="187" t="s">
        <v>441</v>
      </c>
      <c r="N1160" s="187" t="s">
        <v>441</v>
      </c>
      <c r="O1160" s="187" t="s">
        <v>441</v>
      </c>
      <c r="P1160" s="187" t="s">
        <v>441</v>
      </c>
      <c r="Q1160" s="187" t="s">
        <v>441</v>
      </c>
      <c r="R1160" s="187" t="s">
        <v>441</v>
      </c>
      <c r="S1160" s="187" t="s">
        <v>441</v>
      </c>
      <c r="T1160" s="187" t="s">
        <v>441</v>
      </c>
      <c r="U1160" s="187" t="s">
        <v>441</v>
      </c>
      <c r="V1160" s="211"/>
      <c r="W1160" s="212" t="s">
        <v>342</v>
      </c>
    </row>
    <row r="1161" spans="1:23" ht="12.75" customHeight="1" outlineLevel="1">
      <c r="A1161" s="118">
        <f t="shared" si="104"/>
        <v>0</v>
      </c>
      <c r="D1161" s="142"/>
      <c r="V1161" s="116"/>
    </row>
    <row r="1162" spans="1:23" ht="12.75" customHeight="1" outlineLevel="1">
      <c r="A1162" s="118">
        <f t="shared" si="104"/>
        <v>0</v>
      </c>
      <c r="D1162" s="174"/>
      <c r="E1162" s="166" t="s">
        <v>1125</v>
      </c>
      <c r="F1162" s="166">
        <v>0</v>
      </c>
      <c r="G1162" s="166" t="s">
        <v>64</v>
      </c>
      <c r="H1162" s="142">
        <v>0</v>
      </c>
      <c r="I1162" s="142">
        <v>0</v>
      </c>
      <c r="J1162" s="169">
        <v>0</v>
      </c>
      <c r="K1162" s="169">
        <v>0</v>
      </c>
      <c r="L1162" s="169">
        <v>4.1834703625000857E-2</v>
      </c>
      <c r="M1162" s="169">
        <v>4.1834703625000857E-2</v>
      </c>
      <c r="N1162" s="169">
        <v>4.1834703625000857E-2</v>
      </c>
      <c r="O1162" s="169">
        <v>4.1834703625000857E-2</v>
      </c>
      <c r="P1162" s="169">
        <v>4.1834703625000857E-2</v>
      </c>
      <c r="Q1162" s="169">
        <v>4.1834703625000857E-2</v>
      </c>
      <c r="R1162" s="169">
        <v>4.1834703625000857E-2</v>
      </c>
      <c r="S1162" s="169">
        <v>4.1834703625000857E-2</v>
      </c>
      <c r="T1162" s="169">
        <v>4.1834703625000857E-2</v>
      </c>
      <c r="U1162" s="169">
        <v>4.1834703625000857E-2</v>
      </c>
      <c r="V1162" s="116"/>
    </row>
    <row r="1163" spans="1:23" ht="12.75" customHeight="1" outlineLevel="1">
      <c r="A1163" s="118">
        <f t="shared" si="104"/>
        <v>0</v>
      </c>
      <c r="D1163" s="174"/>
      <c r="E1163" s="166" t="s">
        <v>1126</v>
      </c>
      <c r="F1163" s="166">
        <v>0</v>
      </c>
      <c r="G1163" s="166" t="s">
        <v>64</v>
      </c>
      <c r="H1163" s="142">
        <v>0</v>
      </c>
      <c r="I1163" s="142">
        <v>0</v>
      </c>
      <c r="J1163" s="169">
        <v>0</v>
      </c>
      <c r="K1163" s="169">
        <v>0</v>
      </c>
      <c r="L1163" s="169">
        <v>6.1697142303897605E-2</v>
      </c>
      <c r="M1163" s="169">
        <v>6.1697142303897605E-2</v>
      </c>
      <c r="N1163" s="169">
        <v>6.1697142303897605E-2</v>
      </c>
      <c r="O1163" s="169">
        <v>6.1697142303897605E-2</v>
      </c>
      <c r="P1163" s="169">
        <v>6.1697142303897605E-2</v>
      </c>
      <c r="Q1163" s="169">
        <v>6.1697142303897605E-2</v>
      </c>
      <c r="R1163" s="169">
        <v>6.1697142303897605E-2</v>
      </c>
      <c r="S1163" s="169">
        <v>6.1697142303897605E-2</v>
      </c>
      <c r="T1163" s="169">
        <v>6.1697142303897605E-2</v>
      </c>
      <c r="U1163" s="169">
        <v>6.1697142303897605E-2</v>
      </c>
      <c r="V1163" s="116"/>
    </row>
    <row r="1164" spans="1:23" ht="12.75" customHeight="1" outlineLevel="1">
      <c r="A1164" s="118">
        <f t="shared" si="104"/>
        <v>0</v>
      </c>
      <c r="D1164" s="174"/>
      <c r="E1164" s="166" t="s">
        <v>1127</v>
      </c>
      <c r="F1164" s="166">
        <v>0</v>
      </c>
      <c r="G1164" s="166" t="s">
        <v>64</v>
      </c>
      <c r="H1164" s="142">
        <v>0</v>
      </c>
      <c r="I1164" s="142">
        <v>0</v>
      </c>
      <c r="J1164" s="169">
        <v>0</v>
      </c>
      <c r="K1164" s="169">
        <v>0</v>
      </c>
      <c r="L1164" s="169">
        <v>0.6</v>
      </c>
      <c r="M1164" s="169">
        <v>0.6</v>
      </c>
      <c r="N1164" s="169">
        <v>0.6</v>
      </c>
      <c r="O1164" s="169">
        <v>0.6</v>
      </c>
      <c r="P1164" s="169">
        <v>0.6</v>
      </c>
      <c r="Q1164" s="169">
        <v>0.6</v>
      </c>
      <c r="R1164" s="169">
        <v>0.6</v>
      </c>
      <c r="S1164" s="169">
        <v>0.6</v>
      </c>
      <c r="T1164" s="169">
        <v>0.6</v>
      </c>
      <c r="U1164" s="169">
        <v>0.6</v>
      </c>
      <c r="V1164" s="116"/>
    </row>
    <row r="1165" spans="1:23" ht="12.75" customHeight="1" outlineLevel="1">
      <c r="A1165" s="118">
        <f t="shared" si="104"/>
        <v>0</v>
      </c>
      <c r="D1165" s="142"/>
      <c r="V1165" s="116"/>
    </row>
    <row r="1166" spans="1:23" ht="12.75" customHeight="1" outlineLevel="1">
      <c r="A1166" s="118">
        <f t="shared" si="104"/>
        <v>0</v>
      </c>
      <c r="D1166" s="178"/>
      <c r="E1166" s="166" t="s">
        <v>1128</v>
      </c>
      <c r="F1166" s="179">
        <v>0</v>
      </c>
      <c r="G1166" s="166" t="s">
        <v>311</v>
      </c>
      <c r="H1166" s="166">
        <v>0</v>
      </c>
      <c r="I1166" s="166">
        <v>0</v>
      </c>
      <c r="J1166" s="187">
        <v>0</v>
      </c>
      <c r="K1166" s="187">
        <v>1707.0369802762</v>
      </c>
      <c r="L1166" s="187">
        <v>413.631561725452</v>
      </c>
      <c r="M1166" s="187">
        <v>416.22916303135099</v>
      </c>
      <c r="N1166" s="187">
        <v>452.56051701434001</v>
      </c>
      <c r="O1166" s="187">
        <v>162.691548484479</v>
      </c>
      <c r="P1166" s="187">
        <v>113.818412761063</v>
      </c>
      <c r="Q1166" s="187">
        <v>0</v>
      </c>
      <c r="R1166" s="187">
        <v>0</v>
      </c>
      <c r="S1166" s="187">
        <v>0</v>
      </c>
      <c r="T1166" s="187">
        <v>0</v>
      </c>
      <c r="U1166" s="187">
        <v>0</v>
      </c>
      <c r="V1166" s="116"/>
    </row>
    <row r="1167" spans="1:23" ht="12.75" customHeight="1" outlineLevel="1">
      <c r="A1167" s="118">
        <f t="shared" si="104"/>
        <v>0</v>
      </c>
      <c r="D1167" s="142"/>
      <c r="V1167" s="116"/>
    </row>
    <row r="1168" spans="1:23" ht="12.75" customHeight="1" outlineLevel="1">
      <c r="A1168" s="118">
        <f t="shared" si="104"/>
        <v>0</v>
      </c>
      <c r="D1168" s="142"/>
      <c r="V1168" s="116"/>
    </row>
    <row r="1169" spans="1:22" ht="12.75" customHeight="1" outlineLevel="1">
      <c r="A1169" s="105" t="s">
        <v>550</v>
      </c>
      <c r="D1169" s="142"/>
      <c r="V1169" s="116"/>
    </row>
    <row r="1170" spans="1:22" ht="12.75" customHeight="1" outlineLevel="1">
      <c r="A1170" s="118">
        <f t="shared" ref="A1170:A1177" si="105" xml:space="preserve"> IF(OR(D1170 = "", D1170 ="tbc", D1170 = "n/a"), 0, COUNTIF($D$7:$D$2035, D1170) - 1)</f>
        <v>0</v>
      </c>
      <c r="D1170" s="142"/>
      <c r="V1170" s="116"/>
    </row>
    <row r="1171" spans="1:22" ht="12.75" customHeight="1" outlineLevel="1">
      <c r="A1171" s="118">
        <f t="shared" si="105"/>
        <v>0</v>
      </c>
      <c r="B1171" s="138" t="s">
        <v>551</v>
      </c>
      <c r="C1171" s="138"/>
      <c r="D1171" s="151"/>
      <c r="E1171" s="139"/>
      <c r="V1171" s="116"/>
    </row>
    <row r="1172" spans="1:22" ht="12.75" customHeight="1" outlineLevel="1">
      <c r="A1172" s="118">
        <f t="shared" si="105"/>
        <v>0</v>
      </c>
      <c r="D1172" s="142"/>
      <c r="V1172" s="116"/>
    </row>
    <row r="1173" spans="1:22" ht="12.75" customHeight="1" outlineLevel="1">
      <c r="A1173" s="118">
        <f t="shared" si="105"/>
        <v>0</v>
      </c>
      <c r="D1173" s="178"/>
      <c r="E1173" s="142" t="s">
        <v>1129</v>
      </c>
      <c r="F1173" s="169">
        <v>0.81990386197060117</v>
      </c>
      <c r="G1173" s="142" t="s">
        <v>64</v>
      </c>
      <c r="V1173" s="116"/>
    </row>
    <row r="1174" spans="1:22" ht="12.75" customHeight="1" outlineLevel="1">
      <c r="A1174" s="118">
        <f t="shared" si="105"/>
        <v>0</v>
      </c>
      <c r="D1174" s="178"/>
      <c r="E1174" s="142" t="s">
        <v>1130</v>
      </c>
      <c r="F1174" s="252">
        <v>0.6</v>
      </c>
      <c r="G1174" s="142" t="s">
        <v>64</v>
      </c>
      <c r="V1174" s="116"/>
    </row>
    <row r="1175" spans="1:22" ht="12.75" customHeight="1" outlineLevel="1">
      <c r="A1175" s="118">
        <f t="shared" si="105"/>
        <v>0</v>
      </c>
      <c r="D1175" s="142"/>
      <c r="E1175" s="142" t="s">
        <v>1131</v>
      </c>
      <c r="F1175" s="169">
        <v>0.6</v>
      </c>
      <c r="G1175" s="142" t="s">
        <v>64</v>
      </c>
      <c r="V1175" s="116"/>
    </row>
    <row r="1176" spans="1:22" ht="12.75" customHeight="1" outlineLevel="1">
      <c r="A1176" s="118">
        <f t="shared" si="105"/>
        <v>0</v>
      </c>
      <c r="D1176" s="142"/>
      <c r="V1176" s="116"/>
    </row>
    <row r="1177" spans="1:22" ht="12.75" customHeight="1" outlineLevel="1">
      <c r="A1177" s="118">
        <f t="shared" si="105"/>
        <v>0</v>
      </c>
      <c r="D1177" s="142"/>
      <c r="V1177" s="116"/>
    </row>
    <row r="1178" spans="1:22" ht="12.75" customHeight="1" outlineLevel="1">
      <c r="A1178" s="105" t="s">
        <v>563</v>
      </c>
      <c r="D1178" s="142"/>
      <c r="V1178" s="116"/>
    </row>
    <row r="1179" spans="1:22" ht="12.75" customHeight="1" outlineLevel="1">
      <c r="A1179" s="118">
        <f t="shared" ref="A1179:A1200" si="106" xml:space="preserve"> IF(OR(D1179 = "", D1179 ="tbc", D1179 = "n/a"), 0, COUNTIF($D$7:$D$2035, D1179) - 1)</f>
        <v>0</v>
      </c>
      <c r="D1179" s="142"/>
      <c r="V1179" s="116"/>
    </row>
    <row r="1180" spans="1:22" ht="12.75" customHeight="1" outlineLevel="1">
      <c r="A1180" s="118">
        <f t="shared" si="106"/>
        <v>0</v>
      </c>
      <c r="C1180" s="250" t="s">
        <v>564</v>
      </c>
      <c r="D1180" s="214"/>
      <c r="V1180" s="116"/>
    </row>
    <row r="1181" spans="1:22" ht="12.75" customHeight="1" outlineLevel="1">
      <c r="A1181" s="118">
        <f t="shared" si="106"/>
        <v>0</v>
      </c>
      <c r="D1181" s="164" t="s">
        <v>1132</v>
      </c>
      <c r="E1181" s="166" t="s">
        <v>1133</v>
      </c>
      <c r="F1181" s="166"/>
      <c r="G1181" s="253" t="s">
        <v>64</v>
      </c>
      <c r="H1181" s="189"/>
      <c r="I1181" s="189"/>
      <c r="J1181" s="169">
        <v>0</v>
      </c>
      <c r="K1181" s="169">
        <v>0</v>
      </c>
      <c r="L1181" s="169">
        <v>0.206568295502462</v>
      </c>
      <c r="M1181" s="169">
        <v>0.19391771069050601</v>
      </c>
      <c r="N1181" s="169">
        <v>0.22522625655137801</v>
      </c>
      <c r="O1181" s="169">
        <v>4.2246778528200302E-2</v>
      </c>
      <c r="P1181" s="169">
        <v>4.6419712263804203E-2</v>
      </c>
      <c r="Q1181" s="169">
        <v>0</v>
      </c>
      <c r="R1181" s="169">
        <v>0</v>
      </c>
      <c r="S1181" s="169">
        <v>0</v>
      </c>
      <c r="T1181" s="169">
        <v>0</v>
      </c>
      <c r="U1181" s="169">
        <v>0</v>
      </c>
      <c r="V1181" s="116"/>
    </row>
    <row r="1182" spans="1:22" ht="12.75" customHeight="1" outlineLevel="1">
      <c r="A1182" s="118">
        <f t="shared" si="106"/>
        <v>0</v>
      </c>
      <c r="D1182" s="164" t="s">
        <v>1134</v>
      </c>
      <c r="E1182" s="166" t="s">
        <v>1135</v>
      </c>
      <c r="F1182" s="166"/>
      <c r="G1182" s="253" t="s">
        <v>64</v>
      </c>
      <c r="H1182" s="189"/>
      <c r="I1182" s="189"/>
      <c r="J1182" s="169">
        <v>0</v>
      </c>
      <c r="K1182" s="169">
        <v>0</v>
      </c>
      <c r="L1182" s="169">
        <v>0.537567443558159</v>
      </c>
      <c r="M1182" s="169">
        <v>0.51407773289116898</v>
      </c>
      <c r="N1182" s="169">
        <v>0.52261275116702</v>
      </c>
      <c r="O1182" s="169">
        <v>0.63972703610338699</v>
      </c>
      <c r="P1182" s="169">
        <v>0.72838634494578902</v>
      </c>
      <c r="Q1182" s="169">
        <v>0</v>
      </c>
      <c r="R1182" s="169">
        <v>0</v>
      </c>
      <c r="S1182" s="169">
        <v>0</v>
      </c>
      <c r="T1182" s="169">
        <v>0</v>
      </c>
      <c r="U1182" s="169">
        <v>0</v>
      </c>
      <c r="V1182" s="116"/>
    </row>
    <row r="1183" spans="1:22" ht="12.75" customHeight="1" outlineLevel="1">
      <c r="A1183" s="118">
        <f t="shared" si="106"/>
        <v>0</v>
      </c>
      <c r="D1183" s="164"/>
      <c r="E1183" s="166" t="s">
        <v>1136</v>
      </c>
      <c r="F1183" s="166"/>
      <c r="G1183" s="253" t="s">
        <v>64</v>
      </c>
      <c r="H1183" s="189"/>
      <c r="I1183" s="189"/>
      <c r="J1183" s="169">
        <v>0</v>
      </c>
      <c r="K1183" s="169">
        <v>0</v>
      </c>
      <c r="L1183" s="169">
        <v>0</v>
      </c>
      <c r="M1183" s="169">
        <v>0</v>
      </c>
      <c r="N1183" s="169">
        <v>0</v>
      </c>
      <c r="O1183" s="169">
        <v>0</v>
      </c>
      <c r="P1183" s="169">
        <v>0</v>
      </c>
      <c r="Q1183" s="169">
        <v>0</v>
      </c>
      <c r="R1183" s="169">
        <v>0</v>
      </c>
      <c r="S1183" s="169">
        <v>0</v>
      </c>
      <c r="T1183" s="169">
        <v>0</v>
      </c>
      <c r="U1183" s="169">
        <v>0</v>
      </c>
      <c r="V1183" s="116"/>
    </row>
    <row r="1184" spans="1:22" ht="12.75" customHeight="1" outlineLevel="1">
      <c r="A1184" s="118">
        <f t="shared" si="106"/>
        <v>0</v>
      </c>
      <c r="D1184" s="164" t="s">
        <v>1137</v>
      </c>
      <c r="E1184" s="166" t="s">
        <v>1138</v>
      </c>
      <c r="F1184" s="166"/>
      <c r="G1184" s="253" t="s">
        <v>64</v>
      </c>
      <c r="H1184" s="189"/>
      <c r="I1184" s="189"/>
      <c r="J1184" s="169">
        <v>0</v>
      </c>
      <c r="K1184" s="169">
        <v>0</v>
      </c>
      <c r="L1184" s="169">
        <v>0</v>
      </c>
      <c r="M1184" s="169">
        <v>0</v>
      </c>
      <c r="N1184" s="169">
        <v>0</v>
      </c>
      <c r="O1184" s="169">
        <v>0</v>
      </c>
      <c r="P1184" s="169">
        <v>0</v>
      </c>
      <c r="Q1184" s="169">
        <v>0</v>
      </c>
      <c r="R1184" s="169">
        <v>0</v>
      </c>
      <c r="S1184" s="169">
        <v>0</v>
      </c>
      <c r="T1184" s="169">
        <v>0</v>
      </c>
      <c r="U1184" s="169">
        <v>0</v>
      </c>
      <c r="V1184" s="116"/>
    </row>
    <row r="1185" spans="1:23" ht="12.75" customHeight="1" outlineLevel="1">
      <c r="A1185" s="118">
        <f t="shared" si="106"/>
        <v>0</v>
      </c>
      <c r="D1185" s="142"/>
      <c r="E1185" s="168" t="s">
        <v>1139</v>
      </c>
      <c r="F1185" s="168"/>
      <c r="G1185" s="168" t="s">
        <v>64</v>
      </c>
      <c r="J1185" s="257">
        <f t="shared" ref="J1185:U1185" si="107" xml:space="preserve"> 1 - SUM(J1181:J1184)</f>
        <v>1</v>
      </c>
      <c r="K1185" s="257">
        <f t="shared" si="107"/>
        <v>1</v>
      </c>
      <c r="L1185" s="257">
        <f t="shared" si="107"/>
        <v>0.25586426093937897</v>
      </c>
      <c r="M1185" s="257">
        <f t="shared" si="107"/>
        <v>0.29200455641832501</v>
      </c>
      <c r="N1185" s="257">
        <f t="shared" si="107"/>
        <v>0.25216099228160194</v>
      </c>
      <c r="O1185" s="257">
        <f t="shared" si="107"/>
        <v>0.31802618536841276</v>
      </c>
      <c r="P1185" s="257">
        <f t="shared" si="107"/>
        <v>0.22519394279040683</v>
      </c>
      <c r="Q1185" s="257">
        <f t="shared" si="107"/>
        <v>1</v>
      </c>
      <c r="R1185" s="257">
        <f t="shared" si="107"/>
        <v>1</v>
      </c>
      <c r="S1185" s="257">
        <f t="shared" si="107"/>
        <v>1</v>
      </c>
      <c r="T1185" s="257">
        <f t="shared" si="107"/>
        <v>1</v>
      </c>
      <c r="U1185" s="257">
        <f t="shared" si="107"/>
        <v>1</v>
      </c>
      <c r="V1185" s="116"/>
    </row>
    <row r="1186" spans="1:23" ht="12.75" customHeight="1" outlineLevel="1">
      <c r="A1186" s="118">
        <f t="shared" si="106"/>
        <v>0</v>
      </c>
      <c r="D1186" s="142"/>
      <c r="V1186" s="116"/>
    </row>
    <row r="1187" spans="1:23" s="273" customFormat="1" ht="12.75" customHeight="1" outlineLevel="1">
      <c r="A1187" s="118">
        <f t="shared" si="106"/>
        <v>0</v>
      </c>
      <c r="B1187" s="209"/>
      <c r="C1187" s="210"/>
      <c r="D1187" s="185"/>
      <c r="E1187" s="185" t="s">
        <v>1140</v>
      </c>
      <c r="F1187" s="185">
        <v>0</v>
      </c>
      <c r="G1187" s="185" t="s">
        <v>29</v>
      </c>
      <c r="H1187" s="185">
        <v>0</v>
      </c>
      <c r="I1187" s="185">
        <v>0</v>
      </c>
      <c r="J1187" s="187">
        <v>0</v>
      </c>
      <c r="K1187" s="187">
        <v>0</v>
      </c>
      <c r="L1187" s="187">
        <v>0</v>
      </c>
      <c r="M1187" s="187">
        <v>0</v>
      </c>
      <c r="N1187" s="187">
        <v>0</v>
      </c>
      <c r="O1187" s="187">
        <v>0</v>
      </c>
      <c r="P1187" s="187">
        <v>0</v>
      </c>
      <c r="Q1187" s="187">
        <v>0</v>
      </c>
      <c r="R1187" s="187">
        <v>0</v>
      </c>
      <c r="S1187" s="187">
        <v>0</v>
      </c>
      <c r="T1187" s="187">
        <v>0</v>
      </c>
      <c r="U1187" s="187">
        <v>0</v>
      </c>
      <c r="V1187" s="272"/>
      <c r="W1187" s="212" t="s">
        <v>434</v>
      </c>
    </row>
    <row r="1188" spans="1:23" s="273" customFormat="1" ht="12.75" customHeight="1" outlineLevel="1">
      <c r="A1188" s="118">
        <f t="shared" si="106"/>
        <v>0</v>
      </c>
      <c r="B1188" s="209"/>
      <c r="C1188" s="210"/>
      <c r="D1188" s="185"/>
      <c r="E1188" s="185" t="s">
        <v>1141</v>
      </c>
      <c r="F1188" s="185">
        <v>0</v>
      </c>
      <c r="G1188" s="185" t="s">
        <v>29</v>
      </c>
      <c r="H1188" s="185">
        <v>0</v>
      </c>
      <c r="I1188" s="185">
        <v>0</v>
      </c>
      <c r="J1188" s="187">
        <v>0</v>
      </c>
      <c r="K1188" s="187">
        <v>0</v>
      </c>
      <c r="L1188" s="187">
        <v>0</v>
      </c>
      <c r="M1188" s="187">
        <v>0</v>
      </c>
      <c r="N1188" s="187">
        <v>0</v>
      </c>
      <c r="O1188" s="187">
        <v>0</v>
      </c>
      <c r="P1188" s="187">
        <v>0</v>
      </c>
      <c r="Q1188" s="187">
        <v>0</v>
      </c>
      <c r="R1188" s="187">
        <v>0</v>
      </c>
      <c r="S1188" s="187">
        <v>0</v>
      </c>
      <c r="T1188" s="187">
        <v>0</v>
      </c>
      <c r="U1188" s="187">
        <v>0</v>
      </c>
      <c r="V1188" s="272"/>
      <c r="W1188" s="212" t="s">
        <v>434</v>
      </c>
    </row>
    <row r="1189" spans="1:23" ht="12.75" customHeight="1" outlineLevel="1">
      <c r="A1189" s="118">
        <f t="shared" si="106"/>
        <v>0</v>
      </c>
      <c r="D1189" s="142"/>
      <c r="V1189" s="116"/>
    </row>
    <row r="1190" spans="1:23" ht="12.75" customHeight="1" outlineLevel="1">
      <c r="A1190" s="118">
        <f t="shared" si="106"/>
        <v>0</v>
      </c>
      <c r="B1190" s="209"/>
      <c r="C1190" s="210"/>
      <c r="D1190" s="164" t="s">
        <v>1142</v>
      </c>
      <c r="E1190" s="185" t="s">
        <v>1143</v>
      </c>
      <c r="F1190" s="185">
        <v>0</v>
      </c>
      <c r="G1190" s="186" t="s">
        <v>29</v>
      </c>
      <c r="H1190" s="186">
        <f xml:space="preserve"> SUM(J1190:U1190)</f>
        <v>0</v>
      </c>
      <c r="I1190" s="186"/>
      <c r="J1190" s="187">
        <v>0</v>
      </c>
      <c r="K1190" s="187">
        <v>0</v>
      </c>
      <c r="L1190" s="187">
        <v>0</v>
      </c>
      <c r="M1190" s="187">
        <v>0</v>
      </c>
      <c r="N1190" s="187">
        <v>0</v>
      </c>
      <c r="O1190" s="187">
        <v>0</v>
      </c>
      <c r="P1190" s="187">
        <v>0</v>
      </c>
      <c r="Q1190" s="187">
        <v>0</v>
      </c>
      <c r="R1190" s="187">
        <v>0</v>
      </c>
      <c r="S1190" s="187">
        <v>0</v>
      </c>
      <c r="T1190" s="187">
        <v>0</v>
      </c>
      <c r="U1190" s="187">
        <v>0</v>
      </c>
      <c r="V1190" s="211"/>
      <c r="W1190" s="212" t="s">
        <v>434</v>
      </c>
    </row>
    <row r="1191" spans="1:23" ht="12.75" customHeight="1" outlineLevel="1">
      <c r="A1191" s="118">
        <f t="shared" si="106"/>
        <v>0</v>
      </c>
      <c r="B1191" s="209"/>
      <c r="C1191" s="210"/>
      <c r="D1191" s="164" t="s">
        <v>1144</v>
      </c>
      <c r="E1191" s="185" t="s">
        <v>1145</v>
      </c>
      <c r="F1191" s="185">
        <v>0</v>
      </c>
      <c r="G1191" s="186" t="s">
        <v>29</v>
      </c>
      <c r="H1191" s="186">
        <f xml:space="preserve"> SUM(J1191:U1191)</f>
        <v>0</v>
      </c>
      <c r="I1191" s="186"/>
      <c r="J1191" s="187">
        <v>0</v>
      </c>
      <c r="K1191" s="187">
        <v>0</v>
      </c>
      <c r="L1191" s="187">
        <v>0</v>
      </c>
      <c r="M1191" s="187">
        <v>0</v>
      </c>
      <c r="N1191" s="187">
        <v>0</v>
      </c>
      <c r="O1191" s="187">
        <v>0</v>
      </c>
      <c r="P1191" s="187">
        <v>0</v>
      </c>
      <c r="Q1191" s="187">
        <v>0</v>
      </c>
      <c r="R1191" s="187">
        <v>0</v>
      </c>
      <c r="S1191" s="187">
        <v>0</v>
      </c>
      <c r="T1191" s="187">
        <v>0</v>
      </c>
      <c r="U1191" s="187">
        <v>0</v>
      </c>
      <c r="V1191" s="211"/>
      <c r="W1191" s="212" t="s">
        <v>342</v>
      </c>
    </row>
    <row r="1192" spans="1:23" ht="12.75" customHeight="1" outlineLevel="1">
      <c r="A1192" s="118">
        <f t="shared" si="106"/>
        <v>0</v>
      </c>
      <c r="D1192" s="142"/>
      <c r="V1192" s="116"/>
    </row>
    <row r="1193" spans="1:23" s="142" customFormat="1" ht="12.75" customHeight="1" outlineLevel="1">
      <c r="A1193" s="118">
        <f t="shared" si="106"/>
        <v>0</v>
      </c>
      <c r="B1193" s="289"/>
      <c r="C1193" s="290"/>
      <c r="D1193" s="174"/>
      <c r="E1193" s="185" t="s">
        <v>1146</v>
      </c>
      <c r="F1193" s="185">
        <v>0</v>
      </c>
      <c r="G1193" s="185" t="s">
        <v>29</v>
      </c>
      <c r="H1193" s="185">
        <v>0</v>
      </c>
      <c r="I1193" s="185">
        <v>0</v>
      </c>
      <c r="J1193" s="187">
        <v>0</v>
      </c>
      <c r="K1193" s="187">
        <v>0</v>
      </c>
      <c r="L1193" s="187">
        <v>0</v>
      </c>
      <c r="M1193" s="187">
        <v>0</v>
      </c>
      <c r="N1193" s="187">
        <v>0</v>
      </c>
      <c r="O1193" s="187">
        <v>0</v>
      </c>
      <c r="P1193" s="187">
        <v>0</v>
      </c>
      <c r="Q1193" s="187">
        <v>0</v>
      </c>
      <c r="R1193" s="187">
        <v>0</v>
      </c>
      <c r="S1193" s="187">
        <v>0</v>
      </c>
      <c r="T1193" s="187">
        <v>0</v>
      </c>
      <c r="U1193" s="187">
        <v>0</v>
      </c>
      <c r="V1193" s="272"/>
      <c r="W1193" s="212" t="s">
        <v>434</v>
      </c>
    </row>
    <row r="1194" spans="1:23" ht="12.75" customHeight="1" outlineLevel="1">
      <c r="A1194" s="118">
        <f t="shared" si="106"/>
        <v>0</v>
      </c>
      <c r="D1194" s="142"/>
      <c r="V1194" s="116"/>
    </row>
    <row r="1195" spans="1:23" ht="12.75" customHeight="1" outlineLevel="1">
      <c r="A1195" s="118">
        <f t="shared" si="106"/>
        <v>0</v>
      </c>
      <c r="B1195" s="209"/>
      <c r="C1195" s="210"/>
      <c r="D1195" s="164" t="s">
        <v>1147</v>
      </c>
      <c r="E1195" s="185" t="s">
        <v>1148</v>
      </c>
      <c r="F1195" s="185">
        <v>0</v>
      </c>
      <c r="G1195" s="186" t="s">
        <v>29</v>
      </c>
      <c r="H1195" s="186">
        <f xml:space="preserve"> SUM(J1195:U1195)</f>
        <v>0</v>
      </c>
      <c r="I1195" s="186"/>
      <c r="J1195" s="187">
        <v>0</v>
      </c>
      <c r="K1195" s="187">
        <v>0</v>
      </c>
      <c r="L1195" s="187">
        <v>0</v>
      </c>
      <c r="M1195" s="187">
        <v>0</v>
      </c>
      <c r="N1195" s="187">
        <v>0</v>
      </c>
      <c r="O1195" s="187">
        <v>0</v>
      </c>
      <c r="P1195" s="187">
        <v>0</v>
      </c>
      <c r="Q1195" s="187">
        <v>0</v>
      </c>
      <c r="R1195" s="187">
        <v>0</v>
      </c>
      <c r="S1195" s="187">
        <v>0</v>
      </c>
      <c r="T1195" s="187">
        <v>0</v>
      </c>
      <c r="U1195" s="187">
        <v>0</v>
      </c>
      <c r="V1195" s="211"/>
      <c r="W1195" s="212" t="s">
        <v>434</v>
      </c>
    </row>
    <row r="1196" spans="1:23" ht="12.75" customHeight="1" outlineLevel="1">
      <c r="A1196" s="118">
        <f t="shared" si="106"/>
        <v>0</v>
      </c>
      <c r="B1196" s="209"/>
      <c r="C1196" s="210"/>
      <c r="D1196" s="164" t="s">
        <v>1149</v>
      </c>
      <c r="E1196" s="185" t="s">
        <v>1150</v>
      </c>
      <c r="F1196" s="185" t="s">
        <v>579</v>
      </c>
      <c r="G1196" s="186" t="s">
        <v>29</v>
      </c>
      <c r="H1196" s="186">
        <f xml:space="preserve"> SUM(J1196:U1196)</f>
        <v>434.57890853307561</v>
      </c>
      <c r="I1196" s="186"/>
      <c r="J1196" s="187">
        <v>0</v>
      </c>
      <c r="K1196" s="187">
        <v>0</v>
      </c>
      <c r="L1196" s="187">
        <v>81.010630999999989</v>
      </c>
      <c r="M1196" s="187">
        <v>89.634152000000014</v>
      </c>
      <c r="N1196" s="187">
        <v>96.530626999999996</v>
      </c>
      <c r="O1196" s="187">
        <v>90.177921529040006</v>
      </c>
      <c r="P1196" s="187">
        <v>77.2255770040356</v>
      </c>
      <c r="Q1196" s="187">
        <v>0</v>
      </c>
      <c r="R1196" s="187">
        <v>0</v>
      </c>
      <c r="S1196" s="187">
        <v>0</v>
      </c>
      <c r="T1196" s="187">
        <v>0</v>
      </c>
      <c r="U1196" s="187">
        <v>0</v>
      </c>
      <c r="V1196" s="211"/>
      <c r="W1196" s="212" t="s">
        <v>434</v>
      </c>
    </row>
    <row r="1197" spans="1:23" ht="12.75" customHeight="1" outlineLevel="1">
      <c r="A1197" s="118">
        <f t="shared" si="106"/>
        <v>0</v>
      </c>
      <c r="D1197" s="142"/>
      <c r="V1197" s="116"/>
    </row>
    <row r="1198" spans="1:23" ht="12.75" customHeight="1" outlineLevel="1">
      <c r="A1198" s="118">
        <f t="shared" si="106"/>
        <v>0</v>
      </c>
      <c r="B1198" s="209"/>
      <c r="C1198" s="210"/>
      <c r="D1198" s="178"/>
      <c r="E1198" s="185" t="s">
        <v>1151</v>
      </c>
      <c r="F1198" s="185">
        <v>0</v>
      </c>
      <c r="G1198" s="185" t="s">
        <v>29</v>
      </c>
      <c r="H1198" s="185">
        <v>0</v>
      </c>
      <c r="I1198" s="185">
        <v>0</v>
      </c>
      <c r="J1198" s="187" t="s">
        <v>441</v>
      </c>
      <c r="K1198" s="187" t="s">
        <v>441</v>
      </c>
      <c r="L1198" s="187" t="s">
        <v>441</v>
      </c>
      <c r="M1198" s="187" t="s">
        <v>441</v>
      </c>
      <c r="N1198" s="187" t="s">
        <v>441</v>
      </c>
      <c r="O1198" s="187" t="s">
        <v>441</v>
      </c>
      <c r="P1198" s="187" t="s">
        <v>441</v>
      </c>
      <c r="Q1198" s="187" t="s">
        <v>441</v>
      </c>
      <c r="R1198" s="187" t="s">
        <v>441</v>
      </c>
      <c r="S1198" s="187" t="s">
        <v>441</v>
      </c>
      <c r="T1198" s="187" t="s">
        <v>441</v>
      </c>
      <c r="U1198" s="187" t="s">
        <v>441</v>
      </c>
      <c r="V1198" s="211"/>
      <c r="W1198" s="212" t="s">
        <v>434</v>
      </c>
    </row>
    <row r="1199" spans="1:23" ht="12.75" customHeight="1" outlineLevel="1">
      <c r="A1199" s="118">
        <f t="shared" si="106"/>
        <v>0</v>
      </c>
      <c r="D1199" s="142"/>
      <c r="V1199" s="116"/>
    </row>
    <row r="1200" spans="1:23" ht="12.75" customHeight="1" outlineLevel="1">
      <c r="A1200" s="118">
        <f t="shared" si="106"/>
        <v>0</v>
      </c>
      <c r="D1200" s="142"/>
      <c r="V1200" s="116"/>
    </row>
    <row r="1201" spans="1:23" ht="12.75" customHeight="1" outlineLevel="1">
      <c r="A1201" s="105" t="s">
        <v>867</v>
      </c>
      <c r="D1201" s="142"/>
      <c r="V1201" s="116"/>
    </row>
    <row r="1202" spans="1:23" ht="12.75" customHeight="1" outlineLevel="1">
      <c r="A1202" s="118">
        <f t="shared" ref="A1202:A1210" si="108" xml:space="preserve"> IF(OR(D1202 = "", D1202 ="tbc", D1202 = "n/a"), 0, COUNTIF($D$7:$D$2035, D1202) - 1)</f>
        <v>0</v>
      </c>
      <c r="D1202" s="142"/>
      <c r="V1202" s="116"/>
    </row>
    <row r="1203" spans="1:23" ht="12.75" customHeight="1" outlineLevel="1">
      <c r="A1203" s="118">
        <f t="shared" si="108"/>
        <v>0</v>
      </c>
      <c r="B1203" s="209"/>
      <c r="C1203" s="210"/>
      <c r="D1203" s="164" t="s">
        <v>1152</v>
      </c>
      <c r="E1203" s="185" t="s">
        <v>1153</v>
      </c>
      <c r="F1203" s="185" t="s">
        <v>579</v>
      </c>
      <c r="G1203" s="186" t="s">
        <v>29</v>
      </c>
      <c r="H1203" s="186">
        <f t="shared" ref="H1203:H1208" si="109" xml:space="preserve"> SUM(J1203:U1203)</f>
        <v>-1.8478150226584538</v>
      </c>
      <c r="I1203" s="186"/>
      <c r="J1203" s="187">
        <v>0</v>
      </c>
      <c r="K1203" s="187">
        <v>0</v>
      </c>
      <c r="L1203" s="187">
        <v>-0.460092967146223</v>
      </c>
      <c r="M1203" s="187">
        <v>-0.43881174095901798</v>
      </c>
      <c r="N1203" s="187">
        <v>-0.33018133719680398</v>
      </c>
      <c r="O1203" s="187">
        <v>-0.30978769591305799</v>
      </c>
      <c r="P1203" s="187">
        <v>-0.30894128144335098</v>
      </c>
      <c r="Q1203" s="187">
        <v>0</v>
      </c>
      <c r="R1203" s="187">
        <v>0</v>
      </c>
      <c r="S1203" s="187">
        <v>0</v>
      </c>
      <c r="T1203" s="187">
        <v>0</v>
      </c>
      <c r="U1203" s="187">
        <v>0</v>
      </c>
      <c r="V1203" s="211"/>
      <c r="W1203" s="212" t="s">
        <v>434</v>
      </c>
    </row>
    <row r="1204" spans="1:23" ht="12.75" customHeight="1" outlineLevel="1">
      <c r="A1204" s="118">
        <f t="shared" si="108"/>
        <v>0</v>
      </c>
      <c r="B1204" s="209"/>
      <c r="C1204" s="210"/>
      <c r="D1204" s="164" t="s">
        <v>1154</v>
      </c>
      <c r="E1204" s="185" t="s">
        <v>1155</v>
      </c>
      <c r="F1204" s="185"/>
      <c r="G1204" s="186" t="s">
        <v>29</v>
      </c>
      <c r="H1204" s="186">
        <f t="shared" si="109"/>
        <v>0</v>
      </c>
      <c r="I1204" s="186"/>
      <c r="J1204" s="187">
        <v>0</v>
      </c>
      <c r="K1204" s="187">
        <v>0</v>
      </c>
      <c r="L1204" s="187">
        <v>0</v>
      </c>
      <c r="M1204" s="187">
        <v>0</v>
      </c>
      <c r="N1204" s="187">
        <v>0</v>
      </c>
      <c r="O1204" s="187">
        <v>0</v>
      </c>
      <c r="P1204" s="187">
        <v>0</v>
      </c>
      <c r="Q1204" s="187">
        <v>0</v>
      </c>
      <c r="R1204" s="187">
        <v>0</v>
      </c>
      <c r="S1204" s="187">
        <v>0</v>
      </c>
      <c r="T1204" s="187">
        <v>0</v>
      </c>
      <c r="U1204" s="187">
        <v>0</v>
      </c>
      <c r="V1204" s="211"/>
      <c r="W1204" s="212" t="s">
        <v>342</v>
      </c>
    </row>
    <row r="1205" spans="1:23" ht="12.75" customHeight="1" outlineLevel="1">
      <c r="A1205" s="118">
        <f t="shared" si="108"/>
        <v>0</v>
      </c>
      <c r="B1205" s="209"/>
      <c r="C1205" s="210"/>
      <c r="D1205" s="164" t="s">
        <v>1156</v>
      </c>
      <c r="E1205" s="185" t="s">
        <v>1157</v>
      </c>
      <c r="F1205" s="185"/>
      <c r="G1205" s="186" t="s">
        <v>29</v>
      </c>
      <c r="H1205" s="186">
        <f t="shared" si="109"/>
        <v>0</v>
      </c>
      <c r="I1205" s="186"/>
      <c r="J1205" s="187">
        <v>0</v>
      </c>
      <c r="K1205" s="187">
        <v>0</v>
      </c>
      <c r="L1205" s="187">
        <v>0</v>
      </c>
      <c r="M1205" s="187">
        <v>0</v>
      </c>
      <c r="N1205" s="187">
        <v>0</v>
      </c>
      <c r="O1205" s="187">
        <v>0</v>
      </c>
      <c r="P1205" s="187">
        <v>0</v>
      </c>
      <c r="Q1205" s="187">
        <v>0</v>
      </c>
      <c r="R1205" s="187">
        <v>0</v>
      </c>
      <c r="S1205" s="187">
        <v>0</v>
      </c>
      <c r="T1205" s="187">
        <v>0</v>
      </c>
      <c r="U1205" s="187">
        <v>0</v>
      </c>
      <c r="V1205" s="211"/>
      <c r="W1205" s="212" t="s">
        <v>342</v>
      </c>
    </row>
    <row r="1206" spans="1:23" ht="12.75" customHeight="1" outlineLevel="1">
      <c r="A1206" s="118">
        <f t="shared" si="108"/>
        <v>0</v>
      </c>
      <c r="B1206" s="209"/>
      <c r="C1206" s="210"/>
      <c r="D1206" s="164" t="s">
        <v>1158</v>
      </c>
      <c r="E1206" s="185" t="s">
        <v>1159</v>
      </c>
      <c r="F1206" s="185"/>
      <c r="G1206" s="186" t="s">
        <v>29</v>
      </c>
      <c r="H1206" s="186">
        <f t="shared" si="109"/>
        <v>0</v>
      </c>
      <c r="I1206" s="186"/>
      <c r="J1206" s="187">
        <v>0</v>
      </c>
      <c r="K1206" s="187">
        <v>0</v>
      </c>
      <c r="L1206" s="187">
        <v>0</v>
      </c>
      <c r="M1206" s="187">
        <v>0</v>
      </c>
      <c r="N1206" s="187">
        <v>0</v>
      </c>
      <c r="O1206" s="187">
        <v>0</v>
      </c>
      <c r="P1206" s="187">
        <v>0</v>
      </c>
      <c r="Q1206" s="187">
        <v>0</v>
      </c>
      <c r="R1206" s="187">
        <v>0</v>
      </c>
      <c r="S1206" s="187">
        <v>0</v>
      </c>
      <c r="T1206" s="187">
        <v>0</v>
      </c>
      <c r="U1206" s="187">
        <v>0</v>
      </c>
      <c r="V1206" s="211"/>
      <c r="W1206" s="212" t="s">
        <v>342</v>
      </c>
    </row>
    <row r="1207" spans="1:23" ht="12.75" customHeight="1" outlineLevel="1">
      <c r="A1207" s="118">
        <f t="shared" si="108"/>
        <v>0</v>
      </c>
      <c r="B1207" s="209"/>
      <c r="C1207" s="210"/>
      <c r="D1207" s="164" t="s">
        <v>1160</v>
      </c>
      <c r="E1207" s="185" t="s">
        <v>1161</v>
      </c>
      <c r="F1207" s="185"/>
      <c r="G1207" s="186" t="s">
        <v>29</v>
      </c>
      <c r="H1207" s="186">
        <f t="shared" si="109"/>
        <v>0</v>
      </c>
      <c r="I1207" s="186"/>
      <c r="J1207" s="187">
        <v>0</v>
      </c>
      <c r="K1207" s="187">
        <v>0</v>
      </c>
      <c r="L1207" s="187">
        <v>0</v>
      </c>
      <c r="M1207" s="187">
        <v>0</v>
      </c>
      <c r="N1207" s="187">
        <v>0</v>
      </c>
      <c r="O1207" s="187">
        <v>0</v>
      </c>
      <c r="P1207" s="187">
        <v>0</v>
      </c>
      <c r="Q1207" s="187">
        <v>0</v>
      </c>
      <c r="R1207" s="187">
        <v>0</v>
      </c>
      <c r="S1207" s="187">
        <v>0</v>
      </c>
      <c r="T1207" s="187">
        <v>0</v>
      </c>
      <c r="U1207" s="187">
        <v>0</v>
      </c>
      <c r="V1207" s="211"/>
      <c r="W1207" s="212" t="s">
        <v>434</v>
      </c>
    </row>
    <row r="1208" spans="1:23" ht="12.75" customHeight="1" outlineLevel="1">
      <c r="A1208" s="118">
        <f t="shared" si="108"/>
        <v>0</v>
      </c>
      <c r="B1208" s="209"/>
      <c r="C1208" s="210"/>
      <c r="D1208" s="164" t="s">
        <v>1162</v>
      </c>
      <c r="E1208" s="185" t="s">
        <v>1163</v>
      </c>
      <c r="F1208" s="185"/>
      <c r="G1208" s="186" t="s">
        <v>29</v>
      </c>
      <c r="H1208" s="186">
        <f t="shared" si="109"/>
        <v>0</v>
      </c>
      <c r="I1208" s="186"/>
      <c r="J1208" s="187">
        <v>0</v>
      </c>
      <c r="K1208" s="187">
        <v>0</v>
      </c>
      <c r="L1208" s="187">
        <v>0</v>
      </c>
      <c r="M1208" s="187">
        <v>0</v>
      </c>
      <c r="N1208" s="187">
        <v>0</v>
      </c>
      <c r="O1208" s="187">
        <v>0</v>
      </c>
      <c r="P1208" s="187">
        <v>0</v>
      </c>
      <c r="Q1208" s="187">
        <v>0</v>
      </c>
      <c r="R1208" s="187">
        <v>0</v>
      </c>
      <c r="S1208" s="187">
        <v>0</v>
      </c>
      <c r="T1208" s="187">
        <v>0</v>
      </c>
      <c r="U1208" s="187">
        <v>0</v>
      </c>
      <c r="V1208" s="211"/>
      <c r="W1208" s="212" t="s">
        <v>434</v>
      </c>
    </row>
    <row r="1209" spans="1:23" ht="12.75" customHeight="1" outlineLevel="1">
      <c r="A1209" s="118">
        <f t="shared" si="108"/>
        <v>0</v>
      </c>
      <c r="D1209" s="142"/>
      <c r="V1209" s="116"/>
    </row>
    <row r="1210" spans="1:23" ht="12.75" customHeight="1" outlineLevel="1">
      <c r="A1210" s="118">
        <f t="shared" si="108"/>
        <v>0</v>
      </c>
      <c r="D1210" s="142"/>
      <c r="V1210" s="116"/>
    </row>
    <row r="1211" spans="1:23" ht="12.75" customHeight="1" outlineLevel="1">
      <c r="A1211" s="105" t="s">
        <v>555</v>
      </c>
      <c r="D1211" s="142"/>
      <c r="V1211" s="116"/>
    </row>
    <row r="1212" spans="1:23" ht="12.75" customHeight="1" outlineLevel="1">
      <c r="A1212" s="118">
        <f t="shared" ref="A1212:A1217" si="110" xml:space="preserve"> IF(OR(D1212 = "", D1212 ="tbc", D1212 = "n/a"), 0, COUNTIF($D$7:$D$2035, D1212) - 1)</f>
        <v>0</v>
      </c>
      <c r="D1212" s="142"/>
      <c r="V1212" s="116"/>
    </row>
    <row r="1213" spans="1:23" ht="12.75" customHeight="1" outlineLevel="1">
      <c r="A1213" s="118">
        <f t="shared" si="110"/>
        <v>0</v>
      </c>
      <c r="B1213" s="209"/>
      <c r="C1213" s="210"/>
      <c r="D1213" s="164" t="s">
        <v>1164</v>
      </c>
      <c r="E1213" s="185" t="s">
        <v>1165</v>
      </c>
      <c r="F1213" s="186" t="s">
        <v>558</v>
      </c>
      <c r="G1213" s="186" t="s">
        <v>29</v>
      </c>
      <c r="H1213" s="186">
        <f xml:space="preserve"> SUM(J1213:U1213)</f>
        <v>0</v>
      </c>
      <c r="I1213" s="186"/>
      <c r="J1213" s="187">
        <v>0</v>
      </c>
      <c r="K1213" s="187">
        <v>0</v>
      </c>
      <c r="L1213" s="187">
        <v>0</v>
      </c>
      <c r="M1213" s="187">
        <v>0</v>
      </c>
      <c r="N1213" s="187">
        <v>0</v>
      </c>
      <c r="O1213" s="187">
        <v>0</v>
      </c>
      <c r="P1213" s="187">
        <v>0</v>
      </c>
      <c r="Q1213" s="187">
        <v>0</v>
      </c>
      <c r="R1213" s="187">
        <v>0</v>
      </c>
      <c r="S1213" s="187">
        <v>0</v>
      </c>
      <c r="T1213" s="187">
        <v>0</v>
      </c>
      <c r="U1213" s="187">
        <v>0</v>
      </c>
      <c r="V1213" s="211"/>
      <c r="W1213" s="212" t="s">
        <v>434</v>
      </c>
    </row>
    <row r="1214" spans="1:23" ht="12.75" customHeight="1" outlineLevel="1">
      <c r="A1214" s="118">
        <f t="shared" si="110"/>
        <v>0</v>
      </c>
      <c r="D1214" s="142"/>
      <c r="V1214" s="116"/>
    </row>
    <row r="1215" spans="1:23" ht="12.75" customHeight="1" outlineLevel="1">
      <c r="A1215" s="118">
        <f t="shared" si="110"/>
        <v>0</v>
      </c>
      <c r="B1215" s="209"/>
      <c r="C1215" s="210"/>
      <c r="D1215" s="178"/>
      <c r="E1215" s="185" t="s">
        <v>1166</v>
      </c>
      <c r="F1215" s="185" t="s">
        <v>558</v>
      </c>
      <c r="G1215" s="185" t="s">
        <v>29</v>
      </c>
      <c r="H1215" s="185">
        <v>0</v>
      </c>
      <c r="I1215" s="185">
        <v>0</v>
      </c>
      <c r="J1215" s="187" t="s">
        <v>441</v>
      </c>
      <c r="K1215" s="187" t="s">
        <v>441</v>
      </c>
      <c r="L1215" s="187" t="s">
        <v>441</v>
      </c>
      <c r="M1215" s="187" t="s">
        <v>441</v>
      </c>
      <c r="N1215" s="187" t="s">
        <v>441</v>
      </c>
      <c r="O1215" s="187" t="s">
        <v>441</v>
      </c>
      <c r="P1215" s="187" t="s">
        <v>441</v>
      </c>
      <c r="Q1215" s="187" t="s">
        <v>441</v>
      </c>
      <c r="R1215" s="187" t="s">
        <v>441</v>
      </c>
      <c r="S1215" s="187" t="s">
        <v>441</v>
      </c>
      <c r="T1215" s="187" t="s">
        <v>441</v>
      </c>
      <c r="U1215" s="187" t="s">
        <v>441</v>
      </c>
      <c r="V1215" s="211"/>
      <c r="W1215" s="212" t="s">
        <v>434</v>
      </c>
    </row>
    <row r="1216" spans="1:23" ht="12.75" customHeight="1" outlineLevel="1">
      <c r="A1216" s="118">
        <f t="shared" si="110"/>
        <v>0</v>
      </c>
      <c r="D1216" s="142"/>
      <c r="V1216" s="116"/>
    </row>
    <row r="1217" spans="1:23" ht="12.75" customHeight="1" outlineLevel="1">
      <c r="A1217" s="118">
        <f t="shared" si="110"/>
        <v>0</v>
      </c>
      <c r="D1217" s="142"/>
      <c r="V1217" s="116"/>
    </row>
    <row r="1218" spans="1:23" ht="12.75" customHeight="1" outlineLevel="1">
      <c r="A1218" s="105" t="s">
        <v>560</v>
      </c>
      <c r="D1218" s="142"/>
      <c r="V1218" s="116"/>
    </row>
    <row r="1219" spans="1:23" ht="12.75" customHeight="1" outlineLevel="1">
      <c r="A1219" s="118">
        <f xml:space="preserve"> IF(OR(D1219 = "", D1219 ="tbc", D1219 = "n/a"), 0, COUNTIF($D$7:$D$2035, D1219) - 1)</f>
        <v>0</v>
      </c>
      <c r="D1219" s="142"/>
      <c r="V1219" s="116"/>
    </row>
    <row r="1220" spans="1:23" ht="12.75" customHeight="1" outlineLevel="1">
      <c r="A1220" s="118">
        <f xml:space="preserve"> IF(OR(D1220 = "", D1220 ="tbc", D1220 = "n/a"), 0, COUNTIF($D$7:$D$2035, D1220) - 1)</f>
        <v>0</v>
      </c>
      <c r="D1220" s="178"/>
      <c r="E1220" s="168" t="s">
        <v>1167</v>
      </c>
      <c r="F1220" s="245"/>
      <c r="G1220" s="168" t="s">
        <v>64</v>
      </c>
      <c r="H1220" s="168"/>
      <c r="I1220" s="168"/>
      <c r="J1220" s="168"/>
      <c r="K1220" s="168"/>
      <c r="L1220" s="168"/>
      <c r="M1220" s="168"/>
      <c r="N1220" s="168"/>
      <c r="O1220" s="168"/>
      <c r="P1220" s="168"/>
      <c r="Q1220" s="168"/>
      <c r="R1220" s="168"/>
      <c r="S1220" s="168"/>
      <c r="T1220" s="168"/>
      <c r="U1220" s="168"/>
      <c r="V1220" s="116"/>
    </row>
    <row r="1221" spans="1:23" ht="12.75" customHeight="1" outlineLevel="1">
      <c r="A1221" s="118">
        <f xml:space="preserve"> IF(OR(D1221 = "", D1221 ="tbc", D1221 = "n/a"), 0, COUNTIF($D$7:$D$2035, D1221) - 1)</f>
        <v>0</v>
      </c>
      <c r="D1221" s="178"/>
      <c r="E1221" s="168" t="s">
        <v>1168</v>
      </c>
      <c r="F1221" s="245"/>
      <c r="G1221" s="168" t="s">
        <v>64</v>
      </c>
      <c r="H1221" s="168"/>
      <c r="I1221" s="168"/>
      <c r="J1221" s="168"/>
      <c r="K1221" s="168"/>
      <c r="L1221" s="168"/>
      <c r="M1221" s="168"/>
      <c r="N1221" s="168"/>
      <c r="O1221" s="168"/>
      <c r="P1221" s="168"/>
      <c r="Q1221" s="168"/>
      <c r="R1221" s="168"/>
      <c r="S1221" s="168"/>
      <c r="T1221" s="168"/>
      <c r="U1221" s="168"/>
      <c r="V1221" s="116"/>
    </row>
    <row r="1222" spans="1:23" ht="12.75" customHeight="1" outlineLevel="1">
      <c r="A1222" s="118">
        <f xml:space="preserve"> IF(OR(D1222 = "", D1222 ="tbc", D1222 = "n/a"), 0, COUNTIF($D$7:$D$2035, D1222) - 1)</f>
        <v>0</v>
      </c>
      <c r="D1222" s="142"/>
      <c r="V1222" s="116"/>
    </row>
    <row r="1223" spans="1:23" ht="12.75" customHeight="1" outlineLevel="1">
      <c r="A1223" s="118">
        <f xml:space="preserve"> IF(OR(D1223 = "", D1223 ="tbc", D1223 = "n/a"), 0, COUNTIF($D$7:$D$2035, D1223) - 1)</f>
        <v>0</v>
      </c>
      <c r="D1223" s="142"/>
      <c r="V1223" s="116"/>
    </row>
    <row r="1224" spans="1:23" ht="12.75" customHeight="1" outlineLevel="1">
      <c r="A1224" s="105" t="s">
        <v>599</v>
      </c>
      <c r="D1224" s="142"/>
      <c r="V1224" s="116"/>
    </row>
    <row r="1225" spans="1:23" ht="12.75" customHeight="1" outlineLevel="1">
      <c r="A1225" s="118">
        <f xml:space="preserve"> IF(OR(D1225 = "", D1225 ="tbc", D1225 = "n/a"), 0, COUNTIF($D$7:$D$2035, D1225) - 1)</f>
        <v>0</v>
      </c>
      <c r="D1225" s="142"/>
      <c r="V1225" s="116"/>
    </row>
    <row r="1226" spans="1:23" ht="12.75" customHeight="1" outlineLevel="1">
      <c r="A1226" s="118">
        <f xml:space="preserve"> IF(OR(D1226 = "", D1226 ="tbc", D1226 = "n/a"), 0, COUNTIF($D$7:$D$2035, D1226) - 1)</f>
        <v>0</v>
      </c>
      <c r="D1226" s="178"/>
      <c r="E1226" s="180" t="s">
        <v>1169</v>
      </c>
      <c r="F1226" s="180">
        <v>0</v>
      </c>
      <c r="G1226" s="180" t="s">
        <v>601</v>
      </c>
      <c r="H1226" s="180">
        <v>0</v>
      </c>
      <c r="I1226" s="180">
        <v>0</v>
      </c>
      <c r="J1226" s="244" t="s">
        <v>441</v>
      </c>
      <c r="K1226" s="244" t="s">
        <v>441</v>
      </c>
      <c r="L1226" s="244" t="s">
        <v>441</v>
      </c>
      <c r="M1226" s="244" t="s">
        <v>441</v>
      </c>
      <c r="N1226" s="244" t="s">
        <v>441</v>
      </c>
      <c r="O1226" s="244" t="s">
        <v>441</v>
      </c>
      <c r="P1226" s="244" t="s">
        <v>441</v>
      </c>
      <c r="Q1226" s="244" t="s">
        <v>441</v>
      </c>
      <c r="R1226" s="244" t="s">
        <v>441</v>
      </c>
      <c r="S1226" s="244" t="s">
        <v>441</v>
      </c>
      <c r="T1226" s="244" t="s">
        <v>441</v>
      </c>
      <c r="U1226" s="244" t="s">
        <v>441</v>
      </c>
      <c r="V1226" s="116"/>
    </row>
    <row r="1227" spans="1:23" ht="12.75" customHeight="1" outlineLevel="1">
      <c r="A1227" s="118">
        <f xml:space="preserve"> IF(OR(D1227 = "", D1227 ="tbc", D1227 = "n/a"), 0, COUNTIF($D$7:$D$2035, D1227) - 1)</f>
        <v>0</v>
      </c>
      <c r="D1227" s="142"/>
      <c r="V1227" s="116"/>
    </row>
    <row r="1228" spans="1:23" ht="12.75" customHeight="1" outlineLevel="1">
      <c r="A1228" s="118">
        <f xml:space="preserve"> IF(OR(D1228 = "", D1228 ="tbc", D1228 = "n/a"), 0, COUNTIF($D$7:$D$2035, D1228) - 1)</f>
        <v>0</v>
      </c>
      <c r="D1228" s="142"/>
      <c r="V1228" s="116"/>
    </row>
    <row r="1229" spans="1:23" ht="12.75" customHeight="1" outlineLevel="1">
      <c r="A1229" s="105" t="s">
        <v>602</v>
      </c>
      <c r="D1229" s="142"/>
      <c r="V1229" s="116"/>
    </row>
    <row r="1230" spans="1:23" ht="12.75" customHeight="1" outlineLevel="1">
      <c r="A1230" s="118">
        <f xml:space="preserve"> IF(OR(D1230 = "", D1230 ="tbc", D1230 = "n/a"), 0, COUNTIF($D$7:$D$2035, D1230) - 1)</f>
        <v>0</v>
      </c>
      <c r="D1230" s="142"/>
      <c r="V1230" s="116"/>
    </row>
    <row r="1231" spans="1:23" ht="12.75" customHeight="1" outlineLevel="1">
      <c r="A1231" s="118">
        <f xml:space="preserve"> IF(OR(D1231 = "", D1231 ="tbc", D1231 = "n/a"), 0, COUNTIF($D$7:$D$2035, D1231) - 1)</f>
        <v>0</v>
      </c>
      <c r="B1231" s="209"/>
      <c r="C1231" s="210"/>
      <c r="D1231" s="178"/>
      <c r="E1231" s="180" t="s">
        <v>1170</v>
      </c>
      <c r="F1231" s="185">
        <v>0</v>
      </c>
      <c r="G1231" s="185" t="s">
        <v>29</v>
      </c>
      <c r="H1231" s="185">
        <v>0</v>
      </c>
      <c r="I1231" s="185">
        <v>0</v>
      </c>
      <c r="J1231" s="187" t="s">
        <v>441</v>
      </c>
      <c r="K1231" s="187" t="s">
        <v>441</v>
      </c>
      <c r="L1231" s="187" t="s">
        <v>441</v>
      </c>
      <c r="M1231" s="187" t="s">
        <v>441</v>
      </c>
      <c r="N1231" s="187" t="s">
        <v>441</v>
      </c>
      <c r="O1231" s="187" t="s">
        <v>441</v>
      </c>
      <c r="P1231" s="187" t="s">
        <v>441</v>
      </c>
      <c r="Q1231" s="187" t="s">
        <v>441</v>
      </c>
      <c r="R1231" s="187" t="s">
        <v>441</v>
      </c>
      <c r="S1231" s="187" t="s">
        <v>441</v>
      </c>
      <c r="T1231" s="187" t="s">
        <v>441</v>
      </c>
      <c r="U1231" s="187" t="s">
        <v>441</v>
      </c>
      <c r="V1231" s="211"/>
      <c r="W1231" s="212" t="s">
        <v>434</v>
      </c>
    </row>
    <row r="1232" spans="1:23" ht="12.75" customHeight="1" outlineLevel="1">
      <c r="A1232" s="118">
        <f xml:space="preserve"> IF(OR(D1232 = "", D1232 ="tbc", D1232 = "n/a"), 0, COUNTIF($D$7:$D$2035, D1232) - 1)</f>
        <v>0</v>
      </c>
      <c r="D1232" s="142"/>
      <c r="V1232" s="116"/>
    </row>
    <row r="1233" spans="1:23" ht="12.75" customHeight="1" outlineLevel="1">
      <c r="A1233" s="118">
        <f xml:space="preserve"> IF(OR(D1233 = "", D1233 ="tbc", D1233 = "n/a"), 0, COUNTIF($D$7:$D$2035, D1233) - 1)</f>
        <v>0</v>
      </c>
      <c r="D1233" s="142"/>
      <c r="V1233" s="116"/>
    </row>
    <row r="1234" spans="1:23" ht="12.75" customHeight="1" outlineLevel="1">
      <c r="A1234" s="105" t="s">
        <v>604</v>
      </c>
      <c r="D1234" s="142"/>
      <c r="V1234" s="116"/>
    </row>
    <row r="1235" spans="1:23" ht="12.75" customHeight="1" outlineLevel="1">
      <c r="A1235" s="118">
        <f xml:space="preserve"> IF(OR(D1235 = "", D1235 ="tbc", D1235 = "n/a"), 0, COUNTIF($D$7:$D$2035, D1235) - 1)</f>
        <v>0</v>
      </c>
      <c r="D1235" s="142"/>
      <c r="V1235" s="116"/>
    </row>
    <row r="1236" spans="1:23" ht="12.75" customHeight="1" outlineLevel="1">
      <c r="A1236" s="118">
        <f xml:space="preserve"> IF(OR(D1236 = "", D1236 ="tbc", D1236 = "n/a"), 0, COUNTIF($D$7:$D$2035, D1236) - 1)</f>
        <v>0</v>
      </c>
      <c r="D1236" s="142"/>
      <c r="V1236" s="116"/>
    </row>
    <row r="1237" spans="1:23" ht="12.75" customHeight="1" outlineLevel="1">
      <c r="A1237" s="105" t="s">
        <v>1029</v>
      </c>
      <c r="D1237" s="142"/>
      <c r="V1237" s="116"/>
    </row>
    <row r="1238" spans="1:23" ht="12.75" customHeight="1" outlineLevel="1">
      <c r="A1238" s="118">
        <f t="shared" ref="A1238:A1245" si="111" xml:space="preserve"> IF(OR(D1238 = "", D1238 ="tbc", D1238 = "n/a"), 0, COUNTIF($D$7:$D$2035, D1238) - 1)</f>
        <v>0</v>
      </c>
      <c r="D1238" s="142"/>
      <c r="V1238" s="116"/>
    </row>
    <row r="1239" spans="1:23" s="259" customFormat="1" ht="12.75" customHeight="1" outlineLevel="1">
      <c r="A1239" s="118">
        <f t="shared" si="111"/>
        <v>0</v>
      </c>
      <c r="B1239" s="209"/>
      <c r="C1239" s="210"/>
      <c r="D1239" s="221"/>
      <c r="E1239" s="185" t="s">
        <v>1171</v>
      </c>
      <c r="F1239" s="185" t="s">
        <v>607</v>
      </c>
      <c r="G1239" s="185" t="s">
        <v>29</v>
      </c>
      <c r="H1239" s="185">
        <v>234.18589541899883</v>
      </c>
      <c r="I1239" s="185">
        <v>0</v>
      </c>
      <c r="J1239" s="258">
        <v>0</v>
      </c>
      <c r="K1239" s="258">
        <v>0</v>
      </c>
      <c r="L1239" s="258">
        <v>48.128937380422741</v>
      </c>
      <c r="M1239" s="258">
        <v>50.31135228624769</v>
      </c>
      <c r="N1239" s="258">
        <v>51.644400607842712</v>
      </c>
      <c r="O1239" s="258">
        <v>44.794382265550979</v>
      </c>
      <c r="P1239" s="258">
        <v>39.306822878934682</v>
      </c>
      <c r="Q1239" s="258">
        <v>0</v>
      </c>
      <c r="R1239" s="258">
        <v>0</v>
      </c>
      <c r="S1239" s="258">
        <v>0</v>
      </c>
      <c r="T1239" s="258">
        <v>0</v>
      </c>
      <c r="U1239" s="258">
        <v>0</v>
      </c>
      <c r="V1239" s="211"/>
      <c r="W1239" s="212" t="s">
        <v>342</v>
      </c>
    </row>
    <row r="1240" spans="1:23" s="109" customFormat="1" ht="12.75" customHeight="1" outlineLevel="1">
      <c r="A1240" s="118">
        <f t="shared" si="111"/>
        <v>0</v>
      </c>
      <c r="B1240" s="176"/>
      <c r="C1240" s="177"/>
      <c r="D1240" s="166"/>
      <c r="E1240" s="166" t="s">
        <v>1172</v>
      </c>
      <c r="F1240" s="166" t="s">
        <v>607</v>
      </c>
      <c r="G1240" s="166" t="s">
        <v>64</v>
      </c>
      <c r="H1240" s="166">
        <v>0</v>
      </c>
      <c r="I1240" s="166">
        <v>0</v>
      </c>
      <c r="J1240" s="271">
        <v>0</v>
      </c>
      <c r="K1240" s="271">
        <v>0</v>
      </c>
      <c r="L1240" s="271">
        <v>0</v>
      </c>
      <c r="M1240" s="271">
        <v>0</v>
      </c>
      <c r="N1240" s="271">
        <v>0</v>
      </c>
      <c r="O1240" s="271">
        <v>0</v>
      </c>
      <c r="P1240" s="271">
        <v>0</v>
      </c>
      <c r="Q1240" s="271">
        <v>0</v>
      </c>
      <c r="R1240" s="271">
        <v>0</v>
      </c>
      <c r="S1240" s="271">
        <v>0</v>
      </c>
      <c r="T1240" s="271">
        <v>0</v>
      </c>
      <c r="U1240" s="271">
        <v>0</v>
      </c>
      <c r="V1240" s="255"/>
      <c r="W1240" s="256"/>
    </row>
    <row r="1241" spans="1:23" ht="12.75" customHeight="1" outlineLevel="1">
      <c r="A1241" s="118">
        <f t="shared" si="111"/>
        <v>0</v>
      </c>
      <c r="D1241" s="142"/>
      <c r="V1241" s="116"/>
    </row>
    <row r="1242" spans="1:23" ht="12.75" customHeight="1" outlineLevel="1">
      <c r="A1242" s="118">
        <f t="shared" si="111"/>
        <v>0</v>
      </c>
      <c r="D1242" s="142"/>
      <c r="V1242" s="116"/>
    </row>
    <row r="1243" spans="1:23" ht="12.75" customHeight="1" outlineLevel="1">
      <c r="A1243" s="118">
        <f t="shared" si="111"/>
        <v>0</v>
      </c>
      <c r="B1243" s="209"/>
      <c r="C1243" s="210"/>
      <c r="D1243" s="178"/>
      <c r="E1243" s="185" t="s">
        <v>1173</v>
      </c>
      <c r="F1243" s="187">
        <v>0</v>
      </c>
      <c r="G1243" s="185" t="s">
        <v>29</v>
      </c>
      <c r="H1243" s="213"/>
      <c r="I1243" s="213"/>
      <c r="J1243" s="213"/>
      <c r="K1243" s="213"/>
      <c r="L1243" s="213"/>
      <c r="M1243" s="213"/>
      <c r="N1243" s="213"/>
      <c r="O1243" s="213"/>
      <c r="P1243" s="213"/>
      <c r="Q1243" s="213"/>
      <c r="R1243" s="213"/>
      <c r="S1243" s="213"/>
      <c r="T1243" s="213"/>
      <c r="U1243" s="213"/>
      <c r="V1243" s="211"/>
      <c r="W1243" s="212" t="s">
        <v>342</v>
      </c>
    </row>
    <row r="1244" spans="1:23" ht="12.75" customHeight="1" outlineLevel="1">
      <c r="A1244" s="118">
        <f t="shared" si="111"/>
        <v>0</v>
      </c>
      <c r="D1244" s="142"/>
      <c r="V1244" s="116"/>
    </row>
    <row r="1245" spans="1:23" ht="12.75" customHeight="1" outlineLevel="1">
      <c r="A1245" s="118">
        <f t="shared" si="111"/>
        <v>0</v>
      </c>
      <c r="D1245" s="142"/>
      <c r="V1245" s="116"/>
    </row>
    <row r="1246" spans="1:23">
      <c r="D1246" s="142"/>
      <c r="V1246" s="116"/>
    </row>
    <row r="1247" spans="1:23" s="135" customFormat="1" ht="15" customHeight="1">
      <c r="A1247" s="131" t="s">
        <v>1174</v>
      </c>
      <c r="B1247" s="131"/>
      <c r="C1247" s="132"/>
      <c r="D1247" s="131"/>
      <c r="E1247" s="131"/>
      <c r="F1247" s="131"/>
      <c r="G1247" s="131"/>
      <c r="H1247" s="131"/>
      <c r="I1247" s="131"/>
      <c r="J1247" s="131"/>
      <c r="K1247" s="131"/>
      <c r="L1247" s="131"/>
      <c r="M1247" s="131"/>
      <c r="N1247" s="131"/>
      <c r="O1247" s="131"/>
      <c r="P1247" s="131"/>
      <c r="Q1247" s="131"/>
      <c r="R1247" s="131"/>
      <c r="S1247" s="131"/>
      <c r="T1247" s="131"/>
      <c r="U1247" s="131"/>
      <c r="V1247" s="133"/>
      <c r="W1247" s="134"/>
    </row>
    <row r="1248" spans="1:23" ht="12.75" customHeight="1" outlineLevel="1">
      <c r="A1248" s="118">
        <f xml:space="preserve"> IF(OR(D1248 = "", D1248 ="tbc", D1248 = "n/a"), 0, COUNTIF($D$7:$D$2035, D1248) - 1)</f>
        <v>0</v>
      </c>
      <c r="D1248" s="142"/>
      <c r="V1248" s="116"/>
    </row>
    <row r="1249" spans="1:22" ht="12.75" customHeight="1" outlineLevel="1">
      <c r="A1249" s="105" t="s">
        <v>431</v>
      </c>
      <c r="D1249" s="142"/>
      <c r="V1249" s="116"/>
    </row>
    <row r="1250" spans="1:22" ht="12.75" customHeight="1" outlineLevel="1">
      <c r="A1250" s="118">
        <f xml:space="preserve"> IF(OR(D1250 = "", D1250 ="tbc", D1250 = "n/a"), 0, COUNTIF($D$7:$D$2035, D1250) - 1)</f>
        <v>0</v>
      </c>
      <c r="D1250" s="142"/>
      <c r="V1250" s="116"/>
    </row>
    <row r="1251" spans="1:22" ht="12.75" customHeight="1" outlineLevel="1">
      <c r="A1251" s="118">
        <f xml:space="preserve"> IF(OR(D1251 = "", D1251 ="tbc", D1251 = "n/a"), 0, COUNTIF($D$7:$D$2035, D1251) - 1)</f>
        <v>0</v>
      </c>
      <c r="C1251" s="105" t="s">
        <v>480</v>
      </c>
      <c r="D1251" s="142"/>
      <c r="V1251" s="116"/>
    </row>
    <row r="1252" spans="1:22" ht="12.75" customHeight="1" outlineLevel="1">
      <c r="A1252" s="118">
        <f xml:space="preserve"> IF(OR(D1252 = "", D1252 ="tbc", D1252 = "n/a"), 0, COUNTIF($D$7:$D$2035, D1252) - 1)</f>
        <v>0</v>
      </c>
      <c r="D1252" s="142"/>
      <c r="E1252" s="166" t="s">
        <v>1175</v>
      </c>
      <c r="F1252" s="169">
        <v>2.9195763820156317E-2</v>
      </c>
      <c r="G1252" s="166" t="s">
        <v>64</v>
      </c>
      <c r="V1252" s="116"/>
    </row>
    <row r="1253" spans="1:22" ht="12.75" customHeight="1" outlineLevel="1">
      <c r="A1253" s="118">
        <f xml:space="preserve"> IF(OR(D1253 = "", D1253 ="tbc", D1253 = "n/a"), 0, COUNTIF($D$7:$D$2035, D1253) - 1)</f>
        <v>0</v>
      </c>
      <c r="D1253" s="142"/>
      <c r="V1253" s="116"/>
    </row>
    <row r="1254" spans="1:22" ht="12.75" customHeight="1" outlineLevel="1">
      <c r="A1254" s="118">
        <f xml:space="preserve"> IF(OR(D1254 = "", D1254 ="tbc", D1254 = "n/a"), 0, COUNTIF($D$7:$D$2035, D1254) - 1)</f>
        <v>0</v>
      </c>
      <c r="D1254" s="142"/>
      <c r="V1254" s="116"/>
    </row>
    <row r="1255" spans="1:22" ht="12.75" customHeight="1" outlineLevel="1">
      <c r="A1255" s="105" t="s">
        <v>525</v>
      </c>
      <c r="D1255" s="142"/>
      <c r="J1255" s="142"/>
      <c r="K1255" s="142"/>
      <c r="L1255" s="142"/>
      <c r="M1255" s="142"/>
      <c r="N1255" s="142"/>
      <c r="O1255" s="142"/>
      <c r="P1255" s="142"/>
      <c r="Q1255" s="142"/>
      <c r="R1255" s="142"/>
      <c r="S1255" s="142"/>
      <c r="T1255" s="142"/>
      <c r="U1255" s="142"/>
      <c r="V1255" s="116"/>
    </row>
    <row r="1256" spans="1:22" ht="12.75" customHeight="1" outlineLevel="1">
      <c r="A1256" s="118">
        <f t="shared" ref="A1256:A1268" si="112" xml:space="preserve"> IF(OR(D1256 = "", D1256 ="tbc", D1256 = "n/a"), 0, COUNTIF($D$7:$D$2035, D1256) - 1)</f>
        <v>0</v>
      </c>
      <c r="D1256" s="142"/>
      <c r="J1256" s="142"/>
      <c r="K1256" s="142"/>
      <c r="L1256" s="142"/>
      <c r="M1256" s="142"/>
      <c r="N1256" s="142"/>
      <c r="O1256" s="142"/>
      <c r="P1256" s="142"/>
      <c r="Q1256" s="142"/>
      <c r="R1256" s="142"/>
      <c r="S1256" s="142"/>
      <c r="T1256" s="142"/>
      <c r="U1256" s="142"/>
      <c r="V1256" s="116"/>
    </row>
    <row r="1257" spans="1:22" ht="12.75" customHeight="1" outlineLevel="1">
      <c r="A1257" s="118">
        <f t="shared" si="112"/>
        <v>0</v>
      </c>
      <c r="C1257" s="105" t="s">
        <v>528</v>
      </c>
      <c r="D1257" s="142"/>
      <c r="V1257" s="116"/>
    </row>
    <row r="1258" spans="1:22" ht="12.75" customHeight="1" outlineLevel="1">
      <c r="A1258" s="118">
        <f t="shared" si="112"/>
        <v>0</v>
      </c>
      <c r="D1258" s="178"/>
      <c r="E1258" s="168" t="s">
        <v>1176</v>
      </c>
      <c r="F1258" s="293">
        <v>0.5</v>
      </c>
      <c r="G1258" s="168" t="s">
        <v>64</v>
      </c>
      <c r="I1258" s="168"/>
      <c r="J1258" s="168"/>
      <c r="K1258" s="168"/>
      <c r="L1258" s="168"/>
      <c r="M1258" s="168"/>
      <c r="N1258" s="168"/>
      <c r="O1258" s="168"/>
      <c r="P1258" s="168"/>
      <c r="Q1258" s="168"/>
      <c r="R1258" s="168"/>
      <c r="S1258" s="168"/>
      <c r="T1258" s="168"/>
      <c r="U1258" s="168"/>
      <c r="V1258" s="116"/>
    </row>
    <row r="1259" spans="1:22" ht="12.75" customHeight="1" outlineLevel="1">
      <c r="A1259" s="118">
        <f t="shared" si="112"/>
        <v>0</v>
      </c>
      <c r="D1259" s="178"/>
      <c r="E1259" s="168" t="s">
        <v>1177</v>
      </c>
      <c r="F1259" s="293">
        <v>0.5</v>
      </c>
      <c r="G1259" s="168" t="s">
        <v>64</v>
      </c>
      <c r="I1259" s="168"/>
      <c r="J1259" s="168"/>
      <c r="K1259" s="168"/>
      <c r="L1259" s="168"/>
      <c r="M1259" s="168"/>
      <c r="N1259" s="168"/>
      <c r="O1259" s="168"/>
      <c r="P1259" s="168"/>
      <c r="Q1259" s="168"/>
      <c r="R1259" s="168"/>
      <c r="S1259" s="168"/>
      <c r="T1259" s="168"/>
      <c r="U1259" s="168"/>
      <c r="V1259" s="116"/>
    </row>
    <row r="1260" spans="1:22" ht="12.75" customHeight="1" outlineLevel="1">
      <c r="A1260" s="118">
        <f t="shared" si="112"/>
        <v>0</v>
      </c>
      <c r="D1260" s="142"/>
      <c r="V1260" s="116"/>
    </row>
    <row r="1261" spans="1:22" ht="12.75" customHeight="1" outlineLevel="1">
      <c r="A1261" s="118">
        <f t="shared" si="112"/>
        <v>0</v>
      </c>
      <c r="D1261" s="178"/>
      <c r="E1261" s="142" t="s">
        <v>1178</v>
      </c>
      <c r="F1261" s="260">
        <v>0</v>
      </c>
      <c r="G1261" s="142" t="s">
        <v>1179</v>
      </c>
      <c r="V1261" s="116"/>
    </row>
    <row r="1262" spans="1:22" ht="12.75" customHeight="1" outlineLevel="1">
      <c r="A1262" s="118">
        <f t="shared" si="112"/>
        <v>0</v>
      </c>
      <c r="D1262" s="142"/>
      <c r="V1262" s="116"/>
    </row>
    <row r="1263" spans="1:22" ht="12.75" customHeight="1" outlineLevel="1">
      <c r="A1263" s="118">
        <f t="shared" si="112"/>
        <v>0</v>
      </c>
      <c r="C1263" s="105" t="s">
        <v>1180</v>
      </c>
      <c r="D1263" s="142"/>
      <c r="G1263" s="106" t="s">
        <v>1181</v>
      </c>
      <c r="V1263" s="116"/>
    </row>
    <row r="1264" spans="1:22" ht="12.75" customHeight="1" outlineLevel="1">
      <c r="A1264" s="118">
        <f t="shared" si="112"/>
        <v>0</v>
      </c>
      <c r="D1264" s="178"/>
      <c r="E1264" s="142" t="s">
        <v>1182</v>
      </c>
      <c r="F1264" s="142">
        <v>0</v>
      </c>
      <c r="G1264" s="142" t="s">
        <v>311</v>
      </c>
      <c r="H1264" s="142">
        <v>0</v>
      </c>
      <c r="I1264" s="142">
        <v>0</v>
      </c>
      <c r="J1264" s="169">
        <v>0</v>
      </c>
      <c r="K1264" s="169">
        <v>9.24</v>
      </c>
      <c r="L1264" s="169">
        <v>9.2910000000000004</v>
      </c>
      <c r="M1264" s="169">
        <v>9.0030000000000001</v>
      </c>
      <c r="N1264" s="169">
        <v>8.6189999999999998</v>
      </c>
      <c r="O1264" s="169">
        <v>8.343</v>
      </c>
      <c r="P1264" s="169">
        <v>8.5609999999999999</v>
      </c>
      <c r="Q1264" s="169">
        <v>0</v>
      </c>
      <c r="R1264" s="169">
        <v>0</v>
      </c>
      <c r="S1264" s="169">
        <v>0</v>
      </c>
      <c r="T1264" s="169">
        <v>0</v>
      </c>
      <c r="U1264" s="169">
        <v>0</v>
      </c>
      <c r="V1264" s="116"/>
    </row>
    <row r="1265" spans="1:22" ht="12.75" customHeight="1" outlineLevel="1">
      <c r="A1265" s="118">
        <f t="shared" si="112"/>
        <v>0</v>
      </c>
      <c r="D1265" s="142"/>
      <c r="V1265" s="116"/>
    </row>
    <row r="1266" spans="1:22" ht="12.75" customHeight="1" outlineLevel="1">
      <c r="A1266" s="118">
        <f t="shared" si="112"/>
        <v>0</v>
      </c>
      <c r="C1266" s="105" t="s">
        <v>1183</v>
      </c>
      <c r="D1266" s="142"/>
      <c r="G1266" s="106" t="s">
        <v>1181</v>
      </c>
      <c r="V1266" s="116"/>
    </row>
    <row r="1267" spans="1:22" ht="12.75" customHeight="1" outlineLevel="1">
      <c r="A1267" s="118">
        <f t="shared" si="112"/>
        <v>0</v>
      </c>
      <c r="D1267" s="178"/>
      <c r="E1267" s="142" t="s">
        <v>1184</v>
      </c>
      <c r="F1267" s="142">
        <v>0</v>
      </c>
      <c r="G1267" s="142" t="s">
        <v>311</v>
      </c>
      <c r="H1267" s="142">
        <v>0</v>
      </c>
      <c r="I1267" s="142">
        <v>0</v>
      </c>
      <c r="J1267" s="169">
        <v>0</v>
      </c>
      <c r="K1267" s="169">
        <v>0</v>
      </c>
      <c r="L1267" s="169">
        <v>0</v>
      </c>
      <c r="M1267" s="169">
        <v>0</v>
      </c>
      <c r="N1267" s="169">
        <v>0</v>
      </c>
      <c r="O1267" s="169">
        <v>0</v>
      </c>
      <c r="P1267" s="169">
        <v>0</v>
      </c>
      <c r="Q1267" s="169">
        <v>0</v>
      </c>
      <c r="R1267" s="169">
        <v>0</v>
      </c>
      <c r="S1267" s="169">
        <v>0</v>
      </c>
      <c r="T1267" s="169">
        <v>0</v>
      </c>
      <c r="U1267" s="169">
        <v>0</v>
      </c>
      <c r="V1267" s="116"/>
    </row>
    <row r="1268" spans="1:22" ht="12.75" customHeight="1" outlineLevel="1">
      <c r="A1268" s="118">
        <f t="shared" si="112"/>
        <v>0</v>
      </c>
      <c r="D1268" s="142"/>
      <c r="V1268" s="116"/>
    </row>
    <row r="1269" spans="1:22" ht="12.75" customHeight="1" outlineLevel="1">
      <c r="A1269" s="105" t="s">
        <v>550</v>
      </c>
      <c r="D1269" s="142"/>
      <c r="V1269" s="116"/>
    </row>
    <row r="1270" spans="1:22" ht="12.75" customHeight="1" outlineLevel="1">
      <c r="A1270" s="118">
        <f t="shared" ref="A1270:A1325" si="113" xml:space="preserve"> IF(OR(D1270 = "", D1270 ="tbc", D1270 = "n/a"), 0, COUNTIF($D$7:$D$2035, D1270) - 1)</f>
        <v>0</v>
      </c>
      <c r="D1270" s="142"/>
      <c r="V1270" s="116"/>
    </row>
    <row r="1271" spans="1:22" ht="12.75" customHeight="1" outlineLevel="1">
      <c r="A1271" s="118">
        <f t="shared" si="113"/>
        <v>0</v>
      </c>
      <c r="D1271" s="142"/>
      <c r="E1271" s="168" t="s">
        <v>1185</v>
      </c>
      <c r="F1271" s="293">
        <v>0.5</v>
      </c>
      <c r="G1271" s="168" t="s">
        <v>64</v>
      </c>
      <c r="H1271" s="168"/>
      <c r="I1271" s="168"/>
      <c r="J1271" s="168"/>
      <c r="K1271" s="168"/>
      <c r="L1271" s="168"/>
      <c r="M1271" s="168"/>
      <c r="N1271" s="168"/>
      <c r="O1271" s="168"/>
      <c r="P1271" s="168"/>
      <c r="Q1271" s="168"/>
      <c r="R1271" s="168"/>
      <c r="S1271" s="168"/>
      <c r="T1271" s="168"/>
      <c r="U1271" s="168"/>
      <c r="V1271" s="116"/>
    </row>
    <row r="1272" spans="1:22" ht="12.75" customHeight="1" outlineLevel="1">
      <c r="A1272" s="118">
        <f t="shared" si="113"/>
        <v>0</v>
      </c>
      <c r="D1272" s="142"/>
      <c r="V1272" s="116"/>
    </row>
    <row r="1273" spans="1:22" ht="12.75" customHeight="1" outlineLevel="1">
      <c r="A1273" s="118">
        <f t="shared" si="113"/>
        <v>0</v>
      </c>
      <c r="D1273" s="178"/>
      <c r="E1273" s="142" t="s">
        <v>1186</v>
      </c>
      <c r="F1273" s="179" t="s">
        <v>1187</v>
      </c>
      <c r="G1273" s="142" t="s">
        <v>1188</v>
      </c>
      <c r="V1273" s="116"/>
    </row>
    <row r="1274" spans="1:22" ht="12.75" customHeight="1" outlineLevel="1">
      <c r="A1274" s="118">
        <f t="shared" si="113"/>
        <v>0</v>
      </c>
      <c r="D1274" s="142"/>
      <c r="V1274" s="116"/>
    </row>
    <row r="1275" spans="1:22" ht="12.75" customHeight="1" outlineLevel="1">
      <c r="A1275" s="118">
        <f t="shared" si="113"/>
        <v>0</v>
      </c>
      <c r="D1275" s="142"/>
      <c r="E1275" s="142" t="s">
        <v>1189</v>
      </c>
      <c r="F1275" s="270">
        <v>1</v>
      </c>
      <c r="G1275" s="142" t="s">
        <v>482</v>
      </c>
      <c r="V1275" s="116"/>
    </row>
    <row r="1276" spans="1:22" ht="12.75" customHeight="1" outlineLevel="1">
      <c r="A1276" s="118">
        <f t="shared" si="113"/>
        <v>0</v>
      </c>
      <c r="D1276" s="142"/>
      <c r="V1276" s="116"/>
    </row>
    <row r="1277" spans="1:22" ht="12.75" customHeight="1" outlineLevel="1">
      <c r="A1277" s="118">
        <f t="shared" si="113"/>
        <v>0</v>
      </c>
      <c r="D1277" s="178"/>
      <c r="E1277" s="142" t="s">
        <v>1190</v>
      </c>
      <c r="F1277" s="142">
        <v>0</v>
      </c>
      <c r="G1277" s="142" t="s">
        <v>64</v>
      </c>
      <c r="H1277" s="142">
        <v>0</v>
      </c>
      <c r="I1277" s="142">
        <v>0</v>
      </c>
      <c r="J1277" s="169">
        <v>0</v>
      </c>
      <c r="K1277" s="169">
        <v>0</v>
      </c>
      <c r="L1277" s="169">
        <v>4.1834703625000857E-2</v>
      </c>
      <c r="M1277" s="169">
        <v>4.1834703625000857E-2</v>
      </c>
      <c r="N1277" s="169">
        <v>4.1834703625000857E-2</v>
      </c>
      <c r="O1277" s="169">
        <v>4.1834703625000857E-2</v>
      </c>
      <c r="P1277" s="169">
        <v>4.1834703625000857E-2</v>
      </c>
      <c r="Q1277" s="169">
        <v>4.1834703625000857E-2</v>
      </c>
      <c r="R1277" s="169">
        <v>4.1834703625000857E-2</v>
      </c>
      <c r="S1277" s="169">
        <v>4.1834703625000857E-2</v>
      </c>
      <c r="T1277" s="169">
        <v>4.1834703625000857E-2</v>
      </c>
      <c r="U1277" s="169">
        <v>4.1834703625000857E-2</v>
      </c>
      <c r="V1277" s="116"/>
    </row>
    <row r="1278" spans="1:22" ht="12.75" customHeight="1" outlineLevel="1">
      <c r="A1278" s="118">
        <f t="shared" si="113"/>
        <v>0</v>
      </c>
      <c r="D1278" s="142"/>
      <c r="V1278" s="116"/>
    </row>
    <row r="1279" spans="1:22" ht="12.75" customHeight="1" outlineLevel="1">
      <c r="A1279" s="118">
        <f t="shared" si="113"/>
        <v>0</v>
      </c>
      <c r="D1279" s="142"/>
      <c r="E1279" s="106" t="s">
        <v>1191</v>
      </c>
      <c r="F1279" s="294">
        <v>0</v>
      </c>
      <c r="G1279" s="106" t="s">
        <v>1192</v>
      </c>
      <c r="V1279" s="116"/>
    </row>
    <row r="1280" spans="1:22" ht="12.75" customHeight="1" outlineLevel="1">
      <c r="A1280" s="118">
        <f t="shared" si="113"/>
        <v>0</v>
      </c>
      <c r="D1280" s="142"/>
      <c r="E1280" s="106" t="s">
        <v>1193</v>
      </c>
      <c r="G1280" s="106" t="s">
        <v>64</v>
      </c>
      <c r="J1280" s="295">
        <v>0</v>
      </c>
      <c r="K1280" s="169">
        <v>0</v>
      </c>
      <c r="L1280" s="169">
        <v>4.1834703625000857E-2</v>
      </c>
      <c r="M1280" s="169">
        <v>4.1834703625000857E-2</v>
      </c>
      <c r="N1280" s="169">
        <v>4.1834703625000857E-2</v>
      </c>
      <c r="O1280" s="169">
        <v>4.1834703625000857E-2</v>
      </c>
      <c r="P1280" s="169">
        <v>4.1834703625000857E-2</v>
      </c>
      <c r="Q1280" s="169">
        <v>4.1834703625000857E-2</v>
      </c>
      <c r="R1280" s="169">
        <v>4.1834703625000857E-2</v>
      </c>
      <c r="S1280" s="169">
        <v>4.1834703625000857E-2</v>
      </c>
      <c r="T1280" s="169">
        <v>4.1834703625000857E-2</v>
      </c>
      <c r="U1280" s="169">
        <v>4.1834703625000857E-2</v>
      </c>
      <c r="V1280" s="116"/>
    </row>
    <row r="1281" spans="1:23" ht="12.75" customHeight="1" outlineLevel="1">
      <c r="A1281" s="118">
        <f t="shared" si="113"/>
        <v>0</v>
      </c>
      <c r="D1281" s="142"/>
      <c r="V1281" s="116"/>
    </row>
    <row r="1282" spans="1:23" ht="12.75" customHeight="1" outlineLevel="1">
      <c r="A1282" s="118">
        <f t="shared" si="113"/>
        <v>0</v>
      </c>
      <c r="D1282" s="174"/>
      <c r="E1282" s="117" t="s">
        <v>1194</v>
      </c>
      <c r="F1282" s="296">
        <v>1</v>
      </c>
      <c r="G1282" s="117" t="s">
        <v>1195</v>
      </c>
      <c r="H1282" s="105" t="s">
        <v>1181</v>
      </c>
      <c r="I1282" s="105"/>
      <c r="V1282" s="116"/>
    </row>
    <row r="1283" spans="1:23" ht="12.75" customHeight="1" outlineLevel="1">
      <c r="A1283" s="118">
        <f t="shared" si="113"/>
        <v>0</v>
      </c>
      <c r="D1283" s="142"/>
      <c r="V1283" s="116"/>
    </row>
    <row r="1284" spans="1:23" ht="12.75" customHeight="1" outlineLevel="1">
      <c r="A1284" s="118">
        <f t="shared" si="113"/>
        <v>0</v>
      </c>
      <c r="C1284" s="111" t="s">
        <v>1196</v>
      </c>
      <c r="D1284" s="142"/>
      <c r="V1284" s="116"/>
    </row>
    <row r="1285" spans="1:23" ht="12.75" customHeight="1" outlineLevel="1">
      <c r="A1285" s="118">
        <f t="shared" si="113"/>
        <v>0</v>
      </c>
      <c r="D1285" s="178"/>
      <c r="E1285" s="168" t="s">
        <v>1197</v>
      </c>
      <c r="F1285" s="293">
        <v>0.5</v>
      </c>
      <c r="G1285" s="168" t="s">
        <v>64</v>
      </c>
      <c r="H1285" s="168"/>
      <c r="I1285" s="168"/>
      <c r="J1285" s="168"/>
      <c r="K1285" s="168"/>
      <c r="L1285" s="168"/>
      <c r="M1285" s="168"/>
      <c r="N1285" s="168"/>
      <c r="O1285" s="168"/>
      <c r="P1285" s="168"/>
      <c r="Q1285" s="168"/>
      <c r="R1285" s="168"/>
      <c r="S1285" s="168"/>
      <c r="T1285" s="168"/>
      <c r="U1285" s="168"/>
      <c r="V1285" s="116"/>
    </row>
    <row r="1286" spans="1:23" ht="12.75" customHeight="1" outlineLevel="1">
      <c r="A1286" s="118">
        <f t="shared" si="113"/>
        <v>0</v>
      </c>
      <c r="D1286" s="142"/>
      <c r="V1286" s="116"/>
    </row>
    <row r="1287" spans="1:23" ht="12.75" customHeight="1" outlineLevel="1">
      <c r="A1287" s="118">
        <f t="shared" si="113"/>
        <v>0</v>
      </c>
      <c r="B1287" s="176"/>
      <c r="C1287" s="177"/>
      <c r="D1287" s="178"/>
      <c r="E1287" s="166" t="s">
        <v>1198</v>
      </c>
      <c r="F1287" s="166">
        <v>0</v>
      </c>
      <c r="G1287" s="166" t="s">
        <v>64</v>
      </c>
      <c r="H1287" s="166">
        <v>0</v>
      </c>
      <c r="I1287" s="166">
        <v>0</v>
      </c>
      <c r="J1287" s="169">
        <v>0</v>
      </c>
      <c r="K1287" s="169">
        <v>0</v>
      </c>
      <c r="L1287" s="169">
        <v>4.1834703625000857E-2</v>
      </c>
      <c r="M1287" s="169">
        <v>4.1834703625000857E-2</v>
      </c>
      <c r="N1287" s="169">
        <v>4.1834703625000857E-2</v>
      </c>
      <c r="O1287" s="169">
        <v>4.1834703625000857E-2</v>
      </c>
      <c r="P1287" s="169">
        <v>4.1834703625000857E-2</v>
      </c>
      <c r="Q1287" s="169">
        <v>4.1834703625000857E-2</v>
      </c>
      <c r="R1287" s="169">
        <v>4.1834703625000857E-2</v>
      </c>
      <c r="S1287" s="169">
        <v>4.1834703625000857E-2</v>
      </c>
      <c r="T1287" s="169">
        <v>4.1834703625000857E-2</v>
      </c>
      <c r="U1287" s="169">
        <v>4.1834703625000857E-2</v>
      </c>
      <c r="V1287" s="116"/>
    </row>
    <row r="1288" spans="1:23" ht="12.75" customHeight="1" outlineLevel="1">
      <c r="A1288" s="118">
        <f t="shared" si="113"/>
        <v>0</v>
      </c>
      <c r="B1288" s="176"/>
      <c r="C1288" s="177"/>
      <c r="D1288" s="178"/>
      <c r="E1288" s="166" t="s">
        <v>1199</v>
      </c>
      <c r="F1288" s="166">
        <v>0</v>
      </c>
      <c r="G1288" s="166" t="s">
        <v>64</v>
      </c>
      <c r="H1288" s="166">
        <v>0</v>
      </c>
      <c r="I1288" s="166">
        <v>0</v>
      </c>
      <c r="J1288" s="169">
        <v>0</v>
      </c>
      <c r="K1288" s="169">
        <v>0</v>
      </c>
      <c r="L1288" s="169">
        <v>4.1834703625000857E-2</v>
      </c>
      <c r="M1288" s="169">
        <v>4.1834703625000857E-2</v>
      </c>
      <c r="N1288" s="169">
        <v>4.1834703625000857E-2</v>
      </c>
      <c r="O1288" s="169">
        <v>4.1834703625000857E-2</v>
      </c>
      <c r="P1288" s="169">
        <v>4.1834703625000857E-2</v>
      </c>
      <c r="Q1288" s="169">
        <v>4.1834703625000857E-2</v>
      </c>
      <c r="R1288" s="169">
        <v>4.1834703625000857E-2</v>
      </c>
      <c r="S1288" s="169">
        <v>4.1834703625000857E-2</v>
      </c>
      <c r="T1288" s="169">
        <v>4.1834703625000857E-2</v>
      </c>
      <c r="U1288" s="169">
        <v>4.1834703625000857E-2</v>
      </c>
      <c r="V1288" s="116"/>
    </row>
    <row r="1289" spans="1:23" ht="12.75" customHeight="1" outlineLevel="1">
      <c r="A1289" s="118">
        <f t="shared" si="113"/>
        <v>0</v>
      </c>
      <c r="D1289" s="142"/>
      <c r="V1289" s="116"/>
    </row>
    <row r="1290" spans="1:23" ht="12.75" customHeight="1" outlineLevel="1">
      <c r="A1290" s="118">
        <f t="shared" si="113"/>
        <v>0</v>
      </c>
      <c r="B1290" s="138" t="s">
        <v>1200</v>
      </c>
      <c r="C1290" s="138"/>
      <c r="D1290" s="151"/>
      <c r="E1290" s="139"/>
      <c r="V1290" s="116"/>
    </row>
    <row r="1291" spans="1:23" ht="12.75" customHeight="1" outlineLevel="1">
      <c r="A1291" s="118">
        <f t="shared" si="113"/>
        <v>0</v>
      </c>
      <c r="C1291" s="105"/>
      <c r="D1291" s="142"/>
      <c r="V1291" s="116"/>
    </row>
    <row r="1292" spans="1:23" ht="12.75" customHeight="1" outlineLevel="1">
      <c r="A1292" s="118">
        <f t="shared" si="113"/>
        <v>0</v>
      </c>
      <c r="C1292" s="105"/>
      <c r="D1292" s="142"/>
      <c r="E1292" s="142" t="s">
        <v>325</v>
      </c>
      <c r="F1292" s="142">
        <v>1</v>
      </c>
      <c r="G1292" s="142" t="s">
        <v>326</v>
      </c>
      <c r="H1292" s="142">
        <v>0</v>
      </c>
      <c r="V1292" s="116"/>
    </row>
    <row r="1293" spans="1:23" ht="12.75" customHeight="1" outlineLevel="1">
      <c r="A1293" s="118">
        <f t="shared" si="113"/>
        <v>0</v>
      </c>
      <c r="B1293" s="209"/>
      <c r="C1293" s="210"/>
      <c r="D1293" s="142"/>
      <c r="E1293" s="185" t="s">
        <v>1201</v>
      </c>
      <c r="F1293" s="185">
        <v>0</v>
      </c>
      <c r="G1293" s="185" t="s">
        <v>29</v>
      </c>
      <c r="H1293" s="185">
        <v>4119.9466124203718</v>
      </c>
      <c r="I1293" s="185">
        <v>0</v>
      </c>
      <c r="J1293" s="187">
        <v>0</v>
      </c>
      <c r="K1293" s="187">
        <v>551.72254617308602</v>
      </c>
      <c r="L1293" s="187">
        <v>517.00039708956103</v>
      </c>
      <c r="M1293" s="187">
        <v>896.58488373541798</v>
      </c>
      <c r="N1293" s="187">
        <v>698.20735996934502</v>
      </c>
      <c r="O1293" s="187">
        <v>1142.4580913146599</v>
      </c>
      <c r="P1293" s="187">
        <v>313.97333413830199</v>
      </c>
      <c r="Q1293" s="187">
        <v>0</v>
      </c>
      <c r="R1293" s="187">
        <v>0</v>
      </c>
      <c r="S1293" s="187">
        <v>0</v>
      </c>
      <c r="T1293" s="187">
        <v>0</v>
      </c>
      <c r="U1293" s="187">
        <v>0</v>
      </c>
      <c r="V1293" s="211"/>
      <c r="W1293" s="212" t="s">
        <v>434</v>
      </c>
    </row>
    <row r="1294" spans="1:23" ht="12.75" customHeight="1" outlineLevel="1">
      <c r="A1294" s="118">
        <f t="shared" si="113"/>
        <v>0</v>
      </c>
      <c r="B1294" s="209"/>
      <c r="C1294" s="210"/>
      <c r="D1294" s="178"/>
      <c r="E1294" s="185" t="s">
        <v>1202</v>
      </c>
      <c r="F1294" s="185">
        <v>0</v>
      </c>
      <c r="G1294" s="185" t="s">
        <v>29</v>
      </c>
      <c r="H1294" s="185">
        <v>0</v>
      </c>
      <c r="I1294" s="185">
        <v>0</v>
      </c>
      <c r="J1294" s="187">
        <v>0</v>
      </c>
      <c r="K1294" s="187">
        <v>0</v>
      </c>
      <c r="L1294" s="187">
        <v>0</v>
      </c>
      <c r="M1294" s="187">
        <v>0</v>
      </c>
      <c r="N1294" s="187">
        <v>0</v>
      </c>
      <c r="O1294" s="187">
        <v>0</v>
      </c>
      <c r="P1294" s="187">
        <v>0</v>
      </c>
      <c r="Q1294" s="187">
        <v>0</v>
      </c>
      <c r="R1294" s="187">
        <v>0</v>
      </c>
      <c r="S1294" s="187">
        <v>0</v>
      </c>
      <c r="T1294" s="187">
        <v>0</v>
      </c>
      <c r="U1294" s="187">
        <v>0</v>
      </c>
      <c r="V1294" s="211"/>
      <c r="W1294" s="212" t="s">
        <v>434</v>
      </c>
    </row>
    <row r="1295" spans="1:23" ht="12.75" customHeight="1" outlineLevel="1">
      <c r="A1295" s="118">
        <f t="shared" si="113"/>
        <v>0</v>
      </c>
      <c r="D1295" s="142"/>
      <c r="V1295" s="116"/>
    </row>
    <row r="1296" spans="1:23" ht="12.75" customHeight="1" outlineLevel="1">
      <c r="A1296" s="118">
        <f t="shared" si="113"/>
        <v>0</v>
      </c>
      <c r="B1296" s="209"/>
      <c r="C1296" s="210"/>
      <c r="D1296" s="142"/>
      <c r="E1296" s="185" t="s">
        <v>1203</v>
      </c>
      <c r="F1296" s="185">
        <v>0</v>
      </c>
      <c r="G1296" s="185" t="s">
        <v>29</v>
      </c>
      <c r="H1296" s="185">
        <v>-2144.175319213165</v>
      </c>
      <c r="I1296" s="185">
        <v>0</v>
      </c>
      <c r="J1296" s="187">
        <v>0</v>
      </c>
      <c r="K1296" s="187">
        <v>0</v>
      </c>
      <c r="L1296" s="187">
        <v>-109.48624894061599</v>
      </c>
      <c r="M1296" s="187">
        <v>-331.06324475040401</v>
      </c>
      <c r="N1296" s="187">
        <v>-346.63019664397802</v>
      </c>
      <c r="O1296" s="187">
        <v>-757.17468656573396</v>
      </c>
      <c r="P1296" s="187">
        <v>-599.82094231243298</v>
      </c>
      <c r="Q1296" s="187">
        <v>0</v>
      </c>
      <c r="R1296" s="187">
        <v>0</v>
      </c>
      <c r="S1296" s="187">
        <v>0</v>
      </c>
      <c r="T1296" s="187">
        <v>0</v>
      </c>
      <c r="U1296" s="187">
        <v>0</v>
      </c>
      <c r="V1296" s="211"/>
      <c r="W1296" s="212" t="s">
        <v>434</v>
      </c>
    </row>
    <row r="1297" spans="1:23" ht="12.75" customHeight="1" outlineLevel="1">
      <c r="A1297" s="118">
        <f t="shared" si="113"/>
        <v>0</v>
      </c>
      <c r="B1297" s="209"/>
      <c r="C1297" s="210"/>
      <c r="D1297" s="178"/>
      <c r="E1297" s="185" t="s">
        <v>1204</v>
      </c>
      <c r="F1297" s="185">
        <v>0</v>
      </c>
      <c r="G1297" s="185" t="s">
        <v>29</v>
      </c>
      <c r="H1297" s="185">
        <v>0</v>
      </c>
      <c r="I1297" s="185">
        <v>0</v>
      </c>
      <c r="J1297" s="187">
        <v>0</v>
      </c>
      <c r="K1297" s="187">
        <v>0</v>
      </c>
      <c r="L1297" s="187">
        <v>0</v>
      </c>
      <c r="M1297" s="187">
        <v>0</v>
      </c>
      <c r="N1297" s="187">
        <v>0</v>
      </c>
      <c r="O1297" s="187">
        <v>0</v>
      </c>
      <c r="P1297" s="187">
        <v>0</v>
      </c>
      <c r="Q1297" s="187">
        <v>0</v>
      </c>
      <c r="R1297" s="187">
        <v>0</v>
      </c>
      <c r="S1297" s="187">
        <v>0</v>
      </c>
      <c r="T1297" s="187">
        <v>0</v>
      </c>
      <c r="U1297" s="187">
        <v>0</v>
      </c>
      <c r="V1297" s="211"/>
      <c r="W1297" s="212" t="s">
        <v>434</v>
      </c>
    </row>
    <row r="1298" spans="1:23" ht="12.75" customHeight="1" outlineLevel="1">
      <c r="A1298" s="118">
        <f t="shared" si="113"/>
        <v>0</v>
      </c>
      <c r="D1298" s="142"/>
      <c r="V1298" s="116"/>
    </row>
    <row r="1299" spans="1:23" ht="12.75" customHeight="1" outlineLevel="1">
      <c r="A1299" s="118">
        <f t="shared" si="113"/>
        <v>0</v>
      </c>
      <c r="B1299" s="138" t="s">
        <v>1205</v>
      </c>
      <c r="C1299" s="138"/>
      <c r="D1299" s="151"/>
      <c r="E1299" s="139"/>
      <c r="J1299" s="158"/>
      <c r="K1299" s="158"/>
      <c r="L1299" s="158"/>
      <c r="M1299" s="158"/>
      <c r="N1299" s="158"/>
      <c r="O1299" s="158"/>
      <c r="P1299" s="158"/>
      <c r="Q1299" s="158"/>
      <c r="R1299" s="158"/>
      <c r="S1299" s="158"/>
      <c r="T1299" s="158"/>
      <c r="U1299" s="158"/>
      <c r="V1299" s="116"/>
    </row>
    <row r="1300" spans="1:23" ht="12.75" customHeight="1" outlineLevel="1">
      <c r="A1300" s="118">
        <f t="shared" si="113"/>
        <v>0</v>
      </c>
      <c r="C1300" s="105"/>
      <c r="D1300" s="142"/>
      <c r="J1300" s="158"/>
      <c r="K1300" s="158"/>
      <c r="L1300" s="158"/>
      <c r="M1300" s="158"/>
      <c r="N1300" s="158"/>
      <c r="O1300" s="158"/>
      <c r="P1300" s="158"/>
      <c r="Q1300" s="158"/>
      <c r="R1300" s="158"/>
      <c r="S1300" s="158"/>
      <c r="T1300" s="158"/>
      <c r="U1300" s="158"/>
      <c r="V1300" s="116"/>
    </row>
    <row r="1301" spans="1:23" ht="12.75" customHeight="1" outlineLevel="1">
      <c r="A1301" s="118">
        <f t="shared" si="113"/>
        <v>0</v>
      </c>
      <c r="D1301" s="142"/>
      <c r="E1301" s="166" t="s">
        <v>1206</v>
      </c>
      <c r="F1301" s="166">
        <v>0</v>
      </c>
      <c r="G1301" s="166" t="s">
        <v>64</v>
      </c>
      <c r="H1301" s="166">
        <v>0</v>
      </c>
      <c r="I1301" s="166">
        <v>0</v>
      </c>
      <c r="J1301" s="169">
        <v>0</v>
      </c>
      <c r="K1301" s="169">
        <v>0</v>
      </c>
      <c r="L1301" s="169">
        <v>4.1834703625000857E-2</v>
      </c>
      <c r="M1301" s="169">
        <v>4.1834703625000857E-2</v>
      </c>
      <c r="N1301" s="169">
        <v>4.1834703625000857E-2</v>
      </c>
      <c r="O1301" s="169">
        <v>4.1834703625000857E-2</v>
      </c>
      <c r="P1301" s="169">
        <v>4.1834703625000857E-2</v>
      </c>
      <c r="Q1301" s="169">
        <v>4.1834703625000857E-2</v>
      </c>
      <c r="R1301" s="169">
        <v>4.1834703625000857E-2</v>
      </c>
      <c r="S1301" s="169">
        <v>4.1834703625000857E-2</v>
      </c>
      <c r="T1301" s="169">
        <v>4.1834703625000857E-2</v>
      </c>
      <c r="U1301" s="169">
        <v>4.1834703625000857E-2</v>
      </c>
      <c r="V1301" s="116"/>
    </row>
    <row r="1302" spans="1:23" ht="12.75" customHeight="1" outlineLevel="1">
      <c r="A1302" s="118">
        <f t="shared" si="113"/>
        <v>0</v>
      </c>
      <c r="D1302" s="142"/>
      <c r="V1302" s="116"/>
    </row>
    <row r="1303" spans="1:23" ht="12.75" customHeight="1" outlineLevel="1">
      <c r="A1303" s="118">
        <f t="shared" si="113"/>
        <v>0</v>
      </c>
      <c r="B1303" s="209"/>
      <c r="C1303" s="210"/>
      <c r="D1303" s="142"/>
      <c r="E1303" s="185" t="s">
        <v>1207</v>
      </c>
      <c r="F1303" s="185">
        <v>0</v>
      </c>
      <c r="G1303" s="185" t="s">
        <v>29</v>
      </c>
      <c r="H1303" s="185">
        <v>0</v>
      </c>
      <c r="I1303" s="185">
        <v>0</v>
      </c>
      <c r="J1303" s="187">
        <v>0</v>
      </c>
      <c r="K1303" s="187">
        <v>0</v>
      </c>
      <c r="L1303" s="187">
        <v>0</v>
      </c>
      <c r="M1303" s="187">
        <v>0</v>
      </c>
      <c r="N1303" s="187">
        <v>0</v>
      </c>
      <c r="O1303" s="187">
        <v>0</v>
      </c>
      <c r="P1303" s="187">
        <v>0</v>
      </c>
      <c r="Q1303" s="187">
        <v>0</v>
      </c>
      <c r="R1303" s="187">
        <v>0</v>
      </c>
      <c r="S1303" s="187">
        <v>0</v>
      </c>
      <c r="T1303" s="187">
        <v>0</v>
      </c>
      <c r="U1303" s="187">
        <v>0</v>
      </c>
      <c r="V1303" s="211"/>
      <c r="W1303" s="212" t="s">
        <v>434</v>
      </c>
    </row>
    <row r="1304" spans="1:23" ht="12.75" customHeight="1" outlineLevel="1">
      <c r="A1304" s="118">
        <f t="shared" si="113"/>
        <v>0</v>
      </c>
      <c r="D1304" s="142"/>
      <c r="V1304" s="116"/>
    </row>
    <row r="1305" spans="1:23" ht="12.75" customHeight="1" outlineLevel="1">
      <c r="A1305" s="118">
        <f t="shared" si="113"/>
        <v>0</v>
      </c>
      <c r="B1305" s="209"/>
      <c r="C1305" s="210"/>
      <c r="D1305" s="142"/>
      <c r="E1305" s="185" t="s">
        <v>1208</v>
      </c>
      <c r="F1305" s="185">
        <v>0</v>
      </c>
      <c r="G1305" s="185" t="s">
        <v>29</v>
      </c>
      <c r="H1305" s="185">
        <v>0</v>
      </c>
      <c r="I1305" s="185">
        <v>0</v>
      </c>
      <c r="J1305" s="187">
        <v>0</v>
      </c>
      <c r="K1305" s="187">
        <v>0</v>
      </c>
      <c r="L1305" s="187">
        <v>0</v>
      </c>
      <c r="M1305" s="187">
        <v>0</v>
      </c>
      <c r="N1305" s="187">
        <v>0</v>
      </c>
      <c r="O1305" s="187">
        <v>0</v>
      </c>
      <c r="P1305" s="187">
        <v>0</v>
      </c>
      <c r="Q1305" s="187">
        <v>0</v>
      </c>
      <c r="R1305" s="187">
        <v>0</v>
      </c>
      <c r="S1305" s="187">
        <v>0</v>
      </c>
      <c r="T1305" s="187">
        <v>0</v>
      </c>
      <c r="U1305" s="187">
        <v>0</v>
      </c>
      <c r="V1305" s="211"/>
      <c r="W1305" s="212" t="s">
        <v>434</v>
      </c>
    </row>
    <row r="1306" spans="1:23" ht="12.75" customHeight="1" outlineLevel="1">
      <c r="A1306" s="118">
        <f t="shared" si="113"/>
        <v>0</v>
      </c>
      <c r="D1306" s="142"/>
      <c r="V1306" s="116"/>
    </row>
    <row r="1307" spans="1:23" ht="12.75" customHeight="1" outlineLevel="1">
      <c r="A1307" s="118">
        <f t="shared" si="113"/>
        <v>0</v>
      </c>
      <c r="B1307" s="209"/>
      <c r="C1307" s="210"/>
      <c r="D1307" s="142"/>
      <c r="E1307" s="185" t="s">
        <v>1209</v>
      </c>
      <c r="F1307" s="185">
        <v>0</v>
      </c>
      <c r="G1307" s="185" t="s">
        <v>29</v>
      </c>
      <c r="H1307" s="185">
        <v>1190.751265229233</v>
      </c>
      <c r="I1307" s="185">
        <v>0</v>
      </c>
      <c r="J1307" s="187">
        <v>0</v>
      </c>
      <c r="K1307" s="187">
        <v>135.71369990727999</v>
      </c>
      <c r="L1307" s="187">
        <v>192.65364945737301</v>
      </c>
      <c r="M1307" s="187">
        <v>209.412224882591</v>
      </c>
      <c r="N1307" s="187">
        <v>208.61481640943401</v>
      </c>
      <c r="O1307" s="187">
        <v>214.33281607902401</v>
      </c>
      <c r="P1307" s="187">
        <v>230.02405849353099</v>
      </c>
      <c r="Q1307" s="187">
        <v>0</v>
      </c>
      <c r="R1307" s="187">
        <v>0</v>
      </c>
      <c r="S1307" s="187">
        <v>0</v>
      </c>
      <c r="T1307" s="187">
        <v>0</v>
      </c>
      <c r="U1307" s="187">
        <v>0</v>
      </c>
      <c r="V1307" s="211"/>
      <c r="W1307" s="212" t="s">
        <v>434</v>
      </c>
    </row>
    <row r="1308" spans="1:23" ht="12.75" customHeight="1" outlineLevel="1">
      <c r="A1308" s="118">
        <f t="shared" si="113"/>
        <v>0</v>
      </c>
      <c r="D1308" s="142"/>
      <c r="V1308" s="116"/>
    </row>
    <row r="1309" spans="1:23" ht="12.75" customHeight="1" outlineLevel="1">
      <c r="A1309" s="118">
        <f t="shared" si="113"/>
        <v>0</v>
      </c>
      <c r="B1309" s="176"/>
      <c r="C1309" s="177"/>
      <c r="D1309" s="142"/>
      <c r="E1309" s="166" t="s">
        <v>1210</v>
      </c>
      <c r="F1309" s="166">
        <v>0</v>
      </c>
      <c r="G1309" s="166" t="s">
        <v>64</v>
      </c>
      <c r="H1309" s="166">
        <v>0</v>
      </c>
      <c r="I1309" s="166">
        <v>0</v>
      </c>
      <c r="J1309" s="169">
        <v>0</v>
      </c>
      <c r="K1309" s="169">
        <v>0</v>
      </c>
      <c r="L1309" s="169">
        <v>0.03</v>
      </c>
      <c r="M1309" s="169">
        <v>0.03</v>
      </c>
      <c r="N1309" s="169">
        <v>0.03</v>
      </c>
      <c r="O1309" s="169">
        <v>0.03</v>
      </c>
      <c r="P1309" s="169">
        <v>0.03</v>
      </c>
      <c r="Q1309" s="169">
        <v>0.03</v>
      </c>
      <c r="R1309" s="169">
        <v>0.03</v>
      </c>
      <c r="S1309" s="169">
        <v>0.03</v>
      </c>
      <c r="T1309" s="169">
        <v>0.03</v>
      </c>
      <c r="U1309" s="169">
        <v>0.03</v>
      </c>
      <c r="V1309" s="116"/>
    </row>
    <row r="1310" spans="1:23" ht="12.75" customHeight="1" outlineLevel="1">
      <c r="A1310" s="118">
        <f t="shared" si="113"/>
        <v>0</v>
      </c>
      <c r="D1310" s="142"/>
      <c r="V1310" s="116"/>
    </row>
    <row r="1311" spans="1:23" ht="12.75" customHeight="1" outlineLevel="1">
      <c r="A1311" s="118">
        <f t="shared" si="113"/>
        <v>0</v>
      </c>
      <c r="D1311" s="178"/>
      <c r="E1311" s="142" t="s">
        <v>1211</v>
      </c>
      <c r="F1311" s="297">
        <v>2</v>
      </c>
      <c r="G1311" s="142" t="s">
        <v>1212</v>
      </c>
      <c r="V1311" s="116"/>
    </row>
    <row r="1312" spans="1:23" ht="12.75" customHeight="1" outlineLevel="1">
      <c r="A1312" s="118">
        <f t="shared" si="113"/>
        <v>0</v>
      </c>
      <c r="D1312" s="142"/>
      <c r="V1312" s="116"/>
    </row>
    <row r="1313" spans="1:23" ht="12.75" customHeight="1" outlineLevel="1">
      <c r="A1313" s="118">
        <f t="shared" si="113"/>
        <v>0</v>
      </c>
      <c r="D1313" s="142"/>
      <c r="E1313" s="142" t="s">
        <v>1213</v>
      </c>
      <c r="F1313" s="142">
        <v>0</v>
      </c>
      <c r="G1313" s="142" t="s">
        <v>64</v>
      </c>
      <c r="H1313" s="166">
        <v>0</v>
      </c>
      <c r="I1313" s="166">
        <v>0</v>
      </c>
      <c r="J1313" s="169">
        <v>0</v>
      </c>
      <c r="K1313" s="169">
        <v>0</v>
      </c>
      <c r="L1313" s="169">
        <v>1.1490003519418313E-2</v>
      </c>
      <c r="M1313" s="169">
        <v>1.1490003519418313E-2</v>
      </c>
      <c r="N1313" s="169">
        <v>1.1490003519418313E-2</v>
      </c>
      <c r="O1313" s="169">
        <v>1.1490003519418313E-2</v>
      </c>
      <c r="P1313" s="169">
        <v>1.1490003519418313E-2</v>
      </c>
      <c r="Q1313" s="169">
        <v>1.1490003519418313E-2</v>
      </c>
      <c r="R1313" s="169">
        <v>1.1490003519418313E-2</v>
      </c>
      <c r="S1313" s="169">
        <v>1.1490003519418313E-2</v>
      </c>
      <c r="T1313" s="169">
        <v>1.1490003519418313E-2</v>
      </c>
      <c r="U1313" s="169">
        <v>1.1490003519418313E-2</v>
      </c>
      <c r="V1313" s="116"/>
    </row>
    <row r="1314" spans="1:23" ht="12.75" customHeight="1" outlineLevel="1">
      <c r="A1314" s="118">
        <f t="shared" si="113"/>
        <v>0</v>
      </c>
      <c r="D1314" s="142"/>
      <c r="V1314" s="116"/>
    </row>
    <row r="1315" spans="1:23" ht="12.75" customHeight="1" outlineLevel="1">
      <c r="A1315" s="118">
        <f t="shared" si="113"/>
        <v>0</v>
      </c>
      <c r="D1315" s="142"/>
      <c r="E1315" s="298" t="s">
        <v>1214</v>
      </c>
      <c r="F1315" s="169">
        <v>0.33</v>
      </c>
      <c r="G1315" s="166" t="s">
        <v>64</v>
      </c>
      <c r="V1315" s="116"/>
    </row>
    <row r="1316" spans="1:23" ht="12.75" customHeight="1" outlineLevel="1">
      <c r="A1316" s="118">
        <f t="shared" si="113"/>
        <v>0</v>
      </c>
      <c r="D1316" s="142"/>
      <c r="V1316" s="116"/>
    </row>
    <row r="1317" spans="1:23" ht="12.75" customHeight="1" outlineLevel="1">
      <c r="A1317" s="118">
        <f t="shared" si="113"/>
        <v>0</v>
      </c>
      <c r="B1317" s="138" t="s">
        <v>1215</v>
      </c>
      <c r="C1317" s="138"/>
      <c r="D1317" s="151"/>
      <c r="E1317" s="139"/>
      <c r="J1317" s="158"/>
      <c r="K1317" s="158"/>
      <c r="L1317" s="158"/>
      <c r="M1317" s="158"/>
      <c r="N1317" s="158"/>
      <c r="O1317" s="158"/>
      <c r="P1317" s="158"/>
      <c r="Q1317" s="158"/>
      <c r="R1317" s="158"/>
      <c r="S1317" s="158"/>
      <c r="T1317" s="158"/>
      <c r="U1317" s="158"/>
      <c r="V1317" s="116"/>
    </row>
    <row r="1318" spans="1:23" ht="12.75" customHeight="1" outlineLevel="1">
      <c r="A1318" s="118">
        <f t="shared" si="113"/>
        <v>0</v>
      </c>
      <c r="C1318" s="105"/>
      <c r="D1318" s="142"/>
      <c r="J1318" s="158"/>
      <c r="K1318" s="158"/>
      <c r="L1318" s="158"/>
      <c r="M1318" s="158"/>
      <c r="N1318" s="158"/>
      <c r="O1318" s="158"/>
      <c r="P1318" s="158"/>
      <c r="Q1318" s="158"/>
      <c r="R1318" s="158"/>
      <c r="S1318" s="158"/>
      <c r="T1318" s="158"/>
      <c r="U1318" s="158"/>
      <c r="V1318" s="116"/>
    </row>
    <row r="1319" spans="1:23" ht="12.75" customHeight="1" outlineLevel="1">
      <c r="A1319" s="118">
        <f t="shared" si="113"/>
        <v>0</v>
      </c>
      <c r="B1319" s="209"/>
      <c r="C1319" s="210"/>
      <c r="D1319" s="142"/>
      <c r="E1319" s="185" t="s">
        <v>1216</v>
      </c>
      <c r="F1319" s="185">
        <v>0</v>
      </c>
      <c r="G1319" s="185" t="s">
        <v>29</v>
      </c>
      <c r="H1319" s="185">
        <v>0</v>
      </c>
      <c r="I1319" s="185">
        <v>0</v>
      </c>
      <c r="J1319" s="187">
        <v>0</v>
      </c>
      <c r="K1319" s="187">
        <v>0</v>
      </c>
      <c r="L1319" s="187">
        <v>0</v>
      </c>
      <c r="M1319" s="187">
        <v>0</v>
      </c>
      <c r="N1319" s="187">
        <v>0</v>
      </c>
      <c r="O1319" s="187">
        <v>0</v>
      </c>
      <c r="P1319" s="187">
        <v>0</v>
      </c>
      <c r="Q1319" s="187">
        <v>0</v>
      </c>
      <c r="R1319" s="187">
        <v>0</v>
      </c>
      <c r="S1319" s="187">
        <v>0</v>
      </c>
      <c r="T1319" s="187">
        <v>0</v>
      </c>
      <c r="U1319" s="187">
        <v>0</v>
      </c>
      <c r="V1319" s="211"/>
      <c r="W1319" s="212" t="s">
        <v>434</v>
      </c>
    </row>
    <row r="1320" spans="1:23" ht="12.75" customHeight="1" outlineLevel="1">
      <c r="A1320" s="118">
        <f t="shared" si="113"/>
        <v>0</v>
      </c>
      <c r="D1320" s="142"/>
      <c r="V1320" s="116"/>
    </row>
    <row r="1321" spans="1:23" ht="12.75" customHeight="1" outlineLevel="1">
      <c r="A1321" s="118">
        <f t="shared" si="113"/>
        <v>0</v>
      </c>
      <c r="B1321" s="209"/>
      <c r="C1321" s="210"/>
      <c r="D1321" s="142"/>
      <c r="E1321" s="185" t="s">
        <v>1217</v>
      </c>
      <c r="F1321" s="185">
        <v>0</v>
      </c>
      <c r="G1321" s="185" t="s">
        <v>29</v>
      </c>
      <c r="H1321" s="185">
        <v>0</v>
      </c>
      <c r="I1321" s="185">
        <v>0</v>
      </c>
      <c r="J1321" s="187">
        <v>0</v>
      </c>
      <c r="K1321" s="187">
        <v>0</v>
      </c>
      <c r="L1321" s="187">
        <v>0</v>
      </c>
      <c r="M1321" s="187">
        <v>0</v>
      </c>
      <c r="N1321" s="187">
        <v>0</v>
      </c>
      <c r="O1321" s="187">
        <v>0</v>
      </c>
      <c r="P1321" s="187">
        <v>0</v>
      </c>
      <c r="Q1321" s="187">
        <v>0</v>
      </c>
      <c r="R1321" s="187">
        <v>0</v>
      </c>
      <c r="S1321" s="187">
        <v>0</v>
      </c>
      <c r="T1321" s="187">
        <v>0</v>
      </c>
      <c r="U1321" s="187">
        <v>0</v>
      </c>
      <c r="V1321" s="211"/>
      <c r="W1321" s="212" t="s">
        <v>434</v>
      </c>
    </row>
    <row r="1322" spans="1:23" ht="12.75" customHeight="1" outlineLevel="1">
      <c r="A1322" s="118">
        <f t="shared" si="113"/>
        <v>0</v>
      </c>
      <c r="D1322" s="142"/>
      <c r="V1322" s="116"/>
    </row>
    <row r="1323" spans="1:23" ht="12.75" customHeight="1" outlineLevel="1">
      <c r="A1323" s="118">
        <f t="shared" si="113"/>
        <v>0</v>
      </c>
      <c r="B1323" s="209"/>
      <c r="C1323" s="210"/>
      <c r="D1323" s="142"/>
      <c r="E1323" s="185" t="s">
        <v>1218</v>
      </c>
      <c r="F1323" s="185">
        <v>0</v>
      </c>
      <c r="G1323" s="185" t="s">
        <v>29</v>
      </c>
      <c r="H1323" s="185">
        <v>0</v>
      </c>
      <c r="I1323" s="185">
        <v>0</v>
      </c>
      <c r="J1323" s="187">
        <v>0</v>
      </c>
      <c r="K1323" s="187">
        <v>0</v>
      </c>
      <c r="L1323" s="187">
        <v>0</v>
      </c>
      <c r="M1323" s="187">
        <v>0</v>
      </c>
      <c r="N1323" s="187">
        <v>0</v>
      </c>
      <c r="O1323" s="187">
        <v>0</v>
      </c>
      <c r="P1323" s="187">
        <v>0</v>
      </c>
      <c r="Q1323" s="187">
        <v>0</v>
      </c>
      <c r="R1323" s="187">
        <v>0</v>
      </c>
      <c r="S1323" s="187">
        <v>0</v>
      </c>
      <c r="T1323" s="187">
        <v>0</v>
      </c>
      <c r="U1323" s="187">
        <v>0</v>
      </c>
      <c r="V1323" s="211"/>
      <c r="W1323" s="212" t="s">
        <v>434</v>
      </c>
    </row>
    <row r="1324" spans="1:23" ht="12.75" customHeight="1" outlineLevel="1">
      <c r="A1324" s="118">
        <f t="shared" si="113"/>
        <v>0</v>
      </c>
      <c r="D1324" s="142"/>
      <c r="V1324" s="116"/>
    </row>
    <row r="1325" spans="1:23" ht="12.75" customHeight="1" outlineLevel="1">
      <c r="A1325" s="118">
        <f t="shared" si="113"/>
        <v>0</v>
      </c>
      <c r="D1325" s="142"/>
      <c r="V1325" s="116"/>
    </row>
    <row r="1326" spans="1:23" ht="12.75" customHeight="1" outlineLevel="1">
      <c r="A1326" s="105" t="s">
        <v>555</v>
      </c>
      <c r="D1326" s="142"/>
      <c r="V1326" s="116"/>
    </row>
    <row r="1327" spans="1:23" ht="12.75" customHeight="1" outlineLevel="1">
      <c r="A1327" s="118">
        <f xml:space="preserve"> IF(OR(D1327 = "", D1327 ="tbc", D1327 = "n/a"), 0, COUNTIF($D$7:$D$2035, D1327) - 1)</f>
        <v>0</v>
      </c>
      <c r="D1327" s="142"/>
      <c r="V1327" s="116"/>
    </row>
    <row r="1328" spans="1:23" ht="12.75" customHeight="1" outlineLevel="1">
      <c r="A1328" s="118">
        <f xml:space="preserve"> IF(OR(D1328 = "", D1328 ="tbc", D1328 = "n/a"), 0, COUNTIF($D$7:$D$2035, D1328) - 1)</f>
        <v>0</v>
      </c>
      <c r="B1328" s="209"/>
      <c r="C1328" s="210"/>
      <c r="D1328" s="164" t="s">
        <v>1219</v>
      </c>
      <c r="E1328" s="185" t="s">
        <v>1220</v>
      </c>
      <c r="F1328" s="213"/>
      <c r="G1328" s="213" t="s">
        <v>29</v>
      </c>
      <c r="H1328" s="213">
        <f xml:space="preserve"> SUM(J1328:U1328)</f>
        <v>0</v>
      </c>
      <c r="I1328" s="213"/>
      <c r="J1328" s="187">
        <v>0</v>
      </c>
      <c r="K1328" s="187">
        <v>0</v>
      </c>
      <c r="L1328" s="187">
        <v>0</v>
      </c>
      <c r="M1328" s="187">
        <v>0</v>
      </c>
      <c r="N1328" s="187">
        <v>0</v>
      </c>
      <c r="O1328" s="187">
        <v>0</v>
      </c>
      <c r="P1328" s="187">
        <v>0</v>
      </c>
      <c r="Q1328" s="187">
        <v>0</v>
      </c>
      <c r="R1328" s="187">
        <v>0</v>
      </c>
      <c r="S1328" s="187">
        <v>0</v>
      </c>
      <c r="T1328" s="187">
        <v>0</v>
      </c>
      <c r="U1328" s="187">
        <v>0</v>
      </c>
      <c r="V1328" s="211"/>
      <c r="W1328" s="212" t="s">
        <v>434</v>
      </c>
    </row>
    <row r="1329" spans="1:23" ht="12.75" customHeight="1" outlineLevel="1">
      <c r="A1329" s="118">
        <f xml:space="preserve"> IF(OR(D1329 = "", D1329 ="tbc", D1329 = "n/a"), 0, COUNTIF($D$7:$D$2035, D1329) - 1)</f>
        <v>0</v>
      </c>
      <c r="D1329" s="142"/>
      <c r="V1329" s="116"/>
    </row>
    <row r="1330" spans="1:23" ht="12.75" customHeight="1" outlineLevel="1">
      <c r="A1330" s="118">
        <f xml:space="preserve"> IF(OR(D1330 = "", D1330 ="tbc", D1330 = "n/a"), 0, COUNTIF($D$7:$D$2035, D1330) - 1)</f>
        <v>0</v>
      </c>
      <c r="D1330" s="142"/>
      <c r="V1330" s="116"/>
    </row>
    <row r="1331" spans="1:23" ht="12.75" customHeight="1" outlineLevel="1">
      <c r="A1331" s="105" t="s">
        <v>560</v>
      </c>
      <c r="D1331" s="142"/>
      <c r="V1331" s="116"/>
    </row>
    <row r="1332" spans="1:23" ht="12.75" customHeight="1" outlineLevel="1">
      <c r="A1332" s="118">
        <f t="shared" ref="A1332:A1337" si="114" xml:space="preserve"> IF(OR(D1332 = "", D1332 ="tbc", D1332 = "n/a"), 0, COUNTIF($D$7:$D$2035, D1332) - 1)</f>
        <v>0</v>
      </c>
      <c r="D1332" s="142"/>
      <c r="V1332" s="116"/>
    </row>
    <row r="1333" spans="1:23" ht="12.75" customHeight="1" outlineLevel="1">
      <c r="A1333" s="118">
        <f t="shared" si="114"/>
        <v>0</v>
      </c>
      <c r="D1333" s="178"/>
      <c r="E1333" s="168" t="s">
        <v>1221</v>
      </c>
      <c r="F1333" s="293">
        <v>0.5</v>
      </c>
      <c r="G1333" s="168" t="s">
        <v>64</v>
      </c>
      <c r="I1333" s="168"/>
      <c r="J1333" s="168"/>
      <c r="K1333" s="168"/>
      <c r="L1333" s="168"/>
      <c r="M1333" s="168"/>
      <c r="N1333" s="168"/>
      <c r="O1333" s="168"/>
      <c r="P1333" s="168"/>
      <c r="Q1333" s="168"/>
      <c r="R1333" s="168"/>
      <c r="S1333" s="168"/>
      <c r="T1333" s="168"/>
      <c r="U1333" s="168"/>
      <c r="V1333" s="116"/>
    </row>
    <row r="1334" spans="1:23" ht="12.75" customHeight="1" outlineLevel="1">
      <c r="A1334" s="118">
        <f t="shared" si="114"/>
        <v>0</v>
      </c>
      <c r="D1334" s="142"/>
      <c r="V1334" s="116"/>
    </row>
    <row r="1335" spans="1:23" ht="12.75" customHeight="1" outlineLevel="1">
      <c r="A1335" s="118">
        <f t="shared" si="114"/>
        <v>0</v>
      </c>
      <c r="B1335" s="209"/>
      <c r="C1335" s="210"/>
      <c r="D1335" s="178"/>
      <c r="E1335" s="185" t="s">
        <v>1222</v>
      </c>
      <c r="F1335" s="185">
        <v>0</v>
      </c>
      <c r="G1335" s="185" t="s">
        <v>29</v>
      </c>
      <c r="H1335" s="185">
        <v>0</v>
      </c>
      <c r="I1335" s="185">
        <v>0</v>
      </c>
      <c r="J1335" s="187">
        <v>0</v>
      </c>
      <c r="K1335" s="187">
        <v>0</v>
      </c>
      <c r="L1335" s="187">
        <v>0</v>
      </c>
      <c r="M1335" s="187">
        <v>0</v>
      </c>
      <c r="N1335" s="187">
        <v>0</v>
      </c>
      <c r="O1335" s="187">
        <v>0</v>
      </c>
      <c r="P1335" s="187">
        <v>0</v>
      </c>
      <c r="Q1335" s="187">
        <v>0</v>
      </c>
      <c r="R1335" s="187">
        <v>0</v>
      </c>
      <c r="S1335" s="187">
        <v>0</v>
      </c>
      <c r="T1335" s="187">
        <v>0</v>
      </c>
      <c r="U1335" s="187">
        <v>0</v>
      </c>
      <c r="V1335" s="211"/>
      <c r="W1335" s="212" t="s">
        <v>434</v>
      </c>
    </row>
    <row r="1336" spans="1:23" ht="12.75" customHeight="1" outlineLevel="1">
      <c r="A1336" s="118">
        <f t="shared" si="114"/>
        <v>0</v>
      </c>
      <c r="D1336" s="142"/>
      <c r="V1336" s="116"/>
    </row>
    <row r="1337" spans="1:23" ht="12.75" customHeight="1" outlineLevel="1">
      <c r="A1337" s="118">
        <f t="shared" si="114"/>
        <v>0</v>
      </c>
      <c r="D1337" s="142"/>
      <c r="V1337" s="116"/>
    </row>
    <row r="1338" spans="1:23" ht="12.75" customHeight="1" outlineLevel="1">
      <c r="A1338" s="105" t="s">
        <v>563</v>
      </c>
      <c r="D1338" s="142"/>
      <c r="V1338" s="116"/>
    </row>
    <row r="1339" spans="1:23" ht="12.75" customHeight="1" outlineLevel="1">
      <c r="A1339" s="118">
        <f t="shared" ref="A1339:A1347" si="115" xml:space="preserve"> IF(OR(D1339 = "", D1339 ="tbc", D1339 = "n/a"), 0, COUNTIF($D$7:$D$2035, D1339) - 1)</f>
        <v>0</v>
      </c>
      <c r="D1339" s="142"/>
      <c r="V1339" s="116"/>
    </row>
    <row r="1340" spans="1:23" ht="12.75" customHeight="1" outlineLevel="1">
      <c r="A1340" s="118">
        <f t="shared" si="115"/>
        <v>0</v>
      </c>
      <c r="D1340" s="142"/>
      <c r="E1340" s="168" t="s">
        <v>1223</v>
      </c>
      <c r="F1340" s="293">
        <v>0.5</v>
      </c>
      <c r="G1340" s="168" t="s">
        <v>64</v>
      </c>
      <c r="H1340" s="168"/>
      <c r="I1340" s="168"/>
      <c r="J1340" s="168"/>
      <c r="K1340" s="168"/>
      <c r="L1340" s="168"/>
      <c r="M1340" s="168"/>
      <c r="N1340" s="168"/>
      <c r="O1340" s="168"/>
      <c r="P1340" s="168"/>
      <c r="Q1340" s="168"/>
      <c r="R1340" s="168"/>
      <c r="S1340" s="168"/>
      <c r="T1340" s="168"/>
      <c r="U1340" s="168"/>
      <c r="V1340" s="116"/>
    </row>
    <row r="1341" spans="1:23" ht="12.75" customHeight="1" outlineLevel="1">
      <c r="A1341" s="118">
        <f t="shared" si="115"/>
        <v>0</v>
      </c>
      <c r="D1341" s="142"/>
      <c r="E1341" s="106" t="s">
        <v>1224</v>
      </c>
      <c r="F1341" s="293">
        <v>0.5</v>
      </c>
      <c r="G1341" s="168" t="s">
        <v>64</v>
      </c>
      <c r="V1341" s="116"/>
    </row>
    <row r="1342" spans="1:23" ht="12.75" customHeight="1" outlineLevel="1">
      <c r="A1342" s="118">
        <f t="shared" si="115"/>
        <v>0</v>
      </c>
      <c r="D1342" s="142"/>
      <c r="V1342" s="116"/>
    </row>
    <row r="1343" spans="1:23" ht="12.75" customHeight="1" outlineLevel="1">
      <c r="A1343" s="118">
        <f t="shared" si="115"/>
        <v>0</v>
      </c>
      <c r="B1343" s="153"/>
      <c r="C1343" s="154"/>
      <c r="D1343" s="142"/>
      <c r="E1343" s="157" t="str">
        <f xml:space="preserve"> E$31</f>
        <v>Forecast duration (text)</v>
      </c>
      <c r="F1343" s="248" t="str">
        <f xml:space="preserve"> F$31</f>
        <v>2021-30</v>
      </c>
      <c r="G1343" s="157" t="str">
        <f xml:space="preserve"> G$31</f>
        <v>years #</v>
      </c>
      <c r="H1343" s="249" t="s">
        <v>352</v>
      </c>
      <c r="I1343" s="157"/>
      <c r="J1343" s="157"/>
      <c r="K1343" s="157"/>
      <c r="L1343" s="157"/>
      <c r="M1343" s="157"/>
      <c r="N1343" s="157"/>
      <c r="O1343" s="157"/>
      <c r="P1343" s="157"/>
      <c r="Q1343" s="157"/>
      <c r="R1343" s="157"/>
      <c r="S1343" s="157"/>
      <c r="T1343" s="157"/>
      <c r="U1343" s="157"/>
      <c r="V1343" s="116"/>
    </row>
    <row r="1344" spans="1:23" ht="12.75" customHeight="1" outlineLevel="1">
      <c r="A1344" s="118">
        <f t="shared" si="115"/>
        <v>0</v>
      </c>
      <c r="D1344" s="142"/>
      <c r="E1344" s="253" t="s">
        <v>1225</v>
      </c>
      <c r="F1344" s="293">
        <v>0.18</v>
      </c>
      <c r="G1344" s="168" t="s">
        <v>64</v>
      </c>
      <c r="H1344" s="168"/>
      <c r="I1344" s="168"/>
      <c r="J1344" s="168"/>
      <c r="K1344" s="168"/>
      <c r="L1344" s="168"/>
      <c r="M1344" s="168"/>
      <c r="N1344" s="168"/>
      <c r="O1344" s="168"/>
      <c r="P1344" s="168"/>
      <c r="Q1344" s="168"/>
      <c r="R1344" s="168"/>
      <c r="S1344" s="168"/>
      <c r="T1344" s="168"/>
      <c r="U1344" s="168"/>
      <c r="V1344" s="116"/>
    </row>
    <row r="1345" spans="1:23" ht="12.75" customHeight="1" outlineLevel="1">
      <c r="A1345" s="118">
        <f t="shared" si="115"/>
        <v>0</v>
      </c>
      <c r="D1345" s="142"/>
      <c r="E1345" s="253" t="s">
        <v>1226</v>
      </c>
      <c r="F1345" s="293">
        <v>0.06</v>
      </c>
      <c r="G1345" s="253" t="s">
        <v>64</v>
      </c>
      <c r="H1345" s="253"/>
      <c r="I1345" s="253"/>
      <c r="J1345" s="166"/>
      <c r="K1345" s="166"/>
      <c r="L1345" s="166"/>
      <c r="M1345" s="166"/>
      <c r="N1345" s="166"/>
      <c r="O1345" s="166"/>
      <c r="P1345" s="166"/>
      <c r="Q1345" s="166"/>
      <c r="R1345" s="166"/>
      <c r="S1345" s="166"/>
      <c r="T1345" s="166"/>
      <c r="U1345" s="166"/>
      <c r="V1345" s="116"/>
    </row>
    <row r="1346" spans="1:23" ht="12.75" customHeight="1" outlineLevel="1">
      <c r="A1346" s="118">
        <f t="shared" si="115"/>
        <v>0</v>
      </c>
      <c r="D1346" s="142"/>
      <c r="E1346" s="253" t="s">
        <v>1227</v>
      </c>
      <c r="F1346" s="293">
        <v>0.02</v>
      </c>
      <c r="G1346" s="253" t="s">
        <v>64</v>
      </c>
      <c r="V1346" s="116"/>
    </row>
    <row r="1347" spans="1:23" ht="12.75" customHeight="1" outlineLevel="1">
      <c r="A1347" s="118">
        <f t="shared" si="115"/>
        <v>0</v>
      </c>
      <c r="D1347" s="142"/>
      <c r="V1347" s="116"/>
    </row>
    <row r="1348" spans="1:23" ht="12.75" customHeight="1" outlineLevel="1">
      <c r="A1348" s="105" t="s">
        <v>599</v>
      </c>
      <c r="D1348" s="142"/>
      <c r="V1348" s="116"/>
    </row>
    <row r="1349" spans="1:23" ht="12.75" customHeight="1" outlineLevel="1">
      <c r="A1349" s="118">
        <f t="shared" ref="A1349:A1369" si="116" xml:space="preserve"> IF(OR(D1349 = "", D1349 ="tbc", D1349 = "n/a"), 0, COUNTIF($D$7:$D$2035, D1349) - 1)</f>
        <v>0</v>
      </c>
      <c r="D1349" s="142"/>
      <c r="V1349" s="116"/>
    </row>
    <row r="1350" spans="1:23" ht="12.75" customHeight="1" outlineLevel="1">
      <c r="A1350" s="118">
        <f t="shared" si="116"/>
        <v>0</v>
      </c>
      <c r="B1350" s="209"/>
      <c r="C1350" s="210"/>
      <c r="D1350" s="164" t="s">
        <v>1228</v>
      </c>
      <c r="E1350" s="185" t="s">
        <v>1229</v>
      </c>
      <c r="F1350" s="213"/>
      <c r="G1350" s="213" t="s">
        <v>341</v>
      </c>
      <c r="H1350" s="213">
        <f xml:space="preserve"> SUM(J1350:U1350)</f>
        <v>6</v>
      </c>
      <c r="I1350" s="213"/>
      <c r="J1350" s="187">
        <v>0</v>
      </c>
      <c r="K1350" s="187">
        <v>1</v>
      </c>
      <c r="L1350" s="187">
        <v>1</v>
      </c>
      <c r="M1350" s="187">
        <v>1</v>
      </c>
      <c r="N1350" s="187">
        <v>1</v>
      </c>
      <c r="O1350" s="187">
        <v>1</v>
      </c>
      <c r="P1350" s="187">
        <v>1</v>
      </c>
      <c r="Q1350" s="187">
        <v>0</v>
      </c>
      <c r="R1350" s="187">
        <v>0</v>
      </c>
      <c r="S1350" s="187">
        <v>0</v>
      </c>
      <c r="T1350" s="187">
        <v>0</v>
      </c>
      <c r="U1350" s="187">
        <v>0</v>
      </c>
      <c r="V1350" s="211"/>
      <c r="W1350" s="299"/>
    </row>
    <row r="1351" spans="1:23" ht="12.75" customHeight="1" outlineLevel="1">
      <c r="A1351" s="118">
        <f t="shared" si="116"/>
        <v>0</v>
      </c>
      <c r="B1351" s="209"/>
      <c r="C1351" s="210"/>
      <c r="D1351" s="164" t="s">
        <v>1230</v>
      </c>
      <c r="E1351" s="185" t="s">
        <v>1231</v>
      </c>
      <c r="F1351" s="213"/>
      <c r="G1351" s="213" t="s">
        <v>29</v>
      </c>
      <c r="H1351" s="213">
        <f xml:space="preserve"> SUM(J1351:U1351)</f>
        <v>600</v>
      </c>
      <c r="I1351" s="213"/>
      <c r="J1351" s="187">
        <v>0</v>
      </c>
      <c r="K1351" s="187">
        <v>100</v>
      </c>
      <c r="L1351" s="187">
        <v>100</v>
      </c>
      <c r="M1351" s="187">
        <v>100</v>
      </c>
      <c r="N1351" s="187">
        <v>100</v>
      </c>
      <c r="O1351" s="187">
        <v>100</v>
      </c>
      <c r="P1351" s="187">
        <v>100</v>
      </c>
      <c r="Q1351" s="187">
        <v>0</v>
      </c>
      <c r="R1351" s="187">
        <v>0</v>
      </c>
      <c r="S1351" s="187">
        <v>0</v>
      </c>
      <c r="T1351" s="187">
        <v>0</v>
      </c>
      <c r="U1351" s="187">
        <v>0</v>
      </c>
      <c r="V1351" s="211"/>
      <c r="W1351" s="212" t="s">
        <v>434</v>
      </c>
    </row>
    <row r="1352" spans="1:23" ht="12.75" customHeight="1" outlineLevel="1">
      <c r="A1352" s="118">
        <f t="shared" si="116"/>
        <v>0</v>
      </c>
      <c r="D1352" s="164" t="s">
        <v>1232</v>
      </c>
      <c r="E1352" s="166" t="s">
        <v>1233</v>
      </c>
      <c r="F1352" s="168"/>
      <c r="G1352" s="168" t="s">
        <v>601</v>
      </c>
      <c r="H1352" s="158">
        <f xml:space="preserve"> SUM(J1352:U1352)</f>
        <v>174.3</v>
      </c>
      <c r="I1352" s="158"/>
      <c r="J1352" s="179">
        <v>0</v>
      </c>
      <c r="K1352" s="179">
        <v>29.05</v>
      </c>
      <c r="L1352" s="179">
        <v>29.05</v>
      </c>
      <c r="M1352" s="179">
        <v>29.05</v>
      </c>
      <c r="N1352" s="179">
        <v>29.05</v>
      </c>
      <c r="O1352" s="179">
        <v>29.05</v>
      </c>
      <c r="P1352" s="179">
        <v>29.05</v>
      </c>
      <c r="Q1352" s="179">
        <v>0</v>
      </c>
      <c r="R1352" s="179">
        <v>0</v>
      </c>
      <c r="S1352" s="179">
        <v>0</v>
      </c>
      <c r="T1352" s="179">
        <v>0</v>
      </c>
      <c r="U1352" s="179">
        <v>0</v>
      </c>
      <c r="V1352" s="116"/>
    </row>
    <row r="1353" spans="1:23" ht="12.75" customHeight="1" outlineLevel="1">
      <c r="A1353" s="118">
        <f t="shared" si="116"/>
        <v>0</v>
      </c>
      <c r="D1353" s="142"/>
      <c r="V1353" s="116"/>
    </row>
    <row r="1354" spans="1:23" ht="12.75" customHeight="1" outlineLevel="1">
      <c r="A1354" s="118">
        <f t="shared" si="116"/>
        <v>0</v>
      </c>
      <c r="D1354" s="142"/>
      <c r="V1354" s="116"/>
    </row>
    <row r="1355" spans="1:23" ht="12.75" customHeight="1" outlineLevel="1">
      <c r="A1355" s="118">
        <f t="shared" si="116"/>
        <v>0</v>
      </c>
      <c r="B1355" s="176"/>
      <c r="C1355" s="177"/>
      <c r="D1355" s="142"/>
      <c r="E1355" s="142" t="s">
        <v>1234</v>
      </c>
      <c r="F1355" s="166">
        <v>0</v>
      </c>
      <c r="G1355" s="166" t="s">
        <v>64</v>
      </c>
      <c r="H1355" s="166">
        <v>0</v>
      </c>
      <c r="I1355" s="166">
        <v>0</v>
      </c>
      <c r="J1355" s="169">
        <v>0</v>
      </c>
      <c r="K1355" s="169">
        <v>0</v>
      </c>
      <c r="L1355" s="169">
        <v>0</v>
      </c>
      <c r="M1355" s="169">
        <v>0</v>
      </c>
      <c r="N1355" s="169">
        <v>0</v>
      </c>
      <c r="O1355" s="169">
        <v>0</v>
      </c>
      <c r="P1355" s="169">
        <v>0</v>
      </c>
      <c r="Q1355" s="169">
        <v>0</v>
      </c>
      <c r="R1355" s="169">
        <v>0</v>
      </c>
      <c r="S1355" s="169">
        <v>0</v>
      </c>
      <c r="T1355" s="169">
        <v>0</v>
      </c>
      <c r="U1355" s="169">
        <v>0</v>
      </c>
      <c r="V1355" s="116"/>
    </row>
    <row r="1356" spans="1:23" ht="12.75" customHeight="1" outlineLevel="1">
      <c r="A1356" s="118">
        <f t="shared" si="116"/>
        <v>0</v>
      </c>
      <c r="D1356" s="142"/>
      <c r="V1356" s="116"/>
    </row>
    <row r="1357" spans="1:23" ht="12.75" customHeight="1" outlineLevel="1">
      <c r="A1357" s="118">
        <f t="shared" si="116"/>
        <v>0</v>
      </c>
      <c r="D1357" s="178"/>
      <c r="E1357" s="142" t="s">
        <v>1235</v>
      </c>
      <c r="F1357" s="166">
        <v>0</v>
      </c>
      <c r="G1357" s="142" t="s">
        <v>601</v>
      </c>
      <c r="H1357" s="166">
        <v>0</v>
      </c>
      <c r="I1357" s="166">
        <v>0</v>
      </c>
      <c r="J1357" s="179">
        <v>0</v>
      </c>
      <c r="K1357" s="179">
        <v>0</v>
      </c>
      <c r="L1357" s="179">
        <v>0</v>
      </c>
      <c r="M1357" s="179">
        <v>0</v>
      </c>
      <c r="N1357" s="179">
        <v>0</v>
      </c>
      <c r="O1357" s="179">
        <v>0</v>
      </c>
      <c r="P1357" s="179">
        <v>0</v>
      </c>
      <c r="Q1357" s="179">
        <v>0</v>
      </c>
      <c r="R1357" s="179">
        <v>0</v>
      </c>
      <c r="S1357" s="179">
        <v>0</v>
      </c>
      <c r="T1357" s="179">
        <v>0</v>
      </c>
      <c r="U1357" s="179">
        <v>0</v>
      </c>
      <c r="V1357" s="116"/>
    </row>
    <row r="1358" spans="1:23" ht="12.75" customHeight="1" outlineLevel="1">
      <c r="A1358" s="118">
        <f t="shared" si="116"/>
        <v>0</v>
      </c>
      <c r="D1358" s="142"/>
      <c r="V1358" s="116"/>
    </row>
    <row r="1359" spans="1:23" ht="12.75" customHeight="1" outlineLevel="1">
      <c r="A1359" s="118">
        <f t="shared" si="116"/>
        <v>0</v>
      </c>
      <c r="B1359" s="209"/>
      <c r="C1359" s="210"/>
      <c r="D1359" s="142"/>
      <c r="E1359" s="185" t="s">
        <v>1236</v>
      </c>
      <c r="F1359" s="185">
        <v>0</v>
      </c>
      <c r="G1359" s="185" t="s">
        <v>29</v>
      </c>
      <c r="H1359" s="185">
        <v>0</v>
      </c>
      <c r="I1359" s="185">
        <v>0</v>
      </c>
      <c r="J1359" s="187">
        <v>0</v>
      </c>
      <c r="K1359" s="187">
        <v>0</v>
      </c>
      <c r="L1359" s="187">
        <v>0</v>
      </c>
      <c r="M1359" s="187">
        <v>0</v>
      </c>
      <c r="N1359" s="187">
        <v>0</v>
      </c>
      <c r="O1359" s="187">
        <v>0</v>
      </c>
      <c r="P1359" s="187">
        <v>0</v>
      </c>
      <c r="Q1359" s="187">
        <v>0</v>
      </c>
      <c r="R1359" s="187">
        <v>0</v>
      </c>
      <c r="S1359" s="187">
        <v>0</v>
      </c>
      <c r="T1359" s="187">
        <v>0</v>
      </c>
      <c r="U1359" s="187">
        <v>0</v>
      </c>
      <c r="V1359" s="211"/>
      <c r="W1359" s="212" t="s">
        <v>434</v>
      </c>
    </row>
    <row r="1360" spans="1:23" ht="12.75" customHeight="1" outlineLevel="1">
      <c r="A1360" s="118">
        <f t="shared" si="116"/>
        <v>0</v>
      </c>
      <c r="B1360" s="209"/>
      <c r="C1360" s="210"/>
      <c r="D1360" s="142"/>
      <c r="E1360" s="185"/>
      <c r="F1360" s="185"/>
      <c r="G1360" s="185"/>
      <c r="H1360" s="185"/>
      <c r="I1360" s="185"/>
      <c r="J1360" s="263"/>
      <c r="K1360" s="263"/>
      <c r="L1360" s="263"/>
      <c r="M1360" s="263"/>
      <c r="N1360" s="263"/>
      <c r="O1360" s="263"/>
      <c r="P1360" s="263"/>
      <c r="Q1360" s="263"/>
      <c r="R1360" s="263"/>
      <c r="S1360" s="263"/>
      <c r="T1360" s="263"/>
      <c r="U1360" s="263"/>
      <c r="V1360" s="211"/>
      <c r="W1360" s="212"/>
    </row>
    <row r="1361" spans="1:23" ht="12.75" customHeight="1" outlineLevel="1">
      <c r="A1361" s="118">
        <f t="shared" si="116"/>
        <v>0</v>
      </c>
      <c r="B1361" s="209"/>
      <c r="C1361" s="210"/>
      <c r="D1361" s="142"/>
      <c r="E1361" s="185" t="s">
        <v>1237</v>
      </c>
      <c r="F1361" s="169" t="s">
        <v>1187</v>
      </c>
      <c r="G1361" s="185" t="s">
        <v>1188</v>
      </c>
      <c r="H1361" s="185"/>
      <c r="I1361" s="185"/>
      <c r="J1361" s="263"/>
      <c r="K1361" s="263"/>
      <c r="L1361" s="263"/>
      <c r="M1361" s="263"/>
      <c r="N1361" s="263"/>
      <c r="O1361" s="263"/>
      <c r="P1361" s="263"/>
      <c r="Q1361" s="263"/>
      <c r="R1361" s="263"/>
      <c r="S1361" s="263"/>
      <c r="T1361" s="263"/>
      <c r="U1361" s="263"/>
      <c r="V1361" s="211"/>
      <c r="W1361" s="212"/>
    </row>
    <row r="1362" spans="1:23" ht="4.5" customHeight="1" outlineLevel="1">
      <c r="A1362" s="118">
        <f t="shared" si="116"/>
        <v>0</v>
      </c>
      <c r="B1362" s="209"/>
      <c r="C1362" s="210"/>
      <c r="D1362" s="142"/>
      <c r="E1362" s="185"/>
      <c r="F1362" s="185"/>
      <c r="G1362" s="185"/>
      <c r="H1362" s="185"/>
      <c r="I1362" s="185"/>
      <c r="J1362" s="263"/>
      <c r="K1362" s="263"/>
      <c r="L1362" s="263"/>
      <c r="M1362" s="263"/>
      <c r="N1362" s="263"/>
      <c r="O1362" s="263"/>
      <c r="P1362" s="263"/>
      <c r="Q1362" s="263"/>
      <c r="R1362" s="263"/>
      <c r="S1362" s="263"/>
      <c r="T1362" s="263"/>
      <c r="U1362" s="263"/>
      <c r="V1362" s="211"/>
      <c r="W1362" s="212"/>
    </row>
    <row r="1363" spans="1:23" ht="12.75" customHeight="1" outlineLevel="1">
      <c r="A1363" s="118">
        <f t="shared" si="116"/>
        <v>0</v>
      </c>
      <c r="B1363" s="209"/>
      <c r="C1363" s="210"/>
      <c r="D1363" s="142"/>
      <c r="E1363" s="185" t="s">
        <v>1238</v>
      </c>
      <c r="F1363" s="169">
        <v>0</v>
      </c>
      <c r="G1363" s="185" t="s">
        <v>64</v>
      </c>
      <c r="H1363" s="185"/>
      <c r="I1363" s="185"/>
      <c r="J1363" s="263"/>
      <c r="K1363" s="263"/>
      <c r="L1363" s="263"/>
      <c r="M1363" s="263"/>
      <c r="N1363" s="263"/>
      <c r="O1363" s="263"/>
      <c r="P1363" s="263"/>
      <c r="Q1363" s="263"/>
      <c r="R1363" s="263"/>
      <c r="S1363" s="263"/>
      <c r="T1363" s="263"/>
      <c r="U1363" s="263"/>
      <c r="V1363" s="211"/>
      <c r="W1363" s="212"/>
    </row>
    <row r="1364" spans="1:23" ht="12.75" customHeight="1" outlineLevel="1">
      <c r="A1364" s="118">
        <f t="shared" si="116"/>
        <v>0</v>
      </c>
      <c r="B1364" s="209"/>
      <c r="C1364" s="210"/>
      <c r="D1364" s="142"/>
      <c r="E1364" s="185" t="s">
        <v>1239</v>
      </c>
      <c r="F1364" s="169">
        <v>0</v>
      </c>
      <c r="G1364" s="185" t="s">
        <v>64</v>
      </c>
      <c r="H1364" s="185"/>
      <c r="I1364" s="185"/>
      <c r="J1364" s="263"/>
      <c r="K1364" s="263"/>
      <c r="L1364" s="263"/>
      <c r="M1364" s="263"/>
      <c r="N1364" s="263"/>
      <c r="O1364" s="263"/>
      <c r="P1364" s="263"/>
      <c r="Q1364" s="263"/>
      <c r="R1364" s="263"/>
      <c r="S1364" s="263"/>
      <c r="T1364" s="263"/>
      <c r="U1364" s="263"/>
      <c r="V1364" s="211"/>
      <c r="W1364" s="212"/>
    </row>
    <row r="1365" spans="1:23" ht="12.75" customHeight="1" outlineLevel="1">
      <c r="A1365" s="118">
        <f t="shared" si="116"/>
        <v>0</v>
      </c>
      <c r="B1365" s="209"/>
      <c r="C1365" s="210"/>
      <c r="D1365" s="142"/>
      <c r="E1365" s="185" t="s">
        <v>1240</v>
      </c>
      <c r="F1365" s="169">
        <v>0</v>
      </c>
      <c r="G1365" s="185" t="s">
        <v>64</v>
      </c>
      <c r="H1365" s="185"/>
      <c r="I1365" s="185"/>
      <c r="J1365" s="263"/>
      <c r="K1365" s="263"/>
      <c r="L1365" s="263"/>
      <c r="M1365" s="263"/>
      <c r="N1365" s="263"/>
      <c r="O1365" s="263"/>
      <c r="P1365" s="263"/>
      <c r="Q1365" s="263"/>
      <c r="R1365" s="263"/>
      <c r="S1365" s="263"/>
      <c r="T1365" s="263"/>
      <c r="U1365" s="263"/>
      <c r="V1365" s="211"/>
      <c r="W1365" s="212"/>
    </row>
    <row r="1366" spans="1:23" ht="12.75" customHeight="1" outlineLevel="1">
      <c r="A1366" s="118">
        <f t="shared" si="116"/>
        <v>0</v>
      </c>
      <c r="B1366" s="209"/>
      <c r="C1366" s="210"/>
      <c r="D1366" s="142"/>
      <c r="E1366" s="185" t="s">
        <v>1241</v>
      </c>
      <c r="F1366" s="169">
        <v>0</v>
      </c>
      <c r="G1366" s="185" t="s">
        <v>64</v>
      </c>
      <c r="H1366" s="185"/>
      <c r="I1366" s="185"/>
      <c r="J1366" s="263"/>
      <c r="K1366" s="263"/>
      <c r="L1366" s="263"/>
      <c r="M1366" s="263"/>
      <c r="N1366" s="263"/>
      <c r="O1366" s="263"/>
      <c r="P1366" s="263"/>
      <c r="Q1366" s="263"/>
      <c r="R1366" s="263"/>
      <c r="S1366" s="263"/>
      <c r="T1366" s="263"/>
      <c r="U1366" s="263"/>
      <c r="V1366" s="211"/>
      <c r="W1366" s="212"/>
    </row>
    <row r="1367" spans="1:23" ht="12.75" customHeight="1" outlineLevel="1">
      <c r="A1367" s="118">
        <f t="shared" si="116"/>
        <v>0</v>
      </c>
      <c r="B1367" s="209"/>
      <c r="C1367" s="210"/>
      <c r="D1367" s="142"/>
      <c r="E1367" s="185" t="s">
        <v>1242</v>
      </c>
      <c r="F1367" s="169">
        <v>0</v>
      </c>
      <c r="G1367" s="185" t="s">
        <v>64</v>
      </c>
      <c r="H1367" s="185"/>
      <c r="I1367" s="185"/>
      <c r="J1367" s="263"/>
      <c r="K1367" s="263"/>
      <c r="L1367" s="263"/>
      <c r="M1367" s="263"/>
      <c r="N1367" s="263"/>
      <c r="O1367" s="263"/>
      <c r="P1367" s="263"/>
      <c r="Q1367" s="263"/>
      <c r="R1367" s="263"/>
      <c r="S1367" s="263"/>
      <c r="T1367" s="263"/>
      <c r="U1367" s="263"/>
      <c r="V1367" s="211"/>
      <c r="W1367" s="212"/>
    </row>
    <row r="1368" spans="1:23" ht="12.75" customHeight="1" outlineLevel="1">
      <c r="A1368" s="118">
        <f t="shared" si="116"/>
        <v>0</v>
      </c>
      <c r="D1368" s="142"/>
      <c r="V1368" s="116"/>
    </row>
    <row r="1369" spans="1:23" ht="12.75" customHeight="1" outlineLevel="1">
      <c r="A1369" s="118">
        <f t="shared" si="116"/>
        <v>0</v>
      </c>
      <c r="D1369" s="142"/>
      <c r="V1369" s="116"/>
    </row>
    <row r="1370" spans="1:23" ht="12.75" customHeight="1" outlineLevel="1">
      <c r="A1370" s="105" t="s">
        <v>602</v>
      </c>
      <c r="D1370" s="142"/>
      <c r="V1370" s="116"/>
    </row>
    <row r="1371" spans="1:23" ht="12.75" customHeight="1" outlineLevel="1">
      <c r="A1371" s="118">
        <f t="shared" ref="A1371:A1380" si="117" xml:space="preserve"> IF(OR(D1371 = "", D1371 ="tbc", D1371 = "n/a"), 0, COUNTIF($D$7:$D$2035, D1371) - 1)</f>
        <v>0</v>
      </c>
      <c r="D1371" s="142"/>
      <c r="V1371" s="116"/>
    </row>
    <row r="1372" spans="1:23" ht="12.75" customHeight="1" outlineLevel="1">
      <c r="A1372" s="118">
        <f t="shared" si="117"/>
        <v>0</v>
      </c>
      <c r="B1372" s="209"/>
      <c r="C1372" s="210"/>
      <c r="D1372" s="142"/>
      <c r="E1372" s="185" t="s">
        <v>1243</v>
      </c>
      <c r="F1372" s="185">
        <v>0</v>
      </c>
      <c r="G1372" s="185" t="s">
        <v>29</v>
      </c>
      <c r="H1372" s="185">
        <v>0</v>
      </c>
      <c r="I1372" s="185">
        <v>0</v>
      </c>
      <c r="J1372" s="187">
        <v>0</v>
      </c>
      <c r="K1372" s="187">
        <v>0</v>
      </c>
      <c r="L1372" s="187">
        <v>0</v>
      </c>
      <c r="M1372" s="187">
        <v>0</v>
      </c>
      <c r="N1372" s="187">
        <v>0</v>
      </c>
      <c r="O1372" s="187">
        <v>0</v>
      </c>
      <c r="P1372" s="187">
        <v>0</v>
      </c>
      <c r="Q1372" s="187">
        <v>0</v>
      </c>
      <c r="R1372" s="187">
        <v>0</v>
      </c>
      <c r="S1372" s="187">
        <v>0</v>
      </c>
      <c r="T1372" s="187">
        <v>0</v>
      </c>
      <c r="U1372" s="187">
        <v>0</v>
      </c>
      <c r="V1372" s="211"/>
      <c r="W1372" s="212" t="s">
        <v>434</v>
      </c>
    </row>
    <row r="1373" spans="1:23" ht="12.75" customHeight="1" outlineLevel="1">
      <c r="A1373" s="118">
        <f t="shared" si="117"/>
        <v>0</v>
      </c>
      <c r="D1373" s="142"/>
      <c r="V1373" s="116"/>
    </row>
    <row r="1374" spans="1:23" ht="12.75" customHeight="1" outlineLevel="1">
      <c r="A1374" s="118">
        <f t="shared" si="117"/>
        <v>0</v>
      </c>
      <c r="B1374" s="209"/>
      <c r="C1374" s="210"/>
      <c r="D1374" s="142"/>
      <c r="E1374" s="185" t="s">
        <v>1244</v>
      </c>
      <c r="F1374" s="185">
        <v>0</v>
      </c>
      <c r="G1374" s="185" t="s">
        <v>29</v>
      </c>
      <c r="H1374" s="185">
        <v>0</v>
      </c>
      <c r="I1374" s="185">
        <v>0</v>
      </c>
      <c r="J1374" s="187">
        <v>0</v>
      </c>
      <c r="K1374" s="187">
        <v>0</v>
      </c>
      <c r="L1374" s="187">
        <v>0</v>
      </c>
      <c r="M1374" s="187">
        <v>0</v>
      </c>
      <c r="N1374" s="187">
        <v>0</v>
      </c>
      <c r="O1374" s="187">
        <v>0</v>
      </c>
      <c r="P1374" s="187">
        <v>0</v>
      </c>
      <c r="Q1374" s="187">
        <v>0</v>
      </c>
      <c r="R1374" s="187">
        <v>0</v>
      </c>
      <c r="S1374" s="187">
        <v>0</v>
      </c>
      <c r="T1374" s="187">
        <v>0</v>
      </c>
      <c r="U1374" s="187">
        <v>0</v>
      </c>
      <c r="V1374" s="211"/>
      <c r="W1374" s="212" t="s">
        <v>434</v>
      </c>
    </row>
    <row r="1375" spans="1:23" ht="12.75" customHeight="1" outlineLevel="1">
      <c r="A1375" s="118">
        <f t="shared" si="117"/>
        <v>0</v>
      </c>
      <c r="D1375" s="142"/>
      <c r="V1375" s="116"/>
    </row>
    <row r="1376" spans="1:23" ht="12.75" customHeight="1" outlineLevel="1">
      <c r="A1376" s="118">
        <f t="shared" si="117"/>
        <v>0</v>
      </c>
      <c r="B1376" s="209"/>
      <c r="C1376" s="210"/>
      <c r="D1376" s="142"/>
      <c r="E1376" s="213" t="s">
        <v>1245</v>
      </c>
      <c r="F1376" s="213"/>
      <c r="G1376" s="213" t="s">
        <v>29</v>
      </c>
      <c r="H1376" s="213"/>
      <c r="I1376" s="213"/>
      <c r="J1376" s="267"/>
      <c r="K1376" s="267"/>
      <c r="L1376" s="267"/>
      <c r="M1376" s="267"/>
      <c r="N1376" s="267"/>
      <c r="O1376" s="267"/>
      <c r="P1376" s="267"/>
      <c r="Q1376" s="267"/>
      <c r="R1376" s="267"/>
      <c r="S1376" s="267"/>
      <c r="T1376" s="267"/>
      <c r="U1376" s="267"/>
      <c r="V1376" s="211"/>
      <c r="W1376" s="212" t="s">
        <v>434</v>
      </c>
    </row>
    <row r="1377" spans="1:23" ht="12.75" customHeight="1" outlineLevel="1">
      <c r="A1377" s="118">
        <f t="shared" si="117"/>
        <v>0</v>
      </c>
      <c r="D1377" s="142"/>
      <c r="V1377" s="116"/>
    </row>
    <row r="1378" spans="1:23" ht="12.75" customHeight="1" outlineLevel="1">
      <c r="A1378" s="118">
        <f t="shared" si="117"/>
        <v>0</v>
      </c>
      <c r="B1378" s="209"/>
      <c r="C1378" s="210"/>
      <c r="D1378" s="142"/>
      <c r="E1378" s="185" t="s">
        <v>1246</v>
      </c>
      <c r="F1378" s="185">
        <v>0</v>
      </c>
      <c r="G1378" s="185" t="s">
        <v>29</v>
      </c>
      <c r="H1378" s="185">
        <v>0</v>
      </c>
      <c r="I1378" s="185">
        <v>0</v>
      </c>
      <c r="J1378" s="187">
        <v>0</v>
      </c>
      <c r="K1378" s="187">
        <v>0</v>
      </c>
      <c r="L1378" s="187">
        <v>0</v>
      </c>
      <c r="M1378" s="187">
        <v>0</v>
      </c>
      <c r="N1378" s="187">
        <v>0</v>
      </c>
      <c r="O1378" s="187">
        <v>0</v>
      </c>
      <c r="P1378" s="187">
        <v>0</v>
      </c>
      <c r="Q1378" s="187">
        <v>0</v>
      </c>
      <c r="R1378" s="187">
        <v>0</v>
      </c>
      <c r="S1378" s="187">
        <v>0</v>
      </c>
      <c r="T1378" s="187">
        <v>0</v>
      </c>
      <c r="U1378" s="187">
        <v>0</v>
      </c>
      <c r="V1378" s="211"/>
      <c r="W1378" s="212" t="s">
        <v>434</v>
      </c>
    </row>
    <row r="1379" spans="1:23" ht="12.75" customHeight="1" outlineLevel="1">
      <c r="A1379" s="118">
        <f t="shared" si="117"/>
        <v>0</v>
      </c>
      <c r="D1379" s="142"/>
      <c r="V1379" s="116"/>
    </row>
    <row r="1380" spans="1:23" ht="12.75" customHeight="1" outlineLevel="1">
      <c r="A1380" s="118">
        <f t="shared" si="117"/>
        <v>0</v>
      </c>
      <c r="D1380" s="142"/>
      <c r="V1380" s="116"/>
    </row>
    <row r="1381" spans="1:23" ht="12.75" customHeight="1" outlineLevel="1">
      <c r="A1381" s="105" t="s">
        <v>1247</v>
      </c>
      <c r="D1381" s="142"/>
      <c r="V1381" s="116"/>
    </row>
    <row r="1382" spans="1:23" ht="12.75" customHeight="1" outlineLevel="1">
      <c r="A1382" s="118">
        <f t="shared" ref="A1382:A1398" si="118" xml:space="preserve"> IF(OR(D1382 = "", D1382 ="tbc", D1382 = "n/a"), 0, COUNTIF($D$7:$D$2035, D1382) - 1)</f>
        <v>0</v>
      </c>
      <c r="D1382" s="142"/>
      <c r="V1382" s="116"/>
    </row>
    <row r="1383" spans="1:23" ht="12.75" customHeight="1" outlineLevel="1">
      <c r="A1383" s="118">
        <f t="shared" si="118"/>
        <v>0</v>
      </c>
      <c r="C1383" s="111" t="s">
        <v>1248</v>
      </c>
      <c r="D1383" s="142"/>
      <c r="V1383" s="116"/>
    </row>
    <row r="1384" spans="1:23" ht="12.75" customHeight="1" outlineLevel="1">
      <c r="A1384" s="118">
        <f t="shared" si="118"/>
        <v>0</v>
      </c>
      <c r="B1384" s="209"/>
      <c r="C1384" s="210"/>
      <c r="D1384" s="142"/>
      <c r="E1384" s="185" t="s">
        <v>1249</v>
      </c>
      <c r="F1384" s="185">
        <v>0</v>
      </c>
      <c r="G1384" s="185" t="s">
        <v>29</v>
      </c>
      <c r="H1384" s="185">
        <v>0</v>
      </c>
      <c r="I1384" s="185">
        <v>0</v>
      </c>
      <c r="J1384" s="187">
        <v>0</v>
      </c>
      <c r="K1384" s="187">
        <v>0</v>
      </c>
      <c r="L1384" s="187">
        <v>0</v>
      </c>
      <c r="M1384" s="187">
        <v>0</v>
      </c>
      <c r="N1384" s="187">
        <v>0</v>
      </c>
      <c r="O1384" s="187">
        <v>0</v>
      </c>
      <c r="P1384" s="187">
        <v>0</v>
      </c>
      <c r="Q1384" s="187">
        <v>0</v>
      </c>
      <c r="R1384" s="187">
        <v>0</v>
      </c>
      <c r="S1384" s="187">
        <v>0</v>
      </c>
      <c r="T1384" s="187">
        <v>0</v>
      </c>
      <c r="U1384" s="187">
        <v>0</v>
      </c>
      <c r="V1384" s="211"/>
      <c r="W1384" s="212" t="s">
        <v>434</v>
      </c>
    </row>
    <row r="1385" spans="1:23" ht="12.75" customHeight="1" outlineLevel="1">
      <c r="A1385" s="118">
        <f t="shared" si="118"/>
        <v>0</v>
      </c>
      <c r="D1385" s="142"/>
      <c r="V1385" s="116"/>
    </row>
    <row r="1386" spans="1:23" ht="12.75" customHeight="1" outlineLevel="1">
      <c r="A1386" s="118">
        <f t="shared" si="118"/>
        <v>0</v>
      </c>
      <c r="C1386" s="111" t="s">
        <v>1250</v>
      </c>
      <c r="D1386" s="142"/>
      <c r="V1386" s="116"/>
    </row>
    <row r="1387" spans="1:23" ht="12.75" customHeight="1" outlineLevel="1">
      <c r="A1387" s="118">
        <f t="shared" si="118"/>
        <v>0</v>
      </c>
      <c r="B1387" s="209"/>
      <c r="C1387" s="210"/>
      <c r="D1387" s="142"/>
      <c r="E1387" s="185" t="s">
        <v>1251</v>
      </c>
      <c r="F1387" s="185">
        <v>0</v>
      </c>
      <c r="G1387" s="185" t="s">
        <v>29</v>
      </c>
      <c r="H1387" s="185">
        <v>0</v>
      </c>
      <c r="I1387" s="185">
        <v>0</v>
      </c>
      <c r="J1387" s="187">
        <v>0</v>
      </c>
      <c r="K1387" s="187">
        <v>0</v>
      </c>
      <c r="L1387" s="187">
        <v>0</v>
      </c>
      <c r="M1387" s="187">
        <v>0</v>
      </c>
      <c r="N1387" s="187">
        <v>0</v>
      </c>
      <c r="O1387" s="187">
        <v>0</v>
      </c>
      <c r="P1387" s="187">
        <v>0</v>
      </c>
      <c r="Q1387" s="187">
        <v>0</v>
      </c>
      <c r="R1387" s="187">
        <v>0</v>
      </c>
      <c r="S1387" s="187">
        <v>0</v>
      </c>
      <c r="T1387" s="187">
        <v>0</v>
      </c>
      <c r="U1387" s="187">
        <v>0</v>
      </c>
      <c r="V1387" s="211"/>
      <c r="W1387" s="212" t="s">
        <v>434</v>
      </c>
    </row>
    <row r="1388" spans="1:23" ht="12.75" customHeight="1" outlineLevel="1">
      <c r="A1388" s="118">
        <f t="shared" si="118"/>
        <v>0</v>
      </c>
      <c r="D1388" s="142"/>
      <c r="V1388" s="116"/>
    </row>
    <row r="1389" spans="1:23" ht="12.75" customHeight="1" outlineLevel="1">
      <c r="A1389" s="118">
        <f t="shared" si="118"/>
        <v>0</v>
      </c>
      <c r="C1389" s="111" t="s">
        <v>1252</v>
      </c>
      <c r="D1389" s="142"/>
      <c r="V1389" s="116"/>
    </row>
    <row r="1390" spans="1:23" ht="12.75" customHeight="1" outlineLevel="1">
      <c r="A1390" s="118">
        <f t="shared" si="118"/>
        <v>0</v>
      </c>
      <c r="D1390" s="142"/>
      <c r="E1390" s="166" t="s">
        <v>1253</v>
      </c>
      <c r="F1390" s="166">
        <v>0</v>
      </c>
      <c r="G1390" s="166" t="s">
        <v>64</v>
      </c>
      <c r="H1390" s="166">
        <v>0</v>
      </c>
      <c r="I1390" s="166">
        <v>0</v>
      </c>
      <c r="J1390" s="169">
        <v>0</v>
      </c>
      <c r="K1390" s="169">
        <v>0</v>
      </c>
      <c r="L1390" s="169">
        <v>1.18E-2</v>
      </c>
      <c r="M1390" s="169">
        <v>1.18E-2</v>
      </c>
      <c r="N1390" s="169">
        <v>1.18E-2</v>
      </c>
      <c r="O1390" s="169">
        <v>1.18E-2</v>
      </c>
      <c r="P1390" s="169">
        <v>1.18E-2</v>
      </c>
      <c r="Q1390" s="169">
        <v>1.18E-2</v>
      </c>
      <c r="R1390" s="169">
        <v>1.18E-2</v>
      </c>
      <c r="S1390" s="169">
        <v>1.18E-2</v>
      </c>
      <c r="T1390" s="169">
        <v>1.18E-2</v>
      </c>
      <c r="U1390" s="169">
        <v>1.18E-2</v>
      </c>
      <c r="V1390" s="116"/>
    </row>
    <row r="1391" spans="1:23" ht="12.75" customHeight="1" outlineLevel="1">
      <c r="A1391" s="118">
        <f t="shared" si="118"/>
        <v>0</v>
      </c>
      <c r="D1391" s="178"/>
      <c r="E1391" s="142" t="s">
        <v>1254</v>
      </c>
      <c r="F1391" s="166">
        <v>0</v>
      </c>
      <c r="G1391" s="166" t="s">
        <v>64</v>
      </c>
      <c r="H1391" s="166">
        <v>0</v>
      </c>
      <c r="I1391" s="166">
        <v>0</v>
      </c>
      <c r="J1391" s="169">
        <v>1.7904861209029982E-2</v>
      </c>
      <c r="K1391" s="169">
        <v>1.7904861209029982E-2</v>
      </c>
      <c r="L1391" s="169">
        <v>1.7904861209029982E-2</v>
      </c>
      <c r="M1391" s="169">
        <v>1.7904861209029982E-2</v>
      </c>
      <c r="N1391" s="169">
        <v>1.7904861209029982E-2</v>
      </c>
      <c r="O1391" s="169">
        <v>1.7904861209029982E-2</v>
      </c>
      <c r="P1391" s="169">
        <v>1.7904861209029982E-2</v>
      </c>
      <c r="Q1391" s="169">
        <v>1.7904861209029982E-2</v>
      </c>
      <c r="R1391" s="169">
        <v>1.7904861209029982E-2</v>
      </c>
      <c r="S1391" s="169">
        <v>1.7904861209029982E-2</v>
      </c>
      <c r="T1391" s="169">
        <v>1.7904861209029982E-2</v>
      </c>
      <c r="U1391" s="169">
        <v>1.7904861209029982E-2</v>
      </c>
      <c r="V1391" s="116"/>
    </row>
    <row r="1392" spans="1:23" ht="12.75" customHeight="1" outlineLevel="1">
      <c r="A1392" s="118">
        <f t="shared" si="118"/>
        <v>0</v>
      </c>
      <c r="D1392" s="142"/>
      <c r="V1392" s="116"/>
    </row>
    <row r="1393" spans="1:23" ht="12.75" customHeight="1" outlineLevel="1">
      <c r="A1393" s="118">
        <f t="shared" si="118"/>
        <v>0</v>
      </c>
      <c r="C1393" s="111" t="s">
        <v>1255</v>
      </c>
      <c r="D1393" s="142"/>
      <c r="V1393" s="116"/>
    </row>
    <row r="1394" spans="1:23" ht="12.75" customHeight="1" outlineLevel="1">
      <c r="A1394" s="118">
        <f t="shared" si="118"/>
        <v>0</v>
      </c>
      <c r="D1394" s="178"/>
      <c r="E1394" s="142" t="s">
        <v>1256</v>
      </c>
      <c r="F1394" s="142">
        <v>0</v>
      </c>
      <c r="G1394" s="142" t="s">
        <v>64</v>
      </c>
      <c r="H1394" s="166">
        <v>0</v>
      </c>
      <c r="I1394" s="166">
        <v>0</v>
      </c>
      <c r="J1394" s="169">
        <v>0</v>
      </c>
      <c r="K1394" s="169">
        <v>0</v>
      </c>
      <c r="L1394" s="169">
        <v>1</v>
      </c>
      <c r="M1394" s="169">
        <v>1</v>
      </c>
      <c r="N1394" s="169">
        <v>1</v>
      </c>
      <c r="O1394" s="169">
        <v>1</v>
      </c>
      <c r="P1394" s="169">
        <v>1</v>
      </c>
      <c r="Q1394" s="169">
        <v>1</v>
      </c>
      <c r="R1394" s="169">
        <v>1</v>
      </c>
      <c r="S1394" s="169">
        <v>1</v>
      </c>
      <c r="T1394" s="169">
        <v>1</v>
      </c>
      <c r="U1394" s="169">
        <v>1</v>
      </c>
      <c r="V1394" s="116"/>
    </row>
    <row r="1395" spans="1:23" ht="12.75" customHeight="1" outlineLevel="1">
      <c r="A1395" s="118">
        <f t="shared" si="118"/>
        <v>0</v>
      </c>
      <c r="D1395" s="142"/>
      <c r="V1395" s="116"/>
    </row>
    <row r="1396" spans="1:23" ht="12.75" customHeight="1" outlineLevel="1">
      <c r="A1396" s="118">
        <f t="shared" si="118"/>
        <v>0</v>
      </c>
      <c r="C1396" s="111" t="s">
        <v>1257</v>
      </c>
      <c r="D1396" s="142"/>
      <c r="V1396" s="116"/>
    </row>
    <row r="1397" spans="1:23" ht="12.75" customHeight="1" outlineLevel="1">
      <c r="A1397" s="118">
        <f t="shared" si="118"/>
        <v>0</v>
      </c>
      <c r="D1397" s="142"/>
      <c r="E1397" s="185" t="s">
        <v>1258</v>
      </c>
      <c r="F1397" s="185">
        <v>0</v>
      </c>
      <c r="G1397" s="185" t="s">
        <v>29</v>
      </c>
      <c r="H1397" s="185">
        <v>0</v>
      </c>
      <c r="I1397" s="185">
        <v>0</v>
      </c>
      <c r="J1397" s="187">
        <v>0</v>
      </c>
      <c r="K1397" s="187">
        <v>0</v>
      </c>
      <c r="L1397" s="187">
        <v>0</v>
      </c>
      <c r="M1397" s="187">
        <v>0</v>
      </c>
      <c r="N1397" s="187">
        <v>0</v>
      </c>
      <c r="O1397" s="187">
        <v>0</v>
      </c>
      <c r="P1397" s="187">
        <v>0</v>
      </c>
      <c r="Q1397" s="187">
        <v>0</v>
      </c>
      <c r="R1397" s="187">
        <v>0</v>
      </c>
      <c r="S1397" s="187">
        <v>0</v>
      </c>
      <c r="T1397" s="187">
        <v>0</v>
      </c>
      <c r="U1397" s="187">
        <v>0</v>
      </c>
      <c r="V1397" s="211"/>
      <c r="W1397" s="212" t="s">
        <v>342</v>
      </c>
    </row>
    <row r="1398" spans="1:23" ht="12.75" customHeight="1" outlineLevel="1">
      <c r="A1398" s="118">
        <f t="shared" si="118"/>
        <v>0</v>
      </c>
      <c r="D1398" s="142"/>
      <c r="V1398" s="116"/>
    </row>
    <row r="1399" spans="1:23" ht="12.75" customHeight="1" outlineLevel="1">
      <c r="A1399" s="105" t="s">
        <v>1259</v>
      </c>
      <c r="D1399" s="142"/>
      <c r="V1399" s="116"/>
    </row>
    <row r="1400" spans="1:23" ht="12.75" customHeight="1" outlineLevel="1">
      <c r="A1400" s="118">
        <f xml:space="preserve"> IF(OR(D1400 = "", D1400 ="tbc", D1400 = "n/a"), 0, COUNTIF($D$7:$D$2035, D1400) - 1)</f>
        <v>0</v>
      </c>
      <c r="D1400" s="142"/>
      <c r="V1400" s="116"/>
    </row>
    <row r="1401" spans="1:23" ht="12.75" customHeight="1" outlineLevel="1">
      <c r="A1401" s="118">
        <f xml:space="preserve"> IF(OR(D1401 = "", D1401 ="tbc", D1401 = "n/a"), 0, COUNTIF($D$7:$D$2035, D1401) - 1)</f>
        <v>0</v>
      </c>
      <c r="D1401" s="164" t="s">
        <v>1260</v>
      </c>
      <c r="V1401" s="116"/>
    </row>
    <row r="1402" spans="1:23" ht="12.75" customHeight="1" outlineLevel="1">
      <c r="A1402" s="118">
        <f xml:space="preserve"> IF(OR(D1402 = "", D1402 ="tbc", D1402 = "n/a"), 0, COUNTIF($D$7:$D$2035, D1402) - 1)</f>
        <v>0</v>
      </c>
      <c r="D1402" s="164" t="s">
        <v>1261</v>
      </c>
      <c r="V1402" s="116"/>
    </row>
    <row r="1403" spans="1:23" ht="12.75" customHeight="1" outlineLevel="1">
      <c r="A1403" s="118">
        <f xml:space="preserve"> IF(OR(D1403 = "", D1403 ="tbc", D1403 = "n/a"), 0, COUNTIF($D$7:$D$2035, D1403) - 1)</f>
        <v>0</v>
      </c>
      <c r="D1403" s="142"/>
      <c r="V1403" s="116"/>
    </row>
    <row r="1404" spans="1:23">
      <c r="D1404" s="142"/>
      <c r="V1404" s="116"/>
    </row>
    <row r="1405" spans="1:23" s="135" customFormat="1" ht="15" customHeight="1">
      <c r="A1405" s="131" t="s">
        <v>1262</v>
      </c>
      <c r="B1405" s="131"/>
      <c r="C1405" s="132"/>
      <c r="D1405" s="131"/>
      <c r="E1405" s="131"/>
      <c r="F1405" s="131"/>
      <c r="G1405" s="131"/>
      <c r="H1405" s="131"/>
      <c r="I1405" s="131"/>
      <c r="J1405" s="131"/>
      <c r="K1405" s="131"/>
      <c r="L1405" s="131"/>
      <c r="M1405" s="131"/>
      <c r="N1405" s="131"/>
      <c r="O1405" s="131"/>
      <c r="P1405" s="131"/>
      <c r="Q1405" s="131"/>
      <c r="R1405" s="131"/>
      <c r="S1405" s="131"/>
      <c r="T1405" s="131"/>
      <c r="U1405" s="131"/>
      <c r="V1405" s="133"/>
      <c r="W1405" s="134"/>
    </row>
    <row r="1406" spans="1:23" ht="12.75" customHeight="1" outlineLevel="1">
      <c r="A1406" s="118">
        <f xml:space="preserve"> IF(OR(D1406 = "", D1406 ="tbc", D1406 = "n/a"), 0, COUNTIF($D$7:$D$2035, D1406) - 1)</f>
        <v>0</v>
      </c>
      <c r="D1406" s="142"/>
      <c r="V1406" s="116"/>
    </row>
    <row r="1407" spans="1:23" ht="12.75" customHeight="1" outlineLevel="1">
      <c r="A1407" s="105" t="s">
        <v>431</v>
      </c>
      <c r="D1407" s="142"/>
      <c r="V1407" s="116"/>
    </row>
    <row r="1408" spans="1:23" ht="12.75" customHeight="1" outlineLevel="1">
      <c r="A1408" s="118">
        <f t="shared" ref="A1408:A1453" si="119" xml:space="preserve"> IF(OR(D1408 = "", D1408 ="tbc", D1408 = "n/a"), 0, COUNTIF($D$7:$D$2035, D1408) - 1)</f>
        <v>0</v>
      </c>
      <c r="D1408" s="142"/>
      <c r="V1408" s="116"/>
    </row>
    <row r="1409" spans="1:23" ht="12.75" customHeight="1" outlineLevel="1">
      <c r="A1409" s="118">
        <f t="shared" si="119"/>
        <v>0</v>
      </c>
      <c r="B1409" s="138" t="s">
        <v>1263</v>
      </c>
      <c r="C1409" s="138"/>
      <c r="D1409" s="151"/>
      <c r="E1409" s="139"/>
      <c r="V1409" s="116"/>
    </row>
    <row r="1410" spans="1:23" ht="12.75" customHeight="1" outlineLevel="1">
      <c r="A1410" s="118">
        <f t="shared" si="119"/>
        <v>0</v>
      </c>
      <c r="C1410" s="105"/>
      <c r="D1410" s="142"/>
      <c r="V1410" s="116"/>
    </row>
    <row r="1411" spans="1:23" ht="12.75" customHeight="1" outlineLevel="1">
      <c r="A1411" s="118">
        <f t="shared" si="119"/>
        <v>0</v>
      </c>
      <c r="D1411" s="164" t="s">
        <v>1264</v>
      </c>
      <c r="E1411" s="300" t="s">
        <v>264</v>
      </c>
      <c r="F1411" s="158"/>
      <c r="G1411" s="158" t="s">
        <v>265</v>
      </c>
      <c r="H1411" s="158"/>
      <c r="I1411" s="158"/>
      <c r="J1411" s="301"/>
      <c r="K1411" s="302">
        <v>25.175000000000001</v>
      </c>
      <c r="L1411" s="302">
        <v>27.545000000000002</v>
      </c>
      <c r="M1411" s="302">
        <v>28.724</v>
      </c>
      <c r="N1411" s="302">
        <v>30.350999999999999</v>
      </c>
      <c r="O1411" s="302">
        <v>31.876999999999999</v>
      </c>
      <c r="P1411" s="302">
        <v>33.750999999999998</v>
      </c>
      <c r="Q1411" s="302">
        <v>0</v>
      </c>
      <c r="R1411" s="302">
        <v>0</v>
      </c>
      <c r="S1411" s="302">
        <v>0</v>
      </c>
      <c r="T1411" s="302">
        <v>0</v>
      </c>
      <c r="U1411" s="302">
        <v>0</v>
      </c>
      <c r="V1411" s="116"/>
    </row>
    <row r="1412" spans="1:23" ht="12.75" customHeight="1" outlineLevel="1">
      <c r="A1412" s="118">
        <f t="shared" si="119"/>
        <v>0</v>
      </c>
      <c r="D1412" s="164" t="s">
        <v>1265</v>
      </c>
      <c r="E1412" s="300" t="s">
        <v>269</v>
      </c>
      <c r="F1412" s="158"/>
      <c r="G1412" s="158" t="s">
        <v>265</v>
      </c>
      <c r="H1412" s="158"/>
      <c r="I1412" s="158"/>
      <c r="J1412" s="301"/>
      <c r="K1412" s="302">
        <v>743.50099999999998</v>
      </c>
      <c r="L1412" s="302">
        <v>690.39300000000003</v>
      </c>
      <c r="M1412" s="302">
        <v>673.36699999999996</v>
      </c>
      <c r="N1412" s="302">
        <v>637.84</v>
      </c>
      <c r="O1412" s="302">
        <v>603.00199999999995</v>
      </c>
      <c r="P1412" s="302">
        <v>553.08500000000004</v>
      </c>
      <c r="Q1412" s="302">
        <v>0</v>
      </c>
      <c r="R1412" s="302">
        <v>0</v>
      </c>
      <c r="S1412" s="302">
        <v>0</v>
      </c>
      <c r="T1412" s="302">
        <v>0</v>
      </c>
      <c r="U1412" s="302">
        <v>0</v>
      </c>
      <c r="V1412" s="116"/>
    </row>
    <row r="1413" spans="1:23" ht="12.75" customHeight="1" outlineLevel="1">
      <c r="A1413" s="118">
        <f t="shared" si="119"/>
        <v>0</v>
      </c>
      <c r="D1413" s="164"/>
      <c r="E1413" s="300" t="s">
        <v>267</v>
      </c>
      <c r="F1413" s="158"/>
      <c r="G1413" s="158" t="s">
        <v>265</v>
      </c>
      <c r="H1413" s="158"/>
      <c r="I1413" s="158"/>
      <c r="J1413" s="301"/>
      <c r="K1413" s="179">
        <v>1580.3420000000001</v>
      </c>
      <c r="L1413" s="179">
        <v>1716.269</v>
      </c>
      <c r="M1413" s="179">
        <v>1806.991</v>
      </c>
      <c r="N1413" s="179">
        <v>1935.9639999999999</v>
      </c>
      <c r="O1413" s="179">
        <v>2069.7689999999998</v>
      </c>
      <c r="P1413" s="179">
        <v>2208.8989999999999</v>
      </c>
      <c r="Q1413" s="179">
        <v>0</v>
      </c>
      <c r="R1413" s="179">
        <v>0</v>
      </c>
      <c r="S1413" s="179">
        <v>0</v>
      </c>
      <c r="T1413" s="179">
        <v>0</v>
      </c>
      <c r="U1413" s="179">
        <v>0</v>
      </c>
      <c r="V1413" s="116"/>
    </row>
    <row r="1414" spans="1:23" ht="12.75" customHeight="1" outlineLevel="1">
      <c r="A1414" s="118">
        <f t="shared" si="119"/>
        <v>0</v>
      </c>
      <c r="D1414" s="164" t="s">
        <v>1266</v>
      </c>
      <c r="E1414" s="300" t="s">
        <v>268</v>
      </c>
      <c r="F1414" s="158"/>
      <c r="G1414" s="158" t="s">
        <v>265</v>
      </c>
      <c r="H1414" s="158"/>
      <c r="I1414" s="158"/>
      <c r="J1414" s="301"/>
      <c r="K1414" s="302">
        <v>23.875</v>
      </c>
      <c r="L1414" s="302">
        <v>22.393999999999998</v>
      </c>
      <c r="M1414" s="302">
        <v>21.960999999999999</v>
      </c>
      <c r="N1414" s="302">
        <v>21.036000000000001</v>
      </c>
      <c r="O1414" s="302">
        <v>20.14</v>
      </c>
      <c r="P1414" s="302">
        <v>18.925000000000001</v>
      </c>
      <c r="Q1414" s="302">
        <v>0</v>
      </c>
      <c r="R1414" s="302">
        <v>0</v>
      </c>
      <c r="S1414" s="302">
        <v>0</v>
      </c>
      <c r="T1414" s="302">
        <v>0</v>
      </c>
      <c r="U1414" s="302">
        <v>0</v>
      </c>
      <c r="V1414" s="116"/>
    </row>
    <row r="1415" spans="1:23" ht="12.75" customHeight="1" outlineLevel="1">
      <c r="A1415" s="118">
        <f t="shared" si="119"/>
        <v>0</v>
      </c>
      <c r="D1415" s="164" t="s">
        <v>1267</v>
      </c>
      <c r="E1415" s="300" t="s">
        <v>266</v>
      </c>
      <c r="F1415" s="158"/>
      <c r="G1415" s="158" t="s">
        <v>265</v>
      </c>
      <c r="H1415" s="158"/>
      <c r="I1415" s="158"/>
      <c r="J1415" s="301"/>
      <c r="K1415" s="302">
        <v>1226.626</v>
      </c>
      <c r="L1415" s="302">
        <v>1299.249</v>
      </c>
      <c r="M1415" s="302">
        <v>1340.856</v>
      </c>
      <c r="N1415" s="302">
        <v>1398.731</v>
      </c>
      <c r="O1415" s="302">
        <v>1456.925</v>
      </c>
      <c r="P1415" s="302">
        <v>1526.117</v>
      </c>
      <c r="Q1415" s="302">
        <v>0</v>
      </c>
      <c r="R1415" s="302">
        <v>0</v>
      </c>
      <c r="S1415" s="302">
        <v>0</v>
      </c>
      <c r="T1415" s="302">
        <v>0</v>
      </c>
      <c r="U1415" s="302">
        <v>0</v>
      </c>
      <c r="V1415" s="116"/>
    </row>
    <row r="1416" spans="1:23" ht="12.75" customHeight="1" outlineLevel="1">
      <c r="A1416" s="118">
        <f t="shared" si="119"/>
        <v>0</v>
      </c>
      <c r="D1416" s="164"/>
      <c r="E1416" s="300" t="s">
        <v>270</v>
      </c>
      <c r="F1416" s="158"/>
      <c r="G1416" s="158" t="s">
        <v>265</v>
      </c>
      <c r="H1416" s="158"/>
      <c r="I1416" s="158"/>
      <c r="J1416" s="301"/>
      <c r="K1416" s="179">
        <v>1897.636</v>
      </c>
      <c r="L1416" s="179">
        <v>1817.193</v>
      </c>
      <c r="M1416" s="179">
        <v>1774.16</v>
      </c>
      <c r="N1416" s="179">
        <v>1690.3689999999999</v>
      </c>
      <c r="O1416" s="179">
        <v>1601.979</v>
      </c>
      <c r="P1416" s="179">
        <v>1501.171</v>
      </c>
      <c r="Q1416" s="179">
        <v>0</v>
      </c>
      <c r="R1416" s="179">
        <v>0</v>
      </c>
      <c r="S1416" s="179">
        <v>0</v>
      </c>
      <c r="T1416" s="179">
        <v>0</v>
      </c>
      <c r="U1416" s="179">
        <v>0</v>
      </c>
      <c r="V1416" s="116"/>
    </row>
    <row r="1417" spans="1:23" ht="12.75" customHeight="1" outlineLevel="1">
      <c r="A1417" s="118">
        <f t="shared" si="119"/>
        <v>0</v>
      </c>
      <c r="D1417" s="142"/>
      <c r="J1417" s="158"/>
      <c r="K1417" s="158"/>
      <c r="L1417" s="158"/>
      <c r="M1417" s="158"/>
      <c r="N1417" s="158"/>
      <c r="O1417" s="158"/>
      <c r="P1417" s="158"/>
      <c r="Q1417" s="158"/>
      <c r="R1417" s="158"/>
      <c r="S1417" s="158"/>
      <c r="T1417" s="158"/>
      <c r="U1417" s="158"/>
      <c r="V1417" s="116"/>
    </row>
    <row r="1418" spans="1:23" ht="12.75" customHeight="1" outlineLevel="1">
      <c r="A1418" s="118">
        <f t="shared" si="119"/>
        <v>0</v>
      </c>
      <c r="D1418" s="142"/>
      <c r="J1418" s="158"/>
      <c r="K1418" s="158"/>
      <c r="L1418" s="158"/>
      <c r="M1418" s="158"/>
      <c r="N1418" s="158"/>
      <c r="O1418" s="158"/>
      <c r="P1418" s="158"/>
      <c r="Q1418" s="158"/>
      <c r="R1418" s="158"/>
      <c r="S1418" s="158"/>
      <c r="T1418" s="158"/>
      <c r="U1418" s="158"/>
      <c r="V1418" s="116"/>
    </row>
    <row r="1419" spans="1:23" ht="12.75" customHeight="1" outlineLevel="1">
      <c r="A1419" s="118">
        <f t="shared" si="119"/>
        <v>0</v>
      </c>
      <c r="B1419" s="138" t="s">
        <v>1268</v>
      </c>
      <c r="C1419" s="138"/>
      <c r="D1419" s="151"/>
      <c r="E1419" s="139"/>
      <c r="J1419" s="158"/>
      <c r="K1419" s="158"/>
      <c r="L1419" s="158"/>
      <c r="M1419" s="158"/>
      <c r="N1419" s="158"/>
      <c r="O1419" s="158"/>
      <c r="P1419" s="158"/>
      <c r="Q1419" s="158"/>
      <c r="R1419" s="158"/>
      <c r="S1419" s="158"/>
      <c r="T1419" s="158"/>
      <c r="U1419" s="158"/>
      <c r="V1419" s="116"/>
    </row>
    <row r="1420" spans="1:23" ht="12.75" customHeight="1" outlineLevel="1">
      <c r="A1420" s="118">
        <f t="shared" si="119"/>
        <v>0</v>
      </c>
      <c r="D1420" s="164"/>
      <c r="E1420" s="300" t="s">
        <v>1269</v>
      </c>
      <c r="F1420" s="158"/>
      <c r="G1420" s="158" t="s">
        <v>29</v>
      </c>
      <c r="H1420" s="158"/>
      <c r="I1420" s="158"/>
      <c r="J1420" s="303"/>
      <c r="K1420" s="303"/>
      <c r="L1420" s="187">
        <v>0.69686950092886102</v>
      </c>
      <c r="M1420" s="187">
        <v>0.67631026384369397</v>
      </c>
      <c r="N1420" s="187">
        <v>0.63560057172204898</v>
      </c>
      <c r="O1420" s="187">
        <v>0.59351832371040902</v>
      </c>
      <c r="P1420" s="187">
        <v>0.54466419126689603</v>
      </c>
      <c r="Q1420" s="187">
        <v>0</v>
      </c>
      <c r="R1420" s="187">
        <v>0</v>
      </c>
      <c r="S1420" s="187">
        <v>0</v>
      </c>
      <c r="T1420" s="187">
        <v>0</v>
      </c>
      <c r="U1420" s="187">
        <v>0</v>
      </c>
      <c r="V1420" s="211"/>
      <c r="W1420" s="212" t="s">
        <v>342</v>
      </c>
    </row>
    <row r="1421" spans="1:23" ht="12.75" customHeight="1" outlineLevel="1">
      <c r="A1421" s="118">
        <f t="shared" si="119"/>
        <v>0</v>
      </c>
      <c r="D1421" s="164"/>
      <c r="E1421" s="300" t="s">
        <v>1270</v>
      </c>
      <c r="F1421" s="158"/>
      <c r="G1421" s="158" t="s">
        <v>29</v>
      </c>
      <c r="H1421" s="158"/>
      <c r="I1421" s="158"/>
      <c r="J1421" s="303"/>
      <c r="K1421" s="303"/>
      <c r="L1421" s="187">
        <v>11.61909545096</v>
      </c>
      <c r="M1421" s="187">
        <v>11.2906613847614</v>
      </c>
      <c r="N1421" s="187">
        <v>10.648645444239399</v>
      </c>
      <c r="O1421" s="187">
        <v>9.6383138832777995</v>
      </c>
      <c r="P1421" s="187">
        <v>8.7854786377666105</v>
      </c>
      <c r="Q1421" s="187">
        <v>0</v>
      </c>
      <c r="R1421" s="187">
        <v>0</v>
      </c>
      <c r="S1421" s="187">
        <v>0</v>
      </c>
      <c r="T1421" s="187">
        <v>0</v>
      </c>
      <c r="U1421" s="187">
        <v>0</v>
      </c>
      <c r="V1421" s="211"/>
      <c r="W1421" s="212" t="s">
        <v>342</v>
      </c>
    </row>
    <row r="1422" spans="1:23" ht="12.75" customHeight="1" outlineLevel="1">
      <c r="A1422" s="118">
        <f t="shared" si="119"/>
        <v>0</v>
      </c>
      <c r="D1422" s="164"/>
      <c r="E1422" s="300" t="s">
        <v>1271</v>
      </c>
      <c r="F1422" s="158"/>
      <c r="G1422" s="158" t="s">
        <v>29</v>
      </c>
      <c r="H1422" s="158"/>
      <c r="I1422" s="158"/>
      <c r="J1422" s="303"/>
      <c r="K1422" s="303"/>
      <c r="L1422" s="187">
        <v>68.224277027103696</v>
      </c>
      <c r="M1422" s="187">
        <v>66.427327343025098</v>
      </c>
      <c r="N1422" s="187">
        <v>62.585568155872302</v>
      </c>
      <c r="O1422" s="187">
        <v>57.9943880668311</v>
      </c>
      <c r="P1422" s="187">
        <v>53.008418503603302</v>
      </c>
      <c r="Q1422" s="187">
        <v>0</v>
      </c>
      <c r="R1422" s="187">
        <v>0</v>
      </c>
      <c r="S1422" s="187">
        <v>0</v>
      </c>
      <c r="T1422" s="187">
        <v>0</v>
      </c>
      <c r="U1422" s="187">
        <v>0</v>
      </c>
      <c r="V1422" s="211"/>
      <c r="W1422" s="212" t="s">
        <v>342</v>
      </c>
    </row>
    <row r="1423" spans="1:23" ht="12.75" customHeight="1" outlineLevel="1">
      <c r="A1423" s="118">
        <f t="shared" si="119"/>
        <v>0</v>
      </c>
      <c r="D1423" s="164"/>
      <c r="E1423" s="300" t="s">
        <v>1272</v>
      </c>
      <c r="F1423" s="158"/>
      <c r="G1423" s="158" t="s">
        <v>29</v>
      </c>
      <c r="H1423" s="158"/>
      <c r="I1423" s="158"/>
      <c r="J1423" s="303"/>
      <c r="K1423" s="303"/>
      <c r="L1423" s="187">
        <v>0.91553191718445304</v>
      </c>
      <c r="M1423" s="187">
        <v>0.94863231215160704</v>
      </c>
      <c r="N1423" s="187">
        <v>0.98680697886773705</v>
      </c>
      <c r="O1423" s="187">
        <v>1.0293312620334001</v>
      </c>
      <c r="P1423" s="187">
        <v>1.0555884594043401</v>
      </c>
      <c r="Q1423" s="187">
        <v>0</v>
      </c>
      <c r="R1423" s="187">
        <v>0</v>
      </c>
      <c r="S1423" s="187">
        <v>0</v>
      </c>
      <c r="T1423" s="187">
        <v>0</v>
      </c>
      <c r="U1423" s="187">
        <v>0</v>
      </c>
      <c r="V1423" s="211"/>
      <c r="W1423" s="212" t="s">
        <v>342</v>
      </c>
    </row>
    <row r="1424" spans="1:23" ht="12.75" customHeight="1" outlineLevel="1">
      <c r="A1424" s="118">
        <f t="shared" si="119"/>
        <v>0</v>
      </c>
      <c r="D1424" s="164"/>
      <c r="E1424" s="300" t="s">
        <v>1273</v>
      </c>
      <c r="F1424" s="158"/>
      <c r="G1424" s="158" t="s">
        <v>29</v>
      </c>
      <c r="H1424" s="158"/>
      <c r="I1424" s="158"/>
      <c r="J1424" s="303"/>
      <c r="K1424" s="303"/>
      <c r="L1424" s="187">
        <v>23.2646659666819</v>
      </c>
      <c r="M1424" s="187">
        <v>24.173670464318501</v>
      </c>
      <c r="N1424" s="187">
        <v>25.330703949112301</v>
      </c>
      <c r="O1424" s="187">
        <v>25.982155564524199</v>
      </c>
      <c r="P1424" s="187">
        <v>26.943108895382199</v>
      </c>
      <c r="Q1424" s="187">
        <v>0</v>
      </c>
      <c r="R1424" s="187">
        <v>0</v>
      </c>
      <c r="S1424" s="187">
        <v>0</v>
      </c>
      <c r="T1424" s="187">
        <v>0</v>
      </c>
      <c r="U1424" s="187">
        <v>0</v>
      </c>
      <c r="V1424" s="211"/>
      <c r="W1424" s="212" t="s">
        <v>342</v>
      </c>
    </row>
    <row r="1425" spans="1:23" ht="12.75" customHeight="1" outlineLevel="1">
      <c r="A1425" s="118">
        <f t="shared" si="119"/>
        <v>0</v>
      </c>
      <c r="D1425" s="164"/>
      <c r="E1425" s="300" t="s">
        <v>1274</v>
      </c>
      <c r="F1425" s="158"/>
      <c r="G1425" s="158" t="s">
        <v>29</v>
      </c>
      <c r="H1425" s="158"/>
      <c r="I1425" s="158"/>
      <c r="J1425" s="303"/>
      <c r="K1425" s="303"/>
      <c r="L1425" s="187">
        <v>70.176774400605694</v>
      </c>
      <c r="M1425" s="187">
        <v>73.103344711804596</v>
      </c>
      <c r="N1425" s="187">
        <v>76.655687439815594</v>
      </c>
      <c r="O1425" s="187">
        <v>79.692925336078204</v>
      </c>
      <c r="P1425" s="187">
        <v>81.599752875886594</v>
      </c>
      <c r="Q1425" s="187">
        <v>0</v>
      </c>
      <c r="R1425" s="187">
        <v>0</v>
      </c>
      <c r="S1425" s="187">
        <v>0</v>
      </c>
      <c r="T1425" s="187">
        <v>0</v>
      </c>
      <c r="U1425" s="187">
        <v>0</v>
      </c>
      <c r="V1425" s="211"/>
      <c r="W1425" s="212" t="s">
        <v>342</v>
      </c>
    </row>
    <row r="1426" spans="1:23" ht="12.75" customHeight="1" outlineLevel="1">
      <c r="A1426" s="118">
        <f t="shared" si="119"/>
        <v>0</v>
      </c>
      <c r="D1426" s="142"/>
      <c r="J1426" s="158"/>
      <c r="K1426" s="158"/>
      <c r="L1426" s="158"/>
      <c r="M1426" s="158"/>
      <c r="N1426" s="158"/>
      <c r="O1426" s="158"/>
      <c r="P1426" s="158"/>
      <c r="Q1426" s="158"/>
      <c r="R1426" s="158"/>
      <c r="S1426" s="158"/>
      <c r="T1426" s="158"/>
      <c r="U1426" s="158"/>
      <c r="V1426" s="116"/>
    </row>
    <row r="1427" spans="1:23" ht="12.75" customHeight="1" outlineLevel="1">
      <c r="A1427" s="118">
        <f t="shared" si="119"/>
        <v>0</v>
      </c>
      <c r="B1427" s="138" t="s">
        <v>71</v>
      </c>
      <c r="C1427" s="138"/>
      <c r="D1427" s="151"/>
      <c r="E1427" s="139"/>
      <c r="J1427" s="158"/>
      <c r="K1427" s="158"/>
      <c r="L1427" s="158"/>
      <c r="M1427" s="158"/>
      <c r="N1427" s="158"/>
      <c r="O1427" s="158"/>
      <c r="P1427" s="158"/>
      <c r="Q1427" s="158"/>
      <c r="R1427" s="158"/>
      <c r="S1427" s="158"/>
      <c r="T1427" s="158"/>
      <c r="U1427" s="158"/>
      <c r="V1427" s="116"/>
    </row>
    <row r="1428" spans="1:23" ht="12.75" customHeight="1" outlineLevel="1">
      <c r="A1428" s="118">
        <f t="shared" si="119"/>
        <v>0</v>
      </c>
      <c r="C1428" s="105"/>
      <c r="D1428" s="142"/>
      <c r="J1428" s="158"/>
      <c r="K1428" s="158"/>
      <c r="L1428" s="158"/>
      <c r="M1428" s="158"/>
      <c r="N1428" s="158"/>
      <c r="O1428" s="158"/>
      <c r="P1428" s="158"/>
      <c r="Q1428" s="158"/>
      <c r="R1428" s="158"/>
      <c r="S1428" s="158"/>
      <c r="T1428" s="158"/>
      <c r="U1428" s="158"/>
      <c r="V1428" s="116"/>
    </row>
    <row r="1429" spans="1:23" ht="12.75" customHeight="1" outlineLevel="1">
      <c r="A1429" s="118">
        <f t="shared" si="119"/>
        <v>0</v>
      </c>
      <c r="B1429" s="209"/>
      <c r="C1429" s="210"/>
      <c r="D1429" s="164" t="s">
        <v>1275</v>
      </c>
      <c r="E1429" s="185" t="s">
        <v>1276</v>
      </c>
      <c r="F1429" s="213"/>
      <c r="G1429" s="213" t="s">
        <v>1277</v>
      </c>
      <c r="H1429" s="213"/>
      <c r="I1429" s="213"/>
      <c r="J1429" s="303"/>
      <c r="K1429" s="187">
        <v>0</v>
      </c>
      <c r="L1429" s="187">
        <v>24.267523524490514</v>
      </c>
      <c r="M1429" s="187">
        <v>24.115373267306982</v>
      </c>
      <c r="N1429" s="187">
        <v>23.910469116467873</v>
      </c>
      <c r="O1429" s="187">
        <v>23.621070510953633</v>
      </c>
      <c r="P1429" s="187">
        <v>23.370567198274788</v>
      </c>
      <c r="Q1429" s="187">
        <v>0</v>
      </c>
      <c r="R1429" s="187">
        <v>0</v>
      </c>
      <c r="S1429" s="187">
        <v>0</v>
      </c>
      <c r="T1429" s="187">
        <v>0</v>
      </c>
      <c r="U1429" s="187">
        <v>0</v>
      </c>
      <c r="V1429" s="211"/>
      <c r="W1429" s="212" t="s">
        <v>342</v>
      </c>
    </row>
    <row r="1430" spans="1:23" ht="12.75" customHeight="1" outlineLevel="1">
      <c r="A1430" s="118">
        <f t="shared" si="119"/>
        <v>0</v>
      </c>
      <c r="B1430" s="209"/>
      <c r="C1430" s="210"/>
      <c r="D1430" s="164" t="s">
        <v>1278</v>
      </c>
      <c r="E1430" s="185" t="s">
        <v>1279</v>
      </c>
      <c r="F1430" s="213"/>
      <c r="G1430" s="213" t="s">
        <v>1277</v>
      </c>
      <c r="H1430" s="213"/>
      <c r="I1430" s="213"/>
      <c r="J1430" s="303"/>
      <c r="K1430" s="187">
        <v>0</v>
      </c>
      <c r="L1430" s="187">
        <v>24.267523524490514</v>
      </c>
      <c r="M1430" s="187">
        <v>24.115373267306982</v>
      </c>
      <c r="N1430" s="187">
        <v>23.910469116467873</v>
      </c>
      <c r="O1430" s="187">
        <v>23.621070510953633</v>
      </c>
      <c r="P1430" s="187">
        <v>23.370567198274788</v>
      </c>
      <c r="Q1430" s="187">
        <v>0</v>
      </c>
      <c r="R1430" s="187">
        <v>0</v>
      </c>
      <c r="S1430" s="187">
        <v>0</v>
      </c>
      <c r="T1430" s="187">
        <v>0</v>
      </c>
      <c r="U1430" s="187">
        <v>0</v>
      </c>
      <c r="V1430" s="211"/>
      <c r="W1430" s="212" t="s">
        <v>342</v>
      </c>
    </row>
    <row r="1431" spans="1:23" ht="12.75" customHeight="1" outlineLevel="1">
      <c r="A1431" s="118">
        <f t="shared" si="119"/>
        <v>0</v>
      </c>
      <c r="B1431" s="209"/>
      <c r="C1431" s="210"/>
      <c r="D1431" s="164" t="s">
        <v>1280</v>
      </c>
      <c r="E1431" s="185" t="s">
        <v>1281</v>
      </c>
      <c r="F1431" s="213"/>
      <c r="G1431" s="213" t="s">
        <v>1277</v>
      </c>
      <c r="H1431" s="213"/>
      <c r="I1431" s="213"/>
      <c r="J1431" s="303"/>
      <c r="K1431" s="187">
        <v>0</v>
      </c>
      <c r="L1431" s="187">
        <v>24.267523524490514</v>
      </c>
      <c r="M1431" s="187">
        <v>24.115373267306982</v>
      </c>
      <c r="N1431" s="187">
        <v>23.910469116467873</v>
      </c>
      <c r="O1431" s="187">
        <v>23.621070510953633</v>
      </c>
      <c r="P1431" s="187">
        <v>23.370567198274788</v>
      </c>
      <c r="Q1431" s="187">
        <v>0</v>
      </c>
      <c r="R1431" s="187">
        <v>0</v>
      </c>
      <c r="S1431" s="187">
        <v>0</v>
      </c>
      <c r="T1431" s="187">
        <v>0</v>
      </c>
      <c r="U1431" s="187">
        <v>0</v>
      </c>
      <c r="V1431" s="211"/>
      <c r="W1431" s="212" t="s">
        <v>342</v>
      </c>
    </row>
    <row r="1432" spans="1:23" ht="12.75" customHeight="1" outlineLevel="1">
      <c r="A1432" s="118">
        <f t="shared" si="119"/>
        <v>0</v>
      </c>
      <c r="B1432" s="209"/>
      <c r="C1432" s="210"/>
      <c r="D1432" s="164" t="s">
        <v>1282</v>
      </c>
      <c r="E1432" s="185" t="s">
        <v>1283</v>
      </c>
      <c r="F1432" s="213"/>
      <c r="G1432" s="213" t="s">
        <v>1277</v>
      </c>
      <c r="H1432" s="213"/>
      <c r="I1432" s="213"/>
      <c r="J1432" s="303"/>
      <c r="K1432" s="187">
        <v>0</v>
      </c>
      <c r="L1432" s="187">
        <v>24.267523524490514</v>
      </c>
      <c r="M1432" s="187">
        <v>24.115373267306982</v>
      </c>
      <c r="N1432" s="187">
        <v>23.910469116467873</v>
      </c>
      <c r="O1432" s="187">
        <v>23.621070510953633</v>
      </c>
      <c r="P1432" s="187">
        <v>23.370567198274788</v>
      </c>
      <c r="Q1432" s="187">
        <v>0</v>
      </c>
      <c r="R1432" s="187">
        <v>0</v>
      </c>
      <c r="S1432" s="187">
        <v>0</v>
      </c>
      <c r="T1432" s="187">
        <v>0</v>
      </c>
      <c r="U1432" s="187">
        <v>0</v>
      </c>
      <c r="V1432" s="211"/>
      <c r="W1432" s="212" t="s">
        <v>342</v>
      </c>
    </row>
    <row r="1433" spans="1:23" ht="12.75" customHeight="1" outlineLevel="1">
      <c r="A1433" s="118">
        <f t="shared" si="119"/>
        <v>0</v>
      </c>
      <c r="B1433" s="209"/>
      <c r="C1433" s="210"/>
      <c r="D1433" s="164" t="s">
        <v>1284</v>
      </c>
      <c r="E1433" s="185" t="s">
        <v>1285</v>
      </c>
      <c r="F1433" s="213"/>
      <c r="G1433" s="213" t="s">
        <v>1277</v>
      </c>
      <c r="H1433" s="213"/>
      <c r="I1433" s="213"/>
      <c r="J1433" s="303"/>
      <c r="K1433" s="187">
        <v>0</v>
      </c>
      <c r="L1433" s="187">
        <v>24.267523524490514</v>
      </c>
      <c r="M1433" s="187">
        <v>24.115373267306982</v>
      </c>
      <c r="N1433" s="187">
        <v>23.910469116467873</v>
      </c>
      <c r="O1433" s="187">
        <v>23.621070510953633</v>
      </c>
      <c r="P1433" s="187">
        <v>23.370567198274788</v>
      </c>
      <c r="Q1433" s="187">
        <v>0</v>
      </c>
      <c r="R1433" s="187">
        <v>0</v>
      </c>
      <c r="S1433" s="187">
        <v>0</v>
      </c>
      <c r="T1433" s="187">
        <v>0</v>
      </c>
      <c r="U1433" s="187">
        <v>0</v>
      </c>
      <c r="V1433" s="211"/>
      <c r="W1433" s="212" t="s">
        <v>342</v>
      </c>
    </row>
    <row r="1434" spans="1:23" ht="12.75" customHeight="1" outlineLevel="1">
      <c r="A1434" s="118">
        <f t="shared" si="119"/>
        <v>0</v>
      </c>
      <c r="B1434" s="209"/>
      <c r="C1434" s="210"/>
      <c r="D1434" s="164" t="s">
        <v>1286</v>
      </c>
      <c r="E1434" s="185" t="s">
        <v>1287</v>
      </c>
      <c r="F1434" s="213"/>
      <c r="G1434" s="213" t="s">
        <v>1277</v>
      </c>
      <c r="H1434" s="213"/>
      <c r="I1434" s="213"/>
      <c r="J1434" s="303"/>
      <c r="K1434" s="187">
        <v>0</v>
      </c>
      <c r="L1434" s="187">
        <v>24.267523524490514</v>
      </c>
      <c r="M1434" s="187">
        <v>24.115373267306982</v>
      </c>
      <c r="N1434" s="187">
        <v>23.910469116467873</v>
      </c>
      <c r="O1434" s="187">
        <v>23.621070510953633</v>
      </c>
      <c r="P1434" s="187">
        <v>23.370567198274788</v>
      </c>
      <c r="Q1434" s="187">
        <v>0</v>
      </c>
      <c r="R1434" s="187">
        <v>0</v>
      </c>
      <c r="S1434" s="187">
        <v>0</v>
      </c>
      <c r="T1434" s="187">
        <v>0</v>
      </c>
      <c r="U1434" s="187">
        <v>0</v>
      </c>
      <c r="V1434" s="211"/>
      <c r="W1434" s="212" t="s">
        <v>342</v>
      </c>
    </row>
    <row r="1435" spans="1:23" ht="12.75" customHeight="1" outlineLevel="1">
      <c r="A1435" s="118">
        <f t="shared" si="119"/>
        <v>0</v>
      </c>
      <c r="D1435" s="142"/>
      <c r="J1435" s="158"/>
      <c r="K1435" s="158"/>
      <c r="L1435" s="158"/>
      <c r="M1435" s="158"/>
      <c r="N1435" s="158"/>
      <c r="O1435" s="158"/>
      <c r="P1435" s="158"/>
      <c r="Q1435" s="158"/>
      <c r="R1435" s="158"/>
      <c r="S1435" s="158"/>
      <c r="T1435" s="158"/>
      <c r="U1435" s="158"/>
      <c r="V1435" s="116"/>
    </row>
    <row r="1436" spans="1:23" ht="12.75" customHeight="1" outlineLevel="1">
      <c r="A1436" s="118">
        <f t="shared" si="119"/>
        <v>0</v>
      </c>
      <c r="B1436" s="209"/>
      <c r="C1436" s="210"/>
      <c r="D1436" s="164" t="s">
        <v>1288</v>
      </c>
      <c r="E1436" s="185" t="s">
        <v>1289</v>
      </c>
      <c r="F1436" s="213">
        <v>0</v>
      </c>
      <c r="G1436" s="213" t="s">
        <v>29</v>
      </c>
      <c r="H1436" s="213">
        <v>-107.8870979091072</v>
      </c>
      <c r="I1436" s="213">
        <v>0</v>
      </c>
      <c r="J1436" s="187">
        <v>0</v>
      </c>
      <c r="K1436" s="187">
        <v>0</v>
      </c>
      <c r="L1436" s="187">
        <v>-20.352883998762799</v>
      </c>
      <c r="M1436" s="187">
        <v>-20.947188211526601</v>
      </c>
      <c r="N1436" s="187">
        <v>-21.5588461073032</v>
      </c>
      <c r="O1436" s="187">
        <v>-22.190114129467101</v>
      </c>
      <c r="P1436" s="187">
        <v>-22.838065462047499</v>
      </c>
      <c r="Q1436" s="187">
        <v>0</v>
      </c>
      <c r="R1436" s="187">
        <v>0</v>
      </c>
      <c r="S1436" s="187">
        <v>0</v>
      </c>
      <c r="T1436" s="187">
        <v>0</v>
      </c>
      <c r="U1436" s="187">
        <v>0</v>
      </c>
      <c r="V1436" s="211"/>
      <c r="W1436" s="212" t="s">
        <v>342</v>
      </c>
    </row>
    <row r="1437" spans="1:23" ht="12.75" customHeight="1" outlineLevel="1">
      <c r="A1437" s="118">
        <f t="shared" si="119"/>
        <v>0</v>
      </c>
      <c r="D1437" s="142"/>
      <c r="J1437" s="158"/>
      <c r="K1437" s="158"/>
      <c r="L1437" s="158"/>
      <c r="M1437" s="158"/>
      <c r="N1437" s="158"/>
      <c r="O1437" s="158"/>
      <c r="P1437" s="158"/>
      <c r="Q1437" s="158"/>
      <c r="R1437" s="158"/>
      <c r="S1437" s="158"/>
      <c r="T1437" s="158"/>
      <c r="U1437" s="158"/>
      <c r="V1437" s="116"/>
    </row>
    <row r="1438" spans="1:23" ht="12.75" customHeight="1" outlineLevel="1">
      <c r="A1438" s="118">
        <f t="shared" si="119"/>
        <v>0</v>
      </c>
      <c r="B1438" s="138" t="s">
        <v>331</v>
      </c>
      <c r="C1438" s="138"/>
      <c r="D1438" s="151"/>
      <c r="E1438" s="139"/>
      <c r="J1438" s="158"/>
      <c r="K1438" s="158"/>
      <c r="L1438" s="158"/>
      <c r="M1438" s="158"/>
      <c r="N1438" s="158"/>
      <c r="O1438" s="158"/>
      <c r="P1438" s="158"/>
      <c r="Q1438" s="158"/>
      <c r="R1438" s="158"/>
      <c r="S1438" s="158"/>
      <c r="T1438" s="158"/>
      <c r="U1438" s="158"/>
      <c r="V1438" s="116"/>
    </row>
    <row r="1439" spans="1:23" ht="12.75" customHeight="1" outlineLevel="1">
      <c r="A1439" s="118">
        <f t="shared" si="119"/>
        <v>0</v>
      </c>
      <c r="C1439" s="105"/>
      <c r="D1439" s="142"/>
      <c r="J1439" s="158"/>
      <c r="K1439" s="158"/>
      <c r="L1439" s="158"/>
      <c r="M1439" s="158"/>
      <c r="N1439" s="158"/>
      <c r="O1439" s="158"/>
      <c r="P1439" s="158"/>
      <c r="Q1439" s="158"/>
      <c r="R1439" s="158"/>
      <c r="S1439" s="158"/>
      <c r="T1439" s="158"/>
      <c r="U1439" s="158"/>
      <c r="V1439" s="116"/>
    </row>
    <row r="1440" spans="1:23" ht="12.75" customHeight="1" outlineLevel="1">
      <c r="A1440" s="118">
        <f t="shared" si="119"/>
        <v>0</v>
      </c>
      <c r="D1440" s="164" t="s">
        <v>1290</v>
      </c>
      <c r="E1440" s="180" t="s">
        <v>1291</v>
      </c>
      <c r="G1440" s="106" t="s">
        <v>333</v>
      </c>
      <c r="J1440" s="179">
        <v>0</v>
      </c>
      <c r="K1440" s="179">
        <v>0</v>
      </c>
      <c r="L1440" s="179">
        <v>31.988200942903301</v>
      </c>
      <c r="M1440" s="179">
        <v>31.810171065479199</v>
      </c>
      <c r="N1440" s="179">
        <v>30.635567150344698</v>
      </c>
      <c r="O1440" s="179">
        <v>28.994508543408099</v>
      </c>
      <c r="P1440" s="179">
        <v>27.3324202101563</v>
      </c>
      <c r="Q1440" s="179">
        <v>0</v>
      </c>
      <c r="R1440" s="179">
        <v>0</v>
      </c>
      <c r="S1440" s="179">
        <v>0</v>
      </c>
      <c r="T1440" s="179">
        <v>0</v>
      </c>
      <c r="U1440" s="179">
        <v>0</v>
      </c>
      <c r="V1440" s="116"/>
    </row>
    <row r="1441" spans="1:22" ht="12.75" customHeight="1" outlineLevel="1">
      <c r="A1441" s="118">
        <f t="shared" si="119"/>
        <v>0</v>
      </c>
      <c r="D1441" s="164" t="s">
        <v>1292</v>
      </c>
      <c r="E1441" s="180" t="s">
        <v>1293</v>
      </c>
      <c r="G1441" s="106" t="s">
        <v>333</v>
      </c>
      <c r="J1441" s="179">
        <v>0</v>
      </c>
      <c r="K1441" s="179">
        <v>0</v>
      </c>
      <c r="L1441" s="179">
        <v>45.6619897094157</v>
      </c>
      <c r="M1441" s="179">
        <v>45.444504910203698</v>
      </c>
      <c r="N1441" s="179">
        <v>43.809909863423201</v>
      </c>
      <c r="O1441" s="179">
        <v>41.522058313572103</v>
      </c>
      <c r="P1441" s="179">
        <v>39.175865004615197</v>
      </c>
      <c r="Q1441" s="179">
        <v>0</v>
      </c>
      <c r="R1441" s="179">
        <v>0</v>
      </c>
      <c r="S1441" s="179">
        <v>0</v>
      </c>
      <c r="T1441" s="179">
        <v>0</v>
      </c>
      <c r="U1441" s="179">
        <v>0</v>
      </c>
      <c r="V1441" s="116"/>
    </row>
    <row r="1442" spans="1:22" ht="12.75" customHeight="1" outlineLevel="1">
      <c r="A1442" s="118">
        <f t="shared" si="119"/>
        <v>0</v>
      </c>
      <c r="D1442" s="142"/>
      <c r="J1442" s="158"/>
      <c r="K1442" s="158"/>
      <c r="L1442" s="158"/>
      <c r="M1442" s="158"/>
      <c r="N1442" s="158"/>
      <c r="O1442" s="158"/>
      <c r="P1442" s="158"/>
      <c r="Q1442" s="158"/>
      <c r="R1442" s="158"/>
      <c r="S1442" s="158"/>
      <c r="T1442" s="158"/>
      <c r="U1442" s="158"/>
      <c r="V1442" s="116"/>
    </row>
    <row r="1443" spans="1:22" ht="12.75" customHeight="1" outlineLevel="1">
      <c r="A1443" s="118">
        <f t="shared" si="119"/>
        <v>0</v>
      </c>
      <c r="C1443" s="105" t="s">
        <v>1294</v>
      </c>
      <c r="D1443" s="142"/>
      <c r="V1443" s="116"/>
    </row>
    <row r="1444" spans="1:22" ht="12.75" customHeight="1" outlineLevel="1">
      <c r="A1444" s="118">
        <f t="shared" si="119"/>
        <v>0</v>
      </c>
      <c r="B1444" s="176"/>
      <c r="C1444" s="177"/>
      <c r="D1444" s="178"/>
      <c r="E1444" s="166" t="s">
        <v>1295</v>
      </c>
      <c r="F1444" s="166">
        <v>0</v>
      </c>
      <c r="G1444" s="166" t="s">
        <v>333</v>
      </c>
      <c r="H1444" s="180">
        <v>183.2539966921251</v>
      </c>
      <c r="I1444" s="166">
        <v>0</v>
      </c>
      <c r="J1444" s="179">
        <v>0</v>
      </c>
      <c r="K1444" s="179">
        <v>0</v>
      </c>
      <c r="L1444" s="179">
        <v>38.359640307804497</v>
      </c>
      <c r="M1444" s="179">
        <v>38.379514517275403</v>
      </c>
      <c r="N1444" s="179">
        <v>37.245676715834897</v>
      </c>
      <c r="O1444" s="179">
        <v>35.531577410820297</v>
      </c>
      <c r="P1444" s="179">
        <v>33.737587740389998</v>
      </c>
      <c r="Q1444" s="179">
        <v>0</v>
      </c>
      <c r="R1444" s="179">
        <v>0</v>
      </c>
      <c r="S1444" s="179">
        <v>0</v>
      </c>
      <c r="T1444" s="179">
        <v>0</v>
      </c>
      <c r="U1444" s="179">
        <v>0</v>
      </c>
      <c r="V1444" s="116"/>
    </row>
    <row r="1445" spans="1:22" ht="12.75" customHeight="1" outlineLevel="1">
      <c r="A1445" s="118">
        <f t="shared" si="119"/>
        <v>0</v>
      </c>
      <c r="D1445" s="142"/>
      <c r="J1445" s="158"/>
      <c r="K1445" s="158"/>
      <c r="L1445" s="158"/>
      <c r="M1445" s="158"/>
      <c r="N1445" s="158"/>
      <c r="O1445" s="158"/>
      <c r="P1445" s="158"/>
      <c r="Q1445" s="158"/>
      <c r="R1445" s="158"/>
      <c r="S1445" s="158"/>
      <c r="T1445" s="158"/>
      <c r="U1445" s="158"/>
      <c r="V1445" s="116"/>
    </row>
    <row r="1446" spans="1:22" ht="12.75" customHeight="1" outlineLevel="1">
      <c r="A1446" s="118">
        <f t="shared" si="119"/>
        <v>0</v>
      </c>
      <c r="C1446" s="105" t="s">
        <v>1296</v>
      </c>
      <c r="D1446" s="142"/>
      <c r="V1446" s="116"/>
    </row>
    <row r="1447" spans="1:22" ht="12.75" customHeight="1" outlineLevel="1">
      <c r="A1447" s="118">
        <f t="shared" si="119"/>
        <v>0</v>
      </c>
      <c r="C1447" s="105"/>
      <c r="D1447" s="178"/>
      <c r="E1447" s="142" t="s">
        <v>1296</v>
      </c>
      <c r="F1447" s="270">
        <v>2</v>
      </c>
      <c r="G1447" s="142" t="s">
        <v>1297</v>
      </c>
      <c r="V1447" s="116"/>
    </row>
    <row r="1448" spans="1:22" ht="12.75" customHeight="1" outlineLevel="1">
      <c r="A1448" s="118">
        <f t="shared" si="119"/>
        <v>0</v>
      </c>
      <c r="D1448" s="142"/>
      <c r="V1448" s="116"/>
    </row>
    <row r="1449" spans="1:22" ht="12.75" customHeight="1" outlineLevel="1">
      <c r="A1449" s="118">
        <f t="shared" si="119"/>
        <v>0</v>
      </c>
      <c r="B1449" s="138" t="s">
        <v>1298</v>
      </c>
      <c r="C1449" s="138"/>
      <c r="D1449" s="151"/>
      <c r="E1449" s="139"/>
      <c r="J1449" s="158"/>
      <c r="K1449" s="158"/>
      <c r="L1449" s="158"/>
      <c r="M1449" s="158"/>
      <c r="N1449" s="158"/>
      <c r="O1449" s="158"/>
      <c r="P1449" s="158"/>
      <c r="Q1449" s="158"/>
      <c r="R1449" s="158"/>
      <c r="S1449" s="158"/>
      <c r="T1449" s="158"/>
      <c r="U1449" s="158"/>
      <c r="V1449" s="116"/>
    </row>
    <row r="1450" spans="1:22" ht="12.75" customHeight="1" outlineLevel="1">
      <c r="A1450" s="118">
        <f t="shared" si="119"/>
        <v>0</v>
      </c>
      <c r="C1450" s="105"/>
      <c r="D1450" s="142"/>
      <c r="J1450" s="158"/>
      <c r="K1450" s="158"/>
      <c r="L1450" s="158"/>
      <c r="M1450" s="158"/>
      <c r="N1450" s="158"/>
      <c r="O1450" s="158"/>
      <c r="P1450" s="158"/>
      <c r="Q1450" s="158"/>
      <c r="R1450" s="158"/>
      <c r="S1450" s="158"/>
      <c r="T1450" s="158"/>
      <c r="U1450" s="158"/>
      <c r="V1450" s="116"/>
    </row>
    <row r="1451" spans="1:22" ht="12.75" customHeight="1" outlineLevel="1">
      <c r="A1451" s="118">
        <f t="shared" si="119"/>
        <v>0</v>
      </c>
      <c r="D1451" s="142"/>
      <c r="E1451" s="166" t="s">
        <v>1299</v>
      </c>
      <c r="F1451" s="166">
        <v>0</v>
      </c>
      <c r="G1451" s="166" t="s">
        <v>64</v>
      </c>
      <c r="H1451" s="166">
        <v>0</v>
      </c>
      <c r="I1451" s="166">
        <v>0</v>
      </c>
      <c r="J1451" s="169">
        <v>0</v>
      </c>
      <c r="K1451" s="169">
        <v>0</v>
      </c>
      <c r="L1451" s="169">
        <v>0.01</v>
      </c>
      <c r="M1451" s="169">
        <v>0.01</v>
      </c>
      <c r="N1451" s="169">
        <v>0.01</v>
      </c>
      <c r="O1451" s="169">
        <v>0.01</v>
      </c>
      <c r="P1451" s="169">
        <v>0.01</v>
      </c>
      <c r="Q1451" s="169">
        <v>0.01</v>
      </c>
      <c r="R1451" s="169">
        <v>0.01</v>
      </c>
      <c r="S1451" s="169">
        <v>0.01</v>
      </c>
      <c r="T1451" s="169">
        <v>0.01</v>
      </c>
      <c r="U1451" s="169">
        <v>0.01</v>
      </c>
      <c r="V1451" s="116"/>
    </row>
    <row r="1452" spans="1:22" ht="12.75" customHeight="1" outlineLevel="1">
      <c r="A1452" s="118">
        <f t="shared" si="119"/>
        <v>0</v>
      </c>
      <c r="D1452" s="142"/>
      <c r="J1452" s="158"/>
      <c r="K1452" s="158"/>
      <c r="L1452" s="158"/>
      <c r="M1452" s="158"/>
      <c r="N1452" s="158"/>
      <c r="O1452" s="158"/>
      <c r="P1452" s="158"/>
      <c r="Q1452" s="158"/>
      <c r="R1452" s="158"/>
      <c r="S1452" s="158"/>
      <c r="T1452" s="158"/>
      <c r="U1452" s="158"/>
      <c r="V1452" s="116"/>
    </row>
    <row r="1453" spans="1:22" ht="12.75" customHeight="1" outlineLevel="1">
      <c r="A1453" s="118">
        <f t="shared" si="119"/>
        <v>0</v>
      </c>
      <c r="D1453" s="142"/>
      <c r="J1453" s="158"/>
      <c r="K1453" s="158"/>
      <c r="L1453" s="158"/>
      <c r="M1453" s="158"/>
      <c r="N1453" s="158"/>
      <c r="O1453" s="158"/>
      <c r="P1453" s="158"/>
      <c r="Q1453" s="158"/>
      <c r="R1453" s="158"/>
      <c r="S1453" s="158"/>
      <c r="T1453" s="158"/>
      <c r="U1453" s="158"/>
      <c r="V1453" s="116"/>
    </row>
    <row r="1454" spans="1:22" ht="12.75" customHeight="1" outlineLevel="1">
      <c r="A1454" s="105" t="s">
        <v>511</v>
      </c>
      <c r="D1454" s="142"/>
      <c r="V1454" s="116"/>
    </row>
    <row r="1455" spans="1:22" ht="12.75" customHeight="1" outlineLevel="1">
      <c r="A1455" s="118">
        <f xml:space="preserve"> IF(OR(D1455 = "", D1455 ="tbc", D1455 = "n/a"), 0, COUNTIF($D$7:$D$2035, D1455) - 1)</f>
        <v>0</v>
      </c>
      <c r="D1455" s="142"/>
      <c r="V1455" s="116"/>
    </row>
    <row r="1456" spans="1:22" ht="12.75" customHeight="1" outlineLevel="1">
      <c r="A1456" s="118">
        <f xml:space="preserve"> IF(OR(D1456 = "", D1456 ="tbc", D1456 = "n/a"), 0, COUNTIF($D$7:$D$2035, D1456) - 1)</f>
        <v>0</v>
      </c>
      <c r="B1456" s="138" t="s">
        <v>512</v>
      </c>
      <c r="C1456" s="138"/>
      <c r="D1456" s="151"/>
      <c r="E1456" s="139"/>
      <c r="J1456" s="158"/>
      <c r="K1456" s="158"/>
      <c r="L1456" s="158"/>
      <c r="M1456" s="158"/>
      <c r="N1456" s="158"/>
      <c r="O1456" s="158"/>
      <c r="P1456" s="158"/>
      <c r="Q1456" s="158"/>
      <c r="R1456" s="158"/>
      <c r="S1456" s="158"/>
      <c r="T1456" s="158"/>
      <c r="U1456" s="158"/>
      <c r="V1456" s="116"/>
    </row>
    <row r="1457" spans="1:22" ht="12.75" customHeight="1" outlineLevel="1">
      <c r="A1457" s="118">
        <f xml:space="preserve"> IF(OR(D1457 = "", D1457 ="tbc", D1457 = "n/a"), 0, COUNTIF($D$7:$D$2035, D1457) - 1)</f>
        <v>0</v>
      </c>
      <c r="C1457" s="105"/>
      <c r="D1457" s="142"/>
      <c r="J1457" s="158"/>
      <c r="K1457" s="158"/>
      <c r="L1457" s="158"/>
      <c r="M1457" s="158"/>
      <c r="N1457" s="158"/>
      <c r="O1457" s="158"/>
      <c r="P1457" s="158"/>
      <c r="Q1457" s="158"/>
      <c r="R1457" s="158"/>
      <c r="S1457" s="158"/>
      <c r="T1457" s="158"/>
      <c r="U1457" s="158"/>
      <c r="V1457" s="116"/>
    </row>
    <row r="1458" spans="1:22" ht="12.75" customHeight="1" outlineLevel="1">
      <c r="A1458" s="118">
        <f xml:space="preserve"> IF(OR(D1458 = "", D1458 ="tbc", D1458 = "n/a"), 0, COUNTIF($D$7:$D$2035, D1458) - 1)</f>
        <v>0</v>
      </c>
      <c r="D1458" s="142"/>
      <c r="J1458" s="180"/>
      <c r="K1458" s="180"/>
      <c r="L1458" s="180"/>
      <c r="M1458" s="180"/>
      <c r="N1458" s="180"/>
      <c r="O1458" s="180"/>
      <c r="P1458" s="180"/>
      <c r="Q1458" s="180"/>
      <c r="R1458" s="180"/>
      <c r="S1458" s="180"/>
      <c r="T1458" s="180"/>
      <c r="U1458" s="180"/>
      <c r="V1458" s="116"/>
    </row>
    <row r="1459" spans="1:22" ht="12.75" customHeight="1" outlineLevel="1">
      <c r="A1459" s="118">
        <f xml:space="preserve"> IF(OR(D1459 = "", D1459 ="tbc", D1459 = "n/a"), 0, COUNTIF($D$7:$D$2035, D1459) - 1)</f>
        <v>0</v>
      </c>
      <c r="D1459" s="142"/>
      <c r="J1459" s="142"/>
      <c r="K1459" s="142"/>
      <c r="L1459" s="142"/>
      <c r="M1459" s="142"/>
      <c r="N1459" s="142"/>
      <c r="O1459" s="142"/>
      <c r="P1459" s="142"/>
      <c r="Q1459" s="142"/>
      <c r="R1459" s="142"/>
      <c r="S1459" s="142"/>
      <c r="T1459" s="142"/>
      <c r="U1459" s="142"/>
      <c r="V1459" s="116"/>
    </row>
    <row r="1460" spans="1:22" ht="12.75" customHeight="1" outlineLevel="1">
      <c r="A1460" s="105" t="s">
        <v>1300</v>
      </c>
      <c r="D1460" s="142"/>
      <c r="J1460" s="158"/>
      <c r="K1460" s="158"/>
      <c r="L1460" s="158"/>
      <c r="M1460" s="158"/>
      <c r="N1460" s="158"/>
      <c r="O1460" s="158"/>
      <c r="P1460" s="158"/>
      <c r="Q1460" s="158"/>
      <c r="R1460" s="158"/>
      <c r="S1460" s="158"/>
      <c r="T1460" s="158"/>
      <c r="U1460" s="158"/>
      <c r="V1460" s="116"/>
    </row>
    <row r="1461" spans="1:22" ht="12.75" customHeight="1" outlineLevel="1">
      <c r="A1461" s="118">
        <f xml:space="preserve"> IF(OR(D1461 = "", D1461 ="tbc", D1461 = "n/a"), 0, COUNTIF($D$7:$D$2035, D1461) - 1)</f>
        <v>0</v>
      </c>
      <c r="C1461" s="105"/>
      <c r="D1461" s="142"/>
      <c r="J1461" s="158"/>
      <c r="K1461" s="158"/>
      <c r="L1461" s="158"/>
      <c r="M1461" s="158"/>
      <c r="N1461" s="158"/>
      <c r="O1461" s="158"/>
      <c r="P1461" s="158"/>
      <c r="Q1461" s="158"/>
      <c r="R1461" s="158"/>
      <c r="S1461" s="158"/>
      <c r="T1461" s="158"/>
      <c r="U1461" s="158"/>
      <c r="V1461" s="116"/>
    </row>
    <row r="1462" spans="1:22" ht="12.75" customHeight="1" outlineLevel="1">
      <c r="A1462" s="118">
        <f xml:space="preserve"> IF(OR(D1462 = "", D1462 ="tbc", D1462 = "n/a"), 0, COUNTIF($D$7:$D$2035, D1462) - 1)</f>
        <v>0</v>
      </c>
      <c r="D1462" s="178"/>
      <c r="E1462" s="166" t="s">
        <v>1301</v>
      </c>
      <c r="F1462" s="166">
        <v>0</v>
      </c>
      <c r="G1462" s="166" t="s">
        <v>64</v>
      </c>
      <c r="H1462" s="166">
        <v>0</v>
      </c>
      <c r="I1462" s="166">
        <v>0</v>
      </c>
      <c r="J1462" s="169">
        <v>0</v>
      </c>
      <c r="K1462" s="169">
        <v>0</v>
      </c>
      <c r="L1462" s="169">
        <v>0.26231754413529401</v>
      </c>
      <c r="M1462" s="169">
        <v>0.26230990652390301</v>
      </c>
      <c r="N1462" s="169">
        <v>0.26230595199642798</v>
      </c>
      <c r="O1462" s="169">
        <v>0.262243079455863</v>
      </c>
      <c r="P1462" s="169">
        <v>0.26220145446115301</v>
      </c>
      <c r="Q1462" s="169">
        <v>0</v>
      </c>
      <c r="R1462" s="169">
        <v>0</v>
      </c>
      <c r="S1462" s="169">
        <v>0</v>
      </c>
      <c r="T1462" s="169">
        <v>0</v>
      </c>
      <c r="U1462" s="169">
        <v>0</v>
      </c>
      <c r="V1462" s="116"/>
    </row>
    <row r="1463" spans="1:22" ht="12.75" customHeight="1" outlineLevel="1">
      <c r="A1463" s="118">
        <f xml:space="preserve"> IF(OR(D1463 = "", D1463 ="tbc", D1463 = "n/a"), 0, COUNTIF($D$7:$D$2035, D1463) - 1)</f>
        <v>0</v>
      </c>
      <c r="D1463" s="142"/>
      <c r="J1463" s="158"/>
      <c r="K1463" s="158"/>
      <c r="L1463" s="158"/>
      <c r="M1463" s="158"/>
      <c r="N1463" s="158"/>
      <c r="O1463" s="158"/>
      <c r="P1463" s="158"/>
      <c r="Q1463" s="158"/>
      <c r="R1463" s="158"/>
      <c r="S1463" s="158"/>
      <c r="T1463" s="158"/>
      <c r="U1463" s="158"/>
      <c r="V1463" s="116"/>
    </row>
    <row r="1464" spans="1:22" ht="12.75" customHeight="1" outlineLevel="1">
      <c r="A1464" s="118">
        <f xml:space="preserve"> IF(OR(D1464 = "", D1464 ="tbc", D1464 = "n/a"), 0, COUNTIF($D$7:$D$2035, D1464) - 1)</f>
        <v>0</v>
      </c>
      <c r="D1464" s="142"/>
      <c r="J1464" s="158"/>
      <c r="K1464" s="158"/>
      <c r="L1464" s="158"/>
      <c r="M1464" s="158"/>
      <c r="N1464" s="158"/>
      <c r="O1464" s="158"/>
      <c r="P1464" s="158"/>
      <c r="Q1464" s="158"/>
      <c r="R1464" s="158"/>
      <c r="S1464" s="158"/>
      <c r="T1464" s="158"/>
      <c r="U1464" s="158"/>
      <c r="V1464" s="116"/>
    </row>
    <row r="1465" spans="1:22" ht="12.75" customHeight="1" outlineLevel="1">
      <c r="A1465" s="105" t="s">
        <v>486</v>
      </c>
      <c r="D1465" s="142"/>
      <c r="J1465" s="158"/>
      <c r="K1465" s="158"/>
      <c r="L1465" s="158"/>
      <c r="M1465" s="158"/>
      <c r="N1465" s="158"/>
      <c r="O1465" s="158"/>
      <c r="P1465" s="158"/>
      <c r="Q1465" s="158"/>
      <c r="R1465" s="158"/>
      <c r="S1465" s="158"/>
      <c r="T1465" s="158"/>
      <c r="U1465" s="158"/>
      <c r="V1465" s="116"/>
    </row>
    <row r="1466" spans="1:22" ht="12.75" customHeight="1" outlineLevel="1">
      <c r="A1466" s="118">
        <f t="shared" ref="A1466:A1471" si="120" xml:space="preserve"> IF(OR(D1466 = "", D1466 ="tbc", D1466 = "n/a"), 0, COUNTIF($D$7:$D$2035, D1466) - 1)</f>
        <v>0</v>
      </c>
      <c r="D1466" s="142"/>
      <c r="J1466" s="158"/>
      <c r="K1466" s="158"/>
      <c r="L1466" s="158"/>
      <c r="M1466" s="158"/>
      <c r="N1466" s="158"/>
      <c r="O1466" s="158"/>
      <c r="P1466" s="158"/>
      <c r="Q1466" s="158"/>
      <c r="R1466" s="158"/>
      <c r="S1466" s="158"/>
      <c r="T1466" s="158"/>
      <c r="U1466" s="158"/>
      <c r="V1466" s="116"/>
    </row>
    <row r="1467" spans="1:22" ht="12.75" customHeight="1" outlineLevel="1">
      <c r="A1467" s="118">
        <f t="shared" si="120"/>
        <v>0</v>
      </c>
      <c r="B1467" s="138" t="s">
        <v>331</v>
      </c>
      <c r="C1467" s="138"/>
      <c r="D1467" s="151"/>
      <c r="E1467" s="139"/>
      <c r="J1467" s="158"/>
      <c r="K1467" s="158"/>
      <c r="L1467" s="158"/>
      <c r="M1467" s="158"/>
      <c r="N1467" s="158"/>
      <c r="O1467" s="158"/>
      <c r="P1467" s="158"/>
      <c r="Q1467" s="158"/>
      <c r="R1467" s="158"/>
      <c r="S1467" s="158"/>
      <c r="T1467" s="158"/>
      <c r="U1467" s="158"/>
      <c r="V1467" s="116"/>
    </row>
    <row r="1468" spans="1:22" ht="12.75" customHeight="1" outlineLevel="1">
      <c r="A1468" s="118">
        <f t="shared" si="120"/>
        <v>0</v>
      </c>
      <c r="C1468" s="105"/>
      <c r="D1468" s="142"/>
      <c r="J1468" s="158"/>
      <c r="K1468" s="158"/>
      <c r="L1468" s="158"/>
      <c r="M1468" s="158"/>
      <c r="N1468" s="158"/>
      <c r="O1468" s="158"/>
      <c r="P1468" s="158"/>
      <c r="Q1468" s="158"/>
      <c r="R1468" s="158"/>
      <c r="S1468" s="158"/>
      <c r="T1468" s="158"/>
      <c r="U1468" s="158"/>
      <c r="V1468" s="116"/>
    </row>
    <row r="1469" spans="1:22" ht="12.75" customHeight="1" outlineLevel="1">
      <c r="A1469" s="118">
        <f t="shared" si="120"/>
        <v>0</v>
      </c>
      <c r="D1469" s="164" t="s">
        <v>1302</v>
      </c>
      <c r="E1469" s="180" t="s">
        <v>1303</v>
      </c>
      <c r="G1469" s="106" t="s">
        <v>97</v>
      </c>
      <c r="J1469" s="179">
        <v>0</v>
      </c>
      <c r="K1469" s="179">
        <v>1</v>
      </c>
      <c r="L1469" s="179">
        <v>1</v>
      </c>
      <c r="M1469" s="179">
        <v>1</v>
      </c>
      <c r="N1469" s="179">
        <v>1</v>
      </c>
      <c r="O1469" s="179">
        <v>1</v>
      </c>
      <c r="P1469" s="179">
        <v>1</v>
      </c>
      <c r="Q1469" s="179">
        <v>0</v>
      </c>
      <c r="R1469" s="179">
        <v>0</v>
      </c>
      <c r="S1469" s="179">
        <v>0</v>
      </c>
      <c r="T1469" s="179">
        <v>0</v>
      </c>
      <c r="U1469" s="179">
        <v>0</v>
      </c>
      <c r="V1469" s="116"/>
    </row>
    <row r="1470" spans="1:22" ht="12.75" customHeight="1" outlineLevel="1">
      <c r="A1470" s="118">
        <f t="shared" si="120"/>
        <v>0</v>
      </c>
      <c r="D1470" s="142"/>
      <c r="J1470" s="158"/>
      <c r="K1470" s="158"/>
      <c r="L1470" s="158"/>
      <c r="M1470" s="158"/>
      <c r="N1470" s="158"/>
      <c r="O1470" s="158"/>
      <c r="P1470" s="158"/>
      <c r="Q1470" s="158"/>
      <c r="R1470" s="158"/>
      <c r="S1470" s="158"/>
      <c r="T1470" s="158"/>
      <c r="U1470" s="158"/>
      <c r="V1470" s="116"/>
    </row>
    <row r="1471" spans="1:22" ht="12.75" customHeight="1" outlineLevel="1">
      <c r="A1471" s="118">
        <f t="shared" si="120"/>
        <v>0</v>
      </c>
      <c r="D1471" s="142"/>
      <c r="V1471" s="116"/>
    </row>
    <row r="1472" spans="1:22" ht="12.75" customHeight="1" outlineLevel="1">
      <c r="A1472" s="105" t="s">
        <v>1304</v>
      </c>
      <c r="D1472" s="142"/>
      <c r="J1472" s="158"/>
      <c r="K1472" s="158"/>
      <c r="L1472" s="158"/>
      <c r="M1472" s="158"/>
      <c r="N1472" s="158"/>
      <c r="O1472" s="158"/>
      <c r="P1472" s="158"/>
      <c r="Q1472" s="158"/>
      <c r="R1472" s="158"/>
      <c r="S1472" s="158"/>
      <c r="T1472" s="158"/>
      <c r="U1472" s="158"/>
      <c r="V1472" s="116"/>
    </row>
    <row r="1473" spans="1:23" ht="12.75" customHeight="1" outlineLevel="1">
      <c r="A1473" s="118">
        <f xml:space="preserve"> IF(OR(D1473 = "", D1473 ="tbc", D1473 = "n/a"), 0, COUNTIF($D$7:$D$2035, D1473) - 1)</f>
        <v>0</v>
      </c>
      <c r="C1473" s="105"/>
      <c r="D1473" s="142"/>
      <c r="J1473" s="158"/>
      <c r="K1473" s="158"/>
      <c r="L1473" s="158"/>
      <c r="M1473" s="158"/>
      <c r="N1473" s="158"/>
      <c r="O1473" s="158"/>
      <c r="P1473" s="158"/>
      <c r="Q1473" s="158"/>
      <c r="R1473" s="158"/>
      <c r="S1473" s="158"/>
      <c r="T1473" s="158"/>
      <c r="U1473" s="158"/>
      <c r="V1473" s="116"/>
    </row>
    <row r="1474" spans="1:23" ht="12.75" customHeight="1" outlineLevel="1">
      <c r="A1474" s="118">
        <f xml:space="preserve"> IF(OR(D1474 = "", D1474 ="tbc", D1474 = "n/a"), 0, COUNTIF($D$7:$D$2035, D1474) - 1)</f>
        <v>0</v>
      </c>
      <c r="D1474" s="178"/>
      <c r="E1474" s="142" t="s">
        <v>1305</v>
      </c>
      <c r="F1474" s="142">
        <v>0</v>
      </c>
      <c r="G1474" s="166" t="s">
        <v>333</v>
      </c>
      <c r="H1474" s="180">
        <v>0</v>
      </c>
      <c r="I1474" s="142">
        <v>0</v>
      </c>
      <c r="J1474" s="179">
        <v>0</v>
      </c>
      <c r="K1474" s="179">
        <v>0</v>
      </c>
      <c r="L1474" s="179">
        <v>25.784228563567702</v>
      </c>
      <c r="M1474" s="179">
        <v>25.853759382568899</v>
      </c>
      <c r="N1474" s="179">
        <v>25.931362942628699</v>
      </c>
      <c r="O1474" s="179">
        <v>26.028012413819098</v>
      </c>
      <c r="P1474" s="179">
        <v>26.105907965002501</v>
      </c>
      <c r="Q1474" s="179">
        <v>0</v>
      </c>
      <c r="R1474" s="179">
        <v>0</v>
      </c>
      <c r="S1474" s="179">
        <v>0</v>
      </c>
      <c r="T1474" s="179">
        <v>0</v>
      </c>
      <c r="U1474" s="179">
        <v>0</v>
      </c>
      <c r="V1474" s="116"/>
    </row>
    <row r="1475" spans="1:23" ht="12.75" customHeight="1" outlineLevel="1">
      <c r="A1475" s="118">
        <f xml:space="preserve"> IF(OR(D1475 = "", D1475 ="tbc", D1475 = "n/a"), 0, COUNTIF($D$7:$D$2035, D1475) - 1)</f>
        <v>0</v>
      </c>
      <c r="D1475" s="178"/>
      <c r="E1475" s="142" t="s">
        <v>1306</v>
      </c>
      <c r="F1475" s="142">
        <v>0</v>
      </c>
      <c r="G1475" s="142" t="s">
        <v>333</v>
      </c>
      <c r="H1475" s="180">
        <v>0</v>
      </c>
      <c r="I1475" s="142">
        <v>0</v>
      </c>
      <c r="J1475" s="179">
        <v>0</v>
      </c>
      <c r="K1475" s="179">
        <v>0</v>
      </c>
      <c r="L1475" s="179">
        <v>0</v>
      </c>
      <c r="M1475" s="179">
        <v>0</v>
      </c>
      <c r="N1475" s="179">
        <v>0</v>
      </c>
      <c r="O1475" s="179">
        <v>0</v>
      </c>
      <c r="P1475" s="179">
        <v>0</v>
      </c>
      <c r="Q1475" s="179">
        <v>0</v>
      </c>
      <c r="R1475" s="179">
        <v>0</v>
      </c>
      <c r="S1475" s="179">
        <v>0</v>
      </c>
      <c r="T1475" s="179">
        <v>0</v>
      </c>
      <c r="U1475" s="179">
        <v>0</v>
      </c>
      <c r="V1475" s="116"/>
    </row>
    <row r="1476" spans="1:23" ht="12.75" customHeight="1" outlineLevel="1">
      <c r="A1476" s="118">
        <f xml:space="preserve"> IF(OR(D1476 = "", D1476 ="tbc", D1476 = "n/a"), 0, COUNTIF($D$7:$D$2035, D1476) - 1)</f>
        <v>0</v>
      </c>
      <c r="D1476" s="142"/>
      <c r="J1476" s="158"/>
      <c r="K1476" s="158"/>
      <c r="L1476" s="158"/>
      <c r="M1476" s="158"/>
      <c r="N1476" s="158"/>
      <c r="O1476" s="158"/>
      <c r="P1476" s="158"/>
      <c r="Q1476" s="158"/>
      <c r="R1476" s="158"/>
      <c r="S1476" s="158"/>
      <c r="T1476" s="158"/>
      <c r="U1476" s="158"/>
      <c r="V1476" s="116"/>
    </row>
    <row r="1477" spans="1:23" ht="12.75" customHeight="1" outlineLevel="1">
      <c r="A1477" s="118">
        <f xml:space="preserve"> IF(OR(D1477 = "", D1477 ="tbc", D1477 = "n/a"), 0, COUNTIF($D$7:$D$2035, D1477) - 1)</f>
        <v>0</v>
      </c>
      <c r="D1477" s="142"/>
      <c r="J1477" s="158"/>
      <c r="K1477" s="158"/>
      <c r="L1477" s="158"/>
      <c r="M1477" s="158"/>
      <c r="N1477" s="158"/>
      <c r="O1477" s="158"/>
      <c r="P1477" s="158"/>
      <c r="Q1477" s="158"/>
      <c r="R1477" s="158"/>
      <c r="S1477" s="158"/>
      <c r="T1477" s="158"/>
      <c r="U1477" s="158"/>
      <c r="V1477" s="116"/>
    </row>
    <row r="1478" spans="1:23" ht="12.75" customHeight="1" outlineLevel="1">
      <c r="A1478" s="105" t="s">
        <v>525</v>
      </c>
      <c r="D1478" s="142"/>
      <c r="J1478" s="158"/>
      <c r="K1478" s="158"/>
      <c r="L1478" s="158"/>
      <c r="M1478" s="158"/>
      <c r="N1478" s="158"/>
      <c r="O1478" s="158"/>
      <c r="P1478" s="158"/>
      <c r="Q1478" s="158"/>
      <c r="R1478" s="158"/>
      <c r="S1478" s="158"/>
      <c r="T1478" s="158"/>
      <c r="U1478" s="158"/>
      <c r="V1478" s="116"/>
    </row>
    <row r="1479" spans="1:23" ht="12.75" customHeight="1" outlineLevel="1">
      <c r="A1479" s="118">
        <f xml:space="preserve"> IF(OR(D1479 = "", D1479 ="tbc", D1479 = "n/a"), 0, COUNTIF($D$7:$D$2035, D1479) - 1)</f>
        <v>0</v>
      </c>
      <c r="D1479" s="142"/>
      <c r="H1479" s="158"/>
      <c r="I1479" s="158"/>
      <c r="J1479" s="158"/>
      <c r="K1479" s="158"/>
      <c r="L1479" s="158"/>
      <c r="M1479" s="158"/>
      <c r="N1479" s="158"/>
      <c r="O1479" s="158"/>
      <c r="P1479" s="158"/>
      <c r="Q1479" s="158"/>
      <c r="R1479" s="158"/>
      <c r="S1479" s="158"/>
      <c r="T1479" s="158"/>
      <c r="U1479" s="158"/>
      <c r="V1479" s="116"/>
    </row>
    <row r="1480" spans="1:23" ht="12.75" customHeight="1" outlineLevel="1">
      <c r="A1480" s="118">
        <f xml:space="preserve"> IF(OR(D1480 = "", D1480 ="tbc", D1480 = "n/a"), 0, COUNTIF($D$7:$D$2035, D1480) - 1)</f>
        <v>0</v>
      </c>
      <c r="B1480" s="209"/>
      <c r="C1480" s="210"/>
      <c r="D1480" s="164" t="s">
        <v>1307</v>
      </c>
      <c r="E1480" s="185" t="s">
        <v>1308</v>
      </c>
      <c r="F1480" s="213"/>
      <c r="G1480" s="213" t="s">
        <v>29</v>
      </c>
      <c r="H1480" s="213"/>
      <c r="I1480" s="213"/>
      <c r="J1480" s="187">
        <v>0</v>
      </c>
      <c r="K1480" s="187">
        <v>0</v>
      </c>
      <c r="L1480" s="187">
        <v>16.853398304437601</v>
      </c>
      <c r="M1480" s="187">
        <v>18.003884371351798</v>
      </c>
      <c r="N1480" s="187">
        <v>19.3607307823093</v>
      </c>
      <c r="O1480" s="187">
        <v>20.4442797078379</v>
      </c>
      <c r="P1480" s="187">
        <v>18.127030822453399</v>
      </c>
      <c r="Q1480" s="187">
        <v>0</v>
      </c>
      <c r="R1480" s="187">
        <v>0</v>
      </c>
      <c r="S1480" s="187">
        <v>0</v>
      </c>
      <c r="T1480" s="187">
        <v>0</v>
      </c>
      <c r="U1480" s="187">
        <v>0</v>
      </c>
      <c r="V1480" s="211"/>
      <c r="W1480" s="212" t="s">
        <v>342</v>
      </c>
    </row>
    <row r="1481" spans="1:23" ht="12.75" customHeight="1" outlineLevel="1">
      <c r="A1481" s="118">
        <f xml:space="preserve"> IF(OR(D1481 = "", D1481 ="tbc", D1481 = "n/a"), 0, COUNTIF($D$7:$D$2035, D1481) - 1)</f>
        <v>0</v>
      </c>
      <c r="B1481" s="209"/>
      <c r="C1481" s="210"/>
      <c r="D1481" s="185" t="s">
        <v>1309</v>
      </c>
      <c r="E1481" s="185" t="s">
        <v>1310</v>
      </c>
      <c r="F1481" s="213"/>
      <c r="G1481" s="213"/>
      <c r="H1481" s="213"/>
      <c r="I1481" s="213"/>
      <c r="J1481" s="187">
        <v>0</v>
      </c>
      <c r="K1481" s="187">
        <v>0</v>
      </c>
      <c r="L1481" s="187">
        <v>15.3383906863157</v>
      </c>
      <c r="M1481" s="187">
        <v>15.5183675588595</v>
      </c>
      <c r="N1481" s="187">
        <v>27.035321971199501</v>
      </c>
      <c r="O1481" s="187">
        <v>5.2663252072068198</v>
      </c>
      <c r="P1481" s="187">
        <v>2.94675576972105</v>
      </c>
      <c r="Q1481" s="187">
        <v>0</v>
      </c>
      <c r="R1481" s="187">
        <v>0</v>
      </c>
      <c r="S1481" s="187">
        <v>0</v>
      </c>
      <c r="T1481" s="187">
        <v>0</v>
      </c>
      <c r="U1481" s="187">
        <v>0</v>
      </c>
      <c r="V1481" s="211"/>
      <c r="W1481" s="212" t="s">
        <v>342</v>
      </c>
    </row>
    <row r="1482" spans="1:23" ht="12.75" customHeight="1" outlineLevel="1">
      <c r="A1482" s="118">
        <f xml:space="preserve"> IF(OR(D1482 = "", D1482 ="tbc", D1482 = "n/a"), 0, COUNTIF($D$7:$D$2035, D1482) - 1)</f>
        <v>0</v>
      </c>
      <c r="D1482" s="142"/>
      <c r="J1482" s="158"/>
      <c r="K1482" s="158"/>
      <c r="L1482" s="158"/>
      <c r="M1482" s="158"/>
      <c r="N1482" s="158"/>
      <c r="O1482" s="158"/>
      <c r="P1482" s="158"/>
      <c r="Q1482" s="158"/>
      <c r="R1482" s="158"/>
      <c r="S1482" s="158"/>
      <c r="T1482" s="158"/>
      <c r="U1482" s="158"/>
      <c r="V1482" s="116"/>
    </row>
    <row r="1483" spans="1:23" ht="12.75" customHeight="1" outlineLevel="1">
      <c r="A1483" s="105" t="s">
        <v>1311</v>
      </c>
      <c r="D1483" s="142"/>
      <c r="J1483" s="158"/>
      <c r="K1483" s="158"/>
      <c r="L1483" s="158"/>
      <c r="M1483" s="158"/>
      <c r="N1483" s="158"/>
      <c r="O1483" s="158"/>
      <c r="P1483" s="158"/>
      <c r="Q1483" s="158"/>
      <c r="R1483" s="158"/>
      <c r="S1483" s="158"/>
      <c r="T1483" s="158"/>
      <c r="U1483" s="158"/>
      <c r="V1483" s="116"/>
    </row>
    <row r="1484" spans="1:23" ht="12.75" customHeight="1" outlineLevel="1">
      <c r="A1484" s="118">
        <f xml:space="preserve"> IF(OR(D1484 = "", D1484 ="tbc", D1484 = "n/a"), 0, COUNTIF($D$7:$D$2035, D1484) - 1)</f>
        <v>0</v>
      </c>
      <c r="D1484" s="142"/>
      <c r="J1484" s="158"/>
      <c r="K1484" s="158"/>
      <c r="L1484" s="158"/>
      <c r="M1484" s="158"/>
      <c r="N1484" s="158"/>
      <c r="O1484" s="158"/>
      <c r="P1484" s="158"/>
      <c r="Q1484" s="158"/>
      <c r="R1484" s="158"/>
      <c r="S1484" s="158"/>
      <c r="T1484" s="158"/>
      <c r="U1484" s="158"/>
      <c r="V1484" s="116"/>
    </row>
    <row r="1485" spans="1:23" ht="12.75" customHeight="1" outlineLevel="1">
      <c r="A1485" s="118">
        <f xml:space="preserve"> IF(OR(D1485 = "", D1485 ="tbc", D1485 = "n/a"), 0, COUNTIF($D$7:$D$2035, D1485) - 1)</f>
        <v>0</v>
      </c>
      <c r="B1485" s="176"/>
      <c r="C1485" s="177"/>
      <c r="D1485" s="178"/>
      <c r="E1485" s="166" t="s">
        <v>1312</v>
      </c>
      <c r="F1485" s="166">
        <v>0</v>
      </c>
      <c r="G1485" s="166" t="s">
        <v>64</v>
      </c>
      <c r="H1485" s="166">
        <v>0</v>
      </c>
      <c r="I1485" s="166">
        <v>0</v>
      </c>
      <c r="J1485" s="169">
        <v>0</v>
      </c>
      <c r="K1485" s="169">
        <v>0</v>
      </c>
      <c r="L1485" s="169">
        <v>4.1834703625000857E-2</v>
      </c>
      <c r="M1485" s="169">
        <v>4.1834703625000857E-2</v>
      </c>
      <c r="N1485" s="169">
        <v>4.1834703625000857E-2</v>
      </c>
      <c r="O1485" s="169">
        <v>4.1834703625000857E-2</v>
      </c>
      <c r="P1485" s="169">
        <v>4.1834703625000857E-2</v>
      </c>
      <c r="Q1485" s="169">
        <v>4.1834703625000857E-2</v>
      </c>
      <c r="R1485" s="169">
        <v>4.1834703625000857E-2</v>
      </c>
      <c r="S1485" s="169">
        <v>4.1834703625000857E-2</v>
      </c>
      <c r="T1485" s="169">
        <v>4.1834703625000857E-2</v>
      </c>
      <c r="U1485" s="169">
        <v>4.1834703625000857E-2</v>
      </c>
      <c r="V1485" s="116"/>
    </row>
    <row r="1486" spans="1:23" ht="12.75" customHeight="1" outlineLevel="1">
      <c r="A1486" s="118">
        <f xml:space="preserve"> IF(OR(D1486 = "", D1486 ="tbc", D1486 = "n/a"), 0, COUNTIF($D$7:$D$2035, D1486) - 1)</f>
        <v>0</v>
      </c>
      <c r="D1486" s="142"/>
      <c r="J1486" s="158"/>
      <c r="K1486" s="158"/>
      <c r="L1486" s="158"/>
      <c r="M1486" s="158"/>
      <c r="N1486" s="158"/>
      <c r="O1486" s="158"/>
      <c r="P1486" s="158"/>
      <c r="Q1486" s="158"/>
      <c r="R1486" s="158"/>
      <c r="S1486" s="158"/>
      <c r="T1486" s="158"/>
      <c r="U1486" s="158"/>
      <c r="V1486" s="116"/>
    </row>
    <row r="1487" spans="1:23" ht="12.75" customHeight="1" outlineLevel="1">
      <c r="A1487" s="118">
        <f xml:space="preserve"> IF(OR(D1487 = "", D1487 ="tbc", D1487 = "n/a"), 0, COUNTIF($D$7:$D$2035, D1487) - 1)</f>
        <v>0</v>
      </c>
      <c r="D1487" s="142"/>
      <c r="J1487" s="158"/>
      <c r="K1487" s="158"/>
      <c r="L1487" s="158"/>
      <c r="M1487" s="158"/>
      <c r="N1487" s="158"/>
      <c r="O1487" s="158"/>
      <c r="P1487" s="158"/>
      <c r="Q1487" s="158"/>
      <c r="R1487" s="158"/>
      <c r="S1487" s="158"/>
      <c r="T1487" s="158"/>
      <c r="U1487" s="158"/>
      <c r="V1487" s="116"/>
    </row>
    <row r="1488" spans="1:23" ht="12.75" customHeight="1" outlineLevel="1">
      <c r="A1488" s="105" t="s">
        <v>563</v>
      </c>
      <c r="D1488" s="142"/>
      <c r="J1488" s="158"/>
      <c r="K1488" s="158"/>
      <c r="L1488" s="158"/>
      <c r="M1488" s="158"/>
      <c r="N1488" s="158"/>
      <c r="O1488" s="158"/>
      <c r="P1488" s="158"/>
      <c r="Q1488" s="158"/>
      <c r="R1488" s="158"/>
      <c r="S1488" s="158"/>
      <c r="T1488" s="158"/>
      <c r="U1488" s="158"/>
      <c r="V1488" s="116"/>
    </row>
    <row r="1489" spans="1:23" ht="12.75" customHeight="1" outlineLevel="1">
      <c r="A1489" s="118">
        <f xml:space="preserve"> IF(OR(D1489 = "", D1489 ="tbc", D1489 = "n/a"), 0, COUNTIF($D$7:$D$2035, D1489) - 1)</f>
        <v>0</v>
      </c>
      <c r="D1489" s="142"/>
      <c r="F1489" s="117" t="s">
        <v>1313</v>
      </c>
      <c r="J1489" s="158"/>
      <c r="K1489" s="158"/>
      <c r="L1489" s="158"/>
      <c r="M1489" s="158"/>
      <c r="N1489" s="158"/>
      <c r="O1489" s="158"/>
      <c r="P1489" s="158"/>
      <c r="Q1489" s="158"/>
      <c r="R1489" s="158"/>
      <c r="S1489" s="158"/>
      <c r="T1489" s="158"/>
      <c r="U1489" s="158"/>
      <c r="V1489" s="116"/>
    </row>
    <row r="1490" spans="1:23" ht="12.75" customHeight="1" outlineLevel="1">
      <c r="A1490" s="118">
        <f xml:space="preserve"> IF(OR(D1490 = "", D1490 ="tbc", D1490 = "n/a"), 0, COUNTIF($D$7:$D$2035, D1490) - 1)</f>
        <v>0</v>
      </c>
      <c r="D1490" s="304"/>
      <c r="E1490" s="256" t="str">
        <f t="shared" ref="E1490:U1490" si="121" xml:space="preserve"> E$37</f>
        <v>Statutory Corporation tax rate</v>
      </c>
      <c r="F1490" s="256" t="str">
        <f t="shared" si="121"/>
        <v>Global input</v>
      </c>
      <c r="G1490" s="256" t="str">
        <f t="shared" si="121"/>
        <v>%</v>
      </c>
      <c r="H1490" s="256">
        <f t="shared" si="121"/>
        <v>0</v>
      </c>
      <c r="I1490" s="117">
        <f t="shared" si="121"/>
        <v>0</v>
      </c>
      <c r="J1490" s="256">
        <f t="shared" si="121"/>
        <v>0</v>
      </c>
      <c r="K1490" s="256">
        <f t="shared" si="121"/>
        <v>0</v>
      </c>
      <c r="L1490" s="256">
        <f t="shared" si="121"/>
        <v>0.17</v>
      </c>
      <c r="M1490" s="256">
        <f t="shared" si="121"/>
        <v>0.17</v>
      </c>
      <c r="N1490" s="256">
        <f t="shared" si="121"/>
        <v>0.17</v>
      </c>
      <c r="O1490" s="256">
        <f t="shared" si="121"/>
        <v>0.17</v>
      </c>
      <c r="P1490" s="256">
        <f t="shared" si="121"/>
        <v>0.17</v>
      </c>
      <c r="Q1490" s="256">
        <f t="shared" si="121"/>
        <v>0</v>
      </c>
      <c r="R1490" s="256">
        <f t="shared" si="121"/>
        <v>0</v>
      </c>
      <c r="S1490" s="256">
        <f t="shared" si="121"/>
        <v>0</v>
      </c>
      <c r="T1490" s="256">
        <f t="shared" si="121"/>
        <v>0</v>
      </c>
      <c r="U1490" s="256">
        <f t="shared" si="121"/>
        <v>0</v>
      </c>
      <c r="V1490" s="116"/>
    </row>
    <row r="1491" spans="1:23" ht="12.75" customHeight="1" outlineLevel="1">
      <c r="A1491" s="118">
        <f xml:space="preserve"> IF(OR(D1491 = "", D1491 ="tbc", D1491 = "n/a"), 0, COUNTIF($D$7:$D$2035, D1491) - 1)</f>
        <v>0</v>
      </c>
      <c r="D1491" s="142"/>
      <c r="J1491" s="158"/>
      <c r="K1491" s="158"/>
      <c r="L1491" s="158"/>
      <c r="M1491" s="158"/>
      <c r="N1491" s="158"/>
      <c r="O1491" s="158"/>
      <c r="P1491" s="158"/>
      <c r="Q1491" s="158"/>
      <c r="R1491" s="158"/>
      <c r="S1491" s="158"/>
      <c r="T1491" s="158"/>
      <c r="U1491" s="158"/>
      <c r="V1491" s="116"/>
    </row>
    <row r="1492" spans="1:23">
      <c r="D1492" s="142"/>
      <c r="V1492" s="116"/>
    </row>
    <row r="1493" spans="1:23" s="135" customFormat="1" ht="15" customHeight="1">
      <c r="A1493" s="131" t="s">
        <v>1314</v>
      </c>
      <c r="B1493" s="131"/>
      <c r="C1493" s="132"/>
      <c r="D1493" s="131"/>
      <c r="E1493" s="131"/>
      <c r="F1493" s="131"/>
      <c r="G1493" s="131"/>
      <c r="H1493" s="131"/>
      <c r="I1493" s="131"/>
      <c r="J1493" s="131"/>
      <c r="K1493" s="131"/>
      <c r="L1493" s="131"/>
      <c r="M1493" s="131"/>
      <c r="N1493" s="131"/>
      <c r="O1493" s="131"/>
      <c r="P1493" s="131"/>
      <c r="Q1493" s="131"/>
      <c r="R1493" s="131"/>
      <c r="S1493" s="131"/>
      <c r="T1493" s="131"/>
      <c r="U1493" s="131"/>
      <c r="V1493" s="133"/>
      <c r="W1493" s="134"/>
    </row>
    <row r="1494" spans="1:23" ht="12.75" customHeight="1" outlineLevel="1">
      <c r="A1494" s="118">
        <f xml:space="preserve"> IF(OR(D1494 = "", D1494 ="tbc", D1494 = "n/a"), 0, COUNTIF($D$7:$D$2035, D1494) - 1)</f>
        <v>0</v>
      </c>
      <c r="D1494" s="142"/>
      <c r="V1494" s="116"/>
    </row>
    <row r="1495" spans="1:23" ht="12.75" customHeight="1" outlineLevel="1">
      <c r="A1495" s="105" t="s">
        <v>431</v>
      </c>
      <c r="D1495" s="142"/>
      <c r="J1495" s="158"/>
      <c r="K1495" s="158"/>
      <c r="L1495" s="158"/>
      <c r="M1495" s="158"/>
      <c r="N1495" s="158"/>
      <c r="O1495" s="158"/>
      <c r="P1495" s="158"/>
      <c r="Q1495" s="158"/>
      <c r="R1495" s="158"/>
      <c r="S1495" s="158"/>
      <c r="T1495" s="158"/>
      <c r="U1495" s="158"/>
      <c r="V1495" s="116"/>
    </row>
    <row r="1496" spans="1:23" ht="12.75" customHeight="1" outlineLevel="1">
      <c r="A1496" s="118">
        <f t="shared" ref="A1496:A1559" si="122" xml:space="preserve"> IF(OR(D1496 = "", D1496 ="tbc", D1496 = "n/a"), 0, COUNTIF($D$7:$D$2035, D1496) - 1)</f>
        <v>0</v>
      </c>
      <c r="D1496" s="142"/>
      <c r="J1496" s="158"/>
      <c r="K1496" s="158"/>
      <c r="L1496" s="158"/>
      <c r="M1496" s="158"/>
      <c r="N1496" s="158"/>
      <c r="O1496" s="158"/>
      <c r="P1496" s="158"/>
      <c r="Q1496" s="158"/>
      <c r="R1496" s="158"/>
      <c r="S1496" s="158"/>
      <c r="T1496" s="158"/>
      <c r="U1496" s="158"/>
      <c r="V1496" s="116"/>
    </row>
    <row r="1497" spans="1:23" ht="12.75" customHeight="1" outlineLevel="1">
      <c r="A1497" s="118">
        <f t="shared" si="122"/>
        <v>0</v>
      </c>
      <c r="B1497" s="138" t="s">
        <v>247</v>
      </c>
      <c r="C1497" s="138"/>
      <c r="D1497" s="151"/>
      <c r="E1497" s="139"/>
      <c r="J1497" s="158"/>
      <c r="K1497" s="158"/>
      <c r="L1497" s="158"/>
      <c r="M1497" s="158"/>
      <c r="N1497" s="158"/>
      <c r="O1497" s="158"/>
      <c r="P1497" s="158"/>
      <c r="Q1497" s="158"/>
      <c r="R1497" s="158"/>
      <c r="S1497" s="158"/>
      <c r="T1497" s="158"/>
      <c r="U1497" s="158"/>
      <c r="V1497" s="116"/>
    </row>
    <row r="1498" spans="1:23" ht="12.75" customHeight="1" outlineLevel="1">
      <c r="A1498" s="118">
        <f t="shared" si="122"/>
        <v>0</v>
      </c>
      <c r="C1498" s="105"/>
      <c r="D1498" s="142"/>
      <c r="J1498" s="158"/>
      <c r="K1498" s="158"/>
      <c r="L1498" s="158"/>
      <c r="M1498" s="158"/>
      <c r="N1498" s="158"/>
      <c r="O1498" s="158"/>
      <c r="P1498" s="158"/>
      <c r="Q1498" s="158"/>
      <c r="R1498" s="158"/>
      <c r="S1498" s="158"/>
      <c r="T1498" s="158"/>
      <c r="U1498" s="158"/>
      <c r="V1498" s="116"/>
    </row>
    <row r="1499" spans="1:23" ht="12.75" customHeight="1" outlineLevel="1">
      <c r="A1499" s="118">
        <f t="shared" si="122"/>
        <v>0</v>
      </c>
      <c r="C1499" s="105" t="s">
        <v>1315</v>
      </c>
      <c r="D1499" s="142"/>
      <c r="J1499" s="158"/>
      <c r="K1499" s="158"/>
      <c r="L1499" s="158"/>
      <c r="M1499" s="158"/>
      <c r="N1499" s="158"/>
      <c r="O1499" s="158"/>
      <c r="P1499" s="158"/>
      <c r="Q1499" s="158"/>
      <c r="R1499" s="158"/>
      <c r="S1499" s="158"/>
      <c r="T1499" s="158"/>
      <c r="U1499" s="158"/>
      <c r="V1499" s="116"/>
    </row>
    <row r="1500" spans="1:23" ht="12.75" customHeight="1" outlineLevel="1">
      <c r="A1500" s="118">
        <f t="shared" si="122"/>
        <v>0</v>
      </c>
      <c r="C1500" s="105"/>
      <c r="D1500" s="142"/>
      <c r="E1500" s="166" t="s">
        <v>1316</v>
      </c>
      <c r="F1500" s="166">
        <v>0</v>
      </c>
      <c r="G1500" s="166" t="s">
        <v>64</v>
      </c>
      <c r="H1500" s="166">
        <v>0</v>
      </c>
      <c r="I1500" s="166">
        <v>0</v>
      </c>
      <c r="J1500" s="169">
        <v>0</v>
      </c>
      <c r="K1500" s="169">
        <v>0</v>
      </c>
      <c r="L1500" s="169">
        <v>0</v>
      </c>
      <c r="M1500" s="169">
        <v>0</v>
      </c>
      <c r="N1500" s="169">
        <v>0</v>
      </c>
      <c r="O1500" s="169">
        <v>0</v>
      </c>
      <c r="P1500" s="169">
        <v>0</v>
      </c>
      <c r="Q1500" s="169">
        <v>0</v>
      </c>
      <c r="R1500" s="169">
        <v>0</v>
      </c>
      <c r="S1500" s="169">
        <v>0</v>
      </c>
      <c r="T1500" s="169">
        <v>0</v>
      </c>
      <c r="U1500" s="169">
        <v>0</v>
      </c>
      <c r="V1500" s="116"/>
    </row>
    <row r="1501" spans="1:23" ht="12.75" customHeight="1" outlineLevel="2">
      <c r="A1501" s="118">
        <f t="shared" si="122"/>
        <v>0</v>
      </c>
      <c r="C1501" s="105"/>
      <c r="D1501" s="142"/>
      <c r="E1501" s="166" t="s">
        <v>1317</v>
      </c>
      <c r="F1501" s="166">
        <v>0</v>
      </c>
      <c r="G1501" s="166" t="s">
        <v>64</v>
      </c>
      <c r="H1501" s="166">
        <v>0</v>
      </c>
      <c r="I1501" s="166">
        <v>0</v>
      </c>
      <c r="J1501" s="169">
        <v>0</v>
      </c>
      <c r="K1501" s="169">
        <v>0</v>
      </c>
      <c r="L1501" s="169">
        <v>0</v>
      </c>
      <c r="M1501" s="169">
        <v>0</v>
      </c>
      <c r="N1501" s="169">
        <v>0</v>
      </c>
      <c r="O1501" s="169">
        <v>0</v>
      </c>
      <c r="P1501" s="169">
        <v>0</v>
      </c>
      <c r="Q1501" s="169">
        <v>0</v>
      </c>
      <c r="R1501" s="169">
        <v>0</v>
      </c>
      <c r="S1501" s="169">
        <v>0</v>
      </c>
      <c r="T1501" s="169">
        <v>0</v>
      </c>
      <c r="U1501" s="169">
        <v>0</v>
      </c>
      <c r="V1501" s="116"/>
    </row>
    <row r="1502" spans="1:23" ht="12.75" customHeight="1" outlineLevel="2">
      <c r="A1502" s="118">
        <f t="shared" si="122"/>
        <v>0</v>
      </c>
      <c r="C1502" s="105"/>
      <c r="D1502" s="142"/>
      <c r="E1502" s="166" t="s">
        <v>1318</v>
      </c>
      <c r="F1502" s="166">
        <v>0</v>
      </c>
      <c r="G1502" s="166" t="s">
        <v>64</v>
      </c>
      <c r="H1502" s="166">
        <v>0</v>
      </c>
      <c r="I1502" s="166">
        <v>0</v>
      </c>
      <c r="J1502" s="169">
        <v>0</v>
      </c>
      <c r="K1502" s="169">
        <v>0</v>
      </c>
      <c r="L1502" s="169">
        <v>0</v>
      </c>
      <c r="M1502" s="169">
        <v>0</v>
      </c>
      <c r="N1502" s="169">
        <v>0</v>
      </c>
      <c r="O1502" s="169">
        <v>0</v>
      </c>
      <c r="P1502" s="169">
        <v>0</v>
      </c>
      <c r="Q1502" s="169">
        <v>0</v>
      </c>
      <c r="R1502" s="169">
        <v>0</v>
      </c>
      <c r="S1502" s="169">
        <v>0</v>
      </c>
      <c r="T1502" s="169">
        <v>0</v>
      </c>
      <c r="U1502" s="169">
        <v>0</v>
      </c>
      <c r="V1502" s="116"/>
    </row>
    <row r="1503" spans="1:23" ht="12.75" customHeight="1" outlineLevel="2">
      <c r="A1503" s="118">
        <f t="shared" si="122"/>
        <v>0</v>
      </c>
      <c r="C1503" s="105"/>
      <c r="D1503" s="142"/>
      <c r="E1503" s="166" t="s">
        <v>1319</v>
      </c>
      <c r="F1503" s="166">
        <v>0</v>
      </c>
      <c r="G1503" s="166" t="s">
        <v>64</v>
      </c>
      <c r="H1503" s="166">
        <v>0</v>
      </c>
      <c r="I1503" s="166">
        <v>0</v>
      </c>
      <c r="J1503" s="169">
        <v>0</v>
      </c>
      <c r="K1503" s="169">
        <v>0</v>
      </c>
      <c r="L1503" s="169">
        <v>0</v>
      </c>
      <c r="M1503" s="169">
        <v>0</v>
      </c>
      <c r="N1503" s="169">
        <v>0</v>
      </c>
      <c r="O1503" s="169">
        <v>0</v>
      </c>
      <c r="P1503" s="169">
        <v>0</v>
      </c>
      <c r="Q1503" s="169">
        <v>0</v>
      </c>
      <c r="R1503" s="169">
        <v>0</v>
      </c>
      <c r="S1503" s="169">
        <v>0</v>
      </c>
      <c r="T1503" s="169">
        <v>0</v>
      </c>
      <c r="U1503" s="169">
        <v>0</v>
      </c>
      <c r="V1503" s="116"/>
    </row>
    <row r="1504" spans="1:23" ht="12.75" customHeight="1" outlineLevel="2">
      <c r="A1504" s="118">
        <f t="shared" si="122"/>
        <v>0</v>
      </c>
      <c r="C1504" s="105"/>
      <c r="D1504" s="142"/>
      <c r="E1504" s="166" t="s">
        <v>1320</v>
      </c>
      <c r="F1504" s="166">
        <v>0</v>
      </c>
      <c r="G1504" s="166" t="s">
        <v>64</v>
      </c>
      <c r="H1504" s="166">
        <v>0</v>
      </c>
      <c r="I1504" s="166">
        <v>0</v>
      </c>
      <c r="J1504" s="169">
        <v>0</v>
      </c>
      <c r="K1504" s="169">
        <v>0</v>
      </c>
      <c r="L1504" s="169">
        <v>0</v>
      </c>
      <c r="M1504" s="169">
        <v>0</v>
      </c>
      <c r="N1504" s="169">
        <v>0</v>
      </c>
      <c r="O1504" s="169">
        <v>0</v>
      </c>
      <c r="P1504" s="169">
        <v>0</v>
      </c>
      <c r="Q1504" s="169">
        <v>0</v>
      </c>
      <c r="R1504" s="169">
        <v>0</v>
      </c>
      <c r="S1504" s="169">
        <v>0</v>
      </c>
      <c r="T1504" s="169">
        <v>0</v>
      </c>
      <c r="U1504" s="169">
        <v>0</v>
      </c>
      <c r="V1504" s="116"/>
    </row>
    <row r="1505" spans="1:22" ht="12.75" customHeight="1" outlineLevel="2">
      <c r="A1505" s="118">
        <f t="shared" si="122"/>
        <v>0</v>
      </c>
      <c r="C1505" s="105"/>
      <c r="D1505" s="142"/>
      <c r="E1505" s="166" t="s">
        <v>1321</v>
      </c>
      <c r="F1505" s="166">
        <v>0</v>
      </c>
      <c r="G1505" s="166" t="s">
        <v>64</v>
      </c>
      <c r="H1505" s="166">
        <v>0</v>
      </c>
      <c r="I1505" s="166">
        <v>0</v>
      </c>
      <c r="J1505" s="169">
        <v>0</v>
      </c>
      <c r="K1505" s="169">
        <v>0</v>
      </c>
      <c r="L1505" s="169">
        <v>0</v>
      </c>
      <c r="M1505" s="169">
        <v>0</v>
      </c>
      <c r="N1505" s="169">
        <v>0</v>
      </c>
      <c r="O1505" s="169">
        <v>0</v>
      </c>
      <c r="P1505" s="169">
        <v>0</v>
      </c>
      <c r="Q1505" s="169">
        <v>0</v>
      </c>
      <c r="R1505" s="169">
        <v>0</v>
      </c>
      <c r="S1505" s="169">
        <v>0</v>
      </c>
      <c r="T1505" s="169">
        <v>0</v>
      </c>
      <c r="U1505" s="169">
        <v>0</v>
      </c>
      <c r="V1505" s="116"/>
    </row>
    <row r="1506" spans="1:22" ht="12.75" customHeight="1" outlineLevel="2">
      <c r="A1506" s="118">
        <f t="shared" si="122"/>
        <v>0</v>
      </c>
      <c r="C1506" s="105"/>
      <c r="D1506" s="142"/>
      <c r="E1506" s="166" t="s">
        <v>1322</v>
      </c>
      <c r="F1506" s="166">
        <v>0</v>
      </c>
      <c r="G1506" s="166" t="s">
        <v>64</v>
      </c>
      <c r="H1506" s="166">
        <v>0</v>
      </c>
      <c r="I1506" s="166">
        <v>0</v>
      </c>
      <c r="J1506" s="169">
        <v>0</v>
      </c>
      <c r="K1506" s="169">
        <v>0</v>
      </c>
      <c r="L1506" s="169">
        <v>0</v>
      </c>
      <c r="M1506" s="169">
        <v>0</v>
      </c>
      <c r="N1506" s="169">
        <v>0</v>
      </c>
      <c r="O1506" s="169">
        <v>0</v>
      </c>
      <c r="P1506" s="169">
        <v>0</v>
      </c>
      <c r="Q1506" s="169">
        <v>0</v>
      </c>
      <c r="R1506" s="169">
        <v>0</v>
      </c>
      <c r="S1506" s="169">
        <v>0</v>
      </c>
      <c r="T1506" s="169">
        <v>0</v>
      </c>
      <c r="U1506" s="169">
        <v>0</v>
      </c>
      <c r="V1506" s="116"/>
    </row>
    <row r="1507" spans="1:22" ht="12.75" customHeight="1" outlineLevel="2">
      <c r="A1507" s="118">
        <f t="shared" si="122"/>
        <v>0</v>
      </c>
      <c r="C1507" s="105"/>
      <c r="D1507" s="142"/>
      <c r="E1507" s="166" t="s">
        <v>1323</v>
      </c>
      <c r="F1507" s="166">
        <v>0</v>
      </c>
      <c r="G1507" s="166" t="s">
        <v>64</v>
      </c>
      <c r="H1507" s="166">
        <v>0</v>
      </c>
      <c r="I1507" s="166">
        <v>0</v>
      </c>
      <c r="J1507" s="169">
        <v>0</v>
      </c>
      <c r="K1507" s="169">
        <v>0</v>
      </c>
      <c r="L1507" s="169">
        <v>0</v>
      </c>
      <c r="M1507" s="169">
        <v>0</v>
      </c>
      <c r="N1507" s="169">
        <v>0</v>
      </c>
      <c r="O1507" s="169">
        <v>0</v>
      </c>
      <c r="P1507" s="169">
        <v>0</v>
      </c>
      <c r="Q1507" s="169">
        <v>0</v>
      </c>
      <c r="R1507" s="169">
        <v>0</v>
      </c>
      <c r="S1507" s="169">
        <v>0</v>
      </c>
      <c r="T1507" s="169">
        <v>0</v>
      </c>
      <c r="U1507" s="169">
        <v>0</v>
      </c>
      <c r="V1507" s="116"/>
    </row>
    <row r="1508" spans="1:22" ht="12.75" customHeight="1" outlineLevel="2">
      <c r="A1508" s="118">
        <f t="shared" si="122"/>
        <v>0</v>
      </c>
      <c r="C1508" s="105"/>
      <c r="D1508" s="142"/>
      <c r="E1508" s="166" t="s">
        <v>1324</v>
      </c>
      <c r="F1508" s="166">
        <v>0</v>
      </c>
      <c r="G1508" s="166" t="s">
        <v>64</v>
      </c>
      <c r="H1508" s="166">
        <v>0</v>
      </c>
      <c r="I1508" s="166">
        <v>0</v>
      </c>
      <c r="J1508" s="169">
        <v>0</v>
      </c>
      <c r="K1508" s="169">
        <v>0</v>
      </c>
      <c r="L1508" s="169">
        <v>0</v>
      </c>
      <c r="M1508" s="169">
        <v>0</v>
      </c>
      <c r="N1508" s="169">
        <v>0</v>
      </c>
      <c r="O1508" s="169">
        <v>0</v>
      </c>
      <c r="P1508" s="169">
        <v>0</v>
      </c>
      <c r="Q1508" s="169">
        <v>0</v>
      </c>
      <c r="R1508" s="169">
        <v>0</v>
      </c>
      <c r="S1508" s="169">
        <v>0</v>
      </c>
      <c r="T1508" s="169">
        <v>0</v>
      </c>
      <c r="U1508" s="169">
        <v>0</v>
      </c>
      <c r="V1508" s="116"/>
    </row>
    <row r="1509" spans="1:22" ht="12.75" customHeight="1" outlineLevel="2">
      <c r="A1509" s="118">
        <f t="shared" si="122"/>
        <v>0</v>
      </c>
      <c r="C1509" s="105"/>
      <c r="D1509" s="142"/>
      <c r="E1509" s="166" t="s">
        <v>1325</v>
      </c>
      <c r="F1509" s="166">
        <v>0</v>
      </c>
      <c r="G1509" s="166" t="s">
        <v>64</v>
      </c>
      <c r="H1509" s="166">
        <v>0</v>
      </c>
      <c r="I1509" s="166">
        <v>0</v>
      </c>
      <c r="J1509" s="169">
        <v>0</v>
      </c>
      <c r="K1509" s="169">
        <v>0</v>
      </c>
      <c r="L1509" s="169">
        <v>0</v>
      </c>
      <c r="M1509" s="169">
        <v>0</v>
      </c>
      <c r="N1509" s="169">
        <v>0</v>
      </c>
      <c r="O1509" s="169">
        <v>0</v>
      </c>
      <c r="P1509" s="169">
        <v>0</v>
      </c>
      <c r="Q1509" s="169">
        <v>0</v>
      </c>
      <c r="R1509" s="169">
        <v>0</v>
      </c>
      <c r="S1509" s="169">
        <v>0</v>
      </c>
      <c r="T1509" s="169">
        <v>0</v>
      </c>
      <c r="U1509" s="169">
        <v>0</v>
      </c>
      <c r="V1509" s="116"/>
    </row>
    <row r="1510" spans="1:22" ht="12.75" customHeight="1" outlineLevel="1">
      <c r="A1510" s="118">
        <f t="shared" si="122"/>
        <v>0</v>
      </c>
      <c r="C1510" s="105"/>
      <c r="D1510" s="142"/>
      <c r="J1510" s="158"/>
      <c r="K1510" s="158"/>
      <c r="L1510" s="158"/>
      <c r="M1510" s="158"/>
      <c r="N1510" s="158"/>
      <c r="O1510" s="158"/>
      <c r="P1510" s="158"/>
      <c r="Q1510" s="158"/>
      <c r="R1510" s="158"/>
      <c r="S1510" s="158"/>
      <c r="T1510" s="158"/>
      <c r="U1510" s="158"/>
      <c r="V1510" s="116"/>
    </row>
    <row r="1511" spans="1:22" ht="12.75" customHeight="1" outlineLevel="1">
      <c r="A1511" s="118">
        <f t="shared" si="122"/>
        <v>0</v>
      </c>
      <c r="C1511" s="105" t="s">
        <v>1326</v>
      </c>
      <c r="D1511" s="142"/>
      <c r="J1511" s="158"/>
      <c r="K1511" s="158"/>
      <c r="L1511" s="158"/>
      <c r="M1511" s="158"/>
      <c r="N1511" s="158"/>
      <c r="O1511" s="158"/>
      <c r="P1511" s="158"/>
      <c r="Q1511" s="158"/>
      <c r="R1511" s="158"/>
      <c r="S1511" s="158"/>
      <c r="T1511" s="158"/>
      <c r="U1511" s="158"/>
      <c r="V1511" s="116"/>
    </row>
    <row r="1512" spans="1:22" ht="12.75" customHeight="1" outlineLevel="1">
      <c r="A1512" s="118">
        <f t="shared" si="122"/>
        <v>0</v>
      </c>
      <c r="C1512" s="105"/>
      <c r="D1512" s="164" t="s">
        <v>1327</v>
      </c>
      <c r="E1512" s="305" t="s">
        <v>1328</v>
      </c>
      <c r="F1512" s="270">
        <v>0</v>
      </c>
      <c r="G1512" s="206" t="s">
        <v>1329</v>
      </c>
      <c r="J1512" s="158"/>
      <c r="K1512" s="158"/>
      <c r="L1512" s="158"/>
      <c r="M1512" s="158"/>
      <c r="N1512" s="158"/>
      <c r="O1512" s="158"/>
      <c r="P1512" s="158"/>
      <c r="Q1512" s="158"/>
      <c r="R1512" s="158"/>
      <c r="S1512" s="158"/>
      <c r="T1512" s="158"/>
      <c r="U1512" s="158"/>
      <c r="V1512" s="116"/>
    </row>
    <row r="1513" spans="1:22" ht="12.75" customHeight="1" outlineLevel="2">
      <c r="A1513" s="118">
        <f t="shared" si="122"/>
        <v>0</v>
      </c>
      <c r="C1513" s="105"/>
      <c r="D1513" s="164" t="s">
        <v>1330</v>
      </c>
      <c r="E1513" s="305" t="s">
        <v>1331</v>
      </c>
      <c r="F1513" s="270">
        <v>0</v>
      </c>
      <c r="G1513" s="206" t="s">
        <v>1329</v>
      </c>
      <c r="J1513" s="158"/>
      <c r="K1513" s="158"/>
      <c r="L1513" s="158"/>
      <c r="M1513" s="158"/>
      <c r="N1513" s="158"/>
      <c r="O1513" s="158"/>
      <c r="P1513" s="158"/>
      <c r="Q1513" s="158"/>
      <c r="R1513" s="158"/>
      <c r="S1513" s="158"/>
      <c r="T1513" s="158"/>
      <c r="U1513" s="158"/>
      <c r="V1513" s="116"/>
    </row>
    <row r="1514" spans="1:22" ht="12.75" customHeight="1" outlineLevel="2">
      <c r="A1514" s="118">
        <f t="shared" si="122"/>
        <v>0</v>
      </c>
      <c r="C1514" s="105"/>
      <c r="D1514" s="164" t="s">
        <v>1332</v>
      </c>
      <c r="E1514" s="305" t="s">
        <v>1333</v>
      </c>
      <c r="F1514" s="270">
        <v>0</v>
      </c>
      <c r="G1514" s="206" t="s">
        <v>1329</v>
      </c>
      <c r="J1514" s="158"/>
      <c r="K1514" s="158"/>
      <c r="L1514" s="158"/>
      <c r="M1514" s="158"/>
      <c r="N1514" s="158"/>
      <c r="O1514" s="158"/>
      <c r="P1514" s="158"/>
      <c r="Q1514" s="158"/>
      <c r="R1514" s="158"/>
      <c r="S1514" s="158"/>
      <c r="T1514" s="158"/>
      <c r="U1514" s="158"/>
      <c r="V1514" s="116"/>
    </row>
    <row r="1515" spans="1:22" ht="12.75" customHeight="1" outlineLevel="2">
      <c r="A1515" s="118">
        <f t="shared" si="122"/>
        <v>0</v>
      </c>
      <c r="C1515" s="105"/>
      <c r="D1515" s="164" t="s">
        <v>1334</v>
      </c>
      <c r="E1515" s="305" t="s">
        <v>1335</v>
      </c>
      <c r="F1515" s="270">
        <v>0</v>
      </c>
      <c r="G1515" s="206" t="s">
        <v>1329</v>
      </c>
      <c r="J1515" s="158"/>
      <c r="K1515" s="158"/>
      <c r="L1515" s="158"/>
      <c r="M1515" s="158"/>
      <c r="N1515" s="158"/>
      <c r="O1515" s="158"/>
      <c r="P1515" s="158"/>
      <c r="Q1515" s="158"/>
      <c r="R1515" s="158"/>
      <c r="S1515" s="158"/>
      <c r="T1515" s="158"/>
      <c r="U1515" s="158"/>
      <c r="V1515" s="116"/>
    </row>
    <row r="1516" spans="1:22" ht="12.75" customHeight="1" outlineLevel="2">
      <c r="A1516" s="118">
        <f t="shared" si="122"/>
        <v>0</v>
      </c>
      <c r="C1516" s="105"/>
      <c r="D1516" s="164" t="s">
        <v>1336</v>
      </c>
      <c r="E1516" s="305" t="s">
        <v>1337</v>
      </c>
      <c r="F1516" s="270">
        <v>0</v>
      </c>
      <c r="G1516" s="206" t="s">
        <v>1329</v>
      </c>
      <c r="J1516" s="158"/>
      <c r="K1516" s="158"/>
      <c r="L1516" s="158"/>
      <c r="M1516" s="158"/>
      <c r="N1516" s="158"/>
      <c r="O1516" s="158"/>
      <c r="P1516" s="158"/>
      <c r="Q1516" s="158"/>
      <c r="R1516" s="158"/>
      <c r="S1516" s="158"/>
      <c r="T1516" s="158"/>
      <c r="U1516" s="158"/>
      <c r="V1516" s="116"/>
    </row>
    <row r="1517" spans="1:22" ht="12.75" customHeight="1" outlineLevel="2">
      <c r="A1517" s="118">
        <f t="shared" si="122"/>
        <v>0</v>
      </c>
      <c r="C1517" s="105"/>
      <c r="D1517" s="164" t="s">
        <v>1338</v>
      </c>
      <c r="E1517" s="305" t="s">
        <v>1339</v>
      </c>
      <c r="F1517" s="270">
        <v>0</v>
      </c>
      <c r="G1517" s="206" t="s">
        <v>1329</v>
      </c>
      <c r="J1517" s="158"/>
      <c r="K1517" s="158"/>
      <c r="L1517" s="158"/>
      <c r="M1517" s="158"/>
      <c r="N1517" s="158"/>
      <c r="O1517" s="158"/>
      <c r="P1517" s="158"/>
      <c r="Q1517" s="158"/>
      <c r="R1517" s="158"/>
      <c r="S1517" s="158"/>
      <c r="T1517" s="158"/>
      <c r="U1517" s="158"/>
      <c r="V1517" s="116"/>
    </row>
    <row r="1518" spans="1:22" ht="12.75" customHeight="1" outlineLevel="2">
      <c r="A1518" s="118">
        <f t="shared" si="122"/>
        <v>0</v>
      </c>
      <c r="C1518" s="105"/>
      <c r="D1518" s="164" t="s">
        <v>1340</v>
      </c>
      <c r="E1518" s="305" t="s">
        <v>1341</v>
      </c>
      <c r="F1518" s="270">
        <v>0</v>
      </c>
      <c r="G1518" s="206" t="s">
        <v>1329</v>
      </c>
      <c r="J1518" s="158"/>
      <c r="K1518" s="158"/>
      <c r="L1518" s="158"/>
      <c r="M1518" s="158"/>
      <c r="N1518" s="158"/>
      <c r="O1518" s="158"/>
      <c r="P1518" s="158"/>
      <c r="Q1518" s="158"/>
      <c r="R1518" s="158"/>
      <c r="S1518" s="158"/>
      <c r="T1518" s="158"/>
      <c r="U1518" s="158"/>
      <c r="V1518" s="116"/>
    </row>
    <row r="1519" spans="1:22" ht="12.75" customHeight="1" outlineLevel="2">
      <c r="A1519" s="118">
        <f t="shared" si="122"/>
        <v>0</v>
      </c>
      <c r="C1519" s="105"/>
      <c r="D1519" s="164" t="s">
        <v>1342</v>
      </c>
      <c r="E1519" s="305" t="s">
        <v>1343</v>
      </c>
      <c r="F1519" s="270">
        <v>0</v>
      </c>
      <c r="G1519" s="206" t="s">
        <v>1329</v>
      </c>
      <c r="J1519" s="158"/>
      <c r="K1519" s="158"/>
      <c r="L1519" s="158"/>
      <c r="M1519" s="158"/>
      <c r="N1519" s="158"/>
      <c r="O1519" s="158"/>
      <c r="P1519" s="158"/>
      <c r="Q1519" s="158"/>
      <c r="R1519" s="158"/>
      <c r="S1519" s="158"/>
      <c r="T1519" s="158"/>
      <c r="U1519" s="158"/>
      <c r="V1519" s="116"/>
    </row>
    <row r="1520" spans="1:22" ht="12.75" customHeight="1" outlineLevel="2">
      <c r="A1520" s="118">
        <f t="shared" si="122"/>
        <v>0</v>
      </c>
      <c r="C1520" s="105"/>
      <c r="D1520" s="164" t="s">
        <v>1344</v>
      </c>
      <c r="E1520" s="305" t="s">
        <v>1345</v>
      </c>
      <c r="F1520" s="270">
        <v>0</v>
      </c>
      <c r="G1520" s="206" t="s">
        <v>1329</v>
      </c>
      <c r="J1520" s="158"/>
      <c r="K1520" s="158"/>
      <c r="L1520" s="158"/>
      <c r="M1520" s="158"/>
      <c r="N1520" s="158"/>
      <c r="O1520" s="158"/>
      <c r="P1520" s="158"/>
      <c r="Q1520" s="158"/>
      <c r="R1520" s="158"/>
      <c r="S1520" s="158"/>
      <c r="T1520" s="158"/>
      <c r="U1520" s="158"/>
      <c r="V1520" s="116"/>
    </row>
    <row r="1521" spans="1:22" ht="12.75" customHeight="1" outlineLevel="2">
      <c r="A1521" s="118">
        <f t="shared" si="122"/>
        <v>0</v>
      </c>
      <c r="C1521" s="105"/>
      <c r="D1521" s="164" t="s">
        <v>1346</v>
      </c>
      <c r="E1521" s="305" t="s">
        <v>1347</v>
      </c>
      <c r="F1521" s="270">
        <v>0</v>
      </c>
      <c r="G1521" s="206" t="s">
        <v>1329</v>
      </c>
      <c r="J1521" s="158"/>
      <c r="K1521" s="158"/>
      <c r="L1521" s="158"/>
      <c r="M1521" s="158"/>
      <c r="N1521" s="158"/>
      <c r="O1521" s="158"/>
      <c r="P1521" s="158"/>
      <c r="Q1521" s="158"/>
      <c r="R1521" s="158"/>
      <c r="S1521" s="158"/>
      <c r="T1521" s="158"/>
      <c r="U1521" s="158"/>
      <c r="V1521" s="116"/>
    </row>
    <row r="1522" spans="1:22" ht="12.75" customHeight="1" outlineLevel="2">
      <c r="A1522" s="118">
        <f t="shared" si="122"/>
        <v>0</v>
      </c>
      <c r="C1522" s="105"/>
      <c r="D1522" s="105"/>
      <c r="E1522" s="305"/>
      <c r="F1522" s="142"/>
      <c r="G1522" s="206" t="str">
        <f>G55</f>
        <v>1 = Exited, 0 = Not exited</v>
      </c>
      <c r="J1522" s="158"/>
      <c r="K1522" s="158"/>
      <c r="L1522" s="158"/>
      <c r="M1522" s="158"/>
      <c r="N1522" s="158"/>
      <c r="O1522" s="158"/>
      <c r="P1522" s="158"/>
      <c r="Q1522" s="158"/>
      <c r="R1522" s="158"/>
      <c r="S1522" s="158"/>
      <c r="T1522" s="158"/>
      <c r="U1522" s="158"/>
      <c r="V1522" s="116"/>
    </row>
    <row r="1523" spans="1:22" ht="12.75" customHeight="1" outlineLevel="2">
      <c r="A1523" s="118">
        <f t="shared" si="122"/>
        <v>0</v>
      </c>
      <c r="C1523" s="105"/>
      <c r="D1523" s="105"/>
      <c r="E1523" s="306" t="s">
        <v>1348</v>
      </c>
      <c r="F1523" s="106">
        <f xml:space="preserve"> IF( OR(F1512 = "Gross", F1512 = "Net"), 0, 1)</f>
        <v>1</v>
      </c>
      <c r="G1523" s="307"/>
      <c r="J1523" s="158"/>
      <c r="K1523" s="158"/>
      <c r="L1523" s="158"/>
      <c r="M1523" s="158"/>
      <c r="N1523" s="158"/>
      <c r="O1523" s="158"/>
      <c r="P1523" s="158"/>
      <c r="Q1523" s="158"/>
      <c r="R1523" s="158"/>
      <c r="S1523" s="158"/>
      <c r="T1523" s="158"/>
      <c r="U1523" s="158"/>
      <c r="V1523" s="116"/>
    </row>
    <row r="1524" spans="1:22" ht="12.75" customHeight="1" outlineLevel="2">
      <c r="A1524" s="118">
        <f t="shared" si="122"/>
        <v>0</v>
      </c>
      <c r="C1524" s="105"/>
      <c r="D1524" s="105"/>
      <c r="E1524" s="306" t="s">
        <v>1349</v>
      </c>
      <c r="F1524" s="106">
        <f t="shared" ref="F1524:F1531" si="123" xml:space="preserve"> IF( OR(F1513 = "Gross", F1513 = "Net"), 0, 1)</f>
        <v>1</v>
      </c>
      <c r="G1524" s="307"/>
      <c r="J1524" s="158"/>
      <c r="K1524" s="158"/>
      <c r="L1524" s="158"/>
      <c r="M1524" s="158"/>
      <c r="N1524" s="158"/>
      <c r="O1524" s="158"/>
      <c r="P1524" s="158"/>
      <c r="Q1524" s="158"/>
      <c r="R1524" s="158"/>
      <c r="S1524" s="158"/>
      <c r="T1524" s="158"/>
      <c r="U1524" s="158"/>
      <c r="V1524" s="116"/>
    </row>
    <row r="1525" spans="1:22" ht="12.75" customHeight="1" outlineLevel="2">
      <c r="A1525" s="118">
        <f t="shared" si="122"/>
        <v>0</v>
      </c>
      <c r="C1525" s="105"/>
      <c r="D1525" s="105"/>
      <c r="E1525" s="306" t="s">
        <v>1350</v>
      </c>
      <c r="F1525" s="106">
        <f t="shared" si="123"/>
        <v>1</v>
      </c>
      <c r="G1525" s="307"/>
      <c r="J1525" s="158"/>
      <c r="K1525" s="158"/>
      <c r="L1525" s="158"/>
      <c r="M1525" s="158"/>
      <c r="N1525" s="158"/>
      <c r="O1525" s="158"/>
      <c r="P1525" s="158"/>
      <c r="Q1525" s="158"/>
      <c r="R1525" s="158"/>
      <c r="S1525" s="158"/>
      <c r="T1525" s="158"/>
      <c r="U1525" s="158"/>
      <c r="V1525" s="116"/>
    </row>
    <row r="1526" spans="1:22" ht="12.75" customHeight="1" outlineLevel="2">
      <c r="A1526" s="118">
        <f t="shared" si="122"/>
        <v>0</v>
      </c>
      <c r="C1526" s="105"/>
      <c r="D1526" s="105"/>
      <c r="E1526" s="306" t="s">
        <v>1351</v>
      </c>
      <c r="F1526" s="106">
        <f t="shared" si="123"/>
        <v>1</v>
      </c>
      <c r="G1526" s="307"/>
      <c r="J1526" s="158"/>
      <c r="K1526" s="158"/>
      <c r="L1526" s="158"/>
      <c r="M1526" s="158"/>
      <c r="N1526" s="158"/>
      <c r="O1526" s="158"/>
      <c r="P1526" s="158"/>
      <c r="Q1526" s="158"/>
      <c r="R1526" s="158"/>
      <c r="S1526" s="158"/>
      <c r="T1526" s="158"/>
      <c r="U1526" s="158"/>
      <c r="V1526" s="116"/>
    </row>
    <row r="1527" spans="1:22" ht="12.75" customHeight="1" outlineLevel="2">
      <c r="A1527" s="118">
        <f t="shared" si="122"/>
        <v>0</v>
      </c>
      <c r="C1527" s="105"/>
      <c r="D1527" s="105"/>
      <c r="E1527" s="306" t="s">
        <v>1352</v>
      </c>
      <c r="F1527" s="106">
        <f t="shared" si="123"/>
        <v>1</v>
      </c>
      <c r="G1527" s="307"/>
      <c r="J1527" s="158"/>
      <c r="K1527" s="158"/>
      <c r="L1527" s="158"/>
      <c r="M1527" s="158"/>
      <c r="N1527" s="158"/>
      <c r="O1527" s="158"/>
      <c r="P1527" s="158"/>
      <c r="Q1527" s="158"/>
      <c r="R1527" s="158"/>
      <c r="S1527" s="158"/>
      <c r="T1527" s="158"/>
      <c r="U1527" s="158"/>
      <c r="V1527" s="116"/>
    </row>
    <row r="1528" spans="1:22" ht="12.75" customHeight="1" outlineLevel="2">
      <c r="A1528" s="118">
        <f t="shared" si="122"/>
        <v>0</v>
      </c>
      <c r="C1528" s="105"/>
      <c r="D1528" s="105"/>
      <c r="E1528" s="306" t="s">
        <v>1353</v>
      </c>
      <c r="F1528" s="106">
        <f t="shared" si="123"/>
        <v>1</v>
      </c>
      <c r="G1528" s="307"/>
      <c r="J1528" s="158"/>
      <c r="K1528" s="158"/>
      <c r="L1528" s="158"/>
      <c r="M1528" s="158"/>
      <c r="N1528" s="158"/>
      <c r="O1528" s="158"/>
      <c r="P1528" s="158"/>
      <c r="Q1528" s="158"/>
      <c r="R1528" s="158"/>
      <c r="S1528" s="158"/>
      <c r="T1528" s="158"/>
      <c r="U1528" s="158"/>
      <c r="V1528" s="116"/>
    </row>
    <row r="1529" spans="1:22" ht="12.75" customHeight="1" outlineLevel="2">
      <c r="A1529" s="118">
        <f t="shared" si="122"/>
        <v>0</v>
      </c>
      <c r="C1529" s="105"/>
      <c r="D1529" s="105"/>
      <c r="E1529" s="306" t="s">
        <v>1354</v>
      </c>
      <c r="F1529" s="106">
        <f t="shared" si="123"/>
        <v>1</v>
      </c>
      <c r="G1529" s="307"/>
      <c r="J1529" s="158"/>
      <c r="K1529" s="158"/>
      <c r="L1529" s="158"/>
      <c r="M1529" s="158"/>
      <c r="N1529" s="158"/>
      <c r="O1529" s="158"/>
      <c r="P1529" s="158"/>
      <c r="Q1529" s="158"/>
      <c r="R1529" s="158"/>
      <c r="S1529" s="158"/>
      <c r="T1529" s="158"/>
      <c r="U1529" s="158"/>
      <c r="V1529" s="116"/>
    </row>
    <row r="1530" spans="1:22" ht="12.75" customHeight="1" outlineLevel="2">
      <c r="A1530" s="118">
        <f t="shared" si="122"/>
        <v>0</v>
      </c>
      <c r="C1530" s="105"/>
      <c r="D1530" s="105"/>
      <c r="E1530" s="306" t="s">
        <v>1355</v>
      </c>
      <c r="F1530" s="106">
        <f t="shared" si="123"/>
        <v>1</v>
      </c>
      <c r="G1530" s="307"/>
      <c r="J1530" s="158"/>
      <c r="K1530" s="158"/>
      <c r="L1530" s="158"/>
      <c r="M1530" s="158"/>
      <c r="N1530" s="158"/>
      <c r="O1530" s="158"/>
      <c r="P1530" s="158"/>
      <c r="Q1530" s="158"/>
      <c r="R1530" s="158"/>
      <c r="S1530" s="158"/>
      <c r="T1530" s="158"/>
      <c r="U1530" s="158"/>
      <c r="V1530" s="116"/>
    </row>
    <row r="1531" spans="1:22" ht="12.75" customHeight="1" outlineLevel="2">
      <c r="A1531" s="118">
        <f t="shared" si="122"/>
        <v>0</v>
      </c>
      <c r="C1531" s="105"/>
      <c r="D1531" s="105"/>
      <c r="E1531" s="306" t="s">
        <v>1356</v>
      </c>
      <c r="F1531" s="106">
        <f t="shared" si="123"/>
        <v>1</v>
      </c>
      <c r="G1531" s="307"/>
      <c r="J1531" s="158"/>
      <c r="K1531" s="158"/>
      <c r="L1531" s="158"/>
      <c r="M1531" s="158"/>
      <c r="N1531" s="158"/>
      <c r="O1531" s="158"/>
      <c r="P1531" s="158"/>
      <c r="Q1531" s="158"/>
      <c r="R1531" s="158"/>
      <c r="S1531" s="158"/>
      <c r="T1531" s="158"/>
      <c r="U1531" s="158"/>
      <c r="V1531" s="116"/>
    </row>
    <row r="1532" spans="1:22" ht="12.75" customHeight="1" outlineLevel="2">
      <c r="A1532" s="118">
        <f t="shared" si="122"/>
        <v>0</v>
      </c>
      <c r="C1532" s="105"/>
      <c r="D1532" s="105"/>
      <c r="E1532" s="306" t="s">
        <v>1357</v>
      </c>
      <c r="F1532" s="106">
        <f xml:space="preserve"> IF( OR(F1521 = "Gross", F1521 = "Net"), 0, 1)</f>
        <v>1</v>
      </c>
      <c r="G1532" s="307"/>
      <c r="J1532" s="158"/>
      <c r="K1532" s="158"/>
      <c r="L1532" s="158"/>
      <c r="M1532" s="158"/>
      <c r="N1532" s="158"/>
      <c r="O1532" s="158"/>
      <c r="P1532" s="158"/>
      <c r="Q1532" s="158"/>
      <c r="R1532" s="158"/>
      <c r="S1532" s="158"/>
      <c r="T1532" s="158"/>
      <c r="U1532" s="158"/>
      <c r="V1532" s="116"/>
    </row>
    <row r="1533" spans="1:22" ht="12.75" customHeight="1" outlineLevel="2">
      <c r="A1533" s="118">
        <f t="shared" si="122"/>
        <v>0</v>
      </c>
      <c r="C1533" s="105"/>
      <c r="D1533" s="105"/>
      <c r="E1533" s="305" t="str">
        <f xml:space="preserve"> E$55</f>
        <v>Company exited the retail market switch</v>
      </c>
      <c r="F1533" s="305">
        <f xml:space="preserve"> F$55</f>
        <v>1</v>
      </c>
      <c r="G1533" s="305" t="str">
        <f xml:space="preserve"> G$55</f>
        <v>1 = Exited, 0 = Not exited</v>
      </c>
      <c r="J1533" s="158"/>
      <c r="K1533" s="158"/>
      <c r="L1533" s="158"/>
      <c r="M1533" s="158"/>
      <c r="N1533" s="158"/>
      <c r="O1533" s="158"/>
      <c r="P1533" s="158"/>
      <c r="Q1533" s="158"/>
      <c r="R1533" s="158"/>
      <c r="S1533" s="158"/>
      <c r="T1533" s="158"/>
      <c r="U1533" s="158"/>
      <c r="V1533" s="116"/>
    </row>
    <row r="1534" spans="1:22" ht="12.75" customHeight="1" outlineLevel="2">
      <c r="A1534" s="118">
        <f t="shared" si="122"/>
        <v>0</v>
      </c>
      <c r="C1534" s="105"/>
      <c r="D1534" s="105"/>
      <c r="E1534" s="306" t="s">
        <v>1358</v>
      </c>
      <c r="F1534" s="118">
        <f xml:space="preserve"> IF( OR( SUM(F1523:F1532) = 0, F1533 = 1), 0, 1)</f>
        <v>0</v>
      </c>
      <c r="G1534" s="307" t="s">
        <v>454</v>
      </c>
      <c r="J1534" s="158"/>
      <c r="K1534" s="158"/>
      <c r="L1534" s="158"/>
      <c r="M1534" s="158"/>
      <c r="N1534" s="158"/>
      <c r="O1534" s="158"/>
      <c r="P1534" s="158"/>
      <c r="Q1534" s="158"/>
      <c r="R1534" s="158"/>
      <c r="S1534" s="158"/>
      <c r="T1534" s="158"/>
      <c r="U1534" s="158"/>
      <c r="V1534" s="116"/>
    </row>
    <row r="1535" spans="1:22" ht="12.75" customHeight="1" outlineLevel="1">
      <c r="A1535" s="118">
        <f t="shared" si="122"/>
        <v>0</v>
      </c>
      <c r="C1535" s="105"/>
      <c r="D1535" s="142"/>
      <c r="J1535" s="158"/>
      <c r="K1535" s="158"/>
      <c r="L1535" s="158"/>
      <c r="M1535" s="158"/>
      <c r="N1535" s="158"/>
      <c r="O1535" s="158"/>
      <c r="P1535" s="158"/>
      <c r="Q1535" s="158"/>
      <c r="R1535" s="158"/>
      <c r="S1535" s="158"/>
      <c r="T1535" s="158"/>
      <c r="U1535" s="158"/>
      <c r="V1535" s="116"/>
    </row>
    <row r="1536" spans="1:22" ht="12.75" customHeight="1" outlineLevel="1">
      <c r="A1536" s="118">
        <f t="shared" si="122"/>
        <v>0</v>
      </c>
      <c r="C1536" s="105" t="s">
        <v>1359</v>
      </c>
      <c r="D1536" s="142"/>
      <c r="J1536" s="158"/>
      <c r="K1536" s="158"/>
      <c r="L1536" s="158"/>
      <c r="M1536" s="158"/>
      <c r="N1536" s="158"/>
      <c r="O1536" s="158"/>
      <c r="P1536" s="158"/>
      <c r="Q1536" s="158"/>
      <c r="R1536" s="158"/>
      <c r="S1536" s="158"/>
      <c r="T1536" s="158"/>
      <c r="U1536" s="158"/>
      <c r="V1536" s="116"/>
    </row>
    <row r="1537" spans="1:23" ht="12.75" customHeight="1" outlineLevel="1">
      <c r="A1537" s="118">
        <f t="shared" si="122"/>
        <v>0</v>
      </c>
      <c r="B1537" s="209"/>
      <c r="C1537" s="210"/>
      <c r="D1537" s="164" t="s">
        <v>1360</v>
      </c>
      <c r="E1537" s="185" t="s">
        <v>1361</v>
      </c>
      <c r="F1537" s="213"/>
      <c r="G1537" s="213" t="s">
        <v>1362</v>
      </c>
      <c r="H1537" s="213"/>
      <c r="I1537" s="213"/>
      <c r="J1537" s="187">
        <v>0</v>
      </c>
      <c r="K1537" s="187">
        <v>0</v>
      </c>
      <c r="L1537" s="187">
        <v>0</v>
      </c>
      <c r="M1537" s="187">
        <v>0</v>
      </c>
      <c r="N1537" s="187">
        <v>0</v>
      </c>
      <c r="O1537" s="187">
        <v>0</v>
      </c>
      <c r="P1537" s="187">
        <v>0</v>
      </c>
      <c r="Q1537" s="187">
        <v>0</v>
      </c>
      <c r="R1537" s="187">
        <v>0</v>
      </c>
      <c r="S1537" s="187">
        <v>0</v>
      </c>
      <c r="T1537" s="187">
        <v>0</v>
      </c>
      <c r="U1537" s="187">
        <v>0</v>
      </c>
      <c r="V1537" s="211"/>
      <c r="W1537" s="212" t="s">
        <v>342</v>
      </c>
    </row>
    <row r="1538" spans="1:23" ht="12.75" customHeight="1" outlineLevel="2">
      <c r="A1538" s="118">
        <f t="shared" si="122"/>
        <v>0</v>
      </c>
      <c r="B1538" s="209"/>
      <c r="C1538" s="210"/>
      <c r="D1538" s="164" t="s">
        <v>1363</v>
      </c>
      <c r="E1538" s="185" t="s">
        <v>1364</v>
      </c>
      <c r="F1538" s="213"/>
      <c r="G1538" s="213" t="s">
        <v>1362</v>
      </c>
      <c r="H1538" s="213"/>
      <c r="I1538" s="213"/>
      <c r="J1538" s="187">
        <v>0</v>
      </c>
      <c r="K1538" s="187">
        <v>0</v>
      </c>
      <c r="L1538" s="187">
        <v>0</v>
      </c>
      <c r="M1538" s="187">
        <v>0</v>
      </c>
      <c r="N1538" s="187">
        <v>0</v>
      </c>
      <c r="O1538" s="187">
        <v>0</v>
      </c>
      <c r="P1538" s="187">
        <v>0</v>
      </c>
      <c r="Q1538" s="187">
        <v>0</v>
      </c>
      <c r="R1538" s="187">
        <v>0</v>
      </c>
      <c r="S1538" s="187">
        <v>0</v>
      </c>
      <c r="T1538" s="187">
        <v>0</v>
      </c>
      <c r="U1538" s="187">
        <v>0</v>
      </c>
      <c r="V1538" s="211"/>
      <c r="W1538" s="212" t="s">
        <v>342</v>
      </c>
    </row>
    <row r="1539" spans="1:23" ht="12.75" customHeight="1" outlineLevel="2">
      <c r="A1539" s="118">
        <f t="shared" si="122"/>
        <v>0</v>
      </c>
      <c r="B1539" s="209"/>
      <c r="C1539" s="210"/>
      <c r="D1539" s="164" t="s">
        <v>1365</v>
      </c>
      <c r="E1539" s="185" t="s">
        <v>1366</v>
      </c>
      <c r="F1539" s="213"/>
      <c r="G1539" s="213" t="s">
        <v>1362</v>
      </c>
      <c r="H1539" s="213"/>
      <c r="I1539" s="213"/>
      <c r="J1539" s="187">
        <v>0</v>
      </c>
      <c r="K1539" s="187">
        <v>0</v>
      </c>
      <c r="L1539" s="187">
        <v>0</v>
      </c>
      <c r="M1539" s="187">
        <v>0</v>
      </c>
      <c r="N1539" s="187">
        <v>0</v>
      </c>
      <c r="O1539" s="187">
        <v>0</v>
      </c>
      <c r="P1539" s="187">
        <v>0</v>
      </c>
      <c r="Q1539" s="187">
        <v>0</v>
      </c>
      <c r="R1539" s="187">
        <v>0</v>
      </c>
      <c r="S1539" s="187">
        <v>0</v>
      </c>
      <c r="T1539" s="187">
        <v>0</v>
      </c>
      <c r="U1539" s="187">
        <v>0</v>
      </c>
      <c r="V1539" s="211"/>
      <c r="W1539" s="212" t="s">
        <v>342</v>
      </c>
    </row>
    <row r="1540" spans="1:23" ht="12.75" customHeight="1" outlineLevel="2">
      <c r="A1540" s="118">
        <f t="shared" si="122"/>
        <v>0</v>
      </c>
      <c r="B1540" s="209"/>
      <c r="C1540" s="210"/>
      <c r="D1540" s="164" t="s">
        <v>1367</v>
      </c>
      <c r="E1540" s="185" t="s">
        <v>1368</v>
      </c>
      <c r="F1540" s="213"/>
      <c r="G1540" s="213" t="s">
        <v>1362</v>
      </c>
      <c r="H1540" s="213"/>
      <c r="I1540" s="213"/>
      <c r="J1540" s="187">
        <v>0</v>
      </c>
      <c r="K1540" s="187">
        <v>0</v>
      </c>
      <c r="L1540" s="187">
        <v>0</v>
      </c>
      <c r="M1540" s="187">
        <v>0</v>
      </c>
      <c r="N1540" s="187">
        <v>0</v>
      </c>
      <c r="O1540" s="187">
        <v>0</v>
      </c>
      <c r="P1540" s="187">
        <v>0</v>
      </c>
      <c r="Q1540" s="187">
        <v>0</v>
      </c>
      <c r="R1540" s="187">
        <v>0</v>
      </c>
      <c r="S1540" s="187">
        <v>0</v>
      </c>
      <c r="T1540" s="187">
        <v>0</v>
      </c>
      <c r="U1540" s="187">
        <v>0</v>
      </c>
      <c r="V1540" s="211"/>
      <c r="W1540" s="212" t="s">
        <v>342</v>
      </c>
    </row>
    <row r="1541" spans="1:23" ht="12.75" customHeight="1" outlineLevel="2">
      <c r="A1541" s="118">
        <f t="shared" si="122"/>
        <v>0</v>
      </c>
      <c r="B1541" s="209"/>
      <c r="C1541" s="210"/>
      <c r="D1541" s="164" t="s">
        <v>1369</v>
      </c>
      <c r="E1541" s="185" t="s">
        <v>1370</v>
      </c>
      <c r="F1541" s="213"/>
      <c r="G1541" s="213" t="s">
        <v>1362</v>
      </c>
      <c r="H1541" s="213"/>
      <c r="I1541" s="213"/>
      <c r="J1541" s="187">
        <v>0</v>
      </c>
      <c r="K1541" s="187">
        <v>0</v>
      </c>
      <c r="L1541" s="187">
        <v>0</v>
      </c>
      <c r="M1541" s="187">
        <v>0</v>
      </c>
      <c r="N1541" s="187">
        <v>0</v>
      </c>
      <c r="O1541" s="187">
        <v>0</v>
      </c>
      <c r="P1541" s="187">
        <v>0</v>
      </c>
      <c r="Q1541" s="187">
        <v>0</v>
      </c>
      <c r="R1541" s="187">
        <v>0</v>
      </c>
      <c r="S1541" s="187">
        <v>0</v>
      </c>
      <c r="T1541" s="187">
        <v>0</v>
      </c>
      <c r="U1541" s="187">
        <v>0</v>
      </c>
      <c r="V1541" s="211"/>
      <c r="W1541" s="212" t="s">
        <v>342</v>
      </c>
    </row>
    <row r="1542" spans="1:23" ht="12.75" customHeight="1" outlineLevel="2">
      <c r="A1542" s="118">
        <f t="shared" si="122"/>
        <v>0</v>
      </c>
      <c r="B1542" s="209"/>
      <c r="C1542" s="210"/>
      <c r="D1542" s="164" t="s">
        <v>1371</v>
      </c>
      <c r="E1542" s="185" t="s">
        <v>1372</v>
      </c>
      <c r="F1542" s="213"/>
      <c r="G1542" s="213" t="s">
        <v>1362</v>
      </c>
      <c r="H1542" s="213"/>
      <c r="I1542" s="213"/>
      <c r="J1542" s="187">
        <v>0</v>
      </c>
      <c r="K1542" s="187">
        <v>0</v>
      </c>
      <c r="L1542" s="187">
        <v>0</v>
      </c>
      <c r="M1542" s="187">
        <v>0</v>
      </c>
      <c r="N1542" s="187">
        <v>0</v>
      </c>
      <c r="O1542" s="187">
        <v>0</v>
      </c>
      <c r="P1542" s="187">
        <v>0</v>
      </c>
      <c r="Q1542" s="187">
        <v>0</v>
      </c>
      <c r="R1542" s="187">
        <v>0</v>
      </c>
      <c r="S1542" s="187">
        <v>0</v>
      </c>
      <c r="T1542" s="187">
        <v>0</v>
      </c>
      <c r="U1542" s="187">
        <v>0</v>
      </c>
      <c r="V1542" s="211"/>
      <c r="W1542" s="212" t="s">
        <v>342</v>
      </c>
    </row>
    <row r="1543" spans="1:23" ht="12.75" customHeight="1" outlineLevel="2">
      <c r="A1543" s="118">
        <f t="shared" si="122"/>
        <v>0</v>
      </c>
      <c r="B1543" s="209"/>
      <c r="C1543" s="210"/>
      <c r="D1543" s="164" t="s">
        <v>1373</v>
      </c>
      <c r="E1543" s="185" t="s">
        <v>1374</v>
      </c>
      <c r="F1543" s="213"/>
      <c r="G1543" s="213" t="s">
        <v>1362</v>
      </c>
      <c r="H1543" s="213"/>
      <c r="I1543" s="213"/>
      <c r="J1543" s="187">
        <v>0</v>
      </c>
      <c r="K1543" s="187">
        <v>0</v>
      </c>
      <c r="L1543" s="187">
        <v>0</v>
      </c>
      <c r="M1543" s="187">
        <v>0</v>
      </c>
      <c r="N1543" s="187">
        <v>0</v>
      </c>
      <c r="O1543" s="187">
        <v>0</v>
      </c>
      <c r="P1543" s="187">
        <v>0</v>
      </c>
      <c r="Q1543" s="187">
        <v>0</v>
      </c>
      <c r="R1543" s="187">
        <v>0</v>
      </c>
      <c r="S1543" s="187">
        <v>0</v>
      </c>
      <c r="T1543" s="187">
        <v>0</v>
      </c>
      <c r="U1543" s="187">
        <v>0</v>
      </c>
      <c r="V1543" s="211"/>
      <c r="W1543" s="212" t="s">
        <v>342</v>
      </c>
    </row>
    <row r="1544" spans="1:23" ht="12.75" customHeight="1" outlineLevel="2">
      <c r="A1544" s="118">
        <f t="shared" si="122"/>
        <v>0</v>
      </c>
      <c r="B1544" s="209"/>
      <c r="C1544" s="210"/>
      <c r="D1544" s="164" t="s">
        <v>1375</v>
      </c>
      <c r="E1544" s="185" t="s">
        <v>1376</v>
      </c>
      <c r="F1544" s="213"/>
      <c r="G1544" s="213" t="s">
        <v>1362</v>
      </c>
      <c r="H1544" s="213"/>
      <c r="I1544" s="213"/>
      <c r="J1544" s="187">
        <v>0</v>
      </c>
      <c r="K1544" s="187">
        <v>0</v>
      </c>
      <c r="L1544" s="187">
        <v>0</v>
      </c>
      <c r="M1544" s="187">
        <v>0</v>
      </c>
      <c r="N1544" s="187">
        <v>0</v>
      </c>
      <c r="O1544" s="187">
        <v>0</v>
      </c>
      <c r="P1544" s="187">
        <v>0</v>
      </c>
      <c r="Q1544" s="187">
        <v>0</v>
      </c>
      <c r="R1544" s="187">
        <v>0</v>
      </c>
      <c r="S1544" s="187">
        <v>0</v>
      </c>
      <c r="T1544" s="187">
        <v>0</v>
      </c>
      <c r="U1544" s="187">
        <v>0</v>
      </c>
      <c r="V1544" s="211"/>
      <c r="W1544" s="212" t="s">
        <v>342</v>
      </c>
    </row>
    <row r="1545" spans="1:23" ht="12.75" customHeight="1" outlineLevel="2">
      <c r="A1545" s="118">
        <f t="shared" si="122"/>
        <v>0</v>
      </c>
      <c r="B1545" s="209"/>
      <c r="C1545" s="210"/>
      <c r="D1545" s="164" t="s">
        <v>1377</v>
      </c>
      <c r="E1545" s="185" t="s">
        <v>1378</v>
      </c>
      <c r="F1545" s="213"/>
      <c r="G1545" s="213" t="s">
        <v>1362</v>
      </c>
      <c r="H1545" s="213"/>
      <c r="I1545" s="213"/>
      <c r="J1545" s="187">
        <v>0</v>
      </c>
      <c r="K1545" s="187">
        <v>0</v>
      </c>
      <c r="L1545" s="187">
        <v>0</v>
      </c>
      <c r="M1545" s="187">
        <v>0</v>
      </c>
      <c r="N1545" s="187">
        <v>0</v>
      </c>
      <c r="O1545" s="187">
        <v>0</v>
      </c>
      <c r="P1545" s="187">
        <v>0</v>
      </c>
      <c r="Q1545" s="187">
        <v>0</v>
      </c>
      <c r="R1545" s="187">
        <v>0</v>
      </c>
      <c r="S1545" s="187">
        <v>0</v>
      </c>
      <c r="T1545" s="187">
        <v>0</v>
      </c>
      <c r="U1545" s="187">
        <v>0</v>
      </c>
      <c r="V1545" s="211"/>
      <c r="W1545" s="212" t="s">
        <v>342</v>
      </c>
    </row>
    <row r="1546" spans="1:23" ht="12.75" customHeight="1" outlineLevel="2">
      <c r="A1546" s="118">
        <f t="shared" si="122"/>
        <v>0</v>
      </c>
      <c r="B1546" s="209"/>
      <c r="C1546" s="210"/>
      <c r="D1546" s="164" t="s">
        <v>1379</v>
      </c>
      <c r="E1546" s="185" t="s">
        <v>1380</v>
      </c>
      <c r="F1546" s="213"/>
      <c r="G1546" s="213" t="s">
        <v>1362</v>
      </c>
      <c r="H1546" s="213"/>
      <c r="I1546" s="213"/>
      <c r="J1546" s="187">
        <v>0</v>
      </c>
      <c r="K1546" s="187">
        <v>0</v>
      </c>
      <c r="L1546" s="187">
        <v>0</v>
      </c>
      <c r="M1546" s="187">
        <v>0</v>
      </c>
      <c r="N1546" s="187">
        <v>0</v>
      </c>
      <c r="O1546" s="187">
        <v>0</v>
      </c>
      <c r="P1546" s="187">
        <v>0</v>
      </c>
      <c r="Q1546" s="187">
        <v>0</v>
      </c>
      <c r="R1546" s="187">
        <v>0</v>
      </c>
      <c r="S1546" s="187">
        <v>0</v>
      </c>
      <c r="T1546" s="187">
        <v>0</v>
      </c>
      <c r="U1546" s="187">
        <v>0</v>
      </c>
      <c r="V1546" s="211"/>
      <c r="W1546" s="212" t="s">
        <v>342</v>
      </c>
    </row>
    <row r="1547" spans="1:23" ht="12.75" customHeight="1" outlineLevel="1">
      <c r="A1547" s="118">
        <f t="shared" si="122"/>
        <v>0</v>
      </c>
      <c r="C1547" s="105"/>
      <c r="D1547" s="142"/>
      <c r="V1547" s="116"/>
    </row>
    <row r="1548" spans="1:23" ht="12.75" customHeight="1" outlineLevel="1">
      <c r="A1548" s="118">
        <f t="shared" si="122"/>
        <v>0</v>
      </c>
      <c r="C1548" s="105"/>
      <c r="D1548" s="142"/>
      <c r="E1548" s="185" t="s">
        <v>1381</v>
      </c>
      <c r="F1548" s="185">
        <v>0</v>
      </c>
      <c r="G1548" s="185" t="s">
        <v>29</v>
      </c>
      <c r="H1548" s="185">
        <v>0</v>
      </c>
      <c r="I1548" s="185">
        <v>0</v>
      </c>
      <c r="J1548" s="187">
        <v>0</v>
      </c>
      <c r="K1548" s="187">
        <v>0</v>
      </c>
      <c r="L1548" s="187">
        <v>0</v>
      </c>
      <c r="M1548" s="187">
        <v>0</v>
      </c>
      <c r="N1548" s="187">
        <v>0</v>
      </c>
      <c r="O1548" s="187">
        <v>0</v>
      </c>
      <c r="P1548" s="187">
        <v>0</v>
      </c>
      <c r="Q1548" s="187">
        <v>0</v>
      </c>
      <c r="R1548" s="187">
        <v>0</v>
      </c>
      <c r="S1548" s="187">
        <v>0</v>
      </c>
      <c r="T1548" s="187">
        <v>0</v>
      </c>
      <c r="U1548" s="187">
        <v>0</v>
      </c>
      <c r="V1548" s="116"/>
      <c r="W1548" s="212" t="s">
        <v>342</v>
      </c>
    </row>
    <row r="1549" spans="1:23" ht="12.75" customHeight="1" outlineLevel="1">
      <c r="A1549" s="118">
        <f t="shared" si="122"/>
        <v>0</v>
      </c>
      <c r="C1549" s="105"/>
      <c r="D1549" s="142"/>
      <c r="V1549" s="116"/>
    </row>
    <row r="1550" spans="1:23" ht="12.75" customHeight="1" outlineLevel="1">
      <c r="A1550" s="118">
        <f t="shared" si="122"/>
        <v>0</v>
      </c>
      <c r="C1550" s="105" t="s">
        <v>1382</v>
      </c>
      <c r="D1550" s="142"/>
      <c r="V1550" s="116"/>
    </row>
    <row r="1551" spans="1:23" ht="12.75" customHeight="1" outlineLevel="1">
      <c r="A1551" s="118">
        <f t="shared" si="122"/>
        <v>0</v>
      </c>
      <c r="D1551" s="164" t="s">
        <v>1383</v>
      </c>
      <c r="E1551" s="180" t="s">
        <v>1384</v>
      </c>
      <c r="F1551" s="158"/>
      <c r="G1551" s="158" t="s">
        <v>265</v>
      </c>
      <c r="H1551" s="158"/>
      <c r="I1551" s="158"/>
      <c r="J1551" s="179">
        <v>0</v>
      </c>
      <c r="K1551" s="179">
        <v>0</v>
      </c>
      <c r="L1551" s="179">
        <v>0</v>
      </c>
      <c r="M1551" s="179">
        <v>0</v>
      </c>
      <c r="N1551" s="179">
        <v>0</v>
      </c>
      <c r="O1551" s="179">
        <v>0</v>
      </c>
      <c r="P1551" s="179">
        <v>0</v>
      </c>
      <c r="Q1551" s="179">
        <v>0</v>
      </c>
      <c r="R1551" s="179">
        <v>0</v>
      </c>
      <c r="S1551" s="179">
        <v>0</v>
      </c>
      <c r="T1551" s="179">
        <v>0</v>
      </c>
      <c r="U1551" s="179">
        <v>0</v>
      </c>
      <c r="V1551" s="116"/>
    </row>
    <row r="1552" spans="1:23" ht="12.75" customHeight="1" outlineLevel="2">
      <c r="A1552" s="118">
        <f t="shared" si="122"/>
        <v>0</v>
      </c>
      <c r="D1552" s="164" t="s">
        <v>1385</v>
      </c>
      <c r="E1552" s="180" t="s">
        <v>1386</v>
      </c>
      <c r="F1552" s="158"/>
      <c r="G1552" s="158" t="s">
        <v>265</v>
      </c>
      <c r="H1552" s="158"/>
      <c r="I1552" s="158"/>
      <c r="J1552" s="179">
        <v>0</v>
      </c>
      <c r="K1552" s="179">
        <v>0</v>
      </c>
      <c r="L1552" s="179">
        <v>0</v>
      </c>
      <c r="M1552" s="179">
        <v>0</v>
      </c>
      <c r="N1552" s="179">
        <v>0</v>
      </c>
      <c r="O1552" s="179">
        <v>0</v>
      </c>
      <c r="P1552" s="179">
        <v>0</v>
      </c>
      <c r="Q1552" s="179">
        <v>0</v>
      </c>
      <c r="R1552" s="179">
        <v>0</v>
      </c>
      <c r="S1552" s="179">
        <v>0</v>
      </c>
      <c r="T1552" s="179">
        <v>0</v>
      </c>
      <c r="U1552" s="179">
        <v>0</v>
      </c>
      <c r="V1552" s="116"/>
    </row>
    <row r="1553" spans="1:23" ht="12.75" customHeight="1" outlineLevel="2">
      <c r="A1553" s="118">
        <f t="shared" si="122"/>
        <v>0</v>
      </c>
      <c r="D1553" s="164" t="s">
        <v>1387</v>
      </c>
      <c r="E1553" s="180" t="s">
        <v>1388</v>
      </c>
      <c r="F1553" s="158"/>
      <c r="G1553" s="158" t="s">
        <v>265</v>
      </c>
      <c r="H1553" s="158"/>
      <c r="I1553" s="158"/>
      <c r="J1553" s="179">
        <v>0</v>
      </c>
      <c r="K1553" s="179">
        <v>0</v>
      </c>
      <c r="L1553" s="179">
        <v>0</v>
      </c>
      <c r="M1553" s="179">
        <v>0</v>
      </c>
      <c r="N1553" s="179">
        <v>0</v>
      </c>
      <c r="O1553" s="179">
        <v>0</v>
      </c>
      <c r="P1553" s="179">
        <v>0</v>
      </c>
      <c r="Q1553" s="179">
        <v>0</v>
      </c>
      <c r="R1553" s="179">
        <v>0</v>
      </c>
      <c r="S1553" s="179">
        <v>0</v>
      </c>
      <c r="T1553" s="179">
        <v>0</v>
      </c>
      <c r="U1553" s="179">
        <v>0</v>
      </c>
      <c r="V1553" s="116"/>
    </row>
    <row r="1554" spans="1:23" ht="12.75" customHeight="1" outlineLevel="2">
      <c r="A1554" s="118">
        <f t="shared" si="122"/>
        <v>0</v>
      </c>
      <c r="D1554" s="164" t="s">
        <v>1389</v>
      </c>
      <c r="E1554" s="180" t="s">
        <v>1390</v>
      </c>
      <c r="F1554" s="158"/>
      <c r="G1554" s="158" t="s">
        <v>265</v>
      </c>
      <c r="H1554" s="158"/>
      <c r="I1554" s="158"/>
      <c r="J1554" s="179">
        <v>0</v>
      </c>
      <c r="K1554" s="179">
        <v>0</v>
      </c>
      <c r="L1554" s="179">
        <v>0</v>
      </c>
      <c r="M1554" s="179">
        <v>0</v>
      </c>
      <c r="N1554" s="179">
        <v>0</v>
      </c>
      <c r="O1554" s="179">
        <v>0</v>
      </c>
      <c r="P1554" s="179">
        <v>0</v>
      </c>
      <c r="Q1554" s="179">
        <v>0</v>
      </c>
      <c r="R1554" s="179">
        <v>0</v>
      </c>
      <c r="S1554" s="179">
        <v>0</v>
      </c>
      <c r="T1554" s="179">
        <v>0</v>
      </c>
      <c r="U1554" s="179">
        <v>0</v>
      </c>
      <c r="V1554" s="116"/>
    </row>
    <row r="1555" spans="1:23" ht="12.75" customHeight="1" outlineLevel="2">
      <c r="A1555" s="118">
        <f t="shared" si="122"/>
        <v>0</v>
      </c>
      <c r="D1555" s="164" t="s">
        <v>1391</v>
      </c>
      <c r="E1555" s="180" t="s">
        <v>1392</v>
      </c>
      <c r="F1555" s="158"/>
      <c r="G1555" s="158" t="s">
        <v>265</v>
      </c>
      <c r="H1555" s="158"/>
      <c r="I1555" s="158"/>
      <c r="J1555" s="179">
        <v>0</v>
      </c>
      <c r="K1555" s="179">
        <v>0</v>
      </c>
      <c r="L1555" s="179">
        <v>0</v>
      </c>
      <c r="M1555" s="179">
        <v>0</v>
      </c>
      <c r="N1555" s="179">
        <v>0</v>
      </c>
      <c r="O1555" s="179">
        <v>0</v>
      </c>
      <c r="P1555" s="179">
        <v>0</v>
      </c>
      <c r="Q1555" s="179">
        <v>0</v>
      </c>
      <c r="R1555" s="179">
        <v>0</v>
      </c>
      <c r="S1555" s="179">
        <v>0</v>
      </c>
      <c r="T1555" s="179">
        <v>0</v>
      </c>
      <c r="U1555" s="179">
        <v>0</v>
      </c>
      <c r="V1555" s="116"/>
    </row>
    <row r="1556" spans="1:23" ht="12.75" customHeight="1" outlineLevel="2">
      <c r="A1556" s="118">
        <f t="shared" si="122"/>
        <v>0</v>
      </c>
      <c r="D1556" s="164" t="s">
        <v>1393</v>
      </c>
      <c r="E1556" s="180" t="s">
        <v>1394</v>
      </c>
      <c r="F1556" s="158"/>
      <c r="G1556" s="158" t="s">
        <v>265</v>
      </c>
      <c r="H1556" s="158"/>
      <c r="I1556" s="158"/>
      <c r="J1556" s="179">
        <v>0</v>
      </c>
      <c r="K1556" s="179">
        <v>0</v>
      </c>
      <c r="L1556" s="179">
        <v>0</v>
      </c>
      <c r="M1556" s="179">
        <v>0</v>
      </c>
      <c r="N1556" s="179">
        <v>0</v>
      </c>
      <c r="O1556" s="179">
        <v>0</v>
      </c>
      <c r="P1556" s="179">
        <v>0</v>
      </c>
      <c r="Q1556" s="179">
        <v>0</v>
      </c>
      <c r="R1556" s="179">
        <v>0</v>
      </c>
      <c r="S1556" s="179">
        <v>0</v>
      </c>
      <c r="T1556" s="179">
        <v>0</v>
      </c>
      <c r="U1556" s="179">
        <v>0</v>
      </c>
      <c r="V1556" s="116"/>
    </row>
    <row r="1557" spans="1:23" ht="12.75" customHeight="1" outlineLevel="2">
      <c r="A1557" s="118">
        <f t="shared" si="122"/>
        <v>0</v>
      </c>
      <c r="D1557" s="164" t="s">
        <v>1395</v>
      </c>
      <c r="E1557" s="180" t="s">
        <v>1396</v>
      </c>
      <c r="F1557" s="158"/>
      <c r="G1557" s="158" t="s">
        <v>265</v>
      </c>
      <c r="H1557" s="158"/>
      <c r="I1557" s="158"/>
      <c r="J1557" s="179">
        <v>0</v>
      </c>
      <c r="K1557" s="179">
        <v>0</v>
      </c>
      <c r="L1557" s="179">
        <v>0</v>
      </c>
      <c r="M1557" s="179">
        <v>0</v>
      </c>
      <c r="N1557" s="179">
        <v>0</v>
      </c>
      <c r="O1557" s="179">
        <v>0</v>
      </c>
      <c r="P1557" s="179">
        <v>0</v>
      </c>
      <c r="Q1557" s="179">
        <v>0</v>
      </c>
      <c r="R1557" s="179">
        <v>0</v>
      </c>
      <c r="S1557" s="179">
        <v>0</v>
      </c>
      <c r="T1557" s="179">
        <v>0</v>
      </c>
      <c r="U1557" s="179">
        <v>0</v>
      </c>
      <c r="V1557" s="116"/>
    </row>
    <row r="1558" spans="1:23" ht="12.75" customHeight="1" outlineLevel="2">
      <c r="A1558" s="118">
        <f t="shared" si="122"/>
        <v>0</v>
      </c>
      <c r="D1558" s="164" t="s">
        <v>1397</v>
      </c>
      <c r="E1558" s="180" t="s">
        <v>1398</v>
      </c>
      <c r="F1558" s="158"/>
      <c r="G1558" s="158" t="s">
        <v>265</v>
      </c>
      <c r="H1558" s="158"/>
      <c r="I1558" s="158"/>
      <c r="J1558" s="179">
        <v>0</v>
      </c>
      <c r="K1558" s="179">
        <v>0</v>
      </c>
      <c r="L1558" s="179">
        <v>0</v>
      </c>
      <c r="M1558" s="179">
        <v>0</v>
      </c>
      <c r="N1558" s="179">
        <v>0</v>
      </c>
      <c r="O1558" s="179">
        <v>0</v>
      </c>
      <c r="P1558" s="179">
        <v>0</v>
      </c>
      <c r="Q1558" s="179">
        <v>0</v>
      </c>
      <c r="R1558" s="179">
        <v>0</v>
      </c>
      <c r="S1558" s="179">
        <v>0</v>
      </c>
      <c r="T1558" s="179">
        <v>0</v>
      </c>
      <c r="U1558" s="179">
        <v>0</v>
      </c>
      <c r="V1558" s="116"/>
    </row>
    <row r="1559" spans="1:23" ht="12.75" customHeight="1" outlineLevel="2">
      <c r="A1559" s="118">
        <f t="shared" si="122"/>
        <v>0</v>
      </c>
      <c r="D1559" s="164" t="s">
        <v>1399</v>
      </c>
      <c r="E1559" s="180" t="s">
        <v>1400</v>
      </c>
      <c r="F1559" s="158"/>
      <c r="G1559" s="158" t="s">
        <v>265</v>
      </c>
      <c r="H1559" s="158"/>
      <c r="I1559" s="158"/>
      <c r="J1559" s="179">
        <v>0</v>
      </c>
      <c r="K1559" s="179">
        <v>0</v>
      </c>
      <c r="L1559" s="179">
        <v>0</v>
      </c>
      <c r="M1559" s="179">
        <v>0</v>
      </c>
      <c r="N1559" s="179">
        <v>0</v>
      </c>
      <c r="O1559" s="179">
        <v>0</v>
      </c>
      <c r="P1559" s="179">
        <v>0</v>
      </c>
      <c r="Q1559" s="179">
        <v>0</v>
      </c>
      <c r="R1559" s="179">
        <v>0</v>
      </c>
      <c r="S1559" s="179">
        <v>0</v>
      </c>
      <c r="T1559" s="179">
        <v>0</v>
      </c>
      <c r="U1559" s="179">
        <v>0</v>
      </c>
      <c r="V1559" s="116"/>
    </row>
    <row r="1560" spans="1:23" ht="12.75" customHeight="1" outlineLevel="2">
      <c r="A1560" s="118">
        <f t="shared" ref="A1560:A1613" si="124" xml:space="preserve"> IF(OR(D1560 = "", D1560 ="tbc", D1560 = "n/a"), 0, COUNTIF($D$7:$D$2035, D1560) - 1)</f>
        <v>0</v>
      </c>
      <c r="D1560" s="164" t="s">
        <v>1401</v>
      </c>
      <c r="E1560" s="180" t="s">
        <v>1402</v>
      </c>
      <c r="F1560" s="158"/>
      <c r="G1560" s="158" t="s">
        <v>265</v>
      </c>
      <c r="H1560" s="158"/>
      <c r="I1560" s="158"/>
      <c r="J1560" s="179">
        <v>0</v>
      </c>
      <c r="K1560" s="179">
        <v>0</v>
      </c>
      <c r="L1560" s="179">
        <v>0</v>
      </c>
      <c r="M1560" s="179">
        <v>0</v>
      </c>
      <c r="N1560" s="179">
        <v>0</v>
      </c>
      <c r="O1560" s="179">
        <v>0</v>
      </c>
      <c r="P1560" s="179">
        <v>0</v>
      </c>
      <c r="Q1560" s="179">
        <v>0</v>
      </c>
      <c r="R1560" s="179">
        <v>0</v>
      </c>
      <c r="S1560" s="179">
        <v>0</v>
      </c>
      <c r="T1560" s="179">
        <v>0</v>
      </c>
      <c r="U1560" s="179">
        <v>0</v>
      </c>
      <c r="V1560" s="116"/>
    </row>
    <row r="1561" spans="1:23" ht="12.75" customHeight="1" outlineLevel="1">
      <c r="A1561" s="118">
        <f t="shared" si="124"/>
        <v>0</v>
      </c>
      <c r="D1561" s="142"/>
      <c r="V1561" s="116"/>
    </row>
    <row r="1562" spans="1:23" ht="12.75" customHeight="1" outlineLevel="1">
      <c r="A1562" s="118">
        <f t="shared" si="124"/>
        <v>0</v>
      </c>
      <c r="B1562" s="138" t="s">
        <v>1403</v>
      </c>
      <c r="C1562" s="138"/>
      <c r="D1562" s="151"/>
      <c r="E1562" s="139"/>
      <c r="V1562" s="116"/>
    </row>
    <row r="1563" spans="1:23" ht="12.75" customHeight="1" outlineLevel="1">
      <c r="A1563" s="118">
        <f t="shared" si="124"/>
        <v>0</v>
      </c>
      <c r="C1563" s="105"/>
      <c r="D1563" s="142"/>
      <c r="V1563" s="116"/>
    </row>
    <row r="1564" spans="1:23" ht="12.75" customHeight="1" outlineLevel="1">
      <c r="A1564" s="118">
        <f t="shared" si="124"/>
        <v>0</v>
      </c>
      <c r="B1564" s="209"/>
      <c r="C1564" s="210"/>
      <c r="D1564" s="303" t="s">
        <v>1404</v>
      </c>
      <c r="E1564" s="185" t="s">
        <v>1405</v>
      </c>
      <c r="F1564" s="213"/>
      <c r="G1564" s="213" t="s">
        <v>29</v>
      </c>
      <c r="H1564" s="213"/>
      <c r="I1564" s="213"/>
      <c r="J1564" s="187">
        <v>0</v>
      </c>
      <c r="K1564" s="187">
        <v>0</v>
      </c>
      <c r="L1564" s="187">
        <v>0</v>
      </c>
      <c r="M1564" s="187">
        <v>0</v>
      </c>
      <c r="N1564" s="187">
        <v>0</v>
      </c>
      <c r="O1564" s="187">
        <v>0</v>
      </c>
      <c r="P1564" s="187">
        <v>0</v>
      </c>
      <c r="Q1564" s="187">
        <v>0</v>
      </c>
      <c r="R1564" s="187">
        <v>0</v>
      </c>
      <c r="S1564" s="187">
        <v>0</v>
      </c>
      <c r="T1564" s="187">
        <v>0</v>
      </c>
      <c r="U1564" s="187">
        <v>0</v>
      </c>
      <c r="V1564" s="211"/>
      <c r="W1564" s="212" t="s">
        <v>342</v>
      </c>
    </row>
    <row r="1565" spans="1:23" ht="12.75" customHeight="1" outlineLevel="2">
      <c r="A1565" s="118">
        <f t="shared" si="124"/>
        <v>0</v>
      </c>
      <c r="B1565" s="209"/>
      <c r="C1565" s="210"/>
      <c r="D1565" s="272" t="s">
        <v>1406</v>
      </c>
      <c r="E1565" s="185" t="s">
        <v>1407</v>
      </c>
      <c r="F1565" s="213"/>
      <c r="G1565" s="213" t="s">
        <v>29</v>
      </c>
      <c r="H1565" s="213"/>
      <c r="I1565" s="213"/>
      <c r="J1565" s="187">
        <v>0</v>
      </c>
      <c r="K1565" s="187">
        <v>0</v>
      </c>
      <c r="L1565" s="187">
        <v>0</v>
      </c>
      <c r="M1565" s="187">
        <v>0</v>
      </c>
      <c r="N1565" s="187">
        <v>0</v>
      </c>
      <c r="O1565" s="187">
        <v>0</v>
      </c>
      <c r="P1565" s="187">
        <v>0</v>
      </c>
      <c r="Q1565" s="187">
        <v>0</v>
      </c>
      <c r="R1565" s="187">
        <v>0</v>
      </c>
      <c r="S1565" s="187">
        <v>0</v>
      </c>
      <c r="T1565" s="187">
        <v>0</v>
      </c>
      <c r="U1565" s="187">
        <v>0</v>
      </c>
      <c r="V1565" s="211"/>
      <c r="W1565" s="212" t="s">
        <v>342</v>
      </c>
    </row>
    <row r="1566" spans="1:23" ht="12.75" customHeight="1" outlineLevel="2">
      <c r="A1566" s="118">
        <f t="shared" si="124"/>
        <v>0</v>
      </c>
      <c r="B1566" s="209"/>
      <c r="C1566" s="210"/>
      <c r="D1566" s="272" t="s">
        <v>1408</v>
      </c>
      <c r="E1566" s="185" t="s">
        <v>1409</v>
      </c>
      <c r="F1566" s="213"/>
      <c r="G1566" s="213" t="s">
        <v>29</v>
      </c>
      <c r="H1566" s="213"/>
      <c r="I1566" s="213"/>
      <c r="J1566" s="187">
        <v>0</v>
      </c>
      <c r="K1566" s="187">
        <v>0</v>
      </c>
      <c r="L1566" s="187">
        <v>0</v>
      </c>
      <c r="M1566" s="187">
        <v>0</v>
      </c>
      <c r="N1566" s="187">
        <v>0</v>
      </c>
      <c r="O1566" s="187">
        <v>0</v>
      </c>
      <c r="P1566" s="187">
        <v>0</v>
      </c>
      <c r="Q1566" s="187">
        <v>0</v>
      </c>
      <c r="R1566" s="187">
        <v>0</v>
      </c>
      <c r="S1566" s="187">
        <v>0</v>
      </c>
      <c r="T1566" s="187">
        <v>0</v>
      </c>
      <c r="U1566" s="187">
        <v>0</v>
      </c>
      <c r="V1566" s="211"/>
      <c r="W1566" s="212" t="s">
        <v>342</v>
      </c>
    </row>
    <row r="1567" spans="1:23" ht="12.75" customHeight="1" outlineLevel="2">
      <c r="A1567" s="118">
        <f t="shared" si="124"/>
        <v>0</v>
      </c>
      <c r="B1567" s="209"/>
      <c r="C1567" s="210"/>
      <c r="D1567" s="272" t="s">
        <v>1410</v>
      </c>
      <c r="E1567" s="185" t="s">
        <v>1411</v>
      </c>
      <c r="F1567" s="213"/>
      <c r="G1567" s="213" t="s">
        <v>29</v>
      </c>
      <c r="H1567" s="213"/>
      <c r="I1567" s="213"/>
      <c r="J1567" s="187">
        <v>0</v>
      </c>
      <c r="K1567" s="187">
        <v>0</v>
      </c>
      <c r="L1567" s="187">
        <v>0</v>
      </c>
      <c r="M1567" s="187">
        <v>0</v>
      </c>
      <c r="N1567" s="187">
        <v>0</v>
      </c>
      <c r="O1567" s="187">
        <v>0</v>
      </c>
      <c r="P1567" s="187">
        <v>0</v>
      </c>
      <c r="Q1567" s="187">
        <v>0</v>
      </c>
      <c r="R1567" s="187">
        <v>0</v>
      </c>
      <c r="S1567" s="187">
        <v>0</v>
      </c>
      <c r="T1567" s="187">
        <v>0</v>
      </c>
      <c r="U1567" s="187">
        <v>0</v>
      </c>
      <c r="V1567" s="211"/>
      <c r="W1567" s="212" t="s">
        <v>342</v>
      </c>
    </row>
    <row r="1568" spans="1:23" ht="12.75" customHeight="1" outlineLevel="2">
      <c r="A1568" s="118">
        <f t="shared" si="124"/>
        <v>0</v>
      </c>
      <c r="B1568" s="209"/>
      <c r="C1568" s="210"/>
      <c r="D1568" s="272" t="s">
        <v>1412</v>
      </c>
      <c r="E1568" s="185" t="s">
        <v>1413</v>
      </c>
      <c r="F1568" s="213"/>
      <c r="G1568" s="213" t="s">
        <v>29</v>
      </c>
      <c r="H1568" s="213"/>
      <c r="I1568" s="213"/>
      <c r="J1568" s="187">
        <v>0</v>
      </c>
      <c r="K1568" s="187">
        <v>0</v>
      </c>
      <c r="L1568" s="187">
        <v>0</v>
      </c>
      <c r="M1568" s="187">
        <v>0</v>
      </c>
      <c r="N1568" s="187">
        <v>0</v>
      </c>
      <c r="O1568" s="187">
        <v>0</v>
      </c>
      <c r="P1568" s="187">
        <v>0</v>
      </c>
      <c r="Q1568" s="187">
        <v>0</v>
      </c>
      <c r="R1568" s="187">
        <v>0</v>
      </c>
      <c r="S1568" s="187">
        <v>0</v>
      </c>
      <c r="T1568" s="187">
        <v>0</v>
      </c>
      <c r="U1568" s="187">
        <v>0</v>
      </c>
      <c r="V1568" s="211"/>
      <c r="W1568" s="212" t="s">
        <v>342</v>
      </c>
    </row>
    <row r="1569" spans="1:23" ht="12.75" customHeight="1" outlineLevel="2">
      <c r="A1569" s="118">
        <f t="shared" si="124"/>
        <v>0</v>
      </c>
      <c r="B1569" s="209"/>
      <c r="C1569" s="210"/>
      <c r="D1569" s="272" t="s">
        <v>1414</v>
      </c>
      <c r="E1569" s="185" t="s">
        <v>1415</v>
      </c>
      <c r="F1569" s="213"/>
      <c r="G1569" s="213" t="s">
        <v>29</v>
      </c>
      <c r="H1569" s="213"/>
      <c r="I1569" s="213"/>
      <c r="J1569" s="187">
        <v>0</v>
      </c>
      <c r="K1569" s="187">
        <v>0</v>
      </c>
      <c r="L1569" s="187">
        <v>0</v>
      </c>
      <c r="M1569" s="187">
        <v>0</v>
      </c>
      <c r="N1569" s="187">
        <v>0</v>
      </c>
      <c r="O1569" s="187">
        <v>0</v>
      </c>
      <c r="P1569" s="187">
        <v>0</v>
      </c>
      <c r="Q1569" s="187">
        <v>0</v>
      </c>
      <c r="R1569" s="187">
        <v>0</v>
      </c>
      <c r="S1569" s="187">
        <v>0</v>
      </c>
      <c r="T1569" s="187">
        <v>0</v>
      </c>
      <c r="U1569" s="187">
        <v>0</v>
      </c>
      <c r="V1569" s="211"/>
      <c r="W1569" s="212" t="s">
        <v>342</v>
      </c>
    </row>
    <row r="1570" spans="1:23" ht="12.75" customHeight="1" outlineLevel="2">
      <c r="A1570" s="118">
        <f t="shared" si="124"/>
        <v>0</v>
      </c>
      <c r="B1570" s="209"/>
      <c r="C1570" s="210"/>
      <c r="D1570" s="272" t="s">
        <v>1416</v>
      </c>
      <c r="E1570" s="185" t="s">
        <v>1417</v>
      </c>
      <c r="F1570" s="213"/>
      <c r="G1570" s="213" t="s">
        <v>29</v>
      </c>
      <c r="H1570" s="213"/>
      <c r="I1570" s="213"/>
      <c r="J1570" s="187">
        <v>0</v>
      </c>
      <c r="K1570" s="187">
        <v>0</v>
      </c>
      <c r="L1570" s="187">
        <v>0</v>
      </c>
      <c r="M1570" s="187">
        <v>0</v>
      </c>
      <c r="N1570" s="187">
        <v>0</v>
      </c>
      <c r="O1570" s="187">
        <v>0</v>
      </c>
      <c r="P1570" s="187">
        <v>0</v>
      </c>
      <c r="Q1570" s="187">
        <v>0</v>
      </c>
      <c r="R1570" s="187">
        <v>0</v>
      </c>
      <c r="S1570" s="187">
        <v>0</v>
      </c>
      <c r="T1570" s="187">
        <v>0</v>
      </c>
      <c r="U1570" s="187">
        <v>0</v>
      </c>
      <c r="V1570" s="211"/>
      <c r="W1570" s="212" t="s">
        <v>342</v>
      </c>
    </row>
    <row r="1571" spans="1:23" ht="12.75" customHeight="1" outlineLevel="2">
      <c r="A1571" s="118">
        <f t="shared" si="124"/>
        <v>0</v>
      </c>
      <c r="B1571" s="209"/>
      <c r="C1571" s="210"/>
      <c r="D1571" s="272" t="s">
        <v>1418</v>
      </c>
      <c r="E1571" s="185" t="s">
        <v>1419</v>
      </c>
      <c r="F1571" s="213"/>
      <c r="G1571" s="213" t="s">
        <v>29</v>
      </c>
      <c r="H1571" s="213"/>
      <c r="I1571" s="213"/>
      <c r="J1571" s="187">
        <v>0</v>
      </c>
      <c r="K1571" s="187">
        <v>0</v>
      </c>
      <c r="L1571" s="187">
        <v>0</v>
      </c>
      <c r="M1571" s="187">
        <v>0</v>
      </c>
      <c r="N1571" s="187">
        <v>0</v>
      </c>
      <c r="O1571" s="187">
        <v>0</v>
      </c>
      <c r="P1571" s="187">
        <v>0</v>
      </c>
      <c r="Q1571" s="187">
        <v>0</v>
      </c>
      <c r="R1571" s="187">
        <v>0</v>
      </c>
      <c r="S1571" s="187">
        <v>0</v>
      </c>
      <c r="T1571" s="187">
        <v>0</v>
      </c>
      <c r="U1571" s="187">
        <v>0</v>
      </c>
      <c r="V1571" s="211"/>
      <c r="W1571" s="212" t="s">
        <v>342</v>
      </c>
    </row>
    <row r="1572" spans="1:23" ht="12.75" customHeight="1" outlineLevel="2">
      <c r="A1572" s="118">
        <f t="shared" si="124"/>
        <v>0</v>
      </c>
      <c r="B1572" s="209"/>
      <c r="C1572" s="210"/>
      <c r="D1572" s="272" t="s">
        <v>1420</v>
      </c>
      <c r="E1572" s="185" t="s">
        <v>1421</v>
      </c>
      <c r="F1572" s="213"/>
      <c r="G1572" s="213" t="s">
        <v>29</v>
      </c>
      <c r="H1572" s="213"/>
      <c r="I1572" s="213"/>
      <c r="J1572" s="187">
        <v>0</v>
      </c>
      <c r="K1572" s="187">
        <v>0</v>
      </c>
      <c r="L1572" s="187">
        <v>0</v>
      </c>
      <c r="M1572" s="187">
        <v>0</v>
      </c>
      <c r="N1572" s="187">
        <v>0</v>
      </c>
      <c r="O1572" s="187">
        <v>0</v>
      </c>
      <c r="P1572" s="187">
        <v>0</v>
      </c>
      <c r="Q1572" s="187">
        <v>0</v>
      </c>
      <c r="R1572" s="187">
        <v>0</v>
      </c>
      <c r="S1572" s="187">
        <v>0</v>
      </c>
      <c r="T1572" s="187">
        <v>0</v>
      </c>
      <c r="U1572" s="187">
        <v>0</v>
      </c>
      <c r="V1572" s="211"/>
      <c r="W1572" s="212" t="s">
        <v>342</v>
      </c>
    </row>
    <row r="1573" spans="1:23" ht="12.75" customHeight="1" outlineLevel="2">
      <c r="A1573" s="118">
        <f t="shared" si="124"/>
        <v>0</v>
      </c>
      <c r="B1573" s="209"/>
      <c r="C1573" s="210"/>
      <c r="D1573" s="272" t="s">
        <v>1422</v>
      </c>
      <c r="E1573" s="185" t="s">
        <v>1423</v>
      </c>
      <c r="F1573" s="213"/>
      <c r="G1573" s="213" t="s">
        <v>29</v>
      </c>
      <c r="H1573" s="213"/>
      <c r="I1573" s="213"/>
      <c r="J1573" s="187">
        <v>0</v>
      </c>
      <c r="K1573" s="187">
        <v>0</v>
      </c>
      <c r="L1573" s="187">
        <v>0</v>
      </c>
      <c r="M1573" s="187">
        <v>0</v>
      </c>
      <c r="N1573" s="187">
        <v>0</v>
      </c>
      <c r="O1573" s="187">
        <v>0</v>
      </c>
      <c r="P1573" s="187">
        <v>0</v>
      </c>
      <c r="Q1573" s="187">
        <v>0</v>
      </c>
      <c r="R1573" s="187">
        <v>0</v>
      </c>
      <c r="S1573" s="187">
        <v>0</v>
      </c>
      <c r="T1573" s="187">
        <v>0</v>
      </c>
      <c r="U1573" s="187">
        <v>0</v>
      </c>
      <c r="V1573" s="211"/>
      <c r="W1573" s="212" t="s">
        <v>342</v>
      </c>
    </row>
    <row r="1574" spans="1:23" ht="12.75" customHeight="1" outlineLevel="1">
      <c r="A1574" s="118">
        <f t="shared" si="124"/>
        <v>0</v>
      </c>
      <c r="D1574" s="142"/>
      <c r="V1574" s="116"/>
    </row>
    <row r="1575" spans="1:23" ht="12.75" customHeight="1" outlineLevel="1">
      <c r="A1575" s="118">
        <f t="shared" si="124"/>
        <v>0</v>
      </c>
      <c r="B1575" s="138" t="s">
        <v>1424</v>
      </c>
      <c r="C1575" s="138"/>
      <c r="D1575" s="151"/>
      <c r="E1575" s="139"/>
      <c r="J1575" s="158"/>
      <c r="K1575" s="158"/>
      <c r="L1575" s="158"/>
      <c r="M1575" s="158"/>
      <c r="N1575" s="158"/>
      <c r="O1575" s="158"/>
      <c r="P1575" s="158"/>
      <c r="Q1575" s="158"/>
      <c r="R1575" s="158"/>
      <c r="S1575" s="158"/>
      <c r="T1575" s="158"/>
      <c r="U1575" s="158"/>
      <c r="V1575" s="116"/>
    </row>
    <row r="1576" spans="1:23" ht="12.75" customHeight="1" outlineLevel="1">
      <c r="A1576" s="118">
        <f t="shared" si="124"/>
        <v>0</v>
      </c>
      <c r="C1576" s="105"/>
      <c r="D1576" s="142"/>
      <c r="J1576" s="158"/>
      <c r="K1576" s="158"/>
      <c r="L1576" s="158"/>
      <c r="M1576" s="158"/>
      <c r="N1576" s="158"/>
      <c r="O1576" s="158"/>
      <c r="P1576" s="158"/>
      <c r="Q1576" s="158"/>
      <c r="R1576" s="158"/>
      <c r="S1576" s="158"/>
      <c r="T1576" s="158"/>
      <c r="U1576" s="158"/>
      <c r="V1576" s="116"/>
    </row>
    <row r="1577" spans="1:23" ht="12.75" customHeight="1" outlineLevel="1">
      <c r="A1577" s="118">
        <f t="shared" si="124"/>
        <v>0</v>
      </c>
      <c r="D1577" s="164" t="s">
        <v>1425</v>
      </c>
      <c r="E1577" s="180" t="s">
        <v>1426</v>
      </c>
      <c r="F1577" s="158"/>
      <c r="G1577" s="158" t="s">
        <v>64</v>
      </c>
      <c r="H1577" s="158"/>
      <c r="I1577" s="158"/>
      <c r="J1577" s="169">
        <v>0</v>
      </c>
      <c r="K1577" s="169">
        <v>0</v>
      </c>
      <c r="L1577" s="169">
        <v>0</v>
      </c>
      <c r="M1577" s="169">
        <v>0</v>
      </c>
      <c r="N1577" s="169">
        <v>0</v>
      </c>
      <c r="O1577" s="169">
        <v>0</v>
      </c>
      <c r="P1577" s="169">
        <v>0</v>
      </c>
      <c r="Q1577" s="169">
        <v>0</v>
      </c>
      <c r="R1577" s="169">
        <v>0</v>
      </c>
      <c r="S1577" s="169">
        <v>0</v>
      </c>
      <c r="T1577" s="169">
        <v>0</v>
      </c>
      <c r="U1577" s="169">
        <v>0</v>
      </c>
      <c r="V1577" s="116"/>
    </row>
    <row r="1578" spans="1:23" ht="12.75" customHeight="1" outlineLevel="2">
      <c r="A1578" s="118">
        <f t="shared" si="124"/>
        <v>0</v>
      </c>
      <c r="D1578" s="164" t="s">
        <v>1427</v>
      </c>
      <c r="E1578" s="180" t="s">
        <v>1428</v>
      </c>
      <c r="F1578" s="158"/>
      <c r="G1578" s="158" t="s">
        <v>64</v>
      </c>
      <c r="H1578" s="158"/>
      <c r="I1578" s="158"/>
      <c r="J1578" s="169">
        <v>0</v>
      </c>
      <c r="K1578" s="169">
        <v>0</v>
      </c>
      <c r="L1578" s="169">
        <v>0</v>
      </c>
      <c r="M1578" s="169">
        <v>0</v>
      </c>
      <c r="N1578" s="169">
        <v>0</v>
      </c>
      <c r="O1578" s="169">
        <v>0</v>
      </c>
      <c r="P1578" s="169">
        <v>0</v>
      </c>
      <c r="Q1578" s="169">
        <v>0</v>
      </c>
      <c r="R1578" s="169">
        <v>0</v>
      </c>
      <c r="S1578" s="169">
        <v>0</v>
      </c>
      <c r="T1578" s="169">
        <v>0</v>
      </c>
      <c r="U1578" s="169">
        <v>0</v>
      </c>
      <c r="V1578" s="116"/>
    </row>
    <row r="1579" spans="1:23" ht="12.75" customHeight="1" outlineLevel="2">
      <c r="A1579" s="118">
        <f t="shared" si="124"/>
        <v>0</v>
      </c>
      <c r="D1579" s="164" t="s">
        <v>1429</v>
      </c>
      <c r="E1579" s="180" t="s">
        <v>1430</v>
      </c>
      <c r="F1579" s="158"/>
      <c r="G1579" s="158" t="s">
        <v>64</v>
      </c>
      <c r="H1579" s="158"/>
      <c r="I1579" s="158"/>
      <c r="J1579" s="169">
        <v>0</v>
      </c>
      <c r="K1579" s="169">
        <v>0</v>
      </c>
      <c r="L1579" s="169">
        <v>0</v>
      </c>
      <c r="M1579" s="169">
        <v>0</v>
      </c>
      <c r="N1579" s="169">
        <v>0</v>
      </c>
      <c r="O1579" s="169">
        <v>0</v>
      </c>
      <c r="P1579" s="169">
        <v>0</v>
      </c>
      <c r="Q1579" s="169">
        <v>0</v>
      </c>
      <c r="R1579" s="169">
        <v>0</v>
      </c>
      <c r="S1579" s="169">
        <v>0</v>
      </c>
      <c r="T1579" s="169">
        <v>0</v>
      </c>
      <c r="U1579" s="169">
        <v>0</v>
      </c>
      <c r="V1579" s="116"/>
    </row>
    <row r="1580" spans="1:23" ht="12.75" customHeight="1" outlineLevel="2">
      <c r="A1580" s="118">
        <f t="shared" si="124"/>
        <v>0</v>
      </c>
      <c r="D1580" s="164" t="s">
        <v>1431</v>
      </c>
      <c r="E1580" s="180" t="s">
        <v>1432</v>
      </c>
      <c r="F1580" s="158"/>
      <c r="G1580" s="158" t="s">
        <v>64</v>
      </c>
      <c r="H1580" s="158"/>
      <c r="I1580" s="158"/>
      <c r="J1580" s="169">
        <v>0</v>
      </c>
      <c r="K1580" s="169">
        <v>0</v>
      </c>
      <c r="L1580" s="169">
        <v>0</v>
      </c>
      <c r="M1580" s="169">
        <v>0</v>
      </c>
      <c r="N1580" s="169">
        <v>0</v>
      </c>
      <c r="O1580" s="169">
        <v>0</v>
      </c>
      <c r="P1580" s="169">
        <v>0</v>
      </c>
      <c r="Q1580" s="169">
        <v>0</v>
      </c>
      <c r="R1580" s="169">
        <v>0</v>
      </c>
      <c r="S1580" s="169">
        <v>0</v>
      </c>
      <c r="T1580" s="169">
        <v>0</v>
      </c>
      <c r="U1580" s="169">
        <v>0</v>
      </c>
      <c r="V1580" s="116"/>
    </row>
    <row r="1581" spans="1:23" ht="12.75" customHeight="1" outlineLevel="2">
      <c r="A1581" s="118">
        <f t="shared" si="124"/>
        <v>0</v>
      </c>
      <c r="D1581" s="164" t="s">
        <v>1433</v>
      </c>
      <c r="E1581" s="180" t="s">
        <v>1434</v>
      </c>
      <c r="F1581" s="158"/>
      <c r="G1581" s="158" t="s">
        <v>64</v>
      </c>
      <c r="H1581" s="158"/>
      <c r="I1581" s="158"/>
      <c r="J1581" s="169">
        <v>0</v>
      </c>
      <c r="K1581" s="169">
        <v>0</v>
      </c>
      <c r="L1581" s="169">
        <v>0</v>
      </c>
      <c r="M1581" s="169">
        <v>0</v>
      </c>
      <c r="N1581" s="169">
        <v>0</v>
      </c>
      <c r="O1581" s="169">
        <v>0</v>
      </c>
      <c r="P1581" s="169">
        <v>0</v>
      </c>
      <c r="Q1581" s="169">
        <v>0</v>
      </c>
      <c r="R1581" s="169">
        <v>0</v>
      </c>
      <c r="S1581" s="169">
        <v>0</v>
      </c>
      <c r="T1581" s="169">
        <v>0</v>
      </c>
      <c r="U1581" s="169">
        <v>0</v>
      </c>
      <c r="V1581" s="116"/>
    </row>
    <row r="1582" spans="1:23" ht="12.75" customHeight="1" outlineLevel="2">
      <c r="A1582" s="118">
        <f t="shared" si="124"/>
        <v>0</v>
      </c>
      <c r="D1582" s="164" t="s">
        <v>1435</v>
      </c>
      <c r="E1582" s="180" t="s">
        <v>1436</v>
      </c>
      <c r="F1582" s="158"/>
      <c r="G1582" s="158" t="s">
        <v>64</v>
      </c>
      <c r="H1582" s="158"/>
      <c r="I1582" s="158"/>
      <c r="J1582" s="169">
        <v>0</v>
      </c>
      <c r="K1582" s="169">
        <v>0</v>
      </c>
      <c r="L1582" s="169">
        <v>0</v>
      </c>
      <c r="M1582" s="169">
        <v>0</v>
      </c>
      <c r="N1582" s="169">
        <v>0</v>
      </c>
      <c r="O1582" s="169">
        <v>0</v>
      </c>
      <c r="P1582" s="169">
        <v>0</v>
      </c>
      <c r="Q1582" s="169">
        <v>0</v>
      </c>
      <c r="R1582" s="169">
        <v>0</v>
      </c>
      <c r="S1582" s="169">
        <v>0</v>
      </c>
      <c r="T1582" s="169">
        <v>0</v>
      </c>
      <c r="U1582" s="169">
        <v>0</v>
      </c>
      <c r="V1582" s="116"/>
    </row>
    <row r="1583" spans="1:23" ht="12.75" customHeight="1" outlineLevel="2">
      <c r="A1583" s="118">
        <f t="shared" si="124"/>
        <v>0</v>
      </c>
      <c r="D1583" s="164" t="s">
        <v>1437</v>
      </c>
      <c r="E1583" s="180" t="s">
        <v>1438</v>
      </c>
      <c r="F1583" s="158"/>
      <c r="G1583" s="158" t="s">
        <v>64</v>
      </c>
      <c r="H1583" s="158"/>
      <c r="I1583" s="158"/>
      <c r="J1583" s="169">
        <v>0</v>
      </c>
      <c r="K1583" s="169">
        <v>0</v>
      </c>
      <c r="L1583" s="169">
        <v>0</v>
      </c>
      <c r="M1583" s="169">
        <v>0</v>
      </c>
      <c r="N1583" s="169">
        <v>0</v>
      </c>
      <c r="O1583" s="169">
        <v>0</v>
      </c>
      <c r="P1583" s="169">
        <v>0</v>
      </c>
      <c r="Q1583" s="169">
        <v>0</v>
      </c>
      <c r="R1583" s="169">
        <v>0</v>
      </c>
      <c r="S1583" s="169">
        <v>0</v>
      </c>
      <c r="T1583" s="169">
        <v>0</v>
      </c>
      <c r="U1583" s="169">
        <v>0</v>
      </c>
      <c r="V1583" s="116"/>
    </row>
    <row r="1584" spans="1:23" ht="12.75" customHeight="1" outlineLevel="2">
      <c r="A1584" s="118">
        <f t="shared" si="124"/>
        <v>0</v>
      </c>
      <c r="D1584" s="164" t="s">
        <v>1439</v>
      </c>
      <c r="E1584" s="180" t="s">
        <v>1440</v>
      </c>
      <c r="F1584" s="158"/>
      <c r="G1584" s="158" t="s">
        <v>64</v>
      </c>
      <c r="H1584" s="158"/>
      <c r="I1584" s="158"/>
      <c r="J1584" s="169">
        <v>0</v>
      </c>
      <c r="K1584" s="169">
        <v>0</v>
      </c>
      <c r="L1584" s="169">
        <v>0</v>
      </c>
      <c r="M1584" s="169">
        <v>0</v>
      </c>
      <c r="N1584" s="169">
        <v>0</v>
      </c>
      <c r="O1584" s="169">
        <v>0</v>
      </c>
      <c r="P1584" s="169">
        <v>0</v>
      </c>
      <c r="Q1584" s="169">
        <v>0</v>
      </c>
      <c r="R1584" s="169">
        <v>0</v>
      </c>
      <c r="S1584" s="169">
        <v>0</v>
      </c>
      <c r="T1584" s="169">
        <v>0</v>
      </c>
      <c r="U1584" s="169">
        <v>0</v>
      </c>
      <c r="V1584" s="116"/>
    </row>
    <row r="1585" spans="1:23" ht="12.75" customHeight="1" outlineLevel="2">
      <c r="A1585" s="118">
        <f t="shared" si="124"/>
        <v>0</v>
      </c>
      <c r="D1585" s="164" t="s">
        <v>1441</v>
      </c>
      <c r="E1585" s="180" t="s">
        <v>1442</v>
      </c>
      <c r="F1585" s="158"/>
      <c r="G1585" s="158" t="s">
        <v>64</v>
      </c>
      <c r="H1585" s="158"/>
      <c r="I1585" s="158"/>
      <c r="J1585" s="169">
        <v>0</v>
      </c>
      <c r="K1585" s="169">
        <v>0</v>
      </c>
      <c r="L1585" s="169">
        <v>0</v>
      </c>
      <c r="M1585" s="169">
        <v>0</v>
      </c>
      <c r="N1585" s="169">
        <v>0</v>
      </c>
      <c r="O1585" s="169">
        <v>0</v>
      </c>
      <c r="P1585" s="169">
        <v>0</v>
      </c>
      <c r="Q1585" s="169">
        <v>0</v>
      </c>
      <c r="R1585" s="169">
        <v>0</v>
      </c>
      <c r="S1585" s="169">
        <v>0</v>
      </c>
      <c r="T1585" s="169">
        <v>0</v>
      </c>
      <c r="U1585" s="169">
        <v>0</v>
      </c>
      <c r="V1585" s="116"/>
    </row>
    <row r="1586" spans="1:23" ht="12.75" customHeight="1" outlineLevel="2">
      <c r="A1586" s="118">
        <f t="shared" si="124"/>
        <v>0</v>
      </c>
      <c r="D1586" s="164" t="s">
        <v>1443</v>
      </c>
      <c r="E1586" s="180" t="s">
        <v>1444</v>
      </c>
      <c r="F1586" s="158"/>
      <c r="G1586" s="158" t="s">
        <v>64</v>
      </c>
      <c r="H1586" s="158"/>
      <c r="I1586" s="158"/>
      <c r="J1586" s="169">
        <v>0</v>
      </c>
      <c r="K1586" s="169">
        <v>0</v>
      </c>
      <c r="L1586" s="169">
        <v>0</v>
      </c>
      <c r="M1586" s="169">
        <v>0</v>
      </c>
      <c r="N1586" s="169">
        <v>0</v>
      </c>
      <c r="O1586" s="169">
        <v>0</v>
      </c>
      <c r="P1586" s="169">
        <v>0</v>
      </c>
      <c r="Q1586" s="169">
        <v>0</v>
      </c>
      <c r="R1586" s="169">
        <v>0</v>
      </c>
      <c r="S1586" s="169">
        <v>0</v>
      </c>
      <c r="T1586" s="169">
        <v>0</v>
      </c>
      <c r="U1586" s="169">
        <v>0</v>
      </c>
      <c r="V1586" s="116"/>
    </row>
    <row r="1587" spans="1:23" ht="12.75" customHeight="1" outlineLevel="1">
      <c r="A1587" s="118">
        <f t="shared" si="124"/>
        <v>0</v>
      </c>
      <c r="D1587" s="142"/>
      <c r="V1587" s="116"/>
    </row>
    <row r="1588" spans="1:23" ht="12.75" customHeight="1" outlineLevel="1">
      <c r="A1588" s="118">
        <f t="shared" si="124"/>
        <v>0</v>
      </c>
      <c r="B1588" s="138" t="s">
        <v>1445</v>
      </c>
      <c r="C1588" s="138"/>
      <c r="D1588" s="151"/>
      <c r="E1588" s="139"/>
      <c r="J1588" s="158"/>
      <c r="K1588" s="158"/>
      <c r="L1588" s="158"/>
      <c r="M1588" s="158"/>
      <c r="N1588" s="158"/>
      <c r="O1588" s="158"/>
      <c r="P1588" s="158"/>
      <c r="Q1588" s="158"/>
      <c r="R1588" s="158"/>
      <c r="S1588" s="158"/>
      <c r="T1588" s="158"/>
      <c r="U1588" s="158"/>
      <c r="V1588" s="116"/>
    </row>
    <row r="1589" spans="1:23" ht="12.75" customHeight="1" outlineLevel="1">
      <c r="A1589" s="118">
        <f t="shared" si="124"/>
        <v>0</v>
      </c>
      <c r="C1589" s="105"/>
      <c r="D1589" s="142"/>
      <c r="J1589" s="158"/>
      <c r="K1589" s="158"/>
      <c r="L1589" s="158"/>
      <c r="M1589" s="158"/>
      <c r="N1589" s="158"/>
      <c r="O1589" s="158"/>
      <c r="P1589" s="158"/>
      <c r="Q1589" s="158"/>
      <c r="R1589" s="158"/>
      <c r="S1589" s="158"/>
      <c r="T1589" s="158"/>
      <c r="U1589" s="158"/>
      <c r="V1589" s="116"/>
    </row>
    <row r="1590" spans="1:23" ht="12.75" customHeight="1" outlineLevel="1">
      <c r="A1590" s="118">
        <f t="shared" si="124"/>
        <v>0</v>
      </c>
      <c r="D1590" s="178"/>
      <c r="E1590" s="142" t="s">
        <v>1446</v>
      </c>
      <c r="F1590" s="260" t="s">
        <v>441</v>
      </c>
      <c r="G1590" s="166" t="s">
        <v>64</v>
      </c>
      <c r="H1590" s="168"/>
      <c r="I1590" s="168"/>
      <c r="J1590" s="168"/>
      <c r="K1590" s="168"/>
      <c r="L1590" s="168"/>
      <c r="M1590" s="168"/>
      <c r="N1590" s="168"/>
      <c r="O1590" s="168"/>
      <c r="P1590" s="168"/>
      <c r="Q1590" s="168"/>
      <c r="R1590" s="168"/>
      <c r="S1590" s="168"/>
      <c r="T1590" s="168"/>
      <c r="U1590" s="168"/>
      <c r="V1590" s="116"/>
    </row>
    <row r="1591" spans="1:23" ht="12.75" customHeight="1" outlineLevel="1">
      <c r="A1591" s="118">
        <f t="shared" si="124"/>
        <v>0</v>
      </c>
      <c r="B1591" s="209"/>
      <c r="C1591" s="210"/>
      <c r="D1591" s="178"/>
      <c r="E1591" s="185" t="s">
        <v>1447</v>
      </c>
      <c r="F1591" s="185">
        <v>0</v>
      </c>
      <c r="G1591" s="185" t="s">
        <v>29</v>
      </c>
      <c r="H1591" s="185">
        <v>0</v>
      </c>
      <c r="I1591" s="185">
        <v>0</v>
      </c>
      <c r="J1591" s="187" t="s">
        <v>441</v>
      </c>
      <c r="K1591" s="187" t="s">
        <v>441</v>
      </c>
      <c r="L1591" s="187" t="s">
        <v>441</v>
      </c>
      <c r="M1591" s="187" t="s">
        <v>441</v>
      </c>
      <c r="N1591" s="187" t="s">
        <v>441</v>
      </c>
      <c r="O1591" s="187" t="s">
        <v>441</v>
      </c>
      <c r="P1591" s="187" t="s">
        <v>441</v>
      </c>
      <c r="Q1591" s="187" t="s">
        <v>441</v>
      </c>
      <c r="R1591" s="187" t="s">
        <v>441</v>
      </c>
      <c r="S1591" s="187" t="s">
        <v>441</v>
      </c>
      <c r="T1591" s="187" t="s">
        <v>441</v>
      </c>
      <c r="U1591" s="187" t="s">
        <v>441</v>
      </c>
      <c r="V1591" s="211"/>
      <c r="W1591" s="212" t="s">
        <v>434</v>
      </c>
    </row>
    <row r="1592" spans="1:23" ht="12.75" customHeight="1" outlineLevel="1">
      <c r="A1592" s="118">
        <f t="shared" si="124"/>
        <v>0</v>
      </c>
      <c r="D1592" s="142"/>
      <c r="V1592" s="116"/>
    </row>
    <row r="1593" spans="1:23" ht="12.75" customHeight="1" outlineLevel="1">
      <c r="A1593" s="118">
        <f t="shared" si="124"/>
        <v>0</v>
      </c>
      <c r="B1593" s="138" t="s">
        <v>331</v>
      </c>
      <c r="C1593" s="138"/>
      <c r="D1593" s="151"/>
      <c r="E1593" s="139"/>
      <c r="J1593" s="158"/>
      <c r="K1593" s="158"/>
      <c r="L1593" s="158"/>
      <c r="M1593" s="158"/>
      <c r="N1593" s="158"/>
      <c r="O1593" s="158"/>
      <c r="P1593" s="158"/>
      <c r="Q1593" s="158"/>
      <c r="R1593" s="158"/>
      <c r="S1593" s="158"/>
      <c r="T1593" s="158"/>
      <c r="U1593" s="158"/>
      <c r="V1593" s="116"/>
    </row>
    <row r="1594" spans="1:23" ht="12.75" customHeight="1" outlineLevel="1">
      <c r="A1594" s="118">
        <f t="shared" si="124"/>
        <v>0</v>
      </c>
      <c r="C1594" s="105"/>
      <c r="D1594" s="142"/>
      <c r="J1594" s="158"/>
      <c r="K1594" s="158"/>
      <c r="L1594" s="158"/>
      <c r="M1594" s="158"/>
      <c r="N1594" s="158"/>
      <c r="O1594" s="158"/>
      <c r="P1594" s="158"/>
      <c r="Q1594" s="158"/>
      <c r="R1594" s="158"/>
      <c r="S1594" s="158"/>
      <c r="T1594" s="158"/>
      <c r="U1594" s="158"/>
      <c r="V1594" s="116"/>
    </row>
    <row r="1595" spans="1:23" ht="12.75" customHeight="1" outlineLevel="1">
      <c r="A1595" s="118">
        <f t="shared" si="124"/>
        <v>0</v>
      </c>
      <c r="C1595" s="105" t="s">
        <v>1448</v>
      </c>
      <c r="D1595" s="142"/>
      <c r="J1595" s="158"/>
      <c r="K1595" s="158"/>
      <c r="L1595" s="158"/>
      <c r="M1595" s="158"/>
      <c r="N1595" s="158"/>
      <c r="O1595" s="158"/>
      <c r="P1595" s="158"/>
      <c r="Q1595" s="158"/>
      <c r="R1595" s="158"/>
      <c r="S1595" s="158"/>
      <c r="T1595" s="158"/>
      <c r="U1595" s="158"/>
      <c r="V1595" s="116"/>
    </row>
    <row r="1596" spans="1:23" ht="12.75" customHeight="1" outlineLevel="1">
      <c r="A1596" s="118">
        <f t="shared" si="124"/>
        <v>0</v>
      </c>
      <c r="D1596" s="164" t="s">
        <v>1449</v>
      </c>
      <c r="E1596" s="180" t="s">
        <v>1450</v>
      </c>
      <c r="F1596" s="158"/>
      <c r="G1596" s="158" t="s">
        <v>333</v>
      </c>
      <c r="H1596" s="158"/>
      <c r="I1596" s="158"/>
      <c r="J1596" s="179">
        <v>0</v>
      </c>
      <c r="K1596" s="179">
        <v>0</v>
      </c>
      <c r="L1596" s="179">
        <v>0</v>
      </c>
      <c r="M1596" s="179">
        <v>0</v>
      </c>
      <c r="N1596" s="179">
        <v>0</v>
      </c>
      <c r="O1596" s="179">
        <v>0</v>
      </c>
      <c r="P1596" s="179">
        <v>0</v>
      </c>
      <c r="Q1596" s="179">
        <v>0</v>
      </c>
      <c r="R1596" s="179">
        <v>0</v>
      </c>
      <c r="S1596" s="179">
        <v>0</v>
      </c>
      <c r="T1596" s="179">
        <v>0</v>
      </c>
      <c r="U1596" s="179">
        <v>0</v>
      </c>
      <c r="V1596" s="116"/>
    </row>
    <row r="1597" spans="1:23" ht="12.75" customHeight="1" outlineLevel="2">
      <c r="A1597" s="118">
        <f t="shared" si="124"/>
        <v>0</v>
      </c>
      <c r="D1597" s="164" t="s">
        <v>1451</v>
      </c>
      <c r="E1597" s="180" t="s">
        <v>1452</v>
      </c>
      <c r="F1597" s="158"/>
      <c r="G1597" s="158" t="s">
        <v>333</v>
      </c>
      <c r="H1597" s="158"/>
      <c r="I1597" s="158"/>
      <c r="J1597" s="179">
        <v>0</v>
      </c>
      <c r="K1597" s="179">
        <v>0</v>
      </c>
      <c r="L1597" s="179">
        <v>0</v>
      </c>
      <c r="M1597" s="179">
        <v>0</v>
      </c>
      <c r="N1597" s="179">
        <v>0</v>
      </c>
      <c r="O1597" s="179">
        <v>0</v>
      </c>
      <c r="P1597" s="179">
        <v>0</v>
      </c>
      <c r="Q1597" s="179">
        <v>0</v>
      </c>
      <c r="R1597" s="179">
        <v>0</v>
      </c>
      <c r="S1597" s="179">
        <v>0</v>
      </c>
      <c r="T1597" s="179">
        <v>0</v>
      </c>
      <c r="U1597" s="179">
        <v>0</v>
      </c>
      <c r="V1597" s="116"/>
    </row>
    <row r="1598" spans="1:23" ht="12.75" customHeight="1" outlineLevel="2">
      <c r="A1598" s="118">
        <f t="shared" si="124"/>
        <v>0</v>
      </c>
      <c r="D1598" s="164" t="s">
        <v>1453</v>
      </c>
      <c r="E1598" s="180" t="s">
        <v>1454</v>
      </c>
      <c r="F1598" s="158"/>
      <c r="G1598" s="158" t="s">
        <v>333</v>
      </c>
      <c r="H1598" s="158"/>
      <c r="I1598" s="158"/>
      <c r="J1598" s="179">
        <v>0</v>
      </c>
      <c r="K1598" s="179">
        <v>0</v>
      </c>
      <c r="L1598" s="179">
        <v>0</v>
      </c>
      <c r="M1598" s="179">
        <v>0</v>
      </c>
      <c r="N1598" s="179">
        <v>0</v>
      </c>
      <c r="O1598" s="179">
        <v>0</v>
      </c>
      <c r="P1598" s="179">
        <v>0</v>
      </c>
      <c r="Q1598" s="179">
        <v>0</v>
      </c>
      <c r="R1598" s="179">
        <v>0</v>
      </c>
      <c r="S1598" s="179">
        <v>0</v>
      </c>
      <c r="T1598" s="179">
        <v>0</v>
      </c>
      <c r="U1598" s="179">
        <v>0</v>
      </c>
      <c r="V1598" s="116"/>
    </row>
    <row r="1599" spans="1:23" ht="12.75" customHeight="1" outlineLevel="2">
      <c r="A1599" s="118">
        <f t="shared" si="124"/>
        <v>0</v>
      </c>
      <c r="D1599" s="164" t="s">
        <v>1455</v>
      </c>
      <c r="E1599" s="180" t="s">
        <v>1456</v>
      </c>
      <c r="F1599" s="158"/>
      <c r="G1599" s="158" t="s">
        <v>333</v>
      </c>
      <c r="H1599" s="158"/>
      <c r="I1599" s="158"/>
      <c r="J1599" s="179">
        <v>0</v>
      </c>
      <c r="K1599" s="179">
        <v>0</v>
      </c>
      <c r="L1599" s="179">
        <v>0</v>
      </c>
      <c r="M1599" s="179">
        <v>0</v>
      </c>
      <c r="N1599" s="179">
        <v>0</v>
      </c>
      <c r="O1599" s="179">
        <v>0</v>
      </c>
      <c r="P1599" s="179">
        <v>0</v>
      </c>
      <c r="Q1599" s="179">
        <v>0</v>
      </c>
      <c r="R1599" s="179">
        <v>0</v>
      </c>
      <c r="S1599" s="179">
        <v>0</v>
      </c>
      <c r="T1599" s="179">
        <v>0</v>
      </c>
      <c r="U1599" s="179">
        <v>0</v>
      </c>
      <c r="V1599" s="116"/>
    </row>
    <row r="1600" spans="1:23" ht="12.75" customHeight="1" outlineLevel="2">
      <c r="A1600" s="118">
        <f t="shared" si="124"/>
        <v>0</v>
      </c>
      <c r="D1600" s="164" t="s">
        <v>1457</v>
      </c>
      <c r="E1600" s="180" t="s">
        <v>1458</v>
      </c>
      <c r="F1600" s="158"/>
      <c r="G1600" s="158" t="s">
        <v>333</v>
      </c>
      <c r="H1600" s="158"/>
      <c r="I1600" s="158"/>
      <c r="J1600" s="179">
        <v>0</v>
      </c>
      <c r="K1600" s="179">
        <v>0</v>
      </c>
      <c r="L1600" s="179">
        <v>0</v>
      </c>
      <c r="M1600" s="179">
        <v>0</v>
      </c>
      <c r="N1600" s="179">
        <v>0</v>
      </c>
      <c r="O1600" s="179">
        <v>0</v>
      </c>
      <c r="P1600" s="179">
        <v>0</v>
      </c>
      <c r="Q1600" s="179">
        <v>0</v>
      </c>
      <c r="R1600" s="179">
        <v>0</v>
      </c>
      <c r="S1600" s="179">
        <v>0</v>
      </c>
      <c r="T1600" s="179">
        <v>0</v>
      </c>
      <c r="U1600" s="179">
        <v>0</v>
      </c>
      <c r="V1600" s="116"/>
    </row>
    <row r="1601" spans="1:22" ht="12.75" customHeight="1" outlineLevel="2">
      <c r="A1601" s="118">
        <f t="shared" si="124"/>
        <v>0</v>
      </c>
      <c r="D1601" s="164" t="s">
        <v>1459</v>
      </c>
      <c r="E1601" s="180" t="s">
        <v>1460</v>
      </c>
      <c r="F1601" s="158"/>
      <c r="G1601" s="158" t="s">
        <v>333</v>
      </c>
      <c r="H1601" s="158"/>
      <c r="I1601" s="158"/>
      <c r="J1601" s="179">
        <v>0</v>
      </c>
      <c r="K1601" s="179">
        <v>0</v>
      </c>
      <c r="L1601" s="179">
        <v>0</v>
      </c>
      <c r="M1601" s="179">
        <v>0</v>
      </c>
      <c r="N1601" s="179">
        <v>0</v>
      </c>
      <c r="O1601" s="179">
        <v>0</v>
      </c>
      <c r="P1601" s="179">
        <v>0</v>
      </c>
      <c r="Q1601" s="179">
        <v>0</v>
      </c>
      <c r="R1601" s="179">
        <v>0</v>
      </c>
      <c r="S1601" s="179">
        <v>0</v>
      </c>
      <c r="T1601" s="179">
        <v>0</v>
      </c>
      <c r="U1601" s="179">
        <v>0</v>
      </c>
      <c r="V1601" s="116"/>
    </row>
    <row r="1602" spans="1:22" ht="12.75" customHeight="1" outlineLevel="2">
      <c r="A1602" s="118">
        <f t="shared" si="124"/>
        <v>0</v>
      </c>
      <c r="D1602" s="164" t="s">
        <v>1461</v>
      </c>
      <c r="E1602" s="180" t="s">
        <v>1462</v>
      </c>
      <c r="F1602" s="158"/>
      <c r="G1602" s="158" t="s">
        <v>333</v>
      </c>
      <c r="H1602" s="158"/>
      <c r="I1602" s="158"/>
      <c r="J1602" s="179">
        <v>0</v>
      </c>
      <c r="K1602" s="179">
        <v>0</v>
      </c>
      <c r="L1602" s="179">
        <v>0</v>
      </c>
      <c r="M1602" s="179">
        <v>0</v>
      </c>
      <c r="N1602" s="179">
        <v>0</v>
      </c>
      <c r="O1602" s="179">
        <v>0</v>
      </c>
      <c r="P1602" s="179">
        <v>0</v>
      </c>
      <c r="Q1602" s="179">
        <v>0</v>
      </c>
      <c r="R1602" s="179">
        <v>0</v>
      </c>
      <c r="S1602" s="179">
        <v>0</v>
      </c>
      <c r="T1602" s="179">
        <v>0</v>
      </c>
      <c r="U1602" s="179">
        <v>0</v>
      </c>
      <c r="V1602" s="116"/>
    </row>
    <row r="1603" spans="1:22" ht="12.75" customHeight="1" outlineLevel="2">
      <c r="A1603" s="118">
        <f t="shared" si="124"/>
        <v>0</v>
      </c>
      <c r="D1603" s="164" t="s">
        <v>1463</v>
      </c>
      <c r="E1603" s="180" t="s">
        <v>1464</v>
      </c>
      <c r="F1603" s="158"/>
      <c r="G1603" s="158" t="s">
        <v>333</v>
      </c>
      <c r="H1603" s="158"/>
      <c r="I1603" s="158"/>
      <c r="J1603" s="179">
        <v>0</v>
      </c>
      <c r="K1603" s="179">
        <v>0</v>
      </c>
      <c r="L1603" s="179">
        <v>0</v>
      </c>
      <c r="M1603" s="179">
        <v>0</v>
      </c>
      <c r="N1603" s="179">
        <v>0</v>
      </c>
      <c r="O1603" s="179">
        <v>0</v>
      </c>
      <c r="P1603" s="179">
        <v>0</v>
      </c>
      <c r="Q1603" s="179">
        <v>0</v>
      </c>
      <c r="R1603" s="179">
        <v>0</v>
      </c>
      <c r="S1603" s="179">
        <v>0</v>
      </c>
      <c r="T1603" s="179">
        <v>0</v>
      </c>
      <c r="U1603" s="179">
        <v>0</v>
      </c>
      <c r="V1603" s="116"/>
    </row>
    <row r="1604" spans="1:22" ht="12.75" customHeight="1" outlineLevel="2">
      <c r="A1604" s="118">
        <f t="shared" si="124"/>
        <v>0</v>
      </c>
      <c r="D1604" s="164" t="s">
        <v>1465</v>
      </c>
      <c r="E1604" s="180" t="s">
        <v>1466</v>
      </c>
      <c r="F1604" s="158"/>
      <c r="G1604" s="158" t="s">
        <v>333</v>
      </c>
      <c r="H1604" s="158"/>
      <c r="I1604" s="158"/>
      <c r="J1604" s="179">
        <v>0</v>
      </c>
      <c r="K1604" s="179">
        <v>0</v>
      </c>
      <c r="L1604" s="179">
        <v>0</v>
      </c>
      <c r="M1604" s="179">
        <v>0</v>
      </c>
      <c r="N1604" s="179">
        <v>0</v>
      </c>
      <c r="O1604" s="179">
        <v>0</v>
      </c>
      <c r="P1604" s="179">
        <v>0</v>
      </c>
      <c r="Q1604" s="179">
        <v>0</v>
      </c>
      <c r="R1604" s="179">
        <v>0</v>
      </c>
      <c r="S1604" s="179">
        <v>0</v>
      </c>
      <c r="T1604" s="179">
        <v>0</v>
      </c>
      <c r="U1604" s="179">
        <v>0</v>
      </c>
      <c r="V1604" s="116"/>
    </row>
    <row r="1605" spans="1:22" ht="12.75" customHeight="1" outlineLevel="2">
      <c r="A1605" s="118">
        <f t="shared" si="124"/>
        <v>0</v>
      </c>
      <c r="D1605" s="164" t="s">
        <v>1467</v>
      </c>
      <c r="E1605" s="180" t="s">
        <v>1468</v>
      </c>
      <c r="F1605" s="158"/>
      <c r="G1605" s="158" t="s">
        <v>333</v>
      </c>
      <c r="H1605" s="158"/>
      <c r="I1605" s="158"/>
      <c r="J1605" s="179">
        <v>0</v>
      </c>
      <c r="K1605" s="179">
        <v>0</v>
      </c>
      <c r="L1605" s="179">
        <v>0</v>
      </c>
      <c r="M1605" s="179">
        <v>0</v>
      </c>
      <c r="N1605" s="179">
        <v>0</v>
      </c>
      <c r="O1605" s="179">
        <v>0</v>
      </c>
      <c r="P1605" s="179">
        <v>0</v>
      </c>
      <c r="Q1605" s="179">
        <v>0</v>
      </c>
      <c r="R1605" s="179">
        <v>0</v>
      </c>
      <c r="S1605" s="179">
        <v>0</v>
      </c>
      <c r="T1605" s="179">
        <v>0</v>
      </c>
      <c r="U1605" s="179">
        <v>0</v>
      </c>
      <c r="V1605" s="116"/>
    </row>
    <row r="1606" spans="1:22" ht="12.75" customHeight="1" outlineLevel="1">
      <c r="A1606" s="118">
        <f t="shared" si="124"/>
        <v>0</v>
      </c>
      <c r="D1606" s="142"/>
      <c r="V1606" s="116"/>
    </row>
    <row r="1607" spans="1:22" ht="12.75" customHeight="1" outlineLevel="1">
      <c r="A1607" s="118">
        <f t="shared" si="124"/>
        <v>0</v>
      </c>
      <c r="C1607" s="105" t="s">
        <v>1469</v>
      </c>
      <c r="D1607" s="142"/>
      <c r="V1607" s="116"/>
    </row>
    <row r="1608" spans="1:22" ht="12.75" customHeight="1" outlineLevel="1">
      <c r="A1608" s="118">
        <f t="shared" si="124"/>
        <v>0</v>
      </c>
      <c r="B1608" s="176"/>
      <c r="C1608" s="177"/>
      <c r="D1608" s="178"/>
      <c r="E1608" s="142" t="s">
        <v>1470</v>
      </c>
      <c r="F1608" s="166">
        <v>0</v>
      </c>
      <c r="G1608" s="166" t="s">
        <v>333</v>
      </c>
      <c r="H1608" s="180">
        <v>0</v>
      </c>
      <c r="I1608" s="166">
        <v>0</v>
      </c>
      <c r="J1608" s="179">
        <v>0</v>
      </c>
      <c r="K1608" s="179">
        <v>0</v>
      </c>
      <c r="L1608" s="179">
        <v>0</v>
      </c>
      <c r="M1608" s="179">
        <v>0</v>
      </c>
      <c r="N1608" s="179">
        <v>0</v>
      </c>
      <c r="O1608" s="179">
        <v>0</v>
      </c>
      <c r="P1608" s="179">
        <v>0</v>
      </c>
      <c r="Q1608" s="179">
        <v>0</v>
      </c>
      <c r="R1608" s="179">
        <v>0</v>
      </c>
      <c r="S1608" s="179">
        <v>0</v>
      </c>
      <c r="T1608" s="179">
        <v>0</v>
      </c>
      <c r="U1608" s="179">
        <v>0</v>
      </c>
      <c r="V1608" s="116"/>
    </row>
    <row r="1609" spans="1:22" ht="12.75" customHeight="1" outlineLevel="1">
      <c r="A1609" s="118">
        <f t="shared" si="124"/>
        <v>0</v>
      </c>
      <c r="D1609" s="142"/>
      <c r="J1609" s="158"/>
      <c r="K1609" s="158"/>
      <c r="L1609" s="158"/>
      <c r="M1609" s="158"/>
      <c r="N1609" s="158"/>
      <c r="O1609" s="158"/>
      <c r="P1609" s="158"/>
      <c r="Q1609" s="158"/>
      <c r="R1609" s="158"/>
      <c r="S1609" s="158"/>
      <c r="T1609" s="158"/>
      <c r="U1609" s="158"/>
      <c r="V1609" s="116"/>
    </row>
    <row r="1610" spans="1:22" ht="12.75" customHeight="1" outlineLevel="1">
      <c r="A1610" s="118">
        <f t="shared" si="124"/>
        <v>0</v>
      </c>
      <c r="C1610" s="105" t="s">
        <v>1471</v>
      </c>
      <c r="D1610" s="142"/>
      <c r="V1610" s="116"/>
    </row>
    <row r="1611" spans="1:22" ht="12.75" customHeight="1" outlineLevel="1">
      <c r="A1611" s="118">
        <f t="shared" si="124"/>
        <v>0</v>
      </c>
      <c r="C1611" s="105"/>
      <c r="D1611" s="178"/>
      <c r="E1611" s="142" t="s">
        <v>1471</v>
      </c>
      <c r="F1611" s="270">
        <v>2</v>
      </c>
      <c r="G1611" s="142" t="s">
        <v>1297</v>
      </c>
      <c r="V1611" s="116"/>
    </row>
    <row r="1612" spans="1:22" ht="12.75" customHeight="1" outlineLevel="1">
      <c r="A1612" s="118">
        <f t="shared" si="124"/>
        <v>0</v>
      </c>
      <c r="D1612" s="142"/>
      <c r="V1612" s="116"/>
    </row>
    <row r="1613" spans="1:22" ht="12.75" customHeight="1" outlineLevel="1">
      <c r="A1613" s="118">
        <f t="shared" si="124"/>
        <v>0</v>
      </c>
      <c r="D1613" s="142"/>
      <c r="V1613" s="116"/>
    </row>
    <row r="1614" spans="1:22" ht="12.75" customHeight="1" outlineLevel="1">
      <c r="A1614" s="105" t="s">
        <v>1300</v>
      </c>
      <c r="D1614" s="142"/>
      <c r="J1614" s="158"/>
      <c r="K1614" s="158"/>
      <c r="L1614" s="158"/>
      <c r="M1614" s="158"/>
      <c r="N1614" s="158"/>
      <c r="O1614" s="158"/>
      <c r="P1614" s="158"/>
      <c r="Q1614" s="158"/>
      <c r="R1614" s="158"/>
      <c r="S1614" s="158"/>
      <c r="T1614" s="158"/>
      <c r="U1614" s="158"/>
      <c r="V1614" s="116"/>
    </row>
    <row r="1615" spans="1:22" ht="12.75" customHeight="1" outlineLevel="1">
      <c r="A1615" s="118">
        <f xml:space="preserve"> IF(OR(D1615 = "", D1615 ="tbc", D1615 = "n/a"), 0, COUNTIF($D$7:$D$2035, D1615) - 1)</f>
        <v>0</v>
      </c>
      <c r="C1615" s="105"/>
      <c r="D1615" s="142"/>
      <c r="J1615" s="158"/>
      <c r="K1615" s="158"/>
      <c r="L1615" s="158"/>
      <c r="M1615" s="158"/>
      <c r="N1615" s="158"/>
      <c r="O1615" s="158"/>
      <c r="P1615" s="158"/>
      <c r="Q1615" s="158"/>
      <c r="R1615" s="158"/>
      <c r="S1615" s="158"/>
      <c r="T1615" s="158"/>
      <c r="U1615" s="158"/>
      <c r="V1615" s="116"/>
    </row>
    <row r="1616" spans="1:22" ht="12.75" customHeight="1" outlineLevel="1">
      <c r="A1616" s="118">
        <f xml:space="preserve"> IF(OR(D1616 = "", D1616 ="tbc", D1616 = "n/a"), 0, COUNTIF($D$7:$D$2035, D1616) - 1)</f>
        <v>0</v>
      </c>
      <c r="D1616" s="178"/>
      <c r="E1616" s="142" t="s">
        <v>1472</v>
      </c>
      <c r="F1616" s="142">
        <v>0</v>
      </c>
      <c r="G1616" s="142" t="s">
        <v>64</v>
      </c>
      <c r="H1616" s="166">
        <v>0</v>
      </c>
      <c r="I1616" s="166">
        <v>0</v>
      </c>
      <c r="J1616" s="179">
        <v>0</v>
      </c>
      <c r="K1616" s="169">
        <v>0</v>
      </c>
      <c r="L1616" s="169">
        <v>0</v>
      </c>
      <c r="M1616" s="169">
        <v>0</v>
      </c>
      <c r="N1616" s="169">
        <v>0</v>
      </c>
      <c r="O1616" s="169">
        <v>0</v>
      </c>
      <c r="P1616" s="169">
        <v>0</v>
      </c>
      <c r="Q1616" s="169">
        <v>0</v>
      </c>
      <c r="R1616" s="169">
        <v>0</v>
      </c>
      <c r="S1616" s="169">
        <v>0</v>
      </c>
      <c r="T1616" s="169">
        <v>0</v>
      </c>
      <c r="U1616" s="169">
        <v>0</v>
      </c>
      <c r="V1616" s="116"/>
    </row>
    <row r="1617" spans="1:23" ht="12.75" customHeight="1" outlineLevel="1">
      <c r="A1617" s="118">
        <f xml:space="preserve"> IF(OR(D1617 = "", D1617 ="tbc", D1617 = "n/a"), 0, COUNTIF($D$7:$D$2035, D1617) - 1)</f>
        <v>0</v>
      </c>
      <c r="D1617" s="178"/>
      <c r="E1617" s="142" t="s">
        <v>1473</v>
      </c>
      <c r="F1617" s="166">
        <v>0</v>
      </c>
      <c r="G1617" s="166" t="s">
        <v>64</v>
      </c>
      <c r="H1617" s="166">
        <v>0</v>
      </c>
      <c r="I1617" s="166">
        <v>0</v>
      </c>
      <c r="J1617" s="179">
        <v>0</v>
      </c>
      <c r="K1617" s="169">
        <v>0</v>
      </c>
      <c r="L1617" s="169">
        <v>0</v>
      </c>
      <c r="M1617" s="169">
        <v>0</v>
      </c>
      <c r="N1617" s="169">
        <v>0</v>
      </c>
      <c r="O1617" s="169">
        <v>0</v>
      </c>
      <c r="P1617" s="169">
        <v>0</v>
      </c>
      <c r="Q1617" s="169">
        <v>0</v>
      </c>
      <c r="R1617" s="169">
        <v>0</v>
      </c>
      <c r="S1617" s="169">
        <v>0</v>
      </c>
      <c r="T1617" s="169">
        <v>0</v>
      </c>
      <c r="U1617" s="169">
        <v>0</v>
      </c>
      <c r="V1617" s="116"/>
    </row>
    <row r="1618" spans="1:23" ht="12.75" customHeight="1" outlineLevel="1">
      <c r="A1618" s="118">
        <f xml:space="preserve"> IF(OR(D1618 = "", D1618 ="tbc", D1618 = "n/a"), 0, COUNTIF($D$7:$D$2035, D1618) - 1)</f>
        <v>0</v>
      </c>
      <c r="D1618" s="142"/>
      <c r="J1618" s="158"/>
      <c r="K1618" s="158"/>
      <c r="L1618" s="158"/>
      <c r="M1618" s="158"/>
      <c r="N1618" s="158"/>
      <c r="O1618" s="158"/>
      <c r="P1618" s="158"/>
      <c r="Q1618" s="158"/>
      <c r="R1618" s="158"/>
      <c r="S1618" s="158"/>
      <c r="T1618" s="158"/>
      <c r="U1618" s="158"/>
      <c r="V1618" s="116"/>
    </row>
    <row r="1619" spans="1:23" ht="12.75" customHeight="1" outlineLevel="1">
      <c r="A1619" s="118">
        <f xml:space="preserve"> IF(OR(D1619 = "", D1619 ="tbc", D1619 = "n/a"), 0, COUNTIF($D$7:$D$2035, D1619) - 1)</f>
        <v>0</v>
      </c>
      <c r="D1619" s="142"/>
      <c r="V1619" s="116"/>
    </row>
    <row r="1620" spans="1:23" ht="12.75" customHeight="1" outlineLevel="1">
      <c r="A1620" s="105" t="s">
        <v>1304</v>
      </c>
      <c r="D1620" s="142"/>
      <c r="J1620" s="158"/>
      <c r="K1620" s="158"/>
      <c r="L1620" s="158"/>
      <c r="M1620" s="158"/>
      <c r="N1620" s="158"/>
      <c r="O1620" s="158"/>
      <c r="P1620" s="158"/>
      <c r="Q1620" s="158"/>
      <c r="R1620" s="158"/>
      <c r="S1620" s="158"/>
      <c r="T1620" s="158"/>
      <c r="U1620" s="158"/>
      <c r="V1620" s="116"/>
    </row>
    <row r="1621" spans="1:23" ht="12.75" customHeight="1" outlineLevel="1">
      <c r="A1621" s="118">
        <f t="shared" ref="A1621:A1627" si="125" xml:space="preserve"> IF(OR(D1621 = "", D1621 ="tbc", D1621 = "n/a"), 0, COUNTIF($D$7:$D$2035, D1621) - 1)</f>
        <v>0</v>
      </c>
      <c r="C1621" s="105"/>
      <c r="D1621" s="142"/>
      <c r="J1621" s="158"/>
      <c r="K1621" s="158"/>
      <c r="L1621" s="158"/>
      <c r="M1621" s="158"/>
      <c r="N1621" s="158"/>
      <c r="O1621" s="158"/>
      <c r="P1621" s="158"/>
      <c r="Q1621" s="158"/>
      <c r="R1621" s="158"/>
      <c r="S1621" s="158"/>
      <c r="T1621" s="158"/>
      <c r="U1621" s="158"/>
      <c r="V1621" s="116"/>
    </row>
    <row r="1622" spans="1:23" ht="12.75" customHeight="1" outlineLevel="1">
      <c r="A1622" s="118">
        <f t="shared" si="125"/>
        <v>0</v>
      </c>
      <c r="D1622" s="178"/>
      <c r="E1622" s="142" t="s">
        <v>1474</v>
      </c>
      <c r="F1622" s="142">
        <v>0</v>
      </c>
      <c r="G1622" s="142" t="s">
        <v>333</v>
      </c>
      <c r="H1622" s="180">
        <v>0</v>
      </c>
      <c r="I1622" s="142">
        <v>0</v>
      </c>
      <c r="J1622" s="179">
        <v>0</v>
      </c>
      <c r="K1622" s="179">
        <v>0</v>
      </c>
      <c r="L1622" s="179">
        <v>0</v>
      </c>
      <c r="M1622" s="179">
        <v>0</v>
      </c>
      <c r="N1622" s="179">
        <v>0</v>
      </c>
      <c r="O1622" s="179">
        <v>0</v>
      </c>
      <c r="P1622" s="179">
        <v>0</v>
      </c>
      <c r="Q1622" s="179">
        <v>0</v>
      </c>
      <c r="R1622" s="179">
        <v>0</v>
      </c>
      <c r="S1622" s="179">
        <v>0</v>
      </c>
      <c r="T1622" s="179">
        <v>0</v>
      </c>
      <c r="U1622" s="179">
        <v>0</v>
      </c>
      <c r="V1622" s="116"/>
    </row>
    <row r="1623" spans="1:23" ht="12.75" customHeight="1" outlineLevel="1">
      <c r="A1623" s="118">
        <f t="shared" si="125"/>
        <v>0</v>
      </c>
      <c r="D1623" s="178"/>
      <c r="E1623" s="142" t="s">
        <v>1475</v>
      </c>
      <c r="F1623" s="142">
        <v>0</v>
      </c>
      <c r="G1623" s="142" t="s">
        <v>333</v>
      </c>
      <c r="H1623" s="180">
        <v>0</v>
      </c>
      <c r="I1623" s="142">
        <v>0</v>
      </c>
      <c r="J1623" s="179">
        <v>0</v>
      </c>
      <c r="K1623" s="179">
        <v>0</v>
      </c>
      <c r="L1623" s="179">
        <v>0</v>
      </c>
      <c r="M1623" s="179">
        <v>0</v>
      </c>
      <c r="N1623" s="179">
        <v>0</v>
      </c>
      <c r="O1623" s="179">
        <v>0</v>
      </c>
      <c r="P1623" s="179">
        <v>0</v>
      </c>
      <c r="Q1623" s="179">
        <v>0</v>
      </c>
      <c r="R1623" s="179">
        <v>0</v>
      </c>
      <c r="S1623" s="179">
        <v>0</v>
      </c>
      <c r="T1623" s="179">
        <v>0</v>
      </c>
      <c r="U1623" s="179">
        <v>0</v>
      </c>
      <c r="V1623" s="116"/>
    </row>
    <row r="1624" spans="1:23" ht="12.75" customHeight="1" outlineLevel="1">
      <c r="A1624" s="118">
        <f t="shared" si="125"/>
        <v>0</v>
      </c>
      <c r="D1624" s="142"/>
      <c r="J1624" s="158"/>
      <c r="K1624" s="158"/>
      <c r="L1624" s="158"/>
      <c r="M1624" s="158"/>
      <c r="N1624" s="158"/>
      <c r="O1624" s="158"/>
      <c r="P1624" s="158"/>
      <c r="Q1624" s="158"/>
      <c r="R1624" s="158"/>
      <c r="S1624" s="158"/>
      <c r="T1624" s="158"/>
      <c r="U1624" s="158"/>
      <c r="V1624" s="116"/>
    </row>
    <row r="1625" spans="1:23" ht="12.75" customHeight="1" outlineLevel="1">
      <c r="A1625" s="118">
        <f t="shared" si="125"/>
        <v>0</v>
      </c>
      <c r="B1625" s="176"/>
      <c r="C1625" s="177"/>
      <c r="D1625" s="164" t="s">
        <v>1476</v>
      </c>
      <c r="E1625" s="166" t="s">
        <v>1477</v>
      </c>
      <c r="F1625" s="168"/>
      <c r="G1625" s="168" t="s">
        <v>64</v>
      </c>
      <c r="H1625" s="168"/>
      <c r="I1625" s="168"/>
      <c r="J1625" s="169">
        <v>0</v>
      </c>
      <c r="K1625" s="169">
        <v>0</v>
      </c>
      <c r="L1625" s="169">
        <v>0</v>
      </c>
      <c r="M1625" s="169">
        <v>0</v>
      </c>
      <c r="N1625" s="169">
        <v>0</v>
      </c>
      <c r="O1625" s="169">
        <v>0</v>
      </c>
      <c r="P1625" s="169">
        <v>0</v>
      </c>
      <c r="Q1625" s="169">
        <v>0</v>
      </c>
      <c r="R1625" s="169">
        <v>0</v>
      </c>
      <c r="S1625" s="169">
        <v>0</v>
      </c>
      <c r="T1625" s="169">
        <v>0</v>
      </c>
      <c r="U1625" s="169">
        <v>0</v>
      </c>
      <c r="V1625" s="116"/>
    </row>
    <row r="1626" spans="1:23" ht="12.75" customHeight="1" outlineLevel="1">
      <c r="A1626" s="118">
        <f t="shared" si="125"/>
        <v>0</v>
      </c>
      <c r="D1626" s="142"/>
      <c r="V1626" s="116"/>
    </row>
    <row r="1627" spans="1:23" ht="12.75" customHeight="1" outlineLevel="1">
      <c r="A1627" s="118">
        <f t="shared" si="125"/>
        <v>0</v>
      </c>
      <c r="D1627" s="142"/>
      <c r="V1627" s="116"/>
    </row>
    <row r="1628" spans="1:23" ht="12.75" customHeight="1" outlineLevel="1">
      <c r="A1628" s="105" t="s">
        <v>525</v>
      </c>
      <c r="D1628" s="142"/>
      <c r="J1628" s="158"/>
      <c r="K1628" s="158"/>
      <c r="L1628" s="158"/>
      <c r="M1628" s="158"/>
      <c r="N1628" s="158"/>
      <c r="O1628" s="158"/>
      <c r="P1628" s="158"/>
      <c r="Q1628" s="158"/>
      <c r="R1628" s="158"/>
      <c r="S1628" s="158"/>
      <c r="T1628" s="158"/>
      <c r="U1628" s="158"/>
      <c r="V1628" s="116"/>
    </row>
    <row r="1629" spans="1:23" ht="12.75" customHeight="1" outlineLevel="1">
      <c r="A1629" s="118">
        <f xml:space="preserve"> IF(OR(D1629 = "", D1629 ="tbc", D1629 = "n/a"), 0, COUNTIF($D$7:$D$2035, D1629) - 1)</f>
        <v>0</v>
      </c>
      <c r="D1629" s="142"/>
      <c r="J1629" s="158"/>
      <c r="K1629" s="158"/>
      <c r="L1629" s="158"/>
      <c r="M1629" s="158"/>
      <c r="N1629" s="158"/>
      <c r="O1629" s="158"/>
      <c r="P1629" s="158"/>
      <c r="Q1629" s="158"/>
      <c r="R1629" s="158"/>
      <c r="S1629" s="158"/>
      <c r="T1629" s="158"/>
      <c r="U1629" s="158"/>
      <c r="V1629" s="116"/>
    </row>
    <row r="1630" spans="1:23" ht="12.75" customHeight="1" outlineLevel="1">
      <c r="A1630" s="118">
        <f xml:space="preserve"> IF(OR(D1630 = "", D1630 ="tbc", D1630 = "n/a"), 0, COUNTIF($D$7:$D$2035, D1630) - 1)</f>
        <v>0</v>
      </c>
      <c r="B1630" s="209"/>
      <c r="C1630" s="210"/>
      <c r="D1630" s="164" t="s">
        <v>1478</v>
      </c>
      <c r="E1630" s="185" t="s">
        <v>1479</v>
      </c>
      <c r="F1630" s="213"/>
      <c r="G1630" s="213" t="s">
        <v>29</v>
      </c>
      <c r="H1630" s="213">
        <f xml:space="preserve"> SUM(J1630:U1630)</f>
        <v>0</v>
      </c>
      <c r="I1630" s="213"/>
      <c r="J1630" s="187">
        <v>0</v>
      </c>
      <c r="K1630" s="187">
        <v>0</v>
      </c>
      <c r="L1630" s="187">
        <v>0</v>
      </c>
      <c r="M1630" s="187">
        <v>0</v>
      </c>
      <c r="N1630" s="187">
        <v>0</v>
      </c>
      <c r="O1630" s="187">
        <v>0</v>
      </c>
      <c r="P1630" s="187">
        <v>0</v>
      </c>
      <c r="Q1630" s="187">
        <v>0</v>
      </c>
      <c r="R1630" s="187">
        <v>0</v>
      </c>
      <c r="S1630" s="187">
        <v>0</v>
      </c>
      <c r="T1630" s="187">
        <v>0</v>
      </c>
      <c r="U1630" s="187">
        <v>0</v>
      </c>
      <c r="V1630" s="211"/>
      <c r="W1630" s="212" t="s">
        <v>342</v>
      </c>
    </row>
    <row r="1631" spans="1:23" ht="12.75" customHeight="1" outlineLevel="1">
      <c r="A1631" s="118">
        <f xml:space="preserve"> IF(OR(D1631 = "", D1631 ="tbc", D1631 = "n/a"), 0, COUNTIF($D$7:$D$2035, D1631) - 1)</f>
        <v>0</v>
      </c>
      <c r="D1631" s="185" t="s">
        <v>1480</v>
      </c>
      <c r="E1631" s="185" t="s">
        <v>1481</v>
      </c>
      <c r="G1631" s="106" t="s">
        <v>29</v>
      </c>
      <c r="H1631" s="213">
        <f xml:space="preserve"> SUM(J1631:U1631)</f>
        <v>0</v>
      </c>
      <c r="J1631" s="187">
        <v>0</v>
      </c>
      <c r="K1631" s="187">
        <v>0</v>
      </c>
      <c r="L1631" s="187">
        <v>0</v>
      </c>
      <c r="M1631" s="187">
        <v>0</v>
      </c>
      <c r="N1631" s="187">
        <v>0</v>
      </c>
      <c r="O1631" s="187">
        <v>0</v>
      </c>
      <c r="P1631" s="187">
        <v>0</v>
      </c>
      <c r="Q1631" s="187">
        <v>0</v>
      </c>
      <c r="R1631" s="187">
        <v>0</v>
      </c>
      <c r="S1631" s="187">
        <v>0</v>
      </c>
      <c r="T1631" s="187">
        <v>0</v>
      </c>
      <c r="U1631" s="187">
        <v>0</v>
      </c>
      <c r="V1631" s="116"/>
      <c r="W1631" s="212" t="s">
        <v>342</v>
      </c>
    </row>
    <row r="1632" spans="1:23" ht="12.75" customHeight="1" outlineLevel="1">
      <c r="A1632" s="118">
        <f xml:space="preserve"> IF(OR(D1632 = "", D1632 ="tbc", D1632 = "n/a"), 0, COUNTIF($D$7:$D$2035, D1632) - 1)</f>
        <v>0</v>
      </c>
      <c r="D1632" s="142"/>
      <c r="J1632" s="158"/>
      <c r="K1632" s="158"/>
      <c r="L1632" s="158"/>
      <c r="M1632" s="158"/>
      <c r="N1632" s="158"/>
      <c r="O1632" s="158"/>
      <c r="P1632" s="158"/>
      <c r="Q1632" s="158"/>
      <c r="R1632" s="158"/>
      <c r="S1632" s="158"/>
      <c r="T1632" s="158"/>
      <c r="U1632" s="158"/>
      <c r="V1632" s="116"/>
    </row>
    <row r="1633" spans="1:23" ht="12.75" customHeight="1" outlineLevel="1">
      <c r="A1633" s="105" t="s">
        <v>1311</v>
      </c>
      <c r="D1633" s="142"/>
      <c r="J1633" s="158"/>
      <c r="K1633" s="158"/>
      <c r="L1633" s="158"/>
      <c r="M1633" s="158"/>
      <c r="N1633" s="158"/>
      <c r="O1633" s="158"/>
      <c r="P1633" s="158"/>
      <c r="Q1633" s="158"/>
      <c r="R1633" s="158"/>
      <c r="S1633" s="158"/>
      <c r="T1633" s="158"/>
      <c r="U1633" s="158"/>
      <c r="V1633" s="116"/>
    </row>
    <row r="1634" spans="1:23" ht="12.75" customHeight="1" outlineLevel="1">
      <c r="A1634" s="118">
        <f xml:space="preserve"> IF(OR(D1634 = "", D1634 ="tbc", D1634 = "n/a"), 0, COUNTIF($D$7:$D$2035, D1634) - 1)</f>
        <v>0</v>
      </c>
      <c r="D1634" s="142"/>
      <c r="J1634" s="158"/>
      <c r="K1634" s="158"/>
      <c r="L1634" s="158"/>
      <c r="M1634" s="158"/>
      <c r="N1634" s="158"/>
      <c r="O1634" s="158"/>
      <c r="P1634" s="158"/>
      <c r="Q1634" s="158"/>
      <c r="R1634" s="158"/>
      <c r="S1634" s="158"/>
      <c r="T1634" s="158"/>
      <c r="U1634" s="158"/>
      <c r="V1634" s="116"/>
    </row>
    <row r="1635" spans="1:23" ht="12.75" customHeight="1" outlineLevel="1">
      <c r="A1635" s="118">
        <f xml:space="preserve"> IF(OR(D1635 = "", D1635 ="tbc", D1635 = "n/a"), 0, COUNTIF($D$7:$D$2035, D1635) - 1)</f>
        <v>0</v>
      </c>
      <c r="B1635" s="176"/>
      <c r="C1635" s="177"/>
      <c r="D1635" s="178"/>
      <c r="E1635" s="166" t="s">
        <v>1482</v>
      </c>
      <c r="F1635" s="166">
        <v>0</v>
      </c>
      <c r="G1635" s="166" t="s">
        <v>64</v>
      </c>
      <c r="H1635" s="166">
        <v>0</v>
      </c>
      <c r="I1635" s="166">
        <v>0</v>
      </c>
      <c r="J1635" s="169">
        <v>0</v>
      </c>
      <c r="K1635" s="169">
        <v>0</v>
      </c>
      <c r="L1635" s="169">
        <v>4.1834703625000857E-2</v>
      </c>
      <c r="M1635" s="169">
        <v>4.1834703625000857E-2</v>
      </c>
      <c r="N1635" s="169">
        <v>4.1834703625000857E-2</v>
      </c>
      <c r="O1635" s="169">
        <v>4.1834703625000857E-2</v>
      </c>
      <c r="P1635" s="169">
        <v>4.1834703625000857E-2</v>
      </c>
      <c r="Q1635" s="169">
        <v>4.1834703625000857E-2</v>
      </c>
      <c r="R1635" s="169">
        <v>4.1834703625000857E-2</v>
      </c>
      <c r="S1635" s="169">
        <v>4.1834703625000857E-2</v>
      </c>
      <c r="T1635" s="169">
        <v>4.1834703625000857E-2</v>
      </c>
      <c r="U1635" s="169">
        <v>4.1834703625000857E-2</v>
      </c>
      <c r="V1635" s="116"/>
    </row>
    <row r="1636" spans="1:23" ht="12.75" customHeight="1" outlineLevel="1">
      <c r="A1636" s="118">
        <f xml:space="preserve"> IF(OR(D1636 = "", D1636 ="tbc", D1636 = "n/a"), 0, COUNTIF($D$7:$D$2035, D1636) - 1)</f>
        <v>0</v>
      </c>
      <c r="D1636" s="142"/>
      <c r="J1636" s="158"/>
      <c r="K1636" s="158"/>
      <c r="L1636" s="158"/>
      <c r="M1636" s="158"/>
      <c r="N1636" s="158"/>
      <c r="O1636" s="158"/>
      <c r="P1636" s="158"/>
      <c r="Q1636" s="158"/>
      <c r="R1636" s="158"/>
      <c r="S1636" s="158"/>
      <c r="T1636" s="158"/>
      <c r="U1636" s="158"/>
      <c r="V1636" s="116"/>
    </row>
    <row r="1637" spans="1:23" ht="12.75" customHeight="1" outlineLevel="1">
      <c r="A1637" s="118">
        <f xml:space="preserve"> IF(OR(D1637 = "", D1637 ="tbc", D1637 = "n/a"), 0, COUNTIF($D$7:$D$2035, D1637) - 1)</f>
        <v>0</v>
      </c>
      <c r="D1637" s="142"/>
      <c r="J1637" s="158"/>
      <c r="K1637" s="158"/>
      <c r="L1637" s="158"/>
      <c r="M1637" s="158"/>
      <c r="N1637" s="158"/>
      <c r="O1637" s="158"/>
      <c r="P1637" s="158"/>
      <c r="Q1637" s="158"/>
      <c r="R1637" s="158"/>
      <c r="S1637" s="158"/>
      <c r="T1637" s="158"/>
      <c r="U1637" s="158"/>
      <c r="V1637" s="116"/>
    </row>
    <row r="1638" spans="1:23">
      <c r="D1638" s="142"/>
      <c r="V1638" s="116"/>
    </row>
    <row r="1639" spans="1:23" s="135" customFormat="1" ht="15" customHeight="1">
      <c r="A1639" s="131" t="s">
        <v>1483</v>
      </c>
      <c r="B1639" s="131"/>
      <c r="C1639" s="132"/>
      <c r="D1639" s="131"/>
      <c r="E1639" s="131"/>
      <c r="F1639" s="131"/>
      <c r="G1639" s="131"/>
      <c r="H1639" s="131"/>
      <c r="I1639" s="131"/>
      <c r="J1639" s="131"/>
      <c r="K1639" s="131"/>
      <c r="L1639" s="131"/>
      <c r="M1639" s="131"/>
      <c r="N1639" s="131"/>
      <c r="O1639" s="131"/>
      <c r="P1639" s="131"/>
      <c r="Q1639" s="131"/>
      <c r="R1639" s="131"/>
      <c r="S1639" s="131"/>
      <c r="T1639" s="131"/>
      <c r="U1639" s="131"/>
      <c r="V1639" s="133"/>
      <c r="W1639" s="134"/>
    </row>
    <row r="1640" spans="1:23" ht="12.75" customHeight="1" outlineLevel="1">
      <c r="A1640" s="118">
        <f xml:space="preserve"> IF(OR(D1640 = "", D1640 ="tbc", D1640 = "n/a"), 0, COUNTIF($D$7:$D$2035, D1640) - 1)</f>
        <v>0</v>
      </c>
      <c r="D1640" s="142"/>
      <c r="J1640" s="158"/>
      <c r="K1640" s="158"/>
      <c r="L1640" s="158"/>
      <c r="M1640" s="158"/>
      <c r="N1640" s="158"/>
      <c r="O1640" s="158"/>
      <c r="P1640" s="158"/>
      <c r="Q1640" s="158"/>
      <c r="R1640" s="158"/>
      <c r="S1640" s="158"/>
      <c r="T1640" s="158"/>
      <c r="U1640" s="158"/>
      <c r="V1640" s="116"/>
    </row>
    <row r="1641" spans="1:23" ht="12.75" customHeight="1" outlineLevel="1">
      <c r="A1641" s="105" t="s">
        <v>1484</v>
      </c>
      <c r="D1641" s="142"/>
      <c r="J1641" s="158"/>
      <c r="K1641" s="158"/>
      <c r="L1641" s="158"/>
      <c r="M1641" s="158"/>
      <c r="N1641" s="158"/>
      <c r="O1641" s="158"/>
      <c r="P1641" s="158"/>
      <c r="Q1641" s="158"/>
      <c r="R1641" s="158"/>
      <c r="S1641" s="158"/>
      <c r="T1641" s="158"/>
      <c r="U1641" s="158"/>
      <c r="V1641" s="116"/>
    </row>
    <row r="1642" spans="1:23" ht="12.75" customHeight="1" outlineLevel="1">
      <c r="A1642" s="118">
        <f xml:space="preserve"> IF(OR(D1642 = "", D1642 ="tbc", D1642 = "n/a"), 0, COUNTIF($D$7:$D$2035, D1642) - 1)</f>
        <v>0</v>
      </c>
      <c r="D1642" s="142"/>
      <c r="J1642" s="158"/>
      <c r="K1642" s="158"/>
      <c r="L1642" s="158"/>
      <c r="M1642" s="158"/>
      <c r="N1642" s="158"/>
      <c r="O1642" s="158"/>
      <c r="P1642" s="158"/>
      <c r="Q1642" s="158"/>
      <c r="R1642" s="158"/>
      <c r="S1642" s="158"/>
      <c r="T1642" s="158"/>
      <c r="U1642" s="158"/>
      <c r="V1642" s="116"/>
    </row>
    <row r="1643" spans="1:23" ht="12.75" customHeight="1" outlineLevel="1">
      <c r="A1643" s="118">
        <f xml:space="preserve"> IF(OR(D1643 = "", D1643 ="tbc", D1643 = "n/a"), 0, COUNTIF($D$7:$D$2035, D1643) - 1)</f>
        <v>0</v>
      </c>
      <c r="D1643" s="178"/>
      <c r="E1643" s="142" t="s">
        <v>1485</v>
      </c>
      <c r="F1643" s="142">
        <v>0</v>
      </c>
      <c r="G1643" s="142" t="s">
        <v>64</v>
      </c>
      <c r="H1643" s="166">
        <v>0</v>
      </c>
      <c r="I1643" s="166">
        <v>0</v>
      </c>
      <c r="J1643" s="169" t="s">
        <v>441</v>
      </c>
      <c r="K1643" s="169" t="s">
        <v>441</v>
      </c>
      <c r="L1643" s="169" t="s">
        <v>441</v>
      </c>
      <c r="M1643" s="169" t="s">
        <v>441</v>
      </c>
      <c r="N1643" s="169" t="s">
        <v>441</v>
      </c>
      <c r="O1643" s="169" t="s">
        <v>441</v>
      </c>
      <c r="P1643" s="169" t="s">
        <v>441</v>
      </c>
      <c r="Q1643" s="169" t="s">
        <v>441</v>
      </c>
      <c r="R1643" s="169" t="s">
        <v>441</v>
      </c>
      <c r="S1643" s="169" t="s">
        <v>441</v>
      </c>
      <c r="T1643" s="169" t="s">
        <v>441</v>
      </c>
      <c r="U1643" s="169" t="s">
        <v>441</v>
      </c>
      <c r="V1643" s="116"/>
    </row>
    <row r="1644" spans="1:23" ht="12.75" customHeight="1" outlineLevel="1">
      <c r="A1644" s="118">
        <f xml:space="preserve"> IF(OR(D1644 = "", D1644 ="tbc", D1644 = "n/a"), 0, COUNTIF($D$7:$D$2035, D1644) - 1)</f>
        <v>0</v>
      </c>
      <c r="D1644" s="142"/>
      <c r="V1644" s="116"/>
    </row>
    <row r="1645" spans="1:23" ht="12.75" customHeight="1" outlineLevel="1">
      <c r="A1645" s="105" t="s">
        <v>1486</v>
      </c>
      <c r="D1645" s="142"/>
      <c r="V1645" s="116"/>
    </row>
    <row r="1646" spans="1:23" ht="12.75" customHeight="1" outlineLevel="1">
      <c r="A1646" s="118">
        <f xml:space="preserve"> IF(OR(D1646 = "", D1646 ="tbc", D1646 = "n/a"), 0, COUNTIF($D$7:$D$2035, D1646) - 1)</f>
        <v>0</v>
      </c>
      <c r="B1646" s="209"/>
      <c r="C1646" s="210"/>
      <c r="D1646" s="185" t="s">
        <v>1487</v>
      </c>
      <c r="E1646" s="185" t="s">
        <v>1488</v>
      </c>
      <c r="F1646" s="185"/>
      <c r="G1646" s="185" t="s">
        <v>29</v>
      </c>
      <c r="H1646" s="185"/>
      <c r="I1646" s="185"/>
      <c r="J1646" s="286">
        <v>0</v>
      </c>
      <c r="K1646" s="286">
        <v>-6.8016458259900698</v>
      </c>
      <c r="L1646" s="286">
        <v>-6.7439340437609099</v>
      </c>
      <c r="M1646" s="286">
        <v>-6.6989686787275504</v>
      </c>
      <c r="N1646" s="286">
        <v>-6.6639506042418004</v>
      </c>
      <c r="O1646" s="286">
        <v>-6.72223894007998</v>
      </c>
      <c r="P1646" s="286">
        <v>-6.9026464010530404</v>
      </c>
      <c r="Q1646" s="286">
        <v>0</v>
      </c>
      <c r="R1646" s="286">
        <v>0</v>
      </c>
      <c r="S1646" s="286">
        <v>0</v>
      </c>
      <c r="T1646" s="286">
        <v>0</v>
      </c>
      <c r="U1646" s="286">
        <v>0</v>
      </c>
      <c r="V1646" s="211"/>
      <c r="W1646" s="212"/>
    </row>
    <row r="1647" spans="1:23" ht="12.75" customHeight="1" outlineLevel="1">
      <c r="A1647" s="118">
        <f xml:space="preserve"> IF(OR(D1647 = "", D1647 ="tbc", D1647 = "n/a"), 0, COUNTIF($D$7:$D$2035, D1647) - 1)</f>
        <v>0</v>
      </c>
      <c r="B1647" s="209"/>
      <c r="C1647" s="210"/>
      <c r="D1647" s="185" t="s">
        <v>1489</v>
      </c>
      <c r="E1647" s="185" t="s">
        <v>1490</v>
      </c>
      <c r="F1647" s="185"/>
      <c r="G1647" s="185" t="s">
        <v>29</v>
      </c>
      <c r="H1647" s="185"/>
      <c r="I1647" s="185"/>
      <c r="J1647" s="286">
        <v>0</v>
      </c>
      <c r="K1647" s="286">
        <v>-9.9904381030969596</v>
      </c>
      <c r="L1647" s="286">
        <v>-10.6571096673288</v>
      </c>
      <c r="M1647" s="286">
        <v>-10.5717004306057</v>
      </c>
      <c r="N1647" s="286">
        <v>-10.462430865459799</v>
      </c>
      <c r="O1647" s="286">
        <v>-10.573441681730801</v>
      </c>
      <c r="P1647" s="286">
        <v>-10.7834359634543</v>
      </c>
      <c r="Q1647" s="286">
        <v>0</v>
      </c>
      <c r="R1647" s="286">
        <v>0</v>
      </c>
      <c r="S1647" s="286">
        <v>0</v>
      </c>
      <c r="T1647" s="286">
        <v>0</v>
      </c>
      <c r="U1647" s="286">
        <v>0</v>
      </c>
      <c r="V1647" s="211"/>
      <c r="W1647" s="212"/>
    </row>
    <row r="1648" spans="1:23" ht="12.75" customHeight="1" outlineLevel="1">
      <c r="A1648" s="118">
        <f xml:space="preserve"> IF(OR(D1648 = "", D1648 ="tbc", D1648 = "n/a"), 0, COUNTIF($D$7:$D$2035, D1648) - 1)</f>
        <v>0</v>
      </c>
      <c r="D1648" s="142"/>
      <c r="V1648" s="116"/>
    </row>
    <row r="1649" spans="1:23">
      <c r="D1649" s="142"/>
      <c r="V1649" s="116"/>
    </row>
    <row r="1650" spans="1:23" s="135" customFormat="1" ht="15" customHeight="1">
      <c r="A1650" s="131" t="s">
        <v>1491</v>
      </c>
      <c r="B1650" s="131"/>
      <c r="C1650" s="132"/>
      <c r="D1650" s="131"/>
      <c r="E1650" s="131"/>
      <c r="F1650" s="131"/>
      <c r="G1650" s="131"/>
      <c r="H1650" s="131"/>
      <c r="I1650" s="131"/>
      <c r="J1650" s="131"/>
      <c r="K1650" s="131"/>
      <c r="L1650" s="131"/>
      <c r="M1650" s="131"/>
      <c r="N1650" s="131"/>
      <c r="O1650" s="131"/>
      <c r="P1650" s="131"/>
      <c r="Q1650" s="131"/>
      <c r="R1650" s="131"/>
      <c r="S1650" s="131"/>
      <c r="T1650" s="131"/>
      <c r="U1650" s="131"/>
      <c r="V1650" s="133"/>
      <c r="W1650" s="134"/>
    </row>
    <row r="1651" spans="1:23" ht="12.75" customHeight="1" outlineLevel="1">
      <c r="A1651" s="118">
        <f t="shared" ref="A1651:A1714" si="126" xml:space="preserve"> IF(OR(D1651 = "", D1651 ="tbc", D1651 = "n/a"), 0, COUNTIF($D$7:$D$2035, D1651) - 1)</f>
        <v>0</v>
      </c>
      <c r="D1651" s="142"/>
      <c r="V1651" s="116"/>
    </row>
    <row r="1652" spans="1:23" ht="12.75" customHeight="1" outlineLevel="1">
      <c r="A1652" s="118">
        <f t="shared" si="126"/>
        <v>0</v>
      </c>
      <c r="B1652" s="138" t="s">
        <v>1492</v>
      </c>
      <c r="C1652" s="138"/>
      <c r="D1652" s="151"/>
      <c r="E1652" s="139"/>
      <c r="J1652" s="158"/>
      <c r="K1652" s="158"/>
      <c r="L1652" s="158"/>
      <c r="M1652" s="158"/>
      <c r="N1652" s="158"/>
      <c r="O1652" s="158"/>
      <c r="P1652" s="158"/>
      <c r="Q1652" s="158"/>
      <c r="R1652" s="158"/>
      <c r="S1652" s="158"/>
      <c r="T1652" s="158"/>
      <c r="U1652" s="158"/>
      <c r="V1652" s="116"/>
    </row>
    <row r="1653" spans="1:23" ht="12.75" customHeight="1" outlineLevel="1">
      <c r="A1653" s="118">
        <f t="shared" si="126"/>
        <v>0</v>
      </c>
      <c r="D1653" s="142"/>
      <c r="J1653" s="158"/>
      <c r="K1653" s="158"/>
      <c r="L1653" s="158"/>
      <c r="M1653" s="158"/>
      <c r="N1653" s="158"/>
      <c r="O1653" s="158"/>
      <c r="P1653" s="158"/>
      <c r="Q1653" s="158"/>
      <c r="R1653" s="158"/>
      <c r="S1653" s="158"/>
      <c r="T1653" s="158"/>
      <c r="U1653" s="158"/>
      <c r="V1653" s="116"/>
    </row>
    <row r="1654" spans="1:23" ht="12.75" customHeight="1" outlineLevel="1">
      <c r="A1654" s="118">
        <f t="shared" si="126"/>
        <v>0</v>
      </c>
      <c r="B1654" s="209"/>
      <c r="C1654" s="210"/>
      <c r="D1654" s="178"/>
      <c r="E1654" s="185" t="s">
        <v>1493</v>
      </c>
      <c r="F1654" s="185">
        <v>0</v>
      </c>
      <c r="G1654" s="185" t="s">
        <v>29</v>
      </c>
      <c r="H1654" s="185">
        <v>0</v>
      </c>
      <c r="I1654" s="185">
        <v>0</v>
      </c>
      <c r="J1654" s="286">
        <v>0</v>
      </c>
      <c r="K1654" s="286">
        <v>79.123908065859595</v>
      </c>
      <c r="L1654" s="286">
        <v>79.700498101382294</v>
      </c>
      <c r="M1654" s="286">
        <v>80.786211212992995</v>
      </c>
      <c r="N1654" s="286">
        <v>77.820247083890393</v>
      </c>
      <c r="O1654" s="286">
        <v>72.993175719004597</v>
      </c>
      <c r="P1654" s="286">
        <v>68.119977736872798</v>
      </c>
      <c r="Q1654" s="286">
        <v>0</v>
      </c>
      <c r="R1654" s="286">
        <v>0</v>
      </c>
      <c r="S1654" s="286">
        <v>0</v>
      </c>
      <c r="T1654" s="286">
        <v>0</v>
      </c>
      <c r="U1654" s="286">
        <v>0</v>
      </c>
      <c r="V1654" s="211"/>
      <c r="W1654" s="212" t="s">
        <v>434</v>
      </c>
    </row>
    <row r="1655" spans="1:23" ht="12.75" customHeight="1" outlineLevel="1">
      <c r="A1655" s="118">
        <f t="shared" si="126"/>
        <v>0</v>
      </c>
      <c r="B1655" s="209"/>
      <c r="C1655" s="210"/>
      <c r="D1655" s="178"/>
      <c r="E1655" s="185" t="s">
        <v>1494</v>
      </c>
      <c r="F1655" s="185">
        <v>0</v>
      </c>
      <c r="G1655" s="185" t="s">
        <v>29</v>
      </c>
      <c r="H1655" s="185">
        <v>0</v>
      </c>
      <c r="I1655" s="185">
        <v>0</v>
      </c>
      <c r="J1655" s="187">
        <v>0</v>
      </c>
      <c r="K1655" s="187">
        <v>97.847936016499801</v>
      </c>
      <c r="L1655" s="187">
        <v>99.266108612747701</v>
      </c>
      <c r="M1655" s="187">
        <v>107.315636223905</v>
      </c>
      <c r="N1655" s="187">
        <v>112.06337568145899</v>
      </c>
      <c r="O1655" s="187">
        <v>114.06876862462499</v>
      </c>
      <c r="P1655" s="187">
        <v>114.996375011967</v>
      </c>
      <c r="Q1655" s="187">
        <v>0</v>
      </c>
      <c r="R1655" s="187">
        <v>0</v>
      </c>
      <c r="S1655" s="187">
        <v>0</v>
      </c>
      <c r="T1655" s="187">
        <v>0</v>
      </c>
      <c r="U1655" s="187">
        <v>0</v>
      </c>
      <c r="V1655" s="211"/>
      <c r="W1655" s="212" t="s">
        <v>434</v>
      </c>
    </row>
    <row r="1656" spans="1:23" ht="12.75" customHeight="1" outlineLevel="1">
      <c r="A1656" s="118">
        <f t="shared" si="126"/>
        <v>0</v>
      </c>
      <c r="B1656" s="209"/>
      <c r="C1656" s="210"/>
      <c r="D1656" s="178"/>
      <c r="E1656" s="185" t="s">
        <v>1495</v>
      </c>
      <c r="F1656" s="185">
        <v>0</v>
      </c>
      <c r="G1656" s="185" t="s">
        <v>29</v>
      </c>
      <c r="H1656" s="185">
        <v>0</v>
      </c>
      <c r="I1656" s="185">
        <v>0</v>
      </c>
      <c r="J1656" s="187">
        <v>0</v>
      </c>
      <c r="K1656" s="187">
        <v>0</v>
      </c>
      <c r="L1656" s="187">
        <v>0</v>
      </c>
      <c r="M1656" s="187">
        <v>0</v>
      </c>
      <c r="N1656" s="187">
        <v>0</v>
      </c>
      <c r="O1656" s="187">
        <v>0</v>
      </c>
      <c r="P1656" s="187">
        <v>0</v>
      </c>
      <c r="Q1656" s="187">
        <v>0</v>
      </c>
      <c r="R1656" s="187">
        <v>0</v>
      </c>
      <c r="S1656" s="187">
        <v>0</v>
      </c>
      <c r="T1656" s="187">
        <v>0</v>
      </c>
      <c r="U1656" s="187">
        <v>0</v>
      </c>
      <c r="V1656" s="211"/>
      <c r="W1656" s="212" t="s">
        <v>434</v>
      </c>
    </row>
    <row r="1657" spans="1:23" ht="12.75" customHeight="1" outlineLevel="1">
      <c r="A1657" s="118">
        <f t="shared" si="126"/>
        <v>0</v>
      </c>
      <c r="B1657" s="209"/>
      <c r="C1657" s="210"/>
      <c r="D1657" s="178"/>
      <c r="E1657" s="185" t="s">
        <v>1496</v>
      </c>
      <c r="F1657" s="185">
        <v>0</v>
      </c>
      <c r="G1657" s="185" t="s">
        <v>29</v>
      </c>
      <c r="H1657" s="185">
        <v>0</v>
      </c>
      <c r="I1657" s="185">
        <v>0</v>
      </c>
      <c r="J1657" s="187">
        <v>0</v>
      </c>
      <c r="K1657" s="187">
        <v>0</v>
      </c>
      <c r="L1657" s="187">
        <v>0</v>
      </c>
      <c r="M1657" s="187">
        <v>0</v>
      </c>
      <c r="N1657" s="187">
        <v>0</v>
      </c>
      <c r="O1657" s="187">
        <v>0</v>
      </c>
      <c r="P1657" s="187">
        <v>0</v>
      </c>
      <c r="Q1657" s="187">
        <v>0</v>
      </c>
      <c r="R1657" s="187">
        <v>0</v>
      </c>
      <c r="S1657" s="187">
        <v>0</v>
      </c>
      <c r="T1657" s="187">
        <v>0</v>
      </c>
      <c r="U1657" s="187">
        <v>0</v>
      </c>
      <c r="V1657" s="211"/>
      <c r="W1657" s="212" t="s">
        <v>434</v>
      </c>
    </row>
    <row r="1658" spans="1:23" ht="12.75" customHeight="1" outlineLevel="1">
      <c r="A1658" s="118">
        <f t="shared" si="126"/>
        <v>0</v>
      </c>
      <c r="B1658" s="209"/>
      <c r="C1658" s="210"/>
      <c r="D1658" s="178"/>
      <c r="E1658" s="185" t="s">
        <v>1497</v>
      </c>
      <c r="F1658" s="185">
        <v>0</v>
      </c>
      <c r="G1658" s="185" t="s">
        <v>29</v>
      </c>
      <c r="H1658" s="185">
        <v>0</v>
      </c>
      <c r="I1658" s="185">
        <v>0</v>
      </c>
      <c r="J1658" s="187">
        <v>0</v>
      </c>
      <c r="K1658" s="187">
        <v>0</v>
      </c>
      <c r="L1658" s="187">
        <v>0</v>
      </c>
      <c r="M1658" s="187">
        <v>0</v>
      </c>
      <c r="N1658" s="187">
        <v>0</v>
      </c>
      <c r="O1658" s="187">
        <v>0</v>
      </c>
      <c r="P1658" s="187">
        <v>0</v>
      </c>
      <c r="Q1658" s="187">
        <v>0</v>
      </c>
      <c r="R1658" s="187">
        <v>0</v>
      </c>
      <c r="S1658" s="187">
        <v>0</v>
      </c>
      <c r="T1658" s="187">
        <v>0</v>
      </c>
      <c r="U1658" s="187">
        <v>0</v>
      </c>
      <c r="V1658" s="211"/>
      <c r="W1658" s="212" t="s">
        <v>434</v>
      </c>
    </row>
    <row r="1659" spans="1:23" ht="12.75" customHeight="1" outlineLevel="1">
      <c r="A1659" s="118">
        <f t="shared" si="126"/>
        <v>0</v>
      </c>
      <c r="B1659" s="209"/>
      <c r="C1659" s="210"/>
      <c r="D1659" s="178"/>
      <c r="E1659" s="185" t="s">
        <v>1498</v>
      </c>
      <c r="F1659" s="185">
        <v>0</v>
      </c>
      <c r="G1659" s="185" t="s">
        <v>29</v>
      </c>
      <c r="H1659" s="185">
        <v>0</v>
      </c>
      <c r="I1659" s="185">
        <v>0</v>
      </c>
      <c r="J1659" s="187">
        <v>0</v>
      </c>
      <c r="K1659" s="187">
        <v>207.18512319904801</v>
      </c>
      <c r="L1659" s="187">
        <v>208.14518437322499</v>
      </c>
      <c r="M1659" s="187">
        <v>226.09407705409299</v>
      </c>
      <c r="N1659" s="187">
        <v>244.90201063639</v>
      </c>
      <c r="O1659" s="187">
        <v>262.95702632810003</v>
      </c>
      <c r="P1659" s="187">
        <v>280.92702294017403</v>
      </c>
      <c r="Q1659" s="187">
        <v>0</v>
      </c>
      <c r="R1659" s="187">
        <v>0</v>
      </c>
      <c r="S1659" s="187">
        <v>0</v>
      </c>
      <c r="T1659" s="187">
        <v>0</v>
      </c>
      <c r="U1659" s="187">
        <v>0</v>
      </c>
      <c r="V1659" s="211"/>
      <c r="W1659" s="212" t="s">
        <v>434</v>
      </c>
    </row>
    <row r="1660" spans="1:23" ht="12.75" customHeight="1" outlineLevel="1">
      <c r="A1660" s="118">
        <f t="shared" si="126"/>
        <v>0</v>
      </c>
      <c r="B1660" s="209"/>
      <c r="C1660" s="210"/>
      <c r="D1660" s="178"/>
      <c r="E1660" s="185" t="s">
        <v>1499</v>
      </c>
      <c r="F1660" s="185">
        <v>0</v>
      </c>
      <c r="G1660" s="185" t="s">
        <v>29</v>
      </c>
      <c r="H1660" s="185">
        <v>0</v>
      </c>
      <c r="I1660" s="185">
        <v>0</v>
      </c>
      <c r="J1660" s="187">
        <v>0</v>
      </c>
      <c r="K1660" s="187">
        <v>0</v>
      </c>
      <c r="L1660" s="187">
        <v>0</v>
      </c>
      <c r="M1660" s="187">
        <v>0</v>
      </c>
      <c r="N1660" s="187">
        <v>0</v>
      </c>
      <c r="O1660" s="187">
        <v>0</v>
      </c>
      <c r="P1660" s="187">
        <v>0</v>
      </c>
      <c r="Q1660" s="187">
        <v>0</v>
      </c>
      <c r="R1660" s="187">
        <v>0</v>
      </c>
      <c r="S1660" s="187">
        <v>0</v>
      </c>
      <c r="T1660" s="187">
        <v>0</v>
      </c>
      <c r="U1660" s="187">
        <v>0</v>
      </c>
      <c r="V1660" s="211"/>
      <c r="W1660" s="212" t="s">
        <v>434</v>
      </c>
    </row>
    <row r="1661" spans="1:23" ht="12.75" customHeight="1" outlineLevel="1">
      <c r="A1661" s="118">
        <f t="shared" si="126"/>
        <v>0</v>
      </c>
      <c r="B1661" s="209"/>
      <c r="C1661" s="210"/>
      <c r="D1661" s="178"/>
      <c r="E1661" s="185" t="s">
        <v>1500</v>
      </c>
      <c r="F1661" s="185">
        <v>0</v>
      </c>
      <c r="G1661" s="185" t="s">
        <v>29</v>
      </c>
      <c r="H1661" s="185">
        <v>0</v>
      </c>
      <c r="I1661" s="185">
        <v>0</v>
      </c>
      <c r="J1661" s="187">
        <v>0</v>
      </c>
      <c r="K1661" s="187">
        <v>0</v>
      </c>
      <c r="L1661" s="187">
        <v>0</v>
      </c>
      <c r="M1661" s="187">
        <v>0</v>
      </c>
      <c r="N1661" s="187">
        <v>0</v>
      </c>
      <c r="O1661" s="187">
        <v>0</v>
      </c>
      <c r="P1661" s="187">
        <v>0</v>
      </c>
      <c r="Q1661" s="187">
        <v>0</v>
      </c>
      <c r="R1661" s="187">
        <v>0</v>
      </c>
      <c r="S1661" s="187">
        <v>0</v>
      </c>
      <c r="T1661" s="187">
        <v>0</v>
      </c>
      <c r="U1661" s="187">
        <v>0</v>
      </c>
      <c r="V1661" s="211"/>
      <c r="W1661" s="212" t="s">
        <v>434</v>
      </c>
    </row>
    <row r="1662" spans="1:23" ht="12.75" customHeight="1" outlineLevel="1">
      <c r="A1662" s="118">
        <f t="shared" si="126"/>
        <v>0</v>
      </c>
      <c r="D1662" s="142"/>
      <c r="J1662" s="158"/>
      <c r="K1662" s="158"/>
      <c r="L1662" s="158"/>
      <c r="M1662" s="158"/>
      <c r="N1662" s="158"/>
      <c r="O1662" s="158"/>
      <c r="P1662" s="158"/>
      <c r="Q1662" s="158"/>
      <c r="R1662" s="158"/>
      <c r="S1662" s="158"/>
      <c r="T1662" s="158"/>
      <c r="U1662" s="158"/>
      <c r="V1662" s="116"/>
    </row>
    <row r="1663" spans="1:23" ht="12.75" customHeight="1" outlineLevel="1">
      <c r="A1663" s="118">
        <f t="shared" si="126"/>
        <v>0</v>
      </c>
      <c r="B1663" s="209"/>
      <c r="C1663" s="210"/>
      <c r="D1663" s="266" t="s">
        <v>1501</v>
      </c>
      <c r="E1663" s="308" t="s">
        <v>1502</v>
      </c>
      <c r="F1663" s="213"/>
      <c r="G1663" s="213" t="s">
        <v>29</v>
      </c>
      <c r="H1663" s="213"/>
      <c r="I1663" s="213"/>
      <c r="J1663" s="187">
        <v>0</v>
      </c>
      <c r="K1663" s="187">
        <v>155.20144613101201</v>
      </c>
      <c r="L1663" s="187">
        <v>150.281861712493</v>
      </c>
      <c r="M1663" s="187">
        <v>143.98816482337401</v>
      </c>
      <c r="N1663" s="187">
        <v>148.49969873548801</v>
      </c>
      <c r="O1663" s="187">
        <v>127.16718713839001</v>
      </c>
      <c r="P1663" s="187">
        <v>105.891729117067</v>
      </c>
      <c r="Q1663" s="187">
        <v>0</v>
      </c>
      <c r="R1663" s="187">
        <v>0</v>
      </c>
      <c r="S1663" s="187">
        <v>0</v>
      </c>
      <c r="T1663" s="187">
        <v>0</v>
      </c>
      <c r="U1663" s="187">
        <v>0</v>
      </c>
      <c r="V1663" s="211"/>
      <c r="W1663" s="212" t="s">
        <v>434</v>
      </c>
    </row>
    <row r="1664" spans="1:23" ht="12.75" customHeight="1" outlineLevel="1">
      <c r="A1664" s="118">
        <f t="shared" si="126"/>
        <v>0</v>
      </c>
      <c r="B1664" s="209"/>
      <c r="C1664" s="210"/>
      <c r="D1664" s="266" t="s">
        <v>1503</v>
      </c>
      <c r="E1664" s="308" t="s">
        <v>1504</v>
      </c>
      <c r="F1664" s="213"/>
      <c r="G1664" s="213" t="s">
        <v>29</v>
      </c>
      <c r="H1664" s="213"/>
      <c r="I1664" s="213"/>
      <c r="J1664" s="187">
        <v>0</v>
      </c>
      <c r="K1664" s="187">
        <v>0</v>
      </c>
      <c r="L1664" s="187">
        <v>0</v>
      </c>
      <c r="M1664" s="187">
        <v>0</v>
      </c>
      <c r="N1664" s="187">
        <v>0</v>
      </c>
      <c r="O1664" s="187">
        <v>0</v>
      </c>
      <c r="P1664" s="187">
        <v>0</v>
      </c>
      <c r="Q1664" s="187">
        <v>0</v>
      </c>
      <c r="R1664" s="187">
        <v>0</v>
      </c>
      <c r="S1664" s="187">
        <v>0</v>
      </c>
      <c r="T1664" s="187">
        <v>0</v>
      </c>
      <c r="U1664" s="187">
        <v>0</v>
      </c>
      <c r="V1664" s="211"/>
      <c r="W1664" s="212" t="s">
        <v>434</v>
      </c>
    </row>
    <row r="1665" spans="1:23" ht="12.75" customHeight="1" outlineLevel="1">
      <c r="A1665" s="118">
        <f t="shared" si="126"/>
        <v>0</v>
      </c>
      <c r="B1665" s="209"/>
      <c r="C1665" s="210"/>
      <c r="D1665" s="266" t="s">
        <v>1505</v>
      </c>
      <c r="E1665" s="308" t="s">
        <v>1506</v>
      </c>
      <c r="F1665" s="213"/>
      <c r="G1665" s="213" t="s">
        <v>29</v>
      </c>
      <c r="H1665" s="213"/>
      <c r="I1665" s="213"/>
      <c r="J1665" s="187">
        <v>0</v>
      </c>
      <c r="K1665" s="187">
        <v>-64.754894900180901</v>
      </c>
      <c r="L1665" s="187">
        <v>-64.242933303573196</v>
      </c>
      <c r="M1665" s="187">
        <v>-65.659101984418896</v>
      </c>
      <c r="N1665" s="187">
        <v>-65.870661428074698</v>
      </c>
      <c r="O1665" s="187">
        <v>-65.525072821772895</v>
      </c>
      <c r="P1665" s="187">
        <v>-65.063168782836897</v>
      </c>
      <c r="Q1665" s="187">
        <v>0</v>
      </c>
      <c r="R1665" s="187">
        <v>0</v>
      </c>
      <c r="S1665" s="187">
        <v>0</v>
      </c>
      <c r="T1665" s="187">
        <v>0</v>
      </c>
      <c r="U1665" s="187">
        <v>0</v>
      </c>
      <c r="V1665" s="211"/>
      <c r="W1665" s="212" t="s">
        <v>434</v>
      </c>
    </row>
    <row r="1666" spans="1:23" ht="12.75" customHeight="1" outlineLevel="1">
      <c r="A1666" s="118">
        <f t="shared" si="126"/>
        <v>0</v>
      </c>
      <c r="B1666" s="209"/>
      <c r="C1666" s="210"/>
      <c r="D1666" s="266" t="s">
        <v>1507</v>
      </c>
      <c r="E1666" s="308" t="s">
        <v>1508</v>
      </c>
      <c r="F1666" s="213"/>
      <c r="G1666" s="213" t="s">
        <v>29</v>
      </c>
      <c r="H1666" s="213"/>
      <c r="I1666" s="213"/>
      <c r="J1666" s="187">
        <v>0</v>
      </c>
      <c r="K1666" s="187">
        <v>0</v>
      </c>
      <c r="L1666" s="187">
        <v>0</v>
      </c>
      <c r="M1666" s="187">
        <v>0</v>
      </c>
      <c r="N1666" s="187">
        <v>0</v>
      </c>
      <c r="O1666" s="187">
        <v>0</v>
      </c>
      <c r="P1666" s="187">
        <v>0</v>
      </c>
      <c r="Q1666" s="187">
        <v>0</v>
      </c>
      <c r="R1666" s="187">
        <v>0</v>
      </c>
      <c r="S1666" s="187">
        <v>0</v>
      </c>
      <c r="T1666" s="187">
        <v>0</v>
      </c>
      <c r="U1666" s="187">
        <v>0</v>
      </c>
      <c r="V1666" s="211"/>
      <c r="W1666" s="212" t="s">
        <v>434</v>
      </c>
    </row>
    <row r="1667" spans="1:23" ht="12.75" customHeight="1" outlineLevel="1">
      <c r="A1667" s="118">
        <f t="shared" si="126"/>
        <v>0</v>
      </c>
      <c r="B1667" s="209"/>
      <c r="C1667" s="210"/>
      <c r="D1667" s="266" t="s">
        <v>1509</v>
      </c>
      <c r="E1667" s="308" t="s">
        <v>1510</v>
      </c>
      <c r="F1667" s="213"/>
      <c r="G1667" s="213" t="s">
        <v>29</v>
      </c>
      <c r="H1667" s="213"/>
      <c r="I1667" s="213"/>
      <c r="J1667" s="187">
        <v>0</v>
      </c>
      <c r="K1667" s="187">
        <v>0</v>
      </c>
      <c r="L1667" s="187">
        <v>0</v>
      </c>
      <c r="M1667" s="187">
        <v>0</v>
      </c>
      <c r="N1667" s="187">
        <v>0</v>
      </c>
      <c r="O1667" s="187">
        <v>0</v>
      </c>
      <c r="P1667" s="187">
        <v>0</v>
      </c>
      <c r="Q1667" s="187">
        <v>0</v>
      </c>
      <c r="R1667" s="187">
        <v>0</v>
      </c>
      <c r="S1667" s="187">
        <v>0</v>
      </c>
      <c r="T1667" s="187">
        <v>0</v>
      </c>
      <c r="U1667" s="187">
        <v>0</v>
      </c>
      <c r="V1667" s="211"/>
      <c r="W1667" s="212" t="s">
        <v>434</v>
      </c>
    </row>
    <row r="1668" spans="1:23" ht="12.75" customHeight="1" outlineLevel="1">
      <c r="A1668" s="118">
        <f t="shared" si="126"/>
        <v>0</v>
      </c>
      <c r="B1668" s="209"/>
      <c r="C1668" s="210"/>
      <c r="D1668" s="266" t="s">
        <v>1511</v>
      </c>
      <c r="E1668" s="308" t="s">
        <v>1512</v>
      </c>
      <c r="F1668" s="213"/>
      <c r="G1668" s="213" t="s">
        <v>29</v>
      </c>
      <c r="H1668" s="213"/>
      <c r="I1668" s="213"/>
      <c r="J1668" s="187">
        <v>0</v>
      </c>
      <c r="K1668" s="187">
        <v>0</v>
      </c>
      <c r="L1668" s="187">
        <v>0</v>
      </c>
      <c r="M1668" s="187">
        <v>0</v>
      </c>
      <c r="N1668" s="187">
        <v>0</v>
      </c>
      <c r="O1668" s="187">
        <v>0</v>
      </c>
      <c r="P1668" s="187">
        <v>0</v>
      </c>
      <c r="Q1668" s="187">
        <v>0</v>
      </c>
      <c r="R1668" s="187">
        <v>0</v>
      </c>
      <c r="S1668" s="187">
        <v>0</v>
      </c>
      <c r="T1668" s="187">
        <v>0</v>
      </c>
      <c r="U1668" s="187">
        <v>0</v>
      </c>
      <c r="V1668" s="211"/>
      <c r="W1668" s="212" t="s">
        <v>434</v>
      </c>
    </row>
    <row r="1669" spans="1:23" ht="12.75" customHeight="1" outlineLevel="1">
      <c r="A1669" s="118">
        <f t="shared" si="126"/>
        <v>0</v>
      </c>
      <c r="B1669" s="209"/>
      <c r="C1669" s="210"/>
      <c r="D1669" s="266" t="s">
        <v>1513</v>
      </c>
      <c r="E1669" s="308" t="s">
        <v>1514</v>
      </c>
      <c r="F1669" s="213"/>
      <c r="G1669" s="213" t="s">
        <v>29</v>
      </c>
      <c r="H1669" s="213"/>
      <c r="I1669" s="213"/>
      <c r="J1669" s="187">
        <v>0</v>
      </c>
      <c r="K1669" s="187">
        <v>-2.1079918808848701</v>
      </c>
      <c r="L1669" s="187">
        <v>-2.4536492362901501</v>
      </c>
      <c r="M1669" s="187">
        <v>-2.5327126692382498</v>
      </c>
      <c r="N1669" s="187">
        <v>-4.5039145490874199</v>
      </c>
      <c r="O1669" s="187">
        <v>-0.89488337964522502</v>
      </c>
      <c r="P1669" s="187">
        <v>-0.510743775139476</v>
      </c>
      <c r="Q1669" s="187">
        <v>0</v>
      </c>
      <c r="R1669" s="187">
        <v>0</v>
      </c>
      <c r="S1669" s="187">
        <v>0</v>
      </c>
      <c r="T1669" s="187">
        <v>0</v>
      </c>
      <c r="U1669" s="187">
        <v>0</v>
      </c>
      <c r="V1669" s="211"/>
      <c r="W1669" s="212" t="s">
        <v>434</v>
      </c>
    </row>
    <row r="1670" spans="1:23" ht="12.75" customHeight="1" outlineLevel="1">
      <c r="A1670" s="118">
        <f t="shared" si="126"/>
        <v>0</v>
      </c>
      <c r="B1670" s="209"/>
      <c r="C1670" s="210"/>
      <c r="D1670" s="266" t="s">
        <v>1515</v>
      </c>
      <c r="E1670" s="308" t="s">
        <v>1516</v>
      </c>
      <c r="F1670" s="213"/>
      <c r="G1670" s="213" t="s">
        <v>29</v>
      </c>
      <c r="H1670" s="213"/>
      <c r="I1670" s="213"/>
      <c r="J1670" s="187">
        <v>0</v>
      </c>
      <c r="K1670" s="187">
        <v>0</v>
      </c>
      <c r="L1670" s="187">
        <v>0</v>
      </c>
      <c r="M1670" s="187">
        <v>0</v>
      </c>
      <c r="N1670" s="187">
        <v>0</v>
      </c>
      <c r="O1670" s="187">
        <v>0</v>
      </c>
      <c r="P1670" s="187">
        <v>0</v>
      </c>
      <c r="Q1670" s="187">
        <v>0</v>
      </c>
      <c r="R1670" s="187">
        <v>0</v>
      </c>
      <c r="S1670" s="187">
        <v>0</v>
      </c>
      <c r="T1670" s="187">
        <v>0</v>
      </c>
      <c r="U1670" s="187">
        <v>0</v>
      </c>
      <c r="V1670" s="211"/>
      <c r="W1670" s="212" t="s">
        <v>434</v>
      </c>
    </row>
    <row r="1671" spans="1:23" ht="12.75" customHeight="1" outlineLevel="1">
      <c r="A1671" s="118">
        <f t="shared" si="126"/>
        <v>0</v>
      </c>
      <c r="B1671" s="209"/>
      <c r="C1671" s="210"/>
      <c r="D1671" s="266" t="s">
        <v>1517</v>
      </c>
      <c r="E1671" s="308" t="s">
        <v>1518</v>
      </c>
      <c r="F1671" s="213"/>
      <c r="G1671" s="213" t="s">
        <v>29</v>
      </c>
      <c r="H1671" s="213"/>
      <c r="I1671" s="213"/>
      <c r="J1671" s="187">
        <v>0</v>
      </c>
      <c r="K1671" s="187">
        <v>0</v>
      </c>
      <c r="L1671" s="187">
        <v>0</v>
      </c>
      <c r="M1671" s="187">
        <v>0</v>
      </c>
      <c r="N1671" s="187">
        <v>0</v>
      </c>
      <c r="O1671" s="187">
        <v>0</v>
      </c>
      <c r="P1671" s="187">
        <v>0</v>
      </c>
      <c r="Q1671" s="187">
        <v>0</v>
      </c>
      <c r="R1671" s="187">
        <v>0</v>
      </c>
      <c r="S1671" s="187">
        <v>0</v>
      </c>
      <c r="T1671" s="187">
        <v>0</v>
      </c>
      <c r="U1671" s="187">
        <v>0</v>
      </c>
      <c r="V1671" s="211"/>
      <c r="W1671" s="212" t="s">
        <v>434</v>
      </c>
    </row>
    <row r="1672" spans="1:23" ht="12.75" customHeight="1" outlineLevel="1">
      <c r="A1672" s="118">
        <f t="shared" si="126"/>
        <v>0</v>
      </c>
      <c r="B1672" s="209"/>
      <c r="C1672" s="210"/>
      <c r="D1672" s="266" t="s">
        <v>1519</v>
      </c>
      <c r="E1672" s="308" t="s">
        <v>1520</v>
      </c>
      <c r="F1672" s="213"/>
      <c r="G1672" s="213" t="s">
        <v>29</v>
      </c>
      <c r="H1672" s="213"/>
      <c r="I1672" s="213"/>
      <c r="J1672" s="187">
        <v>0</v>
      </c>
      <c r="K1672" s="187">
        <v>0</v>
      </c>
      <c r="L1672" s="187">
        <v>0</v>
      </c>
      <c r="M1672" s="187">
        <v>0</v>
      </c>
      <c r="N1672" s="187">
        <v>0</v>
      </c>
      <c r="O1672" s="187">
        <v>0</v>
      </c>
      <c r="P1672" s="187">
        <v>0</v>
      </c>
      <c r="Q1672" s="187">
        <v>0</v>
      </c>
      <c r="R1672" s="187">
        <v>0</v>
      </c>
      <c r="S1672" s="187">
        <v>0</v>
      </c>
      <c r="T1672" s="187">
        <v>0</v>
      </c>
      <c r="U1672" s="187">
        <v>0</v>
      </c>
      <c r="V1672" s="211"/>
      <c r="W1672" s="212" t="s">
        <v>434</v>
      </c>
    </row>
    <row r="1673" spans="1:23" ht="12.75" customHeight="1" outlineLevel="1">
      <c r="A1673" s="118">
        <f t="shared" si="126"/>
        <v>0</v>
      </c>
      <c r="B1673" s="209"/>
      <c r="C1673" s="210"/>
      <c r="D1673" s="266" t="s">
        <v>1521</v>
      </c>
      <c r="E1673" s="308" t="s">
        <v>1522</v>
      </c>
      <c r="F1673" s="213"/>
      <c r="G1673" s="213" t="s">
        <v>29</v>
      </c>
      <c r="H1673" s="213"/>
      <c r="I1673" s="213"/>
      <c r="J1673" s="187">
        <v>0</v>
      </c>
      <c r="K1673" s="187">
        <v>0</v>
      </c>
      <c r="L1673" s="187">
        <v>-1.12762804365572</v>
      </c>
      <c r="M1673" s="187">
        <v>-17.681097051984899</v>
      </c>
      <c r="N1673" s="187">
        <v>-39.387960244115298</v>
      </c>
      <c r="O1673" s="187">
        <v>-37.008643393175802</v>
      </c>
      <c r="P1673" s="187">
        <v>-31.195199548768201</v>
      </c>
      <c r="Q1673" s="187">
        <v>0</v>
      </c>
      <c r="R1673" s="187">
        <v>0</v>
      </c>
      <c r="S1673" s="187">
        <v>0</v>
      </c>
      <c r="T1673" s="187">
        <v>0</v>
      </c>
      <c r="U1673" s="187">
        <v>0</v>
      </c>
      <c r="V1673" s="211"/>
      <c r="W1673" s="212" t="s">
        <v>434</v>
      </c>
    </row>
    <row r="1674" spans="1:23" ht="12.75" customHeight="1" outlineLevel="1">
      <c r="A1674" s="118">
        <f t="shared" si="126"/>
        <v>0</v>
      </c>
      <c r="B1674" s="209"/>
      <c r="C1674" s="210"/>
      <c r="D1674" s="266" t="s">
        <v>1523</v>
      </c>
      <c r="E1674" s="308" t="s">
        <v>1524</v>
      </c>
      <c r="F1674" s="213"/>
      <c r="G1674" s="213" t="s">
        <v>29</v>
      </c>
      <c r="H1674" s="213"/>
      <c r="I1674" s="213"/>
      <c r="J1674" s="187">
        <v>0</v>
      </c>
      <c r="K1674" s="187">
        <v>0</v>
      </c>
      <c r="L1674" s="187">
        <v>0</v>
      </c>
      <c r="M1674" s="187">
        <v>0</v>
      </c>
      <c r="N1674" s="187">
        <v>0</v>
      </c>
      <c r="O1674" s="187">
        <v>0</v>
      </c>
      <c r="P1674" s="187">
        <v>0</v>
      </c>
      <c r="Q1674" s="187">
        <v>0</v>
      </c>
      <c r="R1674" s="187">
        <v>0</v>
      </c>
      <c r="S1674" s="187">
        <v>0</v>
      </c>
      <c r="T1674" s="187">
        <v>0</v>
      </c>
      <c r="U1674" s="187">
        <v>0</v>
      </c>
      <c r="V1674" s="211"/>
      <c r="W1674" s="212" t="s">
        <v>434</v>
      </c>
    </row>
    <row r="1675" spans="1:23" ht="12.75" customHeight="1" outlineLevel="1">
      <c r="A1675" s="118">
        <f t="shared" si="126"/>
        <v>0</v>
      </c>
      <c r="D1675" s="142"/>
      <c r="J1675" s="158"/>
      <c r="K1675" s="158"/>
      <c r="L1675" s="158"/>
      <c r="M1675" s="158"/>
      <c r="N1675" s="158"/>
      <c r="O1675" s="158"/>
      <c r="P1675" s="158"/>
      <c r="Q1675" s="158"/>
      <c r="R1675" s="158"/>
      <c r="S1675" s="158"/>
      <c r="T1675" s="158"/>
      <c r="U1675" s="158"/>
      <c r="V1675" s="116"/>
    </row>
    <row r="1676" spans="1:23" ht="12.75" customHeight="1" outlineLevel="1">
      <c r="A1676" s="118">
        <f t="shared" si="126"/>
        <v>0</v>
      </c>
      <c r="D1676" s="309" t="s">
        <v>1525</v>
      </c>
      <c r="E1676" s="285" t="s">
        <v>1526</v>
      </c>
      <c r="G1676" s="213" t="s">
        <v>29</v>
      </c>
      <c r="H1676" s="310"/>
      <c r="J1676" s="187">
        <v>0</v>
      </c>
      <c r="K1676" s="187">
        <v>328.64625562970201</v>
      </c>
      <c r="L1676" s="187">
        <v>324.70781379449801</v>
      </c>
      <c r="M1676" s="187">
        <v>320.47473578416202</v>
      </c>
      <c r="N1676" s="187">
        <v>315.69425469459998</v>
      </c>
      <c r="O1676" s="187">
        <v>310.16882069411002</v>
      </c>
      <c r="P1676" s="187">
        <v>303.88052379034502</v>
      </c>
      <c r="Q1676" s="187">
        <v>0</v>
      </c>
      <c r="R1676" s="187">
        <v>0</v>
      </c>
      <c r="S1676" s="187">
        <v>0</v>
      </c>
      <c r="T1676" s="187">
        <v>0</v>
      </c>
      <c r="U1676" s="187">
        <v>0</v>
      </c>
      <c r="V1676" s="116"/>
      <c r="W1676" s="212" t="s">
        <v>434</v>
      </c>
    </row>
    <row r="1677" spans="1:23" ht="12.75" customHeight="1" outlineLevel="1">
      <c r="A1677" s="118">
        <f t="shared" si="126"/>
        <v>0</v>
      </c>
      <c r="D1677" s="309" t="s">
        <v>1527</v>
      </c>
      <c r="E1677" s="285" t="s">
        <v>1528</v>
      </c>
      <c r="G1677" s="213" t="s">
        <v>29</v>
      </c>
      <c r="H1677" s="310"/>
      <c r="J1677" s="187">
        <v>0</v>
      </c>
      <c r="K1677" s="187">
        <v>0</v>
      </c>
      <c r="L1677" s="187">
        <v>0</v>
      </c>
      <c r="M1677" s="187">
        <v>0</v>
      </c>
      <c r="N1677" s="187">
        <v>0</v>
      </c>
      <c r="O1677" s="187">
        <v>0</v>
      </c>
      <c r="P1677" s="187">
        <v>0</v>
      </c>
      <c r="Q1677" s="187">
        <v>0</v>
      </c>
      <c r="R1677" s="187">
        <v>0</v>
      </c>
      <c r="S1677" s="187">
        <v>0</v>
      </c>
      <c r="T1677" s="187">
        <v>0</v>
      </c>
      <c r="U1677" s="187">
        <v>0</v>
      </c>
      <c r="V1677" s="116"/>
      <c r="W1677" s="212" t="s">
        <v>434</v>
      </c>
    </row>
    <row r="1678" spans="1:23" ht="12.75" customHeight="1" outlineLevel="1">
      <c r="A1678" s="118">
        <f t="shared" si="126"/>
        <v>0</v>
      </c>
      <c r="D1678" s="142"/>
      <c r="E1678" s="285"/>
      <c r="G1678" s="213"/>
      <c r="H1678" s="310"/>
      <c r="V1678" s="116"/>
    </row>
    <row r="1679" spans="1:23" ht="12.75" customHeight="1" outlineLevel="1">
      <c r="A1679" s="118">
        <f t="shared" si="126"/>
        <v>0</v>
      </c>
      <c r="D1679" s="164" t="s">
        <v>1529</v>
      </c>
      <c r="E1679" s="185" t="s">
        <v>1530</v>
      </c>
      <c r="G1679" s="213" t="s">
        <v>29</v>
      </c>
      <c r="J1679" s="187">
        <v>0</v>
      </c>
      <c r="K1679" s="187">
        <v>-127.057187072565</v>
      </c>
      <c r="L1679" s="187">
        <v>-127.460584710741</v>
      </c>
      <c r="M1679" s="187">
        <v>-134.56577271522801</v>
      </c>
      <c r="N1679" s="187">
        <v>-140.70215975164899</v>
      </c>
      <c r="O1679" s="187">
        <v>-146.29305689960501</v>
      </c>
      <c r="P1679" s="187">
        <v>-151.59938654448399</v>
      </c>
      <c r="Q1679" s="187">
        <v>0</v>
      </c>
      <c r="R1679" s="187">
        <v>0</v>
      </c>
      <c r="S1679" s="187">
        <v>0</v>
      </c>
      <c r="T1679" s="187">
        <v>0</v>
      </c>
      <c r="U1679" s="187">
        <v>0</v>
      </c>
      <c r="V1679" s="116"/>
      <c r="W1679" s="212" t="s">
        <v>434</v>
      </c>
    </row>
    <row r="1680" spans="1:23" ht="12.75" customHeight="1" outlineLevel="1">
      <c r="A1680" s="118">
        <f t="shared" si="126"/>
        <v>0</v>
      </c>
      <c r="D1680" s="164" t="s">
        <v>1531</v>
      </c>
      <c r="E1680" s="185" t="s">
        <v>1532</v>
      </c>
      <c r="G1680" s="213" t="s">
        <v>29</v>
      </c>
      <c r="J1680" s="187">
        <v>0</v>
      </c>
      <c r="K1680" s="187">
        <v>0</v>
      </c>
      <c r="L1680" s="187">
        <v>0</v>
      </c>
      <c r="M1680" s="187">
        <v>0</v>
      </c>
      <c r="N1680" s="187">
        <v>0</v>
      </c>
      <c r="O1680" s="187">
        <v>0</v>
      </c>
      <c r="P1680" s="187">
        <v>0</v>
      </c>
      <c r="Q1680" s="187">
        <v>0</v>
      </c>
      <c r="R1680" s="187">
        <v>0</v>
      </c>
      <c r="S1680" s="187">
        <v>0</v>
      </c>
      <c r="T1680" s="187">
        <v>0</v>
      </c>
      <c r="U1680" s="187">
        <v>0</v>
      </c>
      <c r="V1680" s="116"/>
      <c r="W1680" s="212" t="s">
        <v>434</v>
      </c>
    </row>
    <row r="1681" spans="1:23" ht="12.75" customHeight="1" outlineLevel="1">
      <c r="A1681" s="118">
        <f t="shared" si="126"/>
        <v>0</v>
      </c>
      <c r="D1681" s="111"/>
      <c r="E1681" s="213" t="s">
        <v>1533</v>
      </c>
      <c r="G1681" s="213" t="s">
        <v>29</v>
      </c>
      <c r="J1681" s="233">
        <f t="shared" ref="J1681:U1681" si="127" xml:space="preserve"> SUM(J1679:J1680)</f>
        <v>0</v>
      </c>
      <c r="K1681" s="233">
        <f t="shared" si="127"/>
        <v>-127.057187072565</v>
      </c>
      <c r="L1681" s="233">
        <f t="shared" si="127"/>
        <v>-127.460584710741</v>
      </c>
      <c r="M1681" s="233">
        <f t="shared" si="127"/>
        <v>-134.56577271522801</v>
      </c>
      <c r="N1681" s="233">
        <f t="shared" si="127"/>
        <v>-140.70215975164899</v>
      </c>
      <c r="O1681" s="233">
        <f t="shared" si="127"/>
        <v>-146.29305689960501</v>
      </c>
      <c r="P1681" s="233">
        <f t="shared" si="127"/>
        <v>-151.59938654448399</v>
      </c>
      <c r="Q1681" s="233">
        <f t="shared" si="127"/>
        <v>0</v>
      </c>
      <c r="R1681" s="233">
        <f t="shared" si="127"/>
        <v>0</v>
      </c>
      <c r="S1681" s="233">
        <f t="shared" si="127"/>
        <v>0</v>
      </c>
      <c r="T1681" s="233">
        <f t="shared" si="127"/>
        <v>0</v>
      </c>
      <c r="U1681" s="233">
        <f t="shared" si="127"/>
        <v>0</v>
      </c>
      <c r="V1681" s="116"/>
      <c r="W1681" s="212" t="s">
        <v>434</v>
      </c>
    </row>
    <row r="1682" spans="1:23" ht="12.75" customHeight="1" outlineLevel="1">
      <c r="A1682" s="118">
        <f t="shared" si="126"/>
        <v>0</v>
      </c>
      <c r="D1682" s="111"/>
      <c r="E1682" s="213" t="str">
        <f xml:space="preserve"> E1681&amp;" - POS"</f>
        <v>Wholesale trade debtors b/f -  nominal - POS</v>
      </c>
      <c r="G1682" s="213" t="s">
        <v>29</v>
      </c>
      <c r="J1682" s="233">
        <f>J1681 * -1</f>
        <v>0</v>
      </c>
      <c r="K1682" s="233">
        <f t="shared" ref="K1682:U1682" si="128">K1681 * -1</f>
        <v>127.057187072565</v>
      </c>
      <c r="L1682" s="233">
        <f>L1681 * -1</f>
        <v>127.460584710741</v>
      </c>
      <c r="M1682" s="233">
        <f t="shared" si="128"/>
        <v>134.56577271522801</v>
      </c>
      <c r="N1682" s="233">
        <f t="shared" si="128"/>
        <v>140.70215975164899</v>
      </c>
      <c r="O1682" s="233">
        <f t="shared" si="128"/>
        <v>146.29305689960501</v>
      </c>
      <c r="P1682" s="233">
        <f t="shared" si="128"/>
        <v>151.59938654448399</v>
      </c>
      <c r="Q1682" s="233">
        <f t="shared" si="128"/>
        <v>0</v>
      </c>
      <c r="R1682" s="233">
        <f t="shared" si="128"/>
        <v>0</v>
      </c>
      <c r="S1682" s="233">
        <f t="shared" si="128"/>
        <v>0</v>
      </c>
      <c r="T1682" s="233">
        <f t="shared" si="128"/>
        <v>0</v>
      </c>
      <c r="U1682" s="233">
        <f t="shared" si="128"/>
        <v>0</v>
      </c>
      <c r="V1682" s="116"/>
      <c r="W1682" s="212" t="s">
        <v>434</v>
      </c>
    </row>
    <row r="1683" spans="1:23" ht="12.75" customHeight="1" outlineLevel="1">
      <c r="A1683" s="118">
        <f t="shared" si="126"/>
        <v>0</v>
      </c>
      <c r="D1683" s="111"/>
      <c r="E1683" s="185"/>
      <c r="G1683" s="213"/>
      <c r="V1683" s="116"/>
      <c r="W1683" s="106"/>
    </row>
    <row r="1684" spans="1:23" ht="12.75" customHeight="1" outlineLevel="1">
      <c r="A1684" s="118">
        <f t="shared" si="126"/>
        <v>0</v>
      </c>
      <c r="D1684" s="111"/>
      <c r="E1684" s="213" t="str">
        <f xml:space="preserve"> E$1682</f>
        <v>Wholesale trade debtors b/f -  nominal - POS</v>
      </c>
      <c r="F1684" s="106">
        <f t="shared" ref="F1684:U1684" si="129" xml:space="preserve"> F$1682</f>
        <v>0</v>
      </c>
      <c r="G1684" s="213" t="str">
        <f t="shared" si="129"/>
        <v>£m</v>
      </c>
      <c r="H1684" s="106">
        <f t="shared" si="129"/>
        <v>0</v>
      </c>
      <c r="I1684" s="106">
        <f t="shared" si="129"/>
        <v>0</v>
      </c>
      <c r="J1684" s="233">
        <f t="shared" si="129"/>
        <v>0</v>
      </c>
      <c r="K1684" s="233">
        <f xml:space="preserve"> K$1682</f>
        <v>127.057187072565</v>
      </c>
      <c r="L1684" s="233">
        <f t="shared" si="129"/>
        <v>127.460584710741</v>
      </c>
      <c r="M1684" s="233">
        <f t="shared" si="129"/>
        <v>134.56577271522801</v>
      </c>
      <c r="N1684" s="233">
        <f t="shared" si="129"/>
        <v>140.70215975164899</v>
      </c>
      <c r="O1684" s="233">
        <f t="shared" si="129"/>
        <v>146.29305689960501</v>
      </c>
      <c r="P1684" s="233">
        <f t="shared" si="129"/>
        <v>151.59938654448399</v>
      </c>
      <c r="Q1684" s="233">
        <f t="shared" si="129"/>
        <v>0</v>
      </c>
      <c r="R1684" s="233">
        <f t="shared" si="129"/>
        <v>0</v>
      </c>
      <c r="S1684" s="233">
        <f t="shared" si="129"/>
        <v>0</v>
      </c>
      <c r="T1684" s="233">
        <f t="shared" si="129"/>
        <v>0</v>
      </c>
      <c r="U1684" s="233">
        <f t="shared" si="129"/>
        <v>0</v>
      </c>
      <c r="V1684" s="116"/>
      <c r="W1684" s="212" t="s">
        <v>434</v>
      </c>
    </row>
    <row r="1685" spans="1:23" ht="12.75" customHeight="1" outlineLevel="1">
      <c r="A1685" s="118">
        <f t="shared" si="126"/>
        <v>0</v>
      </c>
      <c r="D1685" s="111"/>
      <c r="E1685" s="213" t="s">
        <v>1534</v>
      </c>
      <c r="F1685" s="238" t="s">
        <v>489</v>
      </c>
      <c r="G1685" s="213" t="s">
        <v>29</v>
      </c>
      <c r="J1685" s="242"/>
      <c r="K1685" s="311">
        <v>33.465000000000003</v>
      </c>
      <c r="L1685" s="242"/>
      <c r="M1685" s="242"/>
      <c r="N1685" s="242"/>
      <c r="O1685" s="242"/>
      <c r="P1685" s="242"/>
      <c r="Q1685" s="242"/>
      <c r="R1685" s="242"/>
      <c r="S1685" s="242"/>
      <c r="T1685" s="242"/>
      <c r="U1685" s="242"/>
      <c r="V1685" s="211"/>
      <c r="W1685" s="212" t="s">
        <v>434</v>
      </c>
    </row>
    <row r="1686" spans="1:23" ht="12.75" customHeight="1" outlineLevel="1">
      <c r="A1686" s="118">
        <f t="shared" si="126"/>
        <v>0</v>
      </c>
      <c r="D1686" s="111"/>
      <c r="E1686" s="312" t="s">
        <v>1535</v>
      </c>
      <c r="G1686" s="213" t="s">
        <v>29</v>
      </c>
      <c r="H1686" s="310"/>
      <c r="J1686" s="187">
        <f xml:space="preserve"> J1684 + J1685</f>
        <v>0</v>
      </c>
      <c r="K1686" s="187">
        <f xml:space="preserve"> K1684 + K1685</f>
        <v>160.522187072565</v>
      </c>
      <c r="L1686" s="187">
        <f t="shared" ref="L1686:U1686" si="130" xml:space="preserve"> L1684 + L1685</f>
        <v>127.460584710741</v>
      </c>
      <c r="M1686" s="187">
        <f t="shared" si="130"/>
        <v>134.56577271522801</v>
      </c>
      <c r="N1686" s="187">
        <f t="shared" si="130"/>
        <v>140.70215975164899</v>
      </c>
      <c r="O1686" s="187">
        <f t="shared" si="130"/>
        <v>146.29305689960501</v>
      </c>
      <c r="P1686" s="187">
        <f t="shared" si="130"/>
        <v>151.59938654448399</v>
      </c>
      <c r="Q1686" s="187">
        <f t="shared" si="130"/>
        <v>0</v>
      </c>
      <c r="R1686" s="187">
        <f t="shared" si="130"/>
        <v>0</v>
      </c>
      <c r="S1686" s="187">
        <f t="shared" si="130"/>
        <v>0</v>
      </c>
      <c r="T1686" s="187">
        <f t="shared" si="130"/>
        <v>0</v>
      </c>
      <c r="U1686" s="187">
        <f t="shared" si="130"/>
        <v>0</v>
      </c>
      <c r="V1686" s="116"/>
      <c r="W1686" s="212" t="s">
        <v>434</v>
      </c>
    </row>
    <row r="1687" spans="1:23" ht="12.75" customHeight="1" outlineLevel="1">
      <c r="A1687" s="118">
        <f t="shared" si="126"/>
        <v>0</v>
      </c>
      <c r="D1687" s="111"/>
      <c r="E1687" s="107"/>
      <c r="F1687" s="107"/>
      <c r="G1687" s="107"/>
      <c r="H1687" s="107"/>
      <c r="I1687" s="107"/>
      <c r="J1687" s="107"/>
      <c r="K1687" s="107"/>
      <c r="L1687" s="107"/>
      <c r="M1687" s="107"/>
      <c r="N1687" s="107"/>
      <c r="O1687" s="107"/>
      <c r="P1687" s="107"/>
      <c r="Q1687" s="107"/>
      <c r="R1687" s="107"/>
      <c r="S1687" s="107"/>
      <c r="T1687" s="107"/>
      <c r="U1687" s="107"/>
      <c r="V1687" s="116"/>
      <c r="W1687" s="107"/>
    </row>
    <row r="1688" spans="1:23" ht="12.75" customHeight="1" outlineLevel="1">
      <c r="A1688" s="118">
        <f t="shared" si="126"/>
        <v>0</v>
      </c>
      <c r="D1688" s="111"/>
      <c r="E1688" s="111" t="s">
        <v>1536</v>
      </c>
      <c r="F1688" s="107"/>
      <c r="G1688" s="107"/>
      <c r="H1688" s="107"/>
      <c r="I1688" s="107"/>
      <c r="J1688" s="107"/>
      <c r="K1688" s="107"/>
      <c r="L1688" s="107"/>
      <c r="M1688" s="107"/>
      <c r="N1688" s="107"/>
      <c r="O1688" s="107"/>
      <c r="P1688" s="107"/>
      <c r="Q1688" s="107"/>
      <c r="R1688" s="107"/>
      <c r="S1688" s="107"/>
      <c r="T1688" s="107"/>
      <c r="U1688" s="107"/>
      <c r="V1688" s="116"/>
      <c r="W1688" s="107"/>
    </row>
    <row r="1689" spans="1:23" ht="12.75" customHeight="1" outlineLevel="1">
      <c r="A1689" s="118">
        <f t="shared" si="126"/>
        <v>0</v>
      </c>
      <c r="D1689" s="111"/>
      <c r="E1689" s="107" t="str">
        <f xml:space="preserve"> E$55</f>
        <v>Company exited the retail market switch</v>
      </c>
      <c r="F1689" s="107">
        <f xml:space="preserve"> F$55</f>
        <v>1</v>
      </c>
      <c r="G1689" s="107" t="str">
        <f xml:space="preserve"> G$55</f>
        <v>1 = Exited, 0 = Not exited</v>
      </c>
      <c r="H1689" s="107"/>
      <c r="I1689" s="107"/>
      <c r="J1689" s="107"/>
      <c r="K1689" s="107"/>
      <c r="L1689" s="107"/>
      <c r="M1689" s="107"/>
      <c r="N1689" s="107"/>
      <c r="O1689" s="107"/>
      <c r="P1689" s="107"/>
      <c r="Q1689" s="107"/>
      <c r="R1689" s="107"/>
      <c r="S1689" s="107"/>
      <c r="T1689" s="107"/>
      <c r="U1689" s="107"/>
      <c r="V1689" s="116"/>
      <c r="W1689" s="107"/>
    </row>
    <row r="1690" spans="1:23" ht="12.75" customHeight="1" outlineLevel="1">
      <c r="A1690" s="118">
        <f t="shared" si="126"/>
        <v>0</v>
      </c>
      <c r="D1690" s="111"/>
      <c r="E1690" s="213" t="str">
        <f xml:space="preserve"> E$1685</f>
        <v>Wholesale trade debtors manual adjustment -  nominal</v>
      </c>
      <c r="F1690" s="106" t="str">
        <f t="shared" ref="F1690:U1690" si="131" xml:space="preserve"> F$1685</f>
        <v>[Enter positive values only]</v>
      </c>
      <c r="G1690" s="213" t="str">
        <f t="shared" si="131"/>
        <v>£m</v>
      </c>
      <c r="H1690" s="106">
        <f t="shared" si="131"/>
        <v>0</v>
      </c>
      <c r="I1690" s="106">
        <f t="shared" si="131"/>
        <v>0</v>
      </c>
      <c r="J1690" s="233">
        <f t="shared" si="131"/>
        <v>0</v>
      </c>
      <c r="K1690" s="233">
        <f xml:space="preserve"> K$1685</f>
        <v>33.465000000000003</v>
      </c>
      <c r="L1690" s="233">
        <f t="shared" si="131"/>
        <v>0</v>
      </c>
      <c r="M1690" s="233">
        <f xml:space="preserve"> M$1685</f>
        <v>0</v>
      </c>
      <c r="N1690" s="233">
        <f t="shared" si="131"/>
        <v>0</v>
      </c>
      <c r="O1690" s="233">
        <f t="shared" si="131"/>
        <v>0</v>
      </c>
      <c r="P1690" s="233">
        <f t="shared" si="131"/>
        <v>0</v>
      </c>
      <c r="Q1690" s="233">
        <f t="shared" si="131"/>
        <v>0</v>
      </c>
      <c r="R1690" s="233">
        <f t="shared" si="131"/>
        <v>0</v>
      </c>
      <c r="S1690" s="233">
        <f t="shared" si="131"/>
        <v>0</v>
      </c>
      <c r="T1690" s="233">
        <f t="shared" si="131"/>
        <v>0</v>
      </c>
      <c r="U1690" s="233">
        <f t="shared" si="131"/>
        <v>0</v>
      </c>
      <c r="V1690" s="116"/>
      <c r="W1690" s="107"/>
    </row>
    <row r="1691" spans="1:23" s="315" customFormat="1" ht="12.75" customHeight="1" outlineLevel="1">
      <c r="A1691" s="118">
        <f t="shared" si="126"/>
        <v>0</v>
      </c>
      <c r="B1691" s="313"/>
      <c r="C1691" s="314"/>
      <c r="D1691" s="314"/>
      <c r="E1691" s="315" t="s">
        <v>1537</v>
      </c>
      <c r="F1691" s="315">
        <v>0</v>
      </c>
      <c r="G1691" s="315" t="s">
        <v>1538</v>
      </c>
      <c r="H1691" s="315">
        <v>1</v>
      </c>
      <c r="I1691" s="315">
        <v>0</v>
      </c>
      <c r="J1691" s="315">
        <v>0</v>
      </c>
      <c r="K1691" s="315">
        <v>1</v>
      </c>
      <c r="L1691" s="315">
        <v>0</v>
      </c>
      <c r="M1691" s="315">
        <v>0</v>
      </c>
      <c r="N1691" s="315">
        <v>0</v>
      </c>
      <c r="O1691" s="315">
        <v>0</v>
      </c>
      <c r="P1691" s="315">
        <v>0</v>
      </c>
      <c r="Q1691" s="315">
        <v>0</v>
      </c>
      <c r="R1691" s="315">
        <v>0</v>
      </c>
      <c r="S1691" s="315">
        <v>0</v>
      </c>
      <c r="T1691" s="315">
        <v>0</v>
      </c>
      <c r="U1691" s="315">
        <v>0</v>
      </c>
    </row>
    <row r="1692" spans="1:23" ht="12.75" customHeight="1" outlineLevel="1">
      <c r="A1692" s="118">
        <f t="shared" si="126"/>
        <v>0</v>
      </c>
      <c r="D1692" s="111"/>
      <c r="E1692" s="106" t="s">
        <v>1539</v>
      </c>
      <c r="G1692" s="106" t="s">
        <v>476</v>
      </c>
      <c r="J1692" s="107">
        <f xml:space="preserve"> IF(AND($F1689 = 1, J1690 = 0),1,0) *J1691</f>
        <v>0</v>
      </c>
      <c r="K1692" s="107">
        <f xml:space="preserve"> IF(AND($F1689 = 1, K1690 = 0),1,0) *K1691</f>
        <v>0</v>
      </c>
      <c r="L1692" s="107">
        <f t="shared" ref="L1692:U1692" si="132" xml:space="preserve"> IF(AND($F1689 = 1, L1690 = 0),1,0) *L1691</f>
        <v>0</v>
      </c>
      <c r="M1692" s="107">
        <f t="shared" si="132"/>
        <v>0</v>
      </c>
      <c r="N1692" s="107">
        <f t="shared" si="132"/>
        <v>0</v>
      </c>
      <c r="O1692" s="107">
        <f t="shared" si="132"/>
        <v>0</v>
      </c>
      <c r="P1692" s="107">
        <f t="shared" si="132"/>
        <v>0</v>
      </c>
      <c r="Q1692" s="107">
        <f t="shared" si="132"/>
        <v>0</v>
      </c>
      <c r="R1692" s="107">
        <f t="shared" si="132"/>
        <v>0</v>
      </c>
      <c r="S1692" s="107">
        <f t="shared" si="132"/>
        <v>0</v>
      </c>
      <c r="T1692" s="107">
        <f t="shared" si="132"/>
        <v>0</v>
      </c>
      <c r="U1692" s="107">
        <f t="shared" si="132"/>
        <v>0</v>
      </c>
      <c r="V1692" s="116"/>
      <c r="W1692" s="107"/>
    </row>
    <row r="1693" spans="1:23" ht="12.75" customHeight="1" outlineLevel="1">
      <c r="A1693" s="118">
        <f t="shared" si="126"/>
        <v>0</v>
      </c>
      <c r="D1693" s="111"/>
      <c r="E1693" s="106" t="s">
        <v>1540</v>
      </c>
      <c r="G1693" s="106" t="s">
        <v>476</v>
      </c>
      <c r="J1693" s="107">
        <f xml:space="preserve"> IF(AND($F1689 = 0, J1690 &lt;&gt; 0),1,0) * J1691</f>
        <v>0</v>
      </c>
      <c r="K1693" s="107">
        <f t="shared" ref="K1693:U1693" si="133" xml:space="preserve"> IF(AND($F1689 = 0, K1690 &lt;&gt; 0),1,0) * K1691</f>
        <v>0</v>
      </c>
      <c r="L1693" s="107">
        <f t="shared" si="133"/>
        <v>0</v>
      </c>
      <c r="M1693" s="107">
        <f t="shared" si="133"/>
        <v>0</v>
      </c>
      <c r="N1693" s="107">
        <f t="shared" si="133"/>
        <v>0</v>
      </c>
      <c r="O1693" s="107">
        <f t="shared" si="133"/>
        <v>0</v>
      </c>
      <c r="P1693" s="107">
        <f t="shared" si="133"/>
        <v>0</v>
      </c>
      <c r="Q1693" s="107">
        <f t="shared" si="133"/>
        <v>0</v>
      </c>
      <c r="R1693" s="107">
        <f t="shared" si="133"/>
        <v>0</v>
      </c>
      <c r="S1693" s="107">
        <f t="shared" si="133"/>
        <v>0</v>
      </c>
      <c r="T1693" s="107">
        <f t="shared" si="133"/>
        <v>0</v>
      </c>
      <c r="U1693" s="107">
        <f t="shared" si="133"/>
        <v>0</v>
      </c>
      <c r="V1693" s="116"/>
      <c r="W1693" s="107"/>
    </row>
    <row r="1694" spans="1:23" ht="12.75" customHeight="1" outlineLevel="1">
      <c r="A1694" s="118">
        <f t="shared" si="126"/>
        <v>0</v>
      </c>
      <c r="D1694" s="111"/>
      <c r="E1694" s="106" t="s">
        <v>1541</v>
      </c>
      <c r="F1694" s="118">
        <f xml:space="preserve"> IF(SUM(J1694:U1694)&gt;0, 1, 0)</f>
        <v>0</v>
      </c>
      <c r="G1694" s="107" t="s">
        <v>476</v>
      </c>
      <c r="H1694" s="107"/>
      <c r="I1694" s="107"/>
      <c r="J1694" s="118">
        <f xml:space="preserve"> SUM(J1692:J1693)</f>
        <v>0</v>
      </c>
      <c r="K1694" s="118">
        <f xml:space="preserve"> SUM(K1692:K1693)</f>
        <v>0</v>
      </c>
      <c r="L1694" s="118">
        <f xml:space="preserve"> SUM(L1692:L1693)</f>
        <v>0</v>
      </c>
      <c r="M1694" s="118">
        <f t="shared" ref="M1694:U1694" si="134" xml:space="preserve"> SUM(M1692:M1693)</f>
        <v>0</v>
      </c>
      <c r="N1694" s="118">
        <f t="shared" si="134"/>
        <v>0</v>
      </c>
      <c r="O1694" s="118">
        <f t="shared" si="134"/>
        <v>0</v>
      </c>
      <c r="P1694" s="118">
        <f t="shared" si="134"/>
        <v>0</v>
      </c>
      <c r="Q1694" s="118">
        <f t="shared" si="134"/>
        <v>0</v>
      </c>
      <c r="R1694" s="118">
        <f t="shared" si="134"/>
        <v>0</v>
      </c>
      <c r="S1694" s="118">
        <f t="shared" si="134"/>
        <v>0</v>
      </c>
      <c r="T1694" s="118">
        <f t="shared" si="134"/>
        <v>0</v>
      </c>
      <c r="U1694" s="118">
        <f t="shared" si="134"/>
        <v>0</v>
      </c>
      <c r="V1694" s="116"/>
      <c r="W1694" s="107"/>
    </row>
    <row r="1695" spans="1:23" ht="12.75" customHeight="1" outlineLevel="1">
      <c r="A1695" s="118">
        <f t="shared" si="126"/>
        <v>0</v>
      </c>
      <c r="D1695" s="142"/>
      <c r="J1695" s="158"/>
      <c r="K1695" s="158"/>
      <c r="L1695" s="158"/>
      <c r="M1695" s="158"/>
      <c r="N1695" s="158"/>
      <c r="O1695" s="158"/>
      <c r="P1695" s="158"/>
      <c r="Q1695" s="158"/>
      <c r="R1695" s="158"/>
      <c r="S1695" s="158"/>
      <c r="T1695" s="158"/>
      <c r="U1695" s="158"/>
      <c r="V1695" s="116"/>
    </row>
    <row r="1696" spans="1:23" ht="12.75" customHeight="1" outlineLevel="1">
      <c r="A1696" s="118">
        <f t="shared" si="126"/>
        <v>0</v>
      </c>
      <c r="B1696" s="138" t="s">
        <v>1542</v>
      </c>
      <c r="C1696" s="138"/>
      <c r="D1696" s="151"/>
      <c r="E1696" s="139"/>
      <c r="J1696" s="158"/>
      <c r="K1696" s="158"/>
      <c r="L1696" s="158"/>
      <c r="M1696" s="158"/>
      <c r="N1696" s="158"/>
      <c r="O1696" s="158"/>
      <c r="P1696" s="158"/>
      <c r="Q1696" s="158"/>
      <c r="R1696" s="158"/>
      <c r="S1696" s="158"/>
      <c r="T1696" s="158"/>
      <c r="U1696" s="158"/>
      <c r="V1696" s="116"/>
    </row>
    <row r="1697" spans="1:23" ht="12.75" customHeight="1" outlineLevel="1">
      <c r="A1697" s="118">
        <f t="shared" si="126"/>
        <v>0</v>
      </c>
      <c r="D1697" s="142"/>
      <c r="J1697" s="158"/>
      <c r="K1697" s="158"/>
      <c r="L1697" s="158"/>
      <c r="M1697" s="158"/>
      <c r="N1697" s="158"/>
      <c r="O1697" s="158"/>
      <c r="P1697" s="158"/>
      <c r="Q1697" s="158"/>
      <c r="R1697" s="158"/>
      <c r="S1697" s="158"/>
      <c r="T1697" s="158"/>
      <c r="U1697" s="158"/>
      <c r="V1697" s="116"/>
    </row>
    <row r="1698" spans="1:23" ht="12.75" customHeight="1" outlineLevel="1">
      <c r="A1698" s="118">
        <f t="shared" si="126"/>
        <v>0</v>
      </c>
      <c r="C1698" s="111" t="s">
        <v>1543</v>
      </c>
      <c r="D1698" s="142"/>
      <c r="J1698" s="158"/>
      <c r="K1698" s="158"/>
      <c r="L1698" s="158"/>
      <c r="M1698" s="158"/>
      <c r="N1698" s="158"/>
      <c r="O1698" s="158"/>
      <c r="P1698" s="158"/>
      <c r="Q1698" s="158"/>
      <c r="R1698" s="158"/>
      <c r="S1698" s="158"/>
      <c r="T1698" s="158"/>
      <c r="U1698" s="158"/>
      <c r="V1698" s="116"/>
    </row>
    <row r="1699" spans="1:23" ht="12.75" customHeight="1" outlineLevel="1">
      <c r="A1699" s="118">
        <f t="shared" si="126"/>
        <v>0</v>
      </c>
      <c r="B1699" s="209"/>
      <c r="C1699" s="210"/>
      <c r="D1699" s="164" t="s">
        <v>1544</v>
      </c>
      <c r="E1699" s="185" t="s">
        <v>1545</v>
      </c>
      <c r="F1699" s="213"/>
      <c r="G1699" s="213" t="s">
        <v>29</v>
      </c>
      <c r="H1699" s="213"/>
      <c r="I1699" s="213"/>
      <c r="J1699" s="187">
        <v>0</v>
      </c>
      <c r="K1699" s="187">
        <v>296.723661798737</v>
      </c>
      <c r="L1699" s="187">
        <v>0</v>
      </c>
      <c r="M1699" s="187">
        <v>0</v>
      </c>
      <c r="N1699" s="187">
        <v>0</v>
      </c>
      <c r="O1699" s="187">
        <v>0</v>
      </c>
      <c r="P1699" s="187">
        <v>0</v>
      </c>
      <c r="Q1699" s="187">
        <v>0</v>
      </c>
      <c r="R1699" s="187">
        <v>0</v>
      </c>
      <c r="S1699" s="187">
        <v>0</v>
      </c>
      <c r="T1699" s="187">
        <v>0</v>
      </c>
      <c r="U1699" s="187">
        <v>0</v>
      </c>
      <c r="V1699" s="211"/>
      <c r="W1699" s="212" t="s">
        <v>342</v>
      </c>
    </row>
    <row r="1700" spans="1:23" ht="12.75" customHeight="1" outlineLevel="1">
      <c r="A1700" s="118">
        <f t="shared" si="126"/>
        <v>0</v>
      </c>
      <c r="D1700" s="142"/>
      <c r="V1700" s="116"/>
    </row>
    <row r="1701" spans="1:23" ht="12.75" customHeight="1" outlineLevel="1">
      <c r="A1701" s="118">
        <f t="shared" si="126"/>
        <v>0</v>
      </c>
      <c r="B1701" s="209"/>
      <c r="C1701" s="210"/>
      <c r="D1701" s="142"/>
      <c r="E1701" s="213" t="s">
        <v>1546</v>
      </c>
      <c r="F1701" s="213"/>
      <c r="G1701" s="213" t="s">
        <v>29</v>
      </c>
      <c r="H1701" s="213"/>
      <c r="I1701" s="213"/>
      <c r="J1701" s="242"/>
      <c r="K1701" s="242"/>
      <c r="L1701" s="222"/>
      <c r="M1701" s="222"/>
      <c r="N1701" s="222"/>
      <c r="O1701" s="222"/>
      <c r="P1701" s="222"/>
      <c r="Q1701" s="222"/>
      <c r="R1701" s="222"/>
      <c r="S1701" s="222"/>
      <c r="T1701" s="222"/>
      <c r="U1701" s="222"/>
      <c r="V1701" s="211"/>
      <c r="W1701" s="212" t="s">
        <v>434</v>
      </c>
    </row>
    <row r="1702" spans="1:23" ht="12.75" customHeight="1" outlineLevel="1">
      <c r="A1702" s="118">
        <f t="shared" si="126"/>
        <v>0</v>
      </c>
      <c r="D1702" s="142"/>
      <c r="V1702" s="116"/>
    </row>
    <row r="1703" spans="1:23" ht="12.75" customHeight="1" outlineLevel="1">
      <c r="A1703" s="118">
        <f t="shared" si="126"/>
        <v>0</v>
      </c>
      <c r="C1703" s="111" t="s">
        <v>1547</v>
      </c>
      <c r="D1703" s="142"/>
      <c r="E1703" s="107"/>
      <c r="F1703" s="107"/>
      <c r="G1703" s="107"/>
      <c r="H1703" s="107"/>
      <c r="I1703" s="107"/>
      <c r="J1703" s="107"/>
      <c r="K1703" s="107"/>
      <c r="L1703" s="107"/>
      <c r="M1703" s="107"/>
      <c r="N1703" s="107"/>
      <c r="O1703" s="107"/>
      <c r="P1703" s="107"/>
      <c r="Q1703" s="107"/>
      <c r="R1703" s="107"/>
      <c r="S1703" s="107"/>
      <c r="T1703" s="107"/>
      <c r="U1703" s="107"/>
      <c r="V1703" s="116"/>
    </row>
    <row r="1704" spans="1:23" ht="12.75" customHeight="1" outlineLevel="1">
      <c r="A1704" s="118">
        <f t="shared" si="126"/>
        <v>0</v>
      </c>
      <c r="B1704" s="209"/>
      <c r="C1704" s="210"/>
      <c r="D1704" s="178"/>
      <c r="E1704" s="213" t="s">
        <v>1548</v>
      </c>
      <c r="F1704" s="213"/>
      <c r="G1704" s="213" t="s">
        <v>29</v>
      </c>
      <c r="H1704" s="213"/>
      <c r="I1704" s="213"/>
      <c r="J1704" s="242"/>
      <c r="K1704" s="242"/>
      <c r="L1704" s="242"/>
      <c r="M1704" s="242"/>
      <c r="N1704" s="242"/>
      <c r="O1704" s="242"/>
      <c r="P1704" s="242"/>
      <c r="Q1704" s="242"/>
      <c r="R1704" s="242"/>
      <c r="S1704" s="242"/>
      <c r="T1704" s="242"/>
      <c r="U1704" s="242"/>
      <c r="V1704" s="211"/>
      <c r="W1704" s="212" t="s">
        <v>434</v>
      </c>
    </row>
    <row r="1705" spans="1:23" ht="12.75" customHeight="1" outlineLevel="1">
      <c r="A1705" s="118">
        <f t="shared" si="126"/>
        <v>0</v>
      </c>
      <c r="D1705" s="142"/>
      <c r="E1705" s="107"/>
      <c r="F1705" s="107"/>
      <c r="G1705" s="107"/>
      <c r="H1705" s="107"/>
      <c r="I1705" s="107"/>
      <c r="J1705" s="107"/>
      <c r="K1705" s="107"/>
      <c r="L1705" s="107"/>
      <c r="M1705" s="107"/>
      <c r="N1705" s="107"/>
      <c r="O1705" s="107"/>
      <c r="P1705" s="107"/>
      <c r="Q1705" s="107"/>
      <c r="R1705" s="107"/>
      <c r="S1705" s="107"/>
      <c r="T1705" s="107"/>
      <c r="U1705" s="107"/>
      <c r="V1705" s="116"/>
    </row>
    <row r="1706" spans="1:23" ht="12.75" customHeight="1" outlineLevel="1">
      <c r="A1706" s="118">
        <f t="shared" si="126"/>
        <v>0</v>
      </c>
      <c r="C1706" s="111" t="s">
        <v>1549</v>
      </c>
      <c r="D1706" s="142"/>
      <c r="E1706" s="107"/>
      <c r="F1706" s="107"/>
      <c r="G1706" s="107"/>
      <c r="H1706" s="107"/>
      <c r="I1706" s="107"/>
      <c r="J1706" s="107"/>
      <c r="K1706" s="107"/>
      <c r="L1706" s="107"/>
      <c r="M1706" s="107"/>
      <c r="N1706" s="107"/>
      <c r="O1706" s="107"/>
      <c r="P1706" s="107"/>
      <c r="Q1706" s="107"/>
      <c r="R1706" s="107"/>
      <c r="S1706" s="107"/>
      <c r="T1706" s="107"/>
      <c r="U1706" s="107"/>
      <c r="V1706" s="116"/>
    </row>
    <row r="1707" spans="1:23" s="316" customFormat="1" ht="12.75" customHeight="1" outlineLevel="1">
      <c r="A1707" s="118">
        <f t="shared" si="126"/>
        <v>0</v>
      </c>
      <c r="B1707" s="209"/>
      <c r="C1707" s="210"/>
      <c r="D1707" s="142"/>
      <c r="E1707" s="185" t="s">
        <v>1550</v>
      </c>
      <c r="F1707" s="185">
        <v>0</v>
      </c>
      <c r="G1707" s="185" t="s">
        <v>29</v>
      </c>
      <c r="H1707" s="185">
        <v>0</v>
      </c>
      <c r="I1707" s="185">
        <v>0</v>
      </c>
      <c r="J1707" s="187">
        <v>367.48745178684698</v>
      </c>
      <c r="K1707" s="187">
        <v>367.48745178684698</v>
      </c>
      <c r="L1707" s="187">
        <v>367.48745178684698</v>
      </c>
      <c r="M1707" s="187">
        <v>367.48745178684698</v>
      </c>
      <c r="N1707" s="187">
        <v>367.48745178684698</v>
      </c>
      <c r="O1707" s="187">
        <v>367.48745178684698</v>
      </c>
      <c r="P1707" s="187">
        <v>367.48745178684698</v>
      </c>
      <c r="Q1707" s="187">
        <v>367.48745178684698</v>
      </c>
      <c r="R1707" s="187">
        <v>367.48745178684698</v>
      </c>
      <c r="S1707" s="187">
        <v>367.48745178684698</v>
      </c>
      <c r="T1707" s="187">
        <v>367.48745178684698</v>
      </c>
      <c r="U1707" s="187">
        <v>367.48745178684698</v>
      </c>
      <c r="V1707" s="211"/>
      <c r="W1707" s="212" t="s">
        <v>434</v>
      </c>
    </row>
    <row r="1708" spans="1:23" s="316" customFormat="1" ht="12.75" customHeight="1" outlineLevel="1">
      <c r="A1708" s="118">
        <f t="shared" si="126"/>
        <v>0</v>
      </c>
      <c r="B1708" s="209"/>
      <c r="C1708" s="210"/>
      <c r="D1708" s="142"/>
      <c r="E1708" s="185" t="s">
        <v>1551</v>
      </c>
      <c r="F1708" s="185">
        <v>0</v>
      </c>
      <c r="G1708" s="185" t="s">
        <v>29</v>
      </c>
      <c r="H1708" s="185">
        <v>0</v>
      </c>
      <c r="I1708" s="185">
        <v>0</v>
      </c>
      <c r="J1708" s="187">
        <v>87.860026420643194</v>
      </c>
      <c r="K1708" s="187">
        <v>87.860026420643194</v>
      </c>
      <c r="L1708" s="187">
        <v>87.860026420643194</v>
      </c>
      <c r="M1708" s="187">
        <v>87.860026420643194</v>
      </c>
      <c r="N1708" s="187">
        <v>87.860026420643194</v>
      </c>
      <c r="O1708" s="187">
        <v>87.860026420643194</v>
      </c>
      <c r="P1708" s="187">
        <v>87.860026420643194</v>
      </c>
      <c r="Q1708" s="187">
        <v>87.860026420643194</v>
      </c>
      <c r="R1708" s="187">
        <v>87.860026420643194</v>
      </c>
      <c r="S1708" s="187">
        <v>87.860026420643194</v>
      </c>
      <c r="T1708" s="187">
        <v>87.860026420643194</v>
      </c>
      <c r="U1708" s="187">
        <v>87.860026420643194</v>
      </c>
      <c r="V1708" s="211"/>
      <c r="W1708" s="212" t="s">
        <v>434</v>
      </c>
    </row>
    <row r="1709" spans="1:23" s="316" customFormat="1" ht="12.75" customHeight="1" outlineLevel="1">
      <c r="A1709" s="118">
        <f t="shared" si="126"/>
        <v>0</v>
      </c>
      <c r="B1709" s="105"/>
      <c r="C1709" s="111"/>
      <c r="D1709" s="142"/>
      <c r="E1709" s="180"/>
      <c r="F1709" s="180"/>
      <c r="G1709" s="180"/>
      <c r="H1709" s="180"/>
      <c r="I1709" s="180"/>
      <c r="J1709" s="180"/>
      <c r="K1709" s="180"/>
      <c r="L1709" s="180"/>
      <c r="M1709" s="180"/>
      <c r="N1709" s="180"/>
      <c r="O1709" s="180"/>
      <c r="P1709" s="180"/>
      <c r="Q1709" s="180"/>
      <c r="R1709" s="180"/>
      <c r="S1709" s="180"/>
      <c r="T1709" s="180"/>
      <c r="U1709" s="180"/>
      <c r="V1709" s="116"/>
      <c r="W1709" s="117"/>
    </row>
    <row r="1710" spans="1:23" ht="12.75" customHeight="1" outlineLevel="1">
      <c r="A1710" s="118">
        <f t="shared" si="126"/>
        <v>0</v>
      </c>
      <c r="C1710" s="111" t="s">
        <v>1552</v>
      </c>
      <c r="D1710" s="142"/>
      <c r="E1710" s="107"/>
      <c r="F1710" s="107"/>
      <c r="G1710" s="107"/>
      <c r="H1710" s="107"/>
      <c r="I1710" s="107"/>
      <c r="J1710" s="107"/>
      <c r="K1710" s="107"/>
      <c r="L1710" s="107"/>
      <c r="M1710" s="107"/>
      <c r="N1710" s="107"/>
      <c r="O1710" s="107"/>
      <c r="P1710" s="107"/>
      <c r="Q1710" s="107"/>
      <c r="R1710" s="107"/>
      <c r="S1710" s="107"/>
      <c r="T1710" s="107"/>
      <c r="U1710" s="107"/>
      <c r="V1710" s="116"/>
    </row>
    <row r="1711" spans="1:23" ht="12.75" customHeight="1" outlineLevel="1">
      <c r="A1711" s="118">
        <f t="shared" si="126"/>
        <v>0</v>
      </c>
      <c r="B1711" s="209"/>
      <c r="C1711" s="210"/>
      <c r="D1711" s="164" t="s">
        <v>1553</v>
      </c>
      <c r="E1711" s="185" t="s">
        <v>1554</v>
      </c>
      <c r="F1711" s="213"/>
      <c r="G1711" s="213" t="s">
        <v>29</v>
      </c>
      <c r="H1711" s="213"/>
      <c r="I1711" s="213"/>
      <c r="J1711" s="187">
        <v>0</v>
      </c>
      <c r="K1711" s="187">
        <v>0</v>
      </c>
      <c r="L1711" s="187">
        <v>0</v>
      </c>
      <c r="M1711" s="187">
        <v>6.1154175956725396</v>
      </c>
      <c r="N1711" s="187">
        <v>6.6794436609761396</v>
      </c>
      <c r="O1711" s="187">
        <v>7.3237544100228504</v>
      </c>
      <c r="P1711" s="187">
        <v>8.5330824638617404</v>
      </c>
      <c r="Q1711" s="187">
        <v>0</v>
      </c>
      <c r="R1711" s="187">
        <v>0</v>
      </c>
      <c r="S1711" s="187">
        <v>0</v>
      </c>
      <c r="T1711" s="187">
        <v>0</v>
      </c>
      <c r="U1711" s="187">
        <v>0</v>
      </c>
      <c r="V1711" s="211"/>
      <c r="W1711" s="212" t="s">
        <v>434</v>
      </c>
    </row>
    <row r="1712" spans="1:23" ht="12.75" customHeight="1" outlineLevel="1">
      <c r="A1712" s="118">
        <f t="shared" si="126"/>
        <v>0</v>
      </c>
      <c r="D1712" s="142"/>
      <c r="E1712" s="107"/>
      <c r="F1712" s="107"/>
      <c r="G1712" s="107"/>
      <c r="H1712" s="107"/>
      <c r="I1712" s="107"/>
      <c r="J1712" s="107"/>
      <c r="K1712" s="107"/>
      <c r="L1712" s="107"/>
      <c r="M1712" s="107"/>
      <c r="N1712" s="107"/>
      <c r="O1712" s="107"/>
      <c r="P1712" s="107"/>
      <c r="Q1712" s="107"/>
      <c r="R1712" s="107"/>
      <c r="S1712" s="107"/>
      <c r="T1712" s="107"/>
      <c r="U1712" s="107"/>
      <c r="V1712" s="116"/>
    </row>
    <row r="1713" spans="1:23" ht="12.75" customHeight="1" outlineLevel="1">
      <c r="A1713" s="118">
        <f t="shared" si="126"/>
        <v>0</v>
      </c>
      <c r="B1713" s="209"/>
      <c r="C1713" s="210"/>
      <c r="D1713" s="178"/>
      <c r="E1713" s="213" t="s">
        <v>1555</v>
      </c>
      <c r="F1713" s="312"/>
      <c r="G1713" s="213" t="s">
        <v>29</v>
      </c>
      <c r="H1713" s="213"/>
      <c r="I1713" s="213"/>
      <c r="J1713" s="242"/>
      <c r="K1713" s="242"/>
      <c r="L1713" s="242"/>
      <c r="M1713" s="242"/>
      <c r="N1713" s="242"/>
      <c r="O1713" s="242"/>
      <c r="P1713" s="242"/>
      <c r="Q1713" s="242"/>
      <c r="R1713" s="242"/>
      <c r="S1713" s="242"/>
      <c r="T1713" s="242"/>
      <c r="U1713" s="242"/>
      <c r="V1713" s="211"/>
      <c r="W1713" s="212" t="s">
        <v>434</v>
      </c>
    </row>
    <row r="1714" spans="1:23" ht="12.75" customHeight="1" outlineLevel="1">
      <c r="A1714" s="118">
        <f t="shared" si="126"/>
        <v>0</v>
      </c>
      <c r="D1714" s="142"/>
      <c r="F1714" s="107"/>
      <c r="H1714" s="107"/>
      <c r="I1714" s="107"/>
      <c r="J1714" s="107"/>
      <c r="K1714" s="107"/>
      <c r="L1714" s="107"/>
      <c r="M1714" s="107"/>
      <c r="N1714" s="107"/>
      <c r="O1714" s="107"/>
      <c r="P1714" s="107"/>
      <c r="Q1714" s="107"/>
      <c r="R1714" s="107"/>
      <c r="S1714" s="107"/>
      <c r="T1714" s="107"/>
      <c r="U1714" s="107"/>
      <c r="V1714" s="116"/>
    </row>
    <row r="1715" spans="1:23" ht="12.75" customHeight="1" outlineLevel="1">
      <c r="A1715" s="118">
        <f t="shared" ref="A1715:A1778" si="135" xml:space="preserve"> IF(OR(D1715 = "", D1715 ="tbc", D1715 = "n/a"), 0, COUNTIF($D$7:$D$2035, D1715) - 1)</f>
        <v>0</v>
      </c>
      <c r="B1715" s="209"/>
      <c r="C1715" s="210"/>
      <c r="D1715" s="266" t="s">
        <v>1556</v>
      </c>
      <c r="E1715" s="185" t="s">
        <v>1557</v>
      </c>
      <c r="F1715" s="285"/>
      <c r="G1715" s="186" t="s">
        <v>29</v>
      </c>
      <c r="H1715" s="186"/>
      <c r="I1715" s="186"/>
      <c r="J1715" s="187">
        <v>0</v>
      </c>
      <c r="K1715" s="187">
        <v>50.834784271234497</v>
      </c>
      <c r="L1715" s="187">
        <v>0</v>
      </c>
      <c r="M1715" s="187">
        <v>0</v>
      </c>
      <c r="N1715" s="187">
        <v>0</v>
      </c>
      <c r="O1715" s="187">
        <v>0</v>
      </c>
      <c r="P1715" s="187">
        <v>0</v>
      </c>
      <c r="Q1715" s="187">
        <v>0</v>
      </c>
      <c r="R1715" s="187">
        <v>0</v>
      </c>
      <c r="S1715" s="187">
        <v>0</v>
      </c>
      <c r="T1715" s="187">
        <v>0</v>
      </c>
      <c r="U1715" s="187">
        <v>0</v>
      </c>
      <c r="V1715" s="211"/>
      <c r="W1715" s="212" t="s">
        <v>434</v>
      </c>
    </row>
    <row r="1716" spans="1:23" ht="12.75" customHeight="1" outlineLevel="1">
      <c r="A1716" s="118">
        <f t="shared" si="135"/>
        <v>0</v>
      </c>
      <c r="B1716" s="209"/>
      <c r="C1716" s="210"/>
      <c r="D1716" s="266" t="s">
        <v>1558</v>
      </c>
      <c r="E1716" s="185" t="s">
        <v>1559</v>
      </c>
      <c r="F1716" s="285"/>
      <c r="G1716" s="186" t="s">
        <v>29</v>
      </c>
      <c r="H1716" s="186"/>
      <c r="I1716" s="186"/>
      <c r="J1716" s="187">
        <v>0</v>
      </c>
      <c r="K1716" s="187">
        <v>68.158647174882205</v>
      </c>
      <c r="L1716" s="187">
        <v>0</v>
      </c>
      <c r="M1716" s="187">
        <v>0</v>
      </c>
      <c r="N1716" s="187">
        <v>0</v>
      </c>
      <c r="O1716" s="187">
        <v>0</v>
      </c>
      <c r="P1716" s="187">
        <v>0</v>
      </c>
      <c r="Q1716" s="187">
        <v>0</v>
      </c>
      <c r="R1716" s="187">
        <v>0</v>
      </c>
      <c r="S1716" s="187">
        <v>0</v>
      </c>
      <c r="T1716" s="187">
        <v>0</v>
      </c>
      <c r="U1716" s="187">
        <v>0</v>
      </c>
      <c r="V1716" s="211"/>
      <c r="W1716" s="212" t="s">
        <v>434</v>
      </c>
    </row>
    <row r="1717" spans="1:23" ht="12.75" customHeight="1" outlineLevel="1">
      <c r="A1717" s="118">
        <f t="shared" si="135"/>
        <v>0</v>
      </c>
      <c r="B1717" s="209"/>
      <c r="C1717" s="210"/>
      <c r="D1717" s="266"/>
      <c r="E1717" s="185" t="s">
        <v>1560</v>
      </c>
      <c r="F1717" s="285"/>
      <c r="G1717" s="186" t="s">
        <v>29</v>
      </c>
      <c r="H1717" s="186"/>
      <c r="I1717" s="186"/>
      <c r="J1717" s="187">
        <v>0</v>
      </c>
      <c r="K1717" s="187">
        <v>0</v>
      </c>
      <c r="L1717" s="187">
        <v>0</v>
      </c>
      <c r="M1717" s="187">
        <v>0</v>
      </c>
      <c r="N1717" s="187">
        <v>0</v>
      </c>
      <c r="O1717" s="187">
        <v>0</v>
      </c>
      <c r="P1717" s="187">
        <v>0</v>
      </c>
      <c r="Q1717" s="187">
        <v>0</v>
      </c>
      <c r="R1717" s="187">
        <v>0</v>
      </c>
      <c r="S1717" s="187">
        <v>0</v>
      </c>
      <c r="T1717" s="187">
        <v>0</v>
      </c>
      <c r="U1717" s="187">
        <v>0</v>
      </c>
      <c r="V1717" s="211"/>
      <c r="W1717" s="212" t="s">
        <v>434</v>
      </c>
    </row>
    <row r="1718" spans="1:23" ht="12.75" customHeight="1" outlineLevel="1">
      <c r="A1718" s="118">
        <f t="shared" si="135"/>
        <v>0</v>
      </c>
      <c r="D1718" s="142"/>
      <c r="E1718" s="107"/>
      <c r="F1718" s="107"/>
      <c r="G1718" s="107"/>
      <c r="H1718" s="107"/>
      <c r="I1718" s="107"/>
      <c r="J1718" s="107"/>
      <c r="K1718" s="107"/>
      <c r="L1718" s="107"/>
      <c r="M1718" s="107"/>
      <c r="N1718" s="107"/>
      <c r="O1718" s="107"/>
      <c r="P1718" s="107"/>
      <c r="Q1718" s="107"/>
      <c r="R1718" s="107"/>
      <c r="S1718" s="107"/>
      <c r="T1718" s="107"/>
      <c r="U1718" s="107"/>
      <c r="V1718" s="116"/>
    </row>
    <row r="1719" spans="1:23" ht="12.75" customHeight="1" outlineLevel="1">
      <c r="A1719" s="118">
        <f t="shared" si="135"/>
        <v>0</v>
      </c>
      <c r="B1719" s="209"/>
      <c r="C1719" s="210"/>
      <c r="D1719" s="178"/>
      <c r="E1719" s="213" t="s">
        <v>1561</v>
      </c>
      <c r="F1719" s="312"/>
      <c r="G1719" s="213" t="s">
        <v>29</v>
      </c>
      <c r="H1719" s="213"/>
      <c r="I1719" s="213"/>
      <c r="J1719" s="242"/>
      <c r="K1719" s="242"/>
      <c r="L1719" s="242"/>
      <c r="M1719" s="242"/>
      <c r="N1719" s="242"/>
      <c r="O1719" s="242"/>
      <c r="P1719" s="242"/>
      <c r="Q1719" s="242"/>
      <c r="R1719" s="242"/>
      <c r="S1719" s="242"/>
      <c r="T1719" s="242"/>
      <c r="U1719" s="242"/>
      <c r="V1719" s="211"/>
      <c r="W1719" s="212" t="s">
        <v>434</v>
      </c>
    </row>
    <row r="1720" spans="1:23" ht="12.75" customHeight="1" outlineLevel="1">
      <c r="A1720" s="118">
        <f t="shared" si="135"/>
        <v>0</v>
      </c>
      <c r="B1720" s="209"/>
      <c r="C1720" s="210"/>
      <c r="D1720" s="178"/>
      <c r="E1720" s="213" t="s">
        <v>1562</v>
      </c>
      <c r="F1720" s="312"/>
      <c r="G1720" s="213" t="s">
        <v>29</v>
      </c>
      <c r="H1720" s="213"/>
      <c r="I1720" s="213"/>
      <c r="J1720" s="242"/>
      <c r="K1720" s="242"/>
      <c r="L1720" s="242"/>
      <c r="M1720" s="242"/>
      <c r="N1720" s="242"/>
      <c r="O1720" s="242"/>
      <c r="P1720" s="242"/>
      <c r="Q1720" s="242"/>
      <c r="R1720" s="242"/>
      <c r="S1720" s="242"/>
      <c r="T1720" s="242"/>
      <c r="U1720" s="242"/>
      <c r="V1720" s="211"/>
      <c r="W1720" s="212" t="s">
        <v>434</v>
      </c>
    </row>
    <row r="1721" spans="1:23" ht="12.75" customHeight="1" outlineLevel="1">
      <c r="A1721" s="118">
        <f t="shared" si="135"/>
        <v>0</v>
      </c>
      <c r="D1721" s="142"/>
      <c r="E1721" s="107"/>
      <c r="F1721" s="107"/>
      <c r="G1721" s="107"/>
      <c r="H1721" s="107"/>
      <c r="I1721" s="107"/>
      <c r="J1721" s="107"/>
      <c r="K1721" s="107"/>
      <c r="L1721" s="107"/>
      <c r="M1721" s="107"/>
      <c r="N1721" s="107"/>
      <c r="O1721" s="107"/>
      <c r="P1721" s="107"/>
      <c r="Q1721" s="107"/>
      <c r="R1721" s="107"/>
      <c r="S1721" s="107"/>
      <c r="T1721" s="107"/>
      <c r="U1721" s="107"/>
      <c r="V1721" s="116"/>
    </row>
    <row r="1722" spans="1:23" ht="12.75" customHeight="1" outlineLevel="1">
      <c r="A1722" s="118">
        <f t="shared" si="135"/>
        <v>0</v>
      </c>
      <c r="B1722" s="209"/>
      <c r="C1722" s="210"/>
      <c r="D1722" s="178"/>
      <c r="E1722" s="213" t="s">
        <v>1563</v>
      </c>
      <c r="F1722" s="312"/>
      <c r="G1722" s="213" t="s">
        <v>29</v>
      </c>
      <c r="H1722" s="213"/>
      <c r="I1722" s="213"/>
      <c r="J1722" s="242"/>
      <c r="K1722" s="242"/>
      <c r="L1722" s="242"/>
      <c r="M1722" s="242"/>
      <c r="N1722" s="242"/>
      <c r="O1722" s="242"/>
      <c r="P1722" s="242"/>
      <c r="Q1722" s="242"/>
      <c r="R1722" s="242"/>
      <c r="S1722" s="242"/>
      <c r="T1722" s="242"/>
      <c r="U1722" s="242"/>
      <c r="V1722" s="211"/>
      <c r="W1722" s="212" t="s">
        <v>434</v>
      </c>
    </row>
    <row r="1723" spans="1:23" ht="12.75" customHeight="1" outlineLevel="1">
      <c r="A1723" s="118">
        <f t="shared" si="135"/>
        <v>0</v>
      </c>
      <c r="B1723" s="209"/>
      <c r="C1723" s="210"/>
      <c r="D1723" s="178"/>
      <c r="E1723" s="213" t="s">
        <v>1564</v>
      </c>
      <c r="F1723" s="312"/>
      <c r="G1723" s="213" t="s">
        <v>29</v>
      </c>
      <c r="H1723" s="213"/>
      <c r="I1723" s="213"/>
      <c r="J1723" s="242"/>
      <c r="K1723" s="242"/>
      <c r="L1723" s="242"/>
      <c r="M1723" s="242"/>
      <c r="N1723" s="242"/>
      <c r="O1723" s="242"/>
      <c r="P1723" s="242"/>
      <c r="Q1723" s="242"/>
      <c r="R1723" s="242"/>
      <c r="S1723" s="242"/>
      <c r="T1723" s="242"/>
      <c r="U1723" s="242"/>
      <c r="V1723" s="211"/>
      <c r="W1723" s="212" t="s">
        <v>434</v>
      </c>
    </row>
    <row r="1724" spans="1:23" ht="12.75" customHeight="1" outlineLevel="1">
      <c r="A1724" s="118">
        <f t="shared" si="135"/>
        <v>0</v>
      </c>
      <c r="D1724" s="142"/>
      <c r="E1724" s="107"/>
      <c r="F1724" s="107"/>
      <c r="G1724" s="107"/>
      <c r="H1724" s="107"/>
      <c r="I1724" s="107"/>
      <c r="J1724" s="107"/>
      <c r="K1724" s="107"/>
      <c r="L1724" s="107"/>
      <c r="M1724" s="107"/>
      <c r="N1724" s="107"/>
      <c r="O1724" s="107"/>
      <c r="P1724" s="107"/>
      <c r="Q1724" s="107"/>
      <c r="R1724" s="107"/>
      <c r="S1724" s="107"/>
      <c r="T1724" s="107"/>
      <c r="U1724" s="107"/>
      <c r="V1724" s="116"/>
    </row>
    <row r="1725" spans="1:23" ht="12.75" customHeight="1" outlineLevel="1">
      <c r="A1725" s="118">
        <f t="shared" si="135"/>
        <v>0</v>
      </c>
      <c r="B1725" s="209"/>
      <c r="C1725" s="210"/>
      <c r="D1725" s="178"/>
      <c r="E1725" s="213" t="s">
        <v>1565</v>
      </c>
      <c r="F1725" s="312"/>
      <c r="G1725" s="213" t="s">
        <v>29</v>
      </c>
      <c r="H1725" s="213"/>
      <c r="I1725" s="213"/>
      <c r="J1725" s="242"/>
      <c r="K1725" s="242"/>
      <c r="L1725" s="242"/>
      <c r="M1725" s="242"/>
      <c r="N1725" s="242"/>
      <c r="O1725" s="242"/>
      <c r="P1725" s="242"/>
      <c r="Q1725" s="242"/>
      <c r="R1725" s="242"/>
      <c r="S1725" s="242"/>
      <c r="T1725" s="242"/>
      <c r="U1725" s="242"/>
      <c r="V1725" s="211"/>
      <c r="W1725" s="212" t="s">
        <v>434</v>
      </c>
    </row>
    <row r="1726" spans="1:23" ht="12.75" customHeight="1" outlineLevel="1">
      <c r="A1726" s="118">
        <f t="shared" si="135"/>
        <v>0</v>
      </c>
      <c r="D1726" s="142"/>
      <c r="E1726" s="107"/>
      <c r="F1726" s="107"/>
      <c r="G1726" s="107"/>
      <c r="H1726" s="107"/>
      <c r="I1726" s="107"/>
      <c r="J1726" s="107"/>
      <c r="K1726" s="107"/>
      <c r="L1726" s="107"/>
      <c r="M1726" s="107"/>
      <c r="N1726" s="107"/>
      <c r="O1726" s="107"/>
      <c r="P1726" s="107"/>
      <c r="Q1726" s="107"/>
      <c r="R1726" s="107"/>
      <c r="S1726" s="107"/>
      <c r="T1726" s="107"/>
      <c r="U1726" s="107"/>
      <c r="V1726" s="116"/>
    </row>
    <row r="1727" spans="1:23" ht="12.75" customHeight="1" outlineLevel="1">
      <c r="A1727" s="118">
        <f t="shared" si="135"/>
        <v>0</v>
      </c>
      <c r="B1727" s="209"/>
      <c r="C1727" s="210"/>
      <c r="D1727" s="178"/>
      <c r="E1727" s="213" t="s">
        <v>1566</v>
      </c>
      <c r="F1727" s="312"/>
      <c r="G1727" s="213" t="s">
        <v>29</v>
      </c>
      <c r="H1727" s="213"/>
      <c r="I1727" s="213"/>
      <c r="J1727" s="242"/>
      <c r="K1727" s="242"/>
      <c r="L1727" s="242"/>
      <c r="M1727" s="242"/>
      <c r="N1727" s="242"/>
      <c r="O1727" s="242"/>
      <c r="P1727" s="242"/>
      <c r="Q1727" s="242"/>
      <c r="R1727" s="242"/>
      <c r="S1727" s="242"/>
      <c r="T1727" s="242"/>
      <c r="U1727" s="242"/>
      <c r="V1727" s="211"/>
      <c r="W1727" s="212" t="s">
        <v>434</v>
      </c>
    </row>
    <row r="1728" spans="1:23" ht="12.75" customHeight="1" outlineLevel="1">
      <c r="A1728" s="118">
        <f t="shared" si="135"/>
        <v>0</v>
      </c>
      <c r="D1728" s="142"/>
      <c r="E1728" s="107"/>
      <c r="F1728" s="107"/>
      <c r="G1728" s="107"/>
      <c r="H1728" s="107"/>
      <c r="I1728" s="107"/>
      <c r="J1728" s="107"/>
      <c r="K1728" s="107"/>
      <c r="L1728" s="107"/>
      <c r="M1728" s="107"/>
      <c r="N1728" s="107"/>
      <c r="O1728" s="107"/>
      <c r="P1728" s="107"/>
      <c r="Q1728" s="107"/>
      <c r="R1728" s="107"/>
      <c r="S1728" s="107"/>
      <c r="T1728" s="107"/>
      <c r="U1728" s="107"/>
      <c r="V1728" s="116"/>
    </row>
    <row r="1729" spans="1:23" ht="12.75" customHeight="1" outlineLevel="1">
      <c r="A1729" s="118">
        <f t="shared" si="135"/>
        <v>0</v>
      </c>
      <c r="B1729" s="209"/>
      <c r="C1729" s="210"/>
      <c r="D1729" s="178"/>
      <c r="E1729" s="213" t="s">
        <v>1567</v>
      </c>
      <c r="F1729" s="312"/>
      <c r="G1729" s="213" t="s">
        <v>29</v>
      </c>
      <c r="H1729" s="213"/>
      <c r="I1729" s="213"/>
      <c r="J1729" s="242"/>
      <c r="K1729" s="242"/>
      <c r="L1729" s="242"/>
      <c r="M1729" s="242"/>
      <c r="N1729" s="242"/>
      <c r="O1729" s="242"/>
      <c r="P1729" s="242"/>
      <c r="Q1729" s="242"/>
      <c r="R1729" s="242"/>
      <c r="S1729" s="242"/>
      <c r="T1729" s="242"/>
      <c r="U1729" s="242"/>
      <c r="V1729" s="211"/>
      <c r="W1729" s="212" t="s">
        <v>434</v>
      </c>
    </row>
    <row r="1730" spans="1:23" ht="12.75" customHeight="1" outlineLevel="1">
      <c r="A1730" s="118">
        <f t="shared" si="135"/>
        <v>0</v>
      </c>
      <c r="D1730" s="142"/>
      <c r="E1730" s="107"/>
      <c r="F1730" s="107"/>
      <c r="G1730" s="107"/>
      <c r="H1730" s="107"/>
      <c r="I1730" s="107"/>
      <c r="J1730" s="107"/>
      <c r="K1730" s="107"/>
      <c r="L1730" s="107"/>
      <c r="M1730" s="107"/>
      <c r="N1730" s="107"/>
      <c r="O1730" s="107"/>
      <c r="P1730" s="107"/>
      <c r="Q1730" s="107"/>
      <c r="R1730" s="107"/>
      <c r="S1730" s="107"/>
      <c r="T1730" s="107"/>
      <c r="U1730" s="107"/>
      <c r="V1730" s="116"/>
    </row>
    <row r="1731" spans="1:23" ht="12.75" customHeight="1" outlineLevel="1">
      <c r="A1731" s="118">
        <f t="shared" si="135"/>
        <v>0</v>
      </c>
      <c r="B1731" s="138" t="s">
        <v>1568</v>
      </c>
      <c r="C1731" s="138"/>
      <c r="D1731" s="151"/>
      <c r="E1731" s="139"/>
      <c r="J1731" s="158"/>
      <c r="K1731" s="158"/>
      <c r="L1731" s="158"/>
      <c r="M1731" s="158"/>
      <c r="N1731" s="158"/>
      <c r="O1731" s="158"/>
      <c r="P1731" s="158"/>
      <c r="Q1731" s="158"/>
      <c r="R1731" s="158"/>
      <c r="S1731" s="158"/>
      <c r="T1731" s="158"/>
      <c r="U1731" s="158"/>
      <c r="V1731" s="116"/>
    </row>
    <row r="1732" spans="1:23" ht="12.75" customHeight="1" outlineLevel="1">
      <c r="A1732" s="118">
        <f t="shared" si="135"/>
        <v>0</v>
      </c>
      <c r="D1732" s="142"/>
      <c r="J1732" s="158"/>
      <c r="K1732" s="158"/>
      <c r="L1732" s="158"/>
      <c r="M1732" s="158"/>
      <c r="N1732" s="158"/>
      <c r="O1732" s="158"/>
      <c r="P1732" s="158"/>
      <c r="Q1732" s="158"/>
      <c r="R1732" s="158"/>
      <c r="S1732" s="158"/>
      <c r="T1732" s="158"/>
      <c r="U1732" s="158"/>
      <c r="V1732" s="116"/>
    </row>
    <row r="1733" spans="1:23" ht="12.75" customHeight="1" outlineLevel="1">
      <c r="A1733" s="118">
        <f t="shared" si="135"/>
        <v>0</v>
      </c>
      <c r="C1733" s="111" t="s">
        <v>1543</v>
      </c>
      <c r="D1733" s="142"/>
      <c r="J1733" s="158"/>
      <c r="K1733" s="158"/>
      <c r="L1733" s="158"/>
      <c r="M1733" s="158"/>
      <c r="N1733" s="158"/>
      <c r="O1733" s="158"/>
      <c r="P1733" s="158"/>
      <c r="Q1733" s="158"/>
      <c r="R1733" s="158"/>
      <c r="S1733" s="158"/>
      <c r="T1733" s="158"/>
      <c r="U1733" s="158"/>
      <c r="V1733" s="116"/>
    </row>
    <row r="1734" spans="1:23" ht="12.75" customHeight="1" outlineLevel="1">
      <c r="A1734" s="118">
        <f t="shared" si="135"/>
        <v>0</v>
      </c>
      <c r="B1734" s="209"/>
      <c r="C1734" s="210"/>
      <c r="D1734" s="164" t="s">
        <v>1569</v>
      </c>
      <c r="E1734" s="185" t="s">
        <v>1570</v>
      </c>
      <c r="F1734" s="185"/>
      <c r="G1734" s="186" t="s">
        <v>29</v>
      </c>
      <c r="H1734" s="186"/>
      <c r="I1734" s="186"/>
      <c r="J1734" s="187">
        <v>0</v>
      </c>
      <c r="K1734" s="187">
        <v>5845.4231286294498</v>
      </c>
      <c r="L1734" s="187">
        <v>0</v>
      </c>
      <c r="M1734" s="187">
        <v>0</v>
      </c>
      <c r="N1734" s="187">
        <v>0</v>
      </c>
      <c r="O1734" s="187">
        <v>0</v>
      </c>
      <c r="P1734" s="187">
        <v>0</v>
      </c>
      <c r="Q1734" s="187">
        <v>0</v>
      </c>
      <c r="R1734" s="187">
        <v>0</v>
      </c>
      <c r="S1734" s="187">
        <v>0</v>
      </c>
      <c r="T1734" s="187">
        <v>0</v>
      </c>
      <c r="U1734" s="187">
        <v>0</v>
      </c>
      <c r="V1734" s="211"/>
      <c r="W1734" s="212" t="s">
        <v>342</v>
      </c>
    </row>
    <row r="1735" spans="1:23" ht="12.75" customHeight="1" outlineLevel="1">
      <c r="A1735" s="118">
        <f t="shared" si="135"/>
        <v>0</v>
      </c>
      <c r="D1735" s="142"/>
      <c r="V1735" s="116"/>
    </row>
    <row r="1736" spans="1:23" ht="12.75" customHeight="1" outlineLevel="1">
      <c r="A1736" s="118">
        <f t="shared" si="135"/>
        <v>0</v>
      </c>
      <c r="B1736" s="209"/>
      <c r="C1736" s="210"/>
      <c r="D1736" s="142"/>
      <c r="E1736" s="213" t="s">
        <v>1571</v>
      </c>
      <c r="F1736" s="213"/>
      <c r="G1736" s="213" t="s">
        <v>29</v>
      </c>
      <c r="H1736" s="213"/>
      <c r="I1736" s="213"/>
      <c r="J1736" s="242"/>
      <c r="K1736" s="242"/>
      <c r="L1736" s="222"/>
      <c r="M1736" s="222"/>
      <c r="N1736" s="222"/>
      <c r="O1736" s="222"/>
      <c r="P1736" s="222"/>
      <c r="Q1736" s="222"/>
      <c r="R1736" s="222"/>
      <c r="S1736" s="222"/>
      <c r="T1736" s="222"/>
      <c r="U1736" s="222"/>
      <c r="V1736" s="211"/>
      <c r="W1736" s="212" t="s">
        <v>434</v>
      </c>
    </row>
    <row r="1737" spans="1:23" ht="12.75" customHeight="1" outlineLevel="1">
      <c r="A1737" s="118">
        <f t="shared" si="135"/>
        <v>0</v>
      </c>
      <c r="D1737" s="142"/>
      <c r="V1737" s="116"/>
    </row>
    <row r="1738" spans="1:23" ht="12.75" customHeight="1" outlineLevel="1">
      <c r="A1738" s="118">
        <f t="shared" si="135"/>
        <v>0</v>
      </c>
      <c r="C1738" s="111" t="s">
        <v>1547</v>
      </c>
      <c r="D1738" s="142"/>
      <c r="E1738" s="107"/>
      <c r="F1738" s="107"/>
      <c r="G1738" s="107"/>
      <c r="H1738" s="107"/>
      <c r="I1738" s="107"/>
      <c r="J1738" s="107"/>
      <c r="K1738" s="107"/>
      <c r="L1738" s="107"/>
      <c r="M1738" s="107"/>
      <c r="N1738" s="107"/>
      <c r="O1738" s="107"/>
      <c r="P1738" s="107"/>
      <c r="Q1738" s="107"/>
      <c r="R1738" s="107"/>
      <c r="S1738" s="107"/>
      <c r="T1738" s="107"/>
      <c r="U1738" s="107"/>
      <c r="V1738" s="116"/>
    </row>
    <row r="1739" spans="1:23" ht="12.75" customHeight="1" outlineLevel="1">
      <c r="A1739" s="118">
        <f t="shared" si="135"/>
        <v>0</v>
      </c>
      <c r="B1739" s="209"/>
      <c r="C1739" s="210"/>
      <c r="D1739" s="178"/>
      <c r="E1739" s="213" t="s">
        <v>1572</v>
      </c>
      <c r="F1739" s="213"/>
      <c r="G1739" s="213" t="s">
        <v>29</v>
      </c>
      <c r="H1739" s="213"/>
      <c r="I1739" s="213"/>
      <c r="J1739" s="242"/>
      <c r="K1739" s="242"/>
      <c r="L1739" s="242"/>
      <c r="M1739" s="242"/>
      <c r="N1739" s="242"/>
      <c r="O1739" s="242"/>
      <c r="P1739" s="242"/>
      <c r="Q1739" s="242"/>
      <c r="R1739" s="242"/>
      <c r="S1739" s="242"/>
      <c r="T1739" s="242"/>
      <c r="U1739" s="242"/>
      <c r="V1739" s="211"/>
      <c r="W1739" s="212" t="s">
        <v>434</v>
      </c>
    </row>
    <row r="1740" spans="1:23" ht="12.75" customHeight="1" outlineLevel="1">
      <c r="A1740" s="118">
        <f t="shared" si="135"/>
        <v>0</v>
      </c>
      <c r="D1740" s="178"/>
      <c r="E1740" s="158"/>
      <c r="F1740" s="158"/>
      <c r="G1740" s="158"/>
      <c r="H1740" s="158"/>
      <c r="I1740" s="158"/>
      <c r="J1740" s="158"/>
      <c r="K1740" s="158"/>
      <c r="L1740" s="158"/>
      <c r="M1740" s="158"/>
      <c r="N1740" s="158"/>
      <c r="O1740" s="158"/>
      <c r="P1740" s="158"/>
      <c r="Q1740" s="158"/>
      <c r="R1740" s="158"/>
      <c r="S1740" s="158"/>
      <c r="T1740" s="158"/>
      <c r="U1740" s="158"/>
      <c r="V1740" s="116"/>
    </row>
    <row r="1741" spans="1:23" ht="12.75" customHeight="1" outlineLevel="1">
      <c r="A1741" s="118">
        <f t="shared" si="135"/>
        <v>0</v>
      </c>
      <c r="C1741" s="111" t="s">
        <v>1549</v>
      </c>
      <c r="D1741" s="142"/>
      <c r="E1741" s="107"/>
      <c r="F1741" s="107"/>
      <c r="G1741" s="107"/>
      <c r="H1741" s="107"/>
      <c r="I1741" s="107"/>
      <c r="J1741" s="107"/>
      <c r="K1741" s="107"/>
      <c r="L1741" s="107"/>
      <c r="M1741" s="107"/>
      <c r="N1741" s="107"/>
      <c r="O1741" s="107"/>
      <c r="P1741" s="107"/>
      <c r="Q1741" s="107"/>
      <c r="R1741" s="107"/>
      <c r="S1741" s="107"/>
      <c r="T1741" s="107"/>
      <c r="U1741" s="107"/>
      <c r="V1741" s="116"/>
    </row>
    <row r="1742" spans="1:23" ht="12.75" customHeight="1" outlineLevel="1">
      <c r="A1742" s="118">
        <f t="shared" si="135"/>
        <v>0</v>
      </c>
      <c r="B1742" s="209"/>
      <c r="C1742" s="210"/>
      <c r="D1742" s="142"/>
      <c r="E1742" s="185" t="s">
        <v>1573</v>
      </c>
      <c r="F1742" s="185">
        <v>0</v>
      </c>
      <c r="G1742" s="185" t="s">
        <v>29</v>
      </c>
      <c r="H1742" s="185">
        <v>0</v>
      </c>
      <c r="I1742" s="185">
        <v>0</v>
      </c>
      <c r="J1742" s="187">
        <v>10325.642977887701</v>
      </c>
      <c r="K1742" s="187">
        <v>10325.642977887701</v>
      </c>
      <c r="L1742" s="187">
        <v>10325.642977887701</v>
      </c>
      <c r="M1742" s="187">
        <v>10325.642977887701</v>
      </c>
      <c r="N1742" s="187">
        <v>10325.642977887701</v>
      </c>
      <c r="O1742" s="187">
        <v>10325.642977887701</v>
      </c>
      <c r="P1742" s="187">
        <v>10325.642977887701</v>
      </c>
      <c r="Q1742" s="187">
        <v>10325.642977887701</v>
      </c>
      <c r="R1742" s="187">
        <v>10325.642977887701</v>
      </c>
      <c r="S1742" s="187">
        <v>10325.642977887701</v>
      </c>
      <c r="T1742" s="187">
        <v>10325.642977887701</v>
      </c>
      <c r="U1742" s="187">
        <v>10325.642977887701</v>
      </c>
      <c r="V1742" s="211"/>
      <c r="W1742" s="212" t="s">
        <v>434</v>
      </c>
    </row>
    <row r="1743" spans="1:23" ht="12.75" customHeight="1" outlineLevel="1">
      <c r="A1743" s="118">
        <f t="shared" si="135"/>
        <v>0</v>
      </c>
      <c r="B1743" s="209"/>
      <c r="C1743" s="210"/>
      <c r="D1743" s="142"/>
      <c r="E1743" s="185" t="s">
        <v>1574</v>
      </c>
      <c r="F1743" s="185">
        <v>0</v>
      </c>
      <c r="G1743" s="185" t="s">
        <v>29</v>
      </c>
      <c r="H1743" s="185">
        <v>0</v>
      </c>
      <c r="I1743" s="185">
        <v>0</v>
      </c>
      <c r="J1743" s="187">
        <v>3182.3031625908602</v>
      </c>
      <c r="K1743" s="187">
        <v>3182.3031625908602</v>
      </c>
      <c r="L1743" s="187">
        <v>3182.3031625908602</v>
      </c>
      <c r="M1743" s="187">
        <v>3182.3031625908602</v>
      </c>
      <c r="N1743" s="187">
        <v>3182.3031625908602</v>
      </c>
      <c r="O1743" s="187">
        <v>3182.3031625908602</v>
      </c>
      <c r="P1743" s="187">
        <v>3182.3031625908602</v>
      </c>
      <c r="Q1743" s="187">
        <v>3182.3031625908602</v>
      </c>
      <c r="R1743" s="187">
        <v>3182.3031625908602</v>
      </c>
      <c r="S1743" s="187">
        <v>3182.3031625908602</v>
      </c>
      <c r="T1743" s="187">
        <v>3182.3031625908602</v>
      </c>
      <c r="U1743" s="187">
        <v>3182.3031625908602</v>
      </c>
      <c r="V1743" s="211"/>
      <c r="W1743" s="212" t="s">
        <v>434</v>
      </c>
    </row>
    <row r="1744" spans="1:23" ht="12.75" customHeight="1" outlineLevel="1">
      <c r="A1744" s="118">
        <f t="shared" si="135"/>
        <v>0</v>
      </c>
      <c r="B1744" s="204"/>
      <c r="C1744" s="205"/>
      <c r="D1744" s="142"/>
      <c r="E1744" s="180"/>
      <c r="F1744" s="180"/>
      <c r="G1744" s="180"/>
      <c r="H1744" s="180"/>
      <c r="I1744" s="180"/>
      <c r="J1744" s="180"/>
      <c r="K1744" s="180"/>
      <c r="L1744" s="180"/>
      <c r="M1744" s="180"/>
      <c r="N1744" s="180"/>
      <c r="O1744" s="180"/>
      <c r="P1744" s="180"/>
      <c r="Q1744" s="180"/>
      <c r="R1744" s="180"/>
      <c r="S1744" s="180"/>
      <c r="T1744" s="180"/>
      <c r="U1744" s="180"/>
      <c r="V1744" s="116"/>
    </row>
    <row r="1745" spans="1:23" ht="12.75" customHeight="1" outlineLevel="1">
      <c r="A1745" s="118">
        <f t="shared" si="135"/>
        <v>0</v>
      </c>
      <c r="B1745" s="204"/>
      <c r="C1745" s="205" t="s">
        <v>1552</v>
      </c>
      <c r="D1745" s="142"/>
      <c r="E1745" s="158"/>
      <c r="F1745" s="158"/>
      <c r="G1745" s="158"/>
      <c r="H1745" s="158"/>
      <c r="I1745" s="158"/>
      <c r="J1745" s="158"/>
      <c r="K1745" s="158"/>
      <c r="L1745" s="158"/>
      <c r="M1745" s="158"/>
      <c r="N1745" s="158"/>
      <c r="O1745" s="158"/>
      <c r="P1745" s="158"/>
      <c r="Q1745" s="158"/>
      <c r="R1745" s="158"/>
      <c r="S1745" s="158"/>
      <c r="T1745" s="158"/>
      <c r="U1745" s="158"/>
      <c r="V1745" s="116"/>
    </row>
    <row r="1746" spans="1:23" ht="12.75" customHeight="1" outlineLevel="1">
      <c r="A1746" s="118">
        <f t="shared" si="135"/>
        <v>0</v>
      </c>
      <c r="B1746" s="209"/>
      <c r="C1746" s="210"/>
      <c r="D1746" s="164" t="s">
        <v>1575</v>
      </c>
      <c r="E1746" s="185" t="s">
        <v>1576</v>
      </c>
      <c r="F1746" s="185"/>
      <c r="G1746" s="186" t="s">
        <v>29</v>
      </c>
      <c r="H1746" s="186"/>
      <c r="I1746" s="186"/>
      <c r="J1746" s="187">
        <v>0</v>
      </c>
      <c r="K1746" s="187">
        <v>0</v>
      </c>
      <c r="L1746" s="187">
        <v>0</v>
      </c>
      <c r="M1746" s="187">
        <v>171.67811180671401</v>
      </c>
      <c r="N1746" s="187">
        <v>276.28348079764498</v>
      </c>
      <c r="O1746" s="187">
        <v>307.41722783211799</v>
      </c>
      <c r="P1746" s="187">
        <v>282.29206896477501</v>
      </c>
      <c r="Q1746" s="187">
        <v>0</v>
      </c>
      <c r="R1746" s="187">
        <v>0</v>
      </c>
      <c r="S1746" s="187">
        <v>0</v>
      </c>
      <c r="T1746" s="187">
        <v>0</v>
      </c>
      <c r="U1746" s="187">
        <v>0</v>
      </c>
      <c r="V1746" s="211"/>
      <c r="W1746" s="212" t="s">
        <v>434</v>
      </c>
    </row>
    <row r="1747" spans="1:23" ht="12.75" customHeight="1" outlineLevel="1">
      <c r="A1747" s="118">
        <f t="shared" si="135"/>
        <v>0</v>
      </c>
      <c r="D1747" s="142"/>
      <c r="E1747" s="107"/>
      <c r="F1747" s="107"/>
      <c r="G1747" s="107"/>
      <c r="H1747" s="107"/>
      <c r="I1747" s="107"/>
      <c r="J1747" s="107"/>
      <c r="K1747" s="107"/>
      <c r="L1747" s="107"/>
      <c r="M1747" s="107"/>
      <c r="N1747" s="107"/>
      <c r="O1747" s="107"/>
      <c r="P1747" s="107"/>
      <c r="Q1747" s="107"/>
      <c r="R1747" s="107"/>
      <c r="S1747" s="107"/>
      <c r="T1747" s="107"/>
      <c r="U1747" s="107"/>
      <c r="V1747" s="116"/>
    </row>
    <row r="1748" spans="1:23" ht="12.75" customHeight="1" outlineLevel="1">
      <c r="A1748" s="118">
        <f t="shared" si="135"/>
        <v>0</v>
      </c>
      <c r="B1748" s="209"/>
      <c r="C1748" s="210"/>
      <c r="D1748" s="178"/>
      <c r="E1748" s="213" t="s">
        <v>1577</v>
      </c>
      <c r="F1748" s="312"/>
      <c r="G1748" s="213" t="s">
        <v>29</v>
      </c>
      <c r="H1748" s="213"/>
      <c r="I1748" s="213"/>
      <c r="J1748" s="242"/>
      <c r="K1748" s="242"/>
      <c r="L1748" s="242"/>
      <c r="M1748" s="242"/>
      <c r="N1748" s="242"/>
      <c r="O1748" s="242"/>
      <c r="P1748" s="242"/>
      <c r="Q1748" s="242"/>
      <c r="R1748" s="242"/>
      <c r="S1748" s="242"/>
      <c r="T1748" s="242"/>
      <c r="U1748" s="242"/>
      <c r="V1748" s="211"/>
      <c r="W1748" s="212" t="s">
        <v>434</v>
      </c>
    </row>
    <row r="1749" spans="1:23" ht="12.75" customHeight="1" outlineLevel="1">
      <c r="A1749" s="118">
        <f t="shared" si="135"/>
        <v>0</v>
      </c>
      <c r="D1749" s="142"/>
      <c r="E1749" s="107"/>
      <c r="F1749" s="107"/>
      <c r="G1749" s="107"/>
      <c r="H1749" s="107"/>
      <c r="I1749" s="107"/>
      <c r="J1749" s="107"/>
      <c r="K1749" s="107"/>
      <c r="L1749" s="107"/>
      <c r="M1749" s="107"/>
      <c r="N1749" s="107"/>
      <c r="O1749" s="107"/>
      <c r="P1749" s="107"/>
      <c r="Q1749" s="107"/>
      <c r="R1749" s="107"/>
      <c r="S1749" s="107"/>
      <c r="T1749" s="107"/>
      <c r="U1749" s="107"/>
      <c r="V1749" s="116"/>
    </row>
    <row r="1750" spans="1:23" ht="12.75" customHeight="1" outlineLevel="1">
      <c r="A1750" s="118">
        <f t="shared" si="135"/>
        <v>0</v>
      </c>
      <c r="B1750" s="209"/>
      <c r="C1750" s="210"/>
      <c r="D1750" s="266" t="s">
        <v>1578</v>
      </c>
      <c r="E1750" s="185" t="s">
        <v>1579</v>
      </c>
      <c r="F1750" s="285"/>
      <c r="G1750" s="186" t="s">
        <v>29</v>
      </c>
      <c r="H1750" s="186"/>
      <c r="I1750" s="186"/>
      <c r="J1750" s="187">
        <v>0</v>
      </c>
      <c r="K1750" s="187">
        <v>1001.51207761706</v>
      </c>
      <c r="L1750" s="187">
        <v>0</v>
      </c>
      <c r="M1750" s="187">
        <v>0</v>
      </c>
      <c r="N1750" s="187">
        <v>0</v>
      </c>
      <c r="O1750" s="187">
        <v>0</v>
      </c>
      <c r="P1750" s="187">
        <v>0</v>
      </c>
      <c r="Q1750" s="187">
        <v>0</v>
      </c>
      <c r="R1750" s="187">
        <v>0</v>
      </c>
      <c r="S1750" s="187">
        <v>0</v>
      </c>
      <c r="T1750" s="187">
        <v>0</v>
      </c>
      <c r="U1750" s="187">
        <v>0</v>
      </c>
      <c r="V1750" s="211"/>
      <c r="W1750" s="212" t="s">
        <v>434</v>
      </c>
    </row>
    <row r="1751" spans="1:23" ht="12.75" customHeight="1" outlineLevel="1">
      <c r="A1751" s="118">
        <f t="shared" si="135"/>
        <v>0</v>
      </c>
      <c r="B1751" s="209"/>
      <c r="C1751" s="210"/>
      <c r="D1751" s="266" t="s">
        <v>1580</v>
      </c>
      <c r="E1751" s="185" t="s">
        <v>1581</v>
      </c>
      <c r="F1751" s="285"/>
      <c r="G1751" s="186" t="s">
        <v>29</v>
      </c>
      <c r="H1751" s="186"/>
      <c r="I1751" s="186"/>
      <c r="J1751" s="187">
        <v>0</v>
      </c>
      <c r="K1751" s="187">
        <v>1342.8149507917001</v>
      </c>
      <c r="L1751" s="187">
        <v>0</v>
      </c>
      <c r="M1751" s="187">
        <v>0</v>
      </c>
      <c r="N1751" s="187">
        <v>0</v>
      </c>
      <c r="O1751" s="187">
        <v>0</v>
      </c>
      <c r="P1751" s="187">
        <v>0</v>
      </c>
      <c r="Q1751" s="187">
        <v>0</v>
      </c>
      <c r="R1751" s="187">
        <v>0</v>
      </c>
      <c r="S1751" s="187">
        <v>0</v>
      </c>
      <c r="T1751" s="187">
        <v>0</v>
      </c>
      <c r="U1751" s="187">
        <v>0</v>
      </c>
      <c r="V1751" s="211"/>
      <c r="W1751" s="212" t="s">
        <v>434</v>
      </c>
    </row>
    <row r="1752" spans="1:23" ht="12.75" customHeight="1" outlineLevel="1">
      <c r="A1752" s="118">
        <f t="shared" si="135"/>
        <v>0</v>
      </c>
      <c r="B1752" s="209"/>
      <c r="C1752" s="210"/>
      <c r="D1752" s="266"/>
      <c r="E1752" s="185" t="s">
        <v>1582</v>
      </c>
      <c r="F1752" s="285"/>
      <c r="G1752" s="186" t="s">
        <v>29</v>
      </c>
      <c r="H1752" s="186"/>
      <c r="I1752" s="186"/>
      <c r="J1752" s="187">
        <v>0</v>
      </c>
      <c r="K1752" s="187">
        <v>0</v>
      </c>
      <c r="L1752" s="187">
        <v>0</v>
      </c>
      <c r="M1752" s="187">
        <v>0</v>
      </c>
      <c r="N1752" s="187">
        <v>0</v>
      </c>
      <c r="O1752" s="187">
        <v>0</v>
      </c>
      <c r="P1752" s="187">
        <v>0</v>
      </c>
      <c r="Q1752" s="187">
        <v>0</v>
      </c>
      <c r="R1752" s="187">
        <v>0</v>
      </c>
      <c r="S1752" s="187">
        <v>0</v>
      </c>
      <c r="T1752" s="187">
        <v>0</v>
      </c>
      <c r="U1752" s="187">
        <v>0</v>
      </c>
      <c r="V1752" s="211"/>
      <c r="W1752" s="212" t="s">
        <v>434</v>
      </c>
    </row>
    <row r="1753" spans="1:23" ht="12.75" customHeight="1" outlineLevel="1">
      <c r="A1753" s="118">
        <f t="shared" si="135"/>
        <v>0</v>
      </c>
      <c r="D1753" s="142"/>
      <c r="E1753" s="107"/>
      <c r="F1753" s="107"/>
      <c r="G1753" s="107"/>
      <c r="H1753" s="107"/>
      <c r="I1753" s="107"/>
      <c r="J1753" s="107"/>
      <c r="K1753" s="107"/>
      <c r="L1753" s="107"/>
      <c r="M1753" s="107"/>
      <c r="N1753" s="107"/>
      <c r="O1753" s="107"/>
      <c r="P1753" s="107"/>
      <c r="Q1753" s="107"/>
      <c r="R1753" s="107"/>
      <c r="S1753" s="107"/>
      <c r="T1753" s="107"/>
      <c r="U1753" s="107"/>
      <c r="V1753" s="116"/>
    </row>
    <row r="1754" spans="1:23" ht="12.75" customHeight="1" outlineLevel="1">
      <c r="A1754" s="118">
        <f t="shared" si="135"/>
        <v>0</v>
      </c>
      <c r="B1754" s="209"/>
      <c r="C1754" s="210"/>
      <c r="D1754" s="178"/>
      <c r="E1754" s="213" t="s">
        <v>1583</v>
      </c>
      <c r="F1754" s="312"/>
      <c r="G1754" s="213" t="s">
        <v>29</v>
      </c>
      <c r="H1754" s="213"/>
      <c r="I1754" s="213"/>
      <c r="J1754" s="242"/>
      <c r="K1754" s="242"/>
      <c r="L1754" s="242"/>
      <c r="M1754" s="242"/>
      <c r="N1754" s="242"/>
      <c r="O1754" s="242"/>
      <c r="P1754" s="242"/>
      <c r="Q1754" s="242"/>
      <c r="R1754" s="242"/>
      <c r="S1754" s="242"/>
      <c r="T1754" s="242"/>
      <c r="U1754" s="242"/>
      <c r="V1754" s="211"/>
      <c r="W1754" s="212" t="s">
        <v>434</v>
      </c>
    </row>
    <row r="1755" spans="1:23" ht="12.75" customHeight="1" outlineLevel="1">
      <c r="A1755" s="118">
        <f t="shared" si="135"/>
        <v>0</v>
      </c>
      <c r="B1755" s="209"/>
      <c r="C1755" s="210"/>
      <c r="D1755" s="178"/>
      <c r="E1755" s="213" t="s">
        <v>1584</v>
      </c>
      <c r="F1755" s="312"/>
      <c r="G1755" s="213" t="s">
        <v>29</v>
      </c>
      <c r="H1755" s="213"/>
      <c r="I1755" s="213"/>
      <c r="J1755" s="242"/>
      <c r="K1755" s="242"/>
      <c r="L1755" s="242"/>
      <c r="M1755" s="242"/>
      <c r="N1755" s="242"/>
      <c r="O1755" s="242"/>
      <c r="P1755" s="242"/>
      <c r="Q1755" s="242"/>
      <c r="R1755" s="242"/>
      <c r="S1755" s="242"/>
      <c r="T1755" s="242"/>
      <c r="U1755" s="242"/>
      <c r="V1755" s="211"/>
      <c r="W1755" s="212" t="s">
        <v>434</v>
      </c>
    </row>
    <row r="1756" spans="1:23" ht="12.75" customHeight="1" outlineLevel="1">
      <c r="A1756" s="118">
        <f t="shared" si="135"/>
        <v>0</v>
      </c>
      <c r="D1756" s="142"/>
      <c r="E1756" s="107"/>
      <c r="F1756" s="107"/>
      <c r="G1756" s="107"/>
      <c r="H1756" s="107"/>
      <c r="I1756" s="107"/>
      <c r="J1756" s="107"/>
      <c r="K1756" s="107"/>
      <c r="L1756" s="107"/>
      <c r="M1756" s="107"/>
      <c r="N1756" s="107"/>
      <c r="O1756" s="107"/>
      <c r="P1756" s="107"/>
      <c r="Q1756" s="107"/>
      <c r="R1756" s="107"/>
      <c r="S1756" s="107"/>
      <c r="T1756" s="107"/>
      <c r="U1756" s="107"/>
      <c r="V1756" s="116"/>
    </row>
    <row r="1757" spans="1:23" ht="12.75" customHeight="1" outlineLevel="1">
      <c r="A1757" s="118">
        <f t="shared" si="135"/>
        <v>0</v>
      </c>
      <c r="B1757" s="209"/>
      <c r="C1757" s="210"/>
      <c r="D1757" s="178"/>
      <c r="E1757" s="213" t="s">
        <v>1585</v>
      </c>
      <c r="F1757" s="312"/>
      <c r="G1757" s="213" t="s">
        <v>29</v>
      </c>
      <c r="H1757" s="213"/>
      <c r="I1757" s="213"/>
      <c r="J1757" s="242"/>
      <c r="K1757" s="242"/>
      <c r="L1757" s="242"/>
      <c r="M1757" s="242"/>
      <c r="N1757" s="242"/>
      <c r="O1757" s="242"/>
      <c r="P1757" s="242"/>
      <c r="Q1757" s="242"/>
      <c r="R1757" s="242"/>
      <c r="S1757" s="242"/>
      <c r="T1757" s="242"/>
      <c r="U1757" s="242"/>
      <c r="V1757" s="211"/>
      <c r="W1757" s="212" t="s">
        <v>434</v>
      </c>
    </row>
    <row r="1758" spans="1:23" ht="12.75" customHeight="1" outlineLevel="1">
      <c r="A1758" s="118">
        <f t="shared" si="135"/>
        <v>0</v>
      </c>
      <c r="B1758" s="209"/>
      <c r="C1758" s="210"/>
      <c r="D1758" s="178"/>
      <c r="E1758" s="213" t="s">
        <v>1586</v>
      </c>
      <c r="F1758" s="312"/>
      <c r="G1758" s="213" t="s">
        <v>29</v>
      </c>
      <c r="H1758" s="213"/>
      <c r="I1758" s="213"/>
      <c r="J1758" s="242"/>
      <c r="K1758" s="242"/>
      <c r="L1758" s="242"/>
      <c r="M1758" s="242"/>
      <c r="N1758" s="242"/>
      <c r="O1758" s="242"/>
      <c r="P1758" s="242"/>
      <c r="Q1758" s="242"/>
      <c r="R1758" s="242"/>
      <c r="S1758" s="242"/>
      <c r="T1758" s="242"/>
      <c r="U1758" s="242"/>
      <c r="V1758" s="211"/>
      <c r="W1758" s="212" t="s">
        <v>434</v>
      </c>
    </row>
    <row r="1759" spans="1:23" ht="12.75" customHeight="1" outlineLevel="1">
      <c r="A1759" s="118">
        <f t="shared" si="135"/>
        <v>0</v>
      </c>
      <c r="D1759" s="142"/>
      <c r="E1759" s="107"/>
      <c r="F1759" s="107"/>
      <c r="G1759" s="107"/>
      <c r="H1759" s="107"/>
      <c r="I1759" s="107"/>
      <c r="J1759" s="107"/>
      <c r="K1759" s="107"/>
      <c r="L1759" s="107"/>
      <c r="M1759" s="107"/>
      <c r="N1759" s="107"/>
      <c r="O1759" s="107"/>
      <c r="P1759" s="107"/>
      <c r="Q1759" s="107"/>
      <c r="R1759" s="107"/>
      <c r="S1759" s="107"/>
      <c r="T1759" s="107"/>
      <c r="U1759" s="107"/>
      <c r="V1759" s="116"/>
    </row>
    <row r="1760" spans="1:23" ht="12.75" customHeight="1" outlineLevel="1">
      <c r="A1760" s="118">
        <f t="shared" si="135"/>
        <v>0</v>
      </c>
      <c r="B1760" s="209"/>
      <c r="C1760" s="210"/>
      <c r="D1760" s="178"/>
      <c r="E1760" s="213" t="s">
        <v>1587</v>
      </c>
      <c r="F1760" s="312"/>
      <c r="G1760" s="213" t="s">
        <v>29</v>
      </c>
      <c r="H1760" s="213"/>
      <c r="I1760" s="213"/>
      <c r="J1760" s="242"/>
      <c r="K1760" s="242"/>
      <c r="L1760" s="242"/>
      <c r="M1760" s="242"/>
      <c r="N1760" s="242"/>
      <c r="O1760" s="242"/>
      <c r="P1760" s="242"/>
      <c r="Q1760" s="242"/>
      <c r="R1760" s="242"/>
      <c r="S1760" s="242"/>
      <c r="T1760" s="242"/>
      <c r="U1760" s="242"/>
      <c r="V1760" s="211"/>
      <c r="W1760" s="212" t="s">
        <v>434</v>
      </c>
    </row>
    <row r="1761" spans="1:23" ht="12.75" customHeight="1" outlineLevel="1">
      <c r="A1761" s="118">
        <f t="shared" si="135"/>
        <v>0</v>
      </c>
      <c r="D1761" s="142"/>
      <c r="E1761" s="107"/>
      <c r="F1761" s="107"/>
      <c r="G1761" s="107"/>
      <c r="H1761" s="107"/>
      <c r="I1761" s="107"/>
      <c r="J1761" s="107"/>
      <c r="K1761" s="107"/>
      <c r="L1761" s="107"/>
      <c r="M1761" s="107"/>
      <c r="N1761" s="107"/>
      <c r="O1761" s="107"/>
      <c r="P1761" s="107"/>
      <c r="Q1761" s="107"/>
      <c r="R1761" s="107"/>
      <c r="S1761" s="107"/>
      <c r="T1761" s="107"/>
      <c r="U1761" s="107"/>
      <c r="V1761" s="116"/>
    </row>
    <row r="1762" spans="1:23" ht="12.75" customHeight="1" outlineLevel="1">
      <c r="A1762" s="118">
        <f t="shared" si="135"/>
        <v>0</v>
      </c>
      <c r="B1762" s="209"/>
      <c r="C1762" s="210"/>
      <c r="D1762" s="178"/>
      <c r="E1762" s="213" t="s">
        <v>1588</v>
      </c>
      <c r="F1762" s="312"/>
      <c r="G1762" s="213" t="s">
        <v>29</v>
      </c>
      <c r="H1762" s="213"/>
      <c r="I1762" s="213"/>
      <c r="J1762" s="242"/>
      <c r="K1762" s="242"/>
      <c r="L1762" s="242"/>
      <c r="M1762" s="242"/>
      <c r="N1762" s="242"/>
      <c r="O1762" s="242"/>
      <c r="P1762" s="242"/>
      <c r="Q1762" s="242"/>
      <c r="R1762" s="242"/>
      <c r="S1762" s="242"/>
      <c r="T1762" s="242"/>
      <c r="U1762" s="242"/>
      <c r="V1762" s="211"/>
      <c r="W1762" s="212" t="s">
        <v>434</v>
      </c>
    </row>
    <row r="1763" spans="1:23" ht="12.75" customHeight="1" outlineLevel="1">
      <c r="A1763" s="118">
        <f t="shared" si="135"/>
        <v>0</v>
      </c>
      <c r="D1763" s="142"/>
      <c r="E1763" s="107"/>
      <c r="F1763" s="107"/>
      <c r="G1763" s="107"/>
      <c r="H1763" s="107"/>
      <c r="I1763" s="107"/>
      <c r="J1763" s="107"/>
      <c r="K1763" s="107"/>
      <c r="L1763" s="107"/>
      <c r="M1763" s="107"/>
      <c r="N1763" s="107"/>
      <c r="O1763" s="107"/>
      <c r="P1763" s="107"/>
      <c r="Q1763" s="107"/>
      <c r="R1763" s="107"/>
      <c r="S1763" s="107"/>
      <c r="T1763" s="107"/>
      <c r="U1763" s="107"/>
      <c r="V1763" s="116"/>
    </row>
    <row r="1764" spans="1:23" ht="12.75" customHeight="1" outlineLevel="1">
      <c r="A1764" s="118">
        <f t="shared" si="135"/>
        <v>0</v>
      </c>
      <c r="B1764" s="209"/>
      <c r="C1764" s="210"/>
      <c r="D1764" s="178"/>
      <c r="E1764" s="213" t="s">
        <v>1589</v>
      </c>
      <c r="F1764" s="312"/>
      <c r="G1764" s="213" t="s">
        <v>29</v>
      </c>
      <c r="H1764" s="213"/>
      <c r="I1764" s="213"/>
      <c r="J1764" s="242"/>
      <c r="K1764" s="242"/>
      <c r="L1764" s="242"/>
      <c r="M1764" s="242"/>
      <c r="N1764" s="242"/>
      <c r="O1764" s="242"/>
      <c r="P1764" s="242"/>
      <c r="Q1764" s="242"/>
      <c r="R1764" s="242"/>
      <c r="S1764" s="242"/>
      <c r="T1764" s="242"/>
      <c r="U1764" s="242"/>
      <c r="V1764" s="211"/>
      <c r="W1764" s="212" t="s">
        <v>434</v>
      </c>
    </row>
    <row r="1765" spans="1:23" ht="12.75" customHeight="1" outlineLevel="1">
      <c r="A1765" s="118">
        <f t="shared" si="135"/>
        <v>0</v>
      </c>
      <c r="D1765" s="142"/>
      <c r="E1765" s="107"/>
      <c r="F1765" s="107"/>
      <c r="G1765" s="107"/>
      <c r="H1765" s="107"/>
      <c r="I1765" s="107"/>
      <c r="J1765" s="107"/>
      <c r="K1765" s="107"/>
      <c r="L1765" s="107"/>
      <c r="M1765" s="107"/>
      <c r="N1765" s="107"/>
      <c r="O1765" s="107"/>
      <c r="P1765" s="107"/>
      <c r="Q1765" s="107"/>
      <c r="R1765" s="107"/>
      <c r="S1765" s="107"/>
      <c r="T1765" s="107"/>
      <c r="U1765" s="107"/>
      <c r="V1765" s="116"/>
    </row>
    <row r="1766" spans="1:23" ht="12.75" customHeight="1" outlineLevel="1">
      <c r="A1766" s="118">
        <f t="shared" si="135"/>
        <v>0</v>
      </c>
      <c r="B1766" s="138" t="s">
        <v>1590</v>
      </c>
      <c r="C1766" s="138"/>
      <c r="D1766" s="151"/>
      <c r="E1766" s="139"/>
      <c r="J1766" s="158"/>
      <c r="K1766" s="158"/>
      <c r="L1766" s="158"/>
      <c r="M1766" s="158"/>
      <c r="N1766" s="158"/>
      <c r="O1766" s="158"/>
      <c r="P1766" s="158"/>
      <c r="Q1766" s="158"/>
      <c r="R1766" s="158"/>
      <c r="S1766" s="158"/>
      <c r="T1766" s="158"/>
      <c r="U1766" s="158"/>
      <c r="V1766" s="116"/>
    </row>
    <row r="1767" spans="1:23" ht="12.75" customHeight="1" outlineLevel="1">
      <c r="A1767" s="118">
        <f t="shared" si="135"/>
        <v>0</v>
      </c>
      <c r="D1767" s="142"/>
      <c r="J1767" s="158"/>
      <c r="K1767" s="158"/>
      <c r="L1767" s="226"/>
      <c r="M1767" s="158"/>
      <c r="N1767" s="158"/>
      <c r="O1767" s="158"/>
      <c r="P1767" s="158"/>
      <c r="Q1767" s="158"/>
      <c r="R1767" s="158"/>
      <c r="S1767" s="158"/>
      <c r="T1767" s="158"/>
      <c r="U1767" s="158"/>
      <c r="V1767" s="116"/>
    </row>
    <row r="1768" spans="1:23" ht="12.75" customHeight="1" outlineLevel="1">
      <c r="A1768" s="118">
        <f t="shared" si="135"/>
        <v>0</v>
      </c>
      <c r="C1768" s="111" t="s">
        <v>1543</v>
      </c>
      <c r="D1768" s="142"/>
      <c r="J1768" s="158"/>
      <c r="K1768" s="158"/>
      <c r="L1768" s="158"/>
      <c r="M1768" s="158"/>
      <c r="N1768" s="158"/>
      <c r="O1768" s="158"/>
      <c r="P1768" s="158"/>
      <c r="Q1768" s="158"/>
      <c r="R1768" s="158"/>
      <c r="S1768" s="158"/>
      <c r="T1768" s="158"/>
      <c r="U1768" s="158"/>
      <c r="V1768" s="116"/>
    </row>
    <row r="1769" spans="1:23" ht="12.75" customHeight="1" outlineLevel="1">
      <c r="A1769" s="118">
        <f t="shared" si="135"/>
        <v>0</v>
      </c>
      <c r="B1769" s="209"/>
      <c r="C1769" s="210"/>
      <c r="D1769" s="164" t="s">
        <v>1591</v>
      </c>
      <c r="E1769" s="185" t="s">
        <v>1592</v>
      </c>
      <c r="F1769" s="213"/>
      <c r="G1769" s="213" t="s">
        <v>29</v>
      </c>
      <c r="H1769" s="213"/>
      <c r="I1769" s="213"/>
      <c r="J1769" s="187">
        <v>0</v>
      </c>
      <c r="K1769" s="187">
        <v>4966.3115228015204</v>
      </c>
      <c r="L1769" s="187">
        <v>0</v>
      </c>
      <c r="M1769" s="187">
        <v>0</v>
      </c>
      <c r="N1769" s="187">
        <v>0</v>
      </c>
      <c r="O1769" s="187">
        <v>0</v>
      </c>
      <c r="P1769" s="187">
        <v>0</v>
      </c>
      <c r="Q1769" s="187">
        <v>0</v>
      </c>
      <c r="R1769" s="187">
        <v>0</v>
      </c>
      <c r="S1769" s="187">
        <v>0</v>
      </c>
      <c r="T1769" s="187">
        <v>0</v>
      </c>
      <c r="U1769" s="187">
        <v>0</v>
      </c>
      <c r="V1769" s="211"/>
      <c r="W1769" s="212" t="s">
        <v>342</v>
      </c>
    </row>
    <row r="1770" spans="1:23" ht="12.75" customHeight="1" outlineLevel="1">
      <c r="A1770" s="118">
        <f t="shared" si="135"/>
        <v>0</v>
      </c>
      <c r="D1770" s="142"/>
      <c r="V1770" s="116"/>
    </row>
    <row r="1771" spans="1:23" ht="12.75" customHeight="1" outlineLevel="1">
      <c r="A1771" s="118">
        <f t="shared" si="135"/>
        <v>0</v>
      </c>
      <c r="B1771" s="209"/>
      <c r="C1771" s="210"/>
      <c r="D1771" s="178"/>
      <c r="E1771" s="213" t="s">
        <v>1593</v>
      </c>
      <c r="F1771" s="213"/>
      <c r="G1771" s="213" t="s">
        <v>29</v>
      </c>
      <c r="H1771" s="213"/>
      <c r="I1771" s="213"/>
      <c r="J1771" s="242"/>
      <c r="K1771" s="242"/>
      <c r="L1771" s="222"/>
      <c r="M1771" s="222"/>
      <c r="N1771" s="222"/>
      <c r="O1771" s="222"/>
      <c r="P1771" s="222"/>
      <c r="Q1771" s="222"/>
      <c r="R1771" s="222"/>
      <c r="S1771" s="222"/>
      <c r="T1771" s="222"/>
      <c r="U1771" s="222"/>
      <c r="V1771" s="211"/>
      <c r="W1771" s="212" t="s">
        <v>434</v>
      </c>
    </row>
    <row r="1772" spans="1:23" ht="12.75" customHeight="1" outlineLevel="1">
      <c r="A1772" s="118">
        <f t="shared" si="135"/>
        <v>0</v>
      </c>
      <c r="D1772" s="142"/>
      <c r="V1772" s="116"/>
    </row>
    <row r="1773" spans="1:23" ht="12.75" customHeight="1" outlineLevel="1">
      <c r="A1773" s="118">
        <f t="shared" si="135"/>
        <v>0</v>
      </c>
      <c r="C1773" s="111" t="s">
        <v>1549</v>
      </c>
      <c r="D1773" s="142"/>
      <c r="V1773" s="116"/>
    </row>
    <row r="1774" spans="1:23" ht="12.75" customHeight="1" outlineLevel="1">
      <c r="A1774" s="118">
        <f t="shared" si="135"/>
        <v>0</v>
      </c>
      <c r="B1774" s="209"/>
      <c r="C1774" s="210"/>
      <c r="D1774" s="142"/>
      <c r="E1774" s="185" t="s">
        <v>1594</v>
      </c>
      <c r="F1774" s="185">
        <v>0</v>
      </c>
      <c r="G1774" s="185" t="s">
        <v>29</v>
      </c>
      <c r="H1774" s="185">
        <v>0</v>
      </c>
      <c r="I1774" s="185">
        <v>0</v>
      </c>
      <c r="J1774" s="187">
        <v>8672.4114983214495</v>
      </c>
      <c r="K1774" s="187">
        <v>8672.4114983214495</v>
      </c>
      <c r="L1774" s="187">
        <v>8672.4114983214495</v>
      </c>
      <c r="M1774" s="187">
        <v>8672.4114983214495</v>
      </c>
      <c r="N1774" s="187">
        <v>8672.4114983214495</v>
      </c>
      <c r="O1774" s="187">
        <v>8672.4114983214495</v>
      </c>
      <c r="P1774" s="187">
        <v>8672.4114983214495</v>
      </c>
      <c r="Q1774" s="187">
        <v>8672.4114983214495</v>
      </c>
      <c r="R1774" s="187">
        <v>8672.4114983214495</v>
      </c>
      <c r="S1774" s="187">
        <v>8672.4114983214495</v>
      </c>
      <c r="T1774" s="187">
        <v>8672.4114983214495</v>
      </c>
      <c r="U1774" s="187">
        <v>8672.4114983214495</v>
      </c>
      <c r="V1774" s="211"/>
      <c r="W1774" s="212" t="s">
        <v>434</v>
      </c>
    </row>
    <row r="1775" spans="1:23" ht="12.75" customHeight="1" outlineLevel="1">
      <c r="A1775" s="118">
        <f t="shared" si="135"/>
        <v>0</v>
      </c>
      <c r="B1775" s="209"/>
      <c r="C1775" s="210"/>
      <c r="D1775" s="142"/>
      <c r="E1775" s="185" t="s">
        <v>1595</v>
      </c>
      <c r="F1775" s="185">
        <v>0</v>
      </c>
      <c r="G1775" s="185" t="s">
        <v>29</v>
      </c>
      <c r="H1775" s="185">
        <v>0</v>
      </c>
      <c r="I1775" s="185">
        <v>0</v>
      </c>
      <c r="J1775" s="187">
        <v>2743.4171820932102</v>
      </c>
      <c r="K1775" s="187">
        <v>2743.4171820932102</v>
      </c>
      <c r="L1775" s="187">
        <v>2743.4171820932102</v>
      </c>
      <c r="M1775" s="187">
        <v>2743.4171820932102</v>
      </c>
      <c r="N1775" s="187">
        <v>2743.4171820932102</v>
      </c>
      <c r="O1775" s="187">
        <v>2743.4171820932102</v>
      </c>
      <c r="P1775" s="187">
        <v>2743.4171820932102</v>
      </c>
      <c r="Q1775" s="187">
        <v>2743.4171820932102</v>
      </c>
      <c r="R1775" s="187">
        <v>2743.4171820932102</v>
      </c>
      <c r="S1775" s="187">
        <v>2743.4171820932102</v>
      </c>
      <c r="T1775" s="187">
        <v>2743.4171820932102</v>
      </c>
      <c r="U1775" s="187">
        <v>2743.4171820932102</v>
      </c>
      <c r="V1775" s="211"/>
      <c r="W1775" s="212" t="s">
        <v>434</v>
      </c>
    </row>
    <row r="1776" spans="1:23" ht="12.75" customHeight="1" outlineLevel="1">
      <c r="A1776" s="118">
        <f t="shared" si="135"/>
        <v>0</v>
      </c>
      <c r="D1776" s="142"/>
      <c r="E1776" s="180"/>
      <c r="F1776" s="180"/>
      <c r="G1776" s="180"/>
      <c r="H1776" s="180"/>
      <c r="I1776" s="180"/>
      <c r="J1776" s="180"/>
      <c r="K1776" s="180"/>
      <c r="L1776" s="180"/>
      <c r="M1776" s="180"/>
      <c r="N1776" s="180"/>
      <c r="O1776" s="180"/>
      <c r="P1776" s="180"/>
      <c r="Q1776" s="180"/>
      <c r="R1776" s="180"/>
      <c r="S1776" s="180"/>
      <c r="T1776" s="180"/>
      <c r="U1776" s="180"/>
      <c r="V1776" s="116"/>
      <c r="W1776" s="180"/>
    </row>
    <row r="1777" spans="1:23" ht="12.75" customHeight="1" outlineLevel="1">
      <c r="A1777" s="118">
        <f t="shared" si="135"/>
        <v>0</v>
      </c>
      <c r="B1777" s="209"/>
      <c r="C1777" s="210"/>
      <c r="D1777" s="164" t="s">
        <v>1596</v>
      </c>
      <c r="E1777" s="185" t="s">
        <v>1597</v>
      </c>
      <c r="F1777" s="213"/>
      <c r="G1777" s="213" t="s">
        <v>29</v>
      </c>
      <c r="H1777" s="213"/>
      <c r="I1777" s="213"/>
      <c r="J1777" s="187">
        <v>0</v>
      </c>
      <c r="K1777" s="187">
        <v>0</v>
      </c>
      <c r="L1777" s="187">
        <v>0</v>
      </c>
      <c r="M1777" s="187">
        <v>1.74681909803721</v>
      </c>
      <c r="N1777" s="187">
        <v>1.74681909803721</v>
      </c>
      <c r="O1777" s="187">
        <v>1.74681909803721</v>
      </c>
      <c r="P1777" s="187">
        <v>1.74681909803721</v>
      </c>
      <c r="Q1777" s="187">
        <v>0</v>
      </c>
      <c r="R1777" s="187">
        <v>0</v>
      </c>
      <c r="S1777" s="187">
        <v>0</v>
      </c>
      <c r="T1777" s="187">
        <v>0</v>
      </c>
      <c r="U1777" s="187">
        <v>0</v>
      </c>
      <c r="V1777" s="211"/>
      <c r="W1777" s="212" t="s">
        <v>434</v>
      </c>
    </row>
    <row r="1778" spans="1:23" ht="12.75" customHeight="1" outlineLevel="1">
      <c r="A1778" s="118">
        <f t="shared" si="135"/>
        <v>0</v>
      </c>
      <c r="D1778" s="142"/>
      <c r="V1778" s="116"/>
    </row>
    <row r="1779" spans="1:23" ht="12.75" customHeight="1" outlineLevel="1">
      <c r="A1779" s="118">
        <f t="shared" ref="A1779:A1842" si="136" xml:space="preserve"> IF(OR(D1779 = "", D1779 ="tbc", D1779 = "n/a"), 0, COUNTIF($D$7:$D$2035, D1779) - 1)</f>
        <v>0</v>
      </c>
      <c r="B1779" s="209"/>
      <c r="C1779" s="210"/>
      <c r="D1779" s="266" t="s">
        <v>1598</v>
      </c>
      <c r="E1779" s="185" t="s">
        <v>1599</v>
      </c>
      <c r="F1779" s="285"/>
      <c r="G1779" s="186" t="s">
        <v>29</v>
      </c>
      <c r="H1779" s="186"/>
      <c r="I1779" s="186"/>
      <c r="J1779" s="187">
        <v>0</v>
      </c>
      <c r="K1779" s="187">
        <v>863.18511997919302</v>
      </c>
      <c r="L1779" s="187">
        <v>0</v>
      </c>
      <c r="M1779" s="187">
        <v>0</v>
      </c>
      <c r="N1779" s="187">
        <v>0</v>
      </c>
      <c r="O1779" s="187">
        <v>0</v>
      </c>
      <c r="P1779" s="187">
        <v>0</v>
      </c>
      <c r="Q1779" s="187">
        <v>0</v>
      </c>
      <c r="R1779" s="187">
        <v>0</v>
      </c>
      <c r="S1779" s="187">
        <v>0</v>
      </c>
      <c r="T1779" s="187">
        <v>0</v>
      </c>
      <c r="U1779" s="187">
        <v>0</v>
      </c>
      <c r="V1779" s="211"/>
      <c r="W1779" s="212" t="s">
        <v>434</v>
      </c>
    </row>
    <row r="1780" spans="1:23" ht="12.75" customHeight="1" outlineLevel="1">
      <c r="A1780" s="118">
        <f t="shared" si="136"/>
        <v>0</v>
      </c>
      <c r="B1780" s="209"/>
      <c r="C1780" s="210"/>
      <c r="D1780" s="266" t="s">
        <v>1600</v>
      </c>
      <c r="E1780" s="185" t="s">
        <v>1601</v>
      </c>
      <c r="F1780" s="285"/>
      <c r="G1780" s="186" t="s">
        <v>29</v>
      </c>
      <c r="H1780" s="186"/>
      <c r="I1780" s="186"/>
      <c r="J1780" s="187">
        <v>0</v>
      </c>
      <c r="K1780" s="187">
        <v>1157.3478845775701</v>
      </c>
      <c r="L1780" s="187">
        <v>0</v>
      </c>
      <c r="M1780" s="187">
        <v>0</v>
      </c>
      <c r="N1780" s="187">
        <v>0</v>
      </c>
      <c r="O1780" s="187">
        <v>0</v>
      </c>
      <c r="P1780" s="187">
        <v>0</v>
      </c>
      <c r="Q1780" s="187">
        <v>0</v>
      </c>
      <c r="R1780" s="187">
        <v>0</v>
      </c>
      <c r="S1780" s="187">
        <v>0</v>
      </c>
      <c r="T1780" s="187">
        <v>0</v>
      </c>
      <c r="U1780" s="187">
        <v>0</v>
      </c>
      <c r="V1780" s="211"/>
      <c r="W1780" s="212" t="s">
        <v>434</v>
      </c>
    </row>
    <row r="1781" spans="1:23" ht="12.75" customHeight="1" outlineLevel="1">
      <c r="A1781" s="118">
        <f t="shared" si="136"/>
        <v>0</v>
      </c>
      <c r="B1781" s="209"/>
      <c r="C1781" s="210"/>
      <c r="D1781" s="266"/>
      <c r="E1781" s="185" t="s">
        <v>1602</v>
      </c>
      <c r="F1781" s="285"/>
      <c r="G1781" s="186" t="s">
        <v>29</v>
      </c>
      <c r="H1781" s="186"/>
      <c r="I1781" s="186"/>
      <c r="J1781" s="187">
        <v>0</v>
      </c>
      <c r="K1781" s="187">
        <v>0</v>
      </c>
      <c r="L1781" s="187">
        <v>0</v>
      </c>
      <c r="M1781" s="187">
        <v>0</v>
      </c>
      <c r="N1781" s="187">
        <v>0</v>
      </c>
      <c r="O1781" s="187">
        <v>0</v>
      </c>
      <c r="P1781" s="187">
        <v>0</v>
      </c>
      <c r="Q1781" s="187">
        <v>0</v>
      </c>
      <c r="R1781" s="187">
        <v>0</v>
      </c>
      <c r="S1781" s="187">
        <v>0</v>
      </c>
      <c r="T1781" s="187">
        <v>0</v>
      </c>
      <c r="U1781" s="187">
        <v>0</v>
      </c>
      <c r="V1781" s="211"/>
      <c r="W1781" s="212" t="s">
        <v>434</v>
      </c>
    </row>
    <row r="1782" spans="1:23" ht="12.75" customHeight="1" outlineLevel="1">
      <c r="A1782" s="118">
        <f t="shared" si="136"/>
        <v>0</v>
      </c>
      <c r="D1782" s="142"/>
      <c r="V1782" s="116"/>
    </row>
    <row r="1783" spans="1:23" ht="12.75" customHeight="1" outlineLevel="1">
      <c r="A1783" s="118">
        <f t="shared" si="136"/>
        <v>0</v>
      </c>
      <c r="C1783" s="111" t="s">
        <v>1547</v>
      </c>
      <c r="D1783" s="142"/>
      <c r="E1783" s="107"/>
      <c r="F1783" s="107"/>
      <c r="G1783" s="107"/>
      <c r="H1783" s="107"/>
      <c r="I1783" s="107"/>
      <c r="J1783" s="107"/>
      <c r="K1783" s="107"/>
      <c r="L1783" s="107"/>
      <c r="M1783" s="107"/>
      <c r="N1783" s="107"/>
      <c r="O1783" s="107"/>
      <c r="P1783" s="107"/>
      <c r="Q1783" s="107"/>
      <c r="R1783" s="107"/>
      <c r="S1783" s="107"/>
      <c r="T1783" s="107"/>
      <c r="U1783" s="107"/>
      <c r="V1783" s="116"/>
    </row>
    <row r="1784" spans="1:23" ht="12.75" customHeight="1" outlineLevel="1">
      <c r="A1784" s="118">
        <f t="shared" si="136"/>
        <v>0</v>
      </c>
      <c r="B1784" s="209"/>
      <c r="C1784" s="210"/>
      <c r="D1784" s="178"/>
      <c r="E1784" s="213" t="s">
        <v>1603</v>
      </c>
      <c r="F1784" s="213"/>
      <c r="G1784" s="213" t="s">
        <v>29</v>
      </c>
      <c r="H1784" s="213"/>
      <c r="I1784" s="213"/>
      <c r="J1784" s="242"/>
      <c r="K1784" s="242"/>
      <c r="L1784" s="242"/>
      <c r="M1784" s="242"/>
      <c r="N1784" s="242"/>
      <c r="O1784" s="242"/>
      <c r="P1784" s="242"/>
      <c r="Q1784" s="242"/>
      <c r="R1784" s="242"/>
      <c r="S1784" s="242"/>
      <c r="T1784" s="242"/>
      <c r="U1784" s="242"/>
      <c r="V1784" s="211"/>
      <c r="W1784" s="212" t="s">
        <v>434</v>
      </c>
    </row>
    <row r="1785" spans="1:23" ht="12.75" customHeight="1" outlineLevel="1">
      <c r="A1785" s="118">
        <f t="shared" si="136"/>
        <v>0</v>
      </c>
      <c r="D1785" s="142"/>
      <c r="E1785" s="107"/>
      <c r="F1785" s="107"/>
      <c r="G1785" s="107"/>
      <c r="H1785" s="107"/>
      <c r="I1785" s="107"/>
      <c r="J1785" s="107"/>
      <c r="K1785" s="107"/>
      <c r="L1785" s="107"/>
      <c r="M1785" s="107"/>
      <c r="N1785" s="107"/>
      <c r="O1785" s="107"/>
      <c r="P1785" s="107"/>
      <c r="Q1785" s="107"/>
      <c r="R1785" s="107"/>
      <c r="S1785" s="107"/>
      <c r="T1785" s="107"/>
      <c r="U1785" s="107"/>
      <c r="V1785" s="116"/>
    </row>
    <row r="1786" spans="1:23" ht="12.75" customHeight="1" outlineLevel="1">
      <c r="A1786" s="118">
        <f t="shared" si="136"/>
        <v>0</v>
      </c>
      <c r="C1786" s="111" t="s">
        <v>1552</v>
      </c>
      <c r="D1786" s="142"/>
      <c r="V1786" s="116"/>
    </row>
    <row r="1787" spans="1:23" ht="12.75" customHeight="1" outlineLevel="1">
      <c r="A1787" s="118">
        <f t="shared" si="136"/>
        <v>0</v>
      </c>
      <c r="B1787" s="209"/>
      <c r="C1787" s="210"/>
      <c r="D1787" s="178"/>
      <c r="E1787" s="213" t="s">
        <v>1604</v>
      </c>
      <c r="F1787" s="312"/>
      <c r="G1787" s="213" t="s">
        <v>29</v>
      </c>
      <c r="H1787" s="213"/>
      <c r="I1787" s="213"/>
      <c r="J1787" s="242"/>
      <c r="K1787" s="242"/>
      <c r="L1787" s="242"/>
      <c r="M1787" s="242"/>
      <c r="N1787" s="242"/>
      <c r="O1787" s="242"/>
      <c r="P1787" s="242"/>
      <c r="Q1787" s="242"/>
      <c r="R1787" s="242"/>
      <c r="S1787" s="242"/>
      <c r="T1787" s="242"/>
      <c r="U1787" s="242"/>
      <c r="V1787" s="211"/>
      <c r="W1787" s="212" t="s">
        <v>434</v>
      </c>
    </row>
    <row r="1788" spans="1:23" ht="12.75" customHeight="1" outlineLevel="1">
      <c r="A1788" s="118">
        <f t="shared" si="136"/>
        <v>0</v>
      </c>
      <c r="B1788" s="209"/>
      <c r="C1788" s="210"/>
      <c r="D1788" s="178"/>
      <c r="E1788" s="213" t="s">
        <v>1605</v>
      </c>
      <c r="F1788" s="312"/>
      <c r="G1788" s="213" t="s">
        <v>29</v>
      </c>
      <c r="H1788" s="213"/>
      <c r="I1788" s="213"/>
      <c r="J1788" s="242"/>
      <c r="K1788" s="242"/>
      <c r="L1788" s="242"/>
      <c r="M1788" s="242"/>
      <c r="N1788" s="242"/>
      <c r="O1788" s="242"/>
      <c r="P1788" s="242"/>
      <c r="Q1788" s="242"/>
      <c r="R1788" s="242"/>
      <c r="S1788" s="242"/>
      <c r="T1788" s="242"/>
      <c r="U1788" s="242"/>
      <c r="V1788" s="211"/>
      <c r="W1788" s="212" t="s">
        <v>434</v>
      </c>
    </row>
    <row r="1789" spans="1:23" ht="12.75" customHeight="1" outlineLevel="1">
      <c r="A1789" s="118">
        <f t="shared" si="136"/>
        <v>0</v>
      </c>
      <c r="B1789" s="209"/>
      <c r="C1789" s="210"/>
      <c r="D1789" s="178"/>
      <c r="E1789" s="213" t="s">
        <v>1606</v>
      </c>
      <c r="F1789" s="312"/>
      <c r="G1789" s="213" t="s">
        <v>29</v>
      </c>
      <c r="H1789" s="213"/>
      <c r="I1789" s="213"/>
      <c r="J1789" s="242"/>
      <c r="K1789" s="242"/>
      <c r="L1789" s="242"/>
      <c r="M1789" s="242"/>
      <c r="N1789" s="242"/>
      <c r="O1789" s="242"/>
      <c r="P1789" s="242"/>
      <c r="Q1789" s="242"/>
      <c r="R1789" s="242"/>
      <c r="S1789" s="242"/>
      <c r="T1789" s="242"/>
      <c r="U1789" s="242"/>
      <c r="V1789" s="211"/>
      <c r="W1789" s="212" t="s">
        <v>434</v>
      </c>
    </row>
    <row r="1790" spans="1:23" ht="12.75" customHeight="1" outlineLevel="1">
      <c r="A1790" s="118">
        <f t="shared" si="136"/>
        <v>0</v>
      </c>
      <c r="D1790" s="142"/>
      <c r="V1790" s="116"/>
    </row>
    <row r="1791" spans="1:23" ht="12.75" customHeight="1" outlineLevel="1">
      <c r="A1791" s="118">
        <f t="shared" si="136"/>
        <v>0</v>
      </c>
      <c r="B1791" s="209"/>
      <c r="C1791" s="210"/>
      <c r="D1791" s="178"/>
      <c r="E1791" s="213" t="s">
        <v>1607</v>
      </c>
      <c r="F1791" s="312"/>
      <c r="G1791" s="213" t="s">
        <v>29</v>
      </c>
      <c r="H1791" s="213"/>
      <c r="I1791" s="213"/>
      <c r="J1791" s="242"/>
      <c r="K1791" s="242"/>
      <c r="L1791" s="242"/>
      <c r="M1791" s="242"/>
      <c r="N1791" s="242"/>
      <c r="O1791" s="242"/>
      <c r="P1791" s="242"/>
      <c r="Q1791" s="242"/>
      <c r="R1791" s="242"/>
      <c r="S1791" s="242"/>
      <c r="T1791" s="242"/>
      <c r="U1791" s="242"/>
      <c r="V1791" s="211"/>
      <c r="W1791" s="212" t="s">
        <v>434</v>
      </c>
    </row>
    <row r="1792" spans="1:23" ht="12.75" customHeight="1" outlineLevel="1">
      <c r="A1792" s="118">
        <f t="shared" si="136"/>
        <v>0</v>
      </c>
      <c r="B1792" s="209"/>
      <c r="C1792" s="210"/>
      <c r="D1792" s="178"/>
      <c r="E1792" s="213" t="s">
        <v>1608</v>
      </c>
      <c r="F1792" s="312"/>
      <c r="G1792" s="213" t="s">
        <v>29</v>
      </c>
      <c r="H1792" s="213"/>
      <c r="I1792" s="213"/>
      <c r="J1792" s="242"/>
      <c r="K1792" s="242"/>
      <c r="L1792" s="242"/>
      <c r="M1792" s="242"/>
      <c r="N1792" s="242"/>
      <c r="O1792" s="242"/>
      <c r="P1792" s="242"/>
      <c r="Q1792" s="242"/>
      <c r="R1792" s="242"/>
      <c r="S1792" s="242"/>
      <c r="T1792" s="242"/>
      <c r="U1792" s="242"/>
      <c r="V1792" s="211"/>
      <c r="W1792" s="212" t="s">
        <v>434</v>
      </c>
    </row>
    <row r="1793" spans="1:23" ht="12.75" customHeight="1" outlineLevel="1">
      <c r="A1793" s="118">
        <f t="shared" si="136"/>
        <v>0</v>
      </c>
      <c r="D1793" s="142"/>
      <c r="V1793" s="116"/>
    </row>
    <row r="1794" spans="1:23" ht="12.75" customHeight="1" outlineLevel="1">
      <c r="A1794" s="118">
        <f t="shared" si="136"/>
        <v>0</v>
      </c>
      <c r="B1794" s="209"/>
      <c r="C1794" s="210"/>
      <c r="D1794" s="178"/>
      <c r="E1794" s="213" t="s">
        <v>1609</v>
      </c>
      <c r="F1794" s="312"/>
      <c r="G1794" s="213" t="s">
        <v>29</v>
      </c>
      <c r="H1794" s="213"/>
      <c r="I1794" s="213"/>
      <c r="J1794" s="242"/>
      <c r="K1794" s="242"/>
      <c r="L1794" s="242"/>
      <c r="M1794" s="242"/>
      <c r="N1794" s="242"/>
      <c r="O1794" s="242"/>
      <c r="P1794" s="242"/>
      <c r="Q1794" s="242"/>
      <c r="R1794" s="242"/>
      <c r="S1794" s="242"/>
      <c r="T1794" s="242"/>
      <c r="U1794" s="242"/>
      <c r="V1794" s="211"/>
      <c r="W1794" s="212" t="s">
        <v>434</v>
      </c>
    </row>
    <row r="1795" spans="1:23" ht="12.75" customHeight="1" outlineLevel="1">
      <c r="A1795" s="118">
        <f t="shared" si="136"/>
        <v>0</v>
      </c>
      <c r="D1795" s="142"/>
      <c r="V1795" s="116"/>
    </row>
    <row r="1796" spans="1:23" ht="12.75" customHeight="1" outlineLevel="1">
      <c r="A1796" s="118">
        <f t="shared" si="136"/>
        <v>0</v>
      </c>
      <c r="B1796" s="209"/>
      <c r="C1796" s="210"/>
      <c r="D1796" s="178"/>
      <c r="E1796" s="213" t="s">
        <v>1610</v>
      </c>
      <c r="F1796" s="312"/>
      <c r="G1796" s="213" t="s">
        <v>29</v>
      </c>
      <c r="H1796" s="213"/>
      <c r="I1796" s="213"/>
      <c r="J1796" s="242"/>
      <c r="K1796" s="242"/>
      <c r="L1796" s="242"/>
      <c r="M1796" s="242"/>
      <c r="N1796" s="242"/>
      <c r="O1796" s="242"/>
      <c r="P1796" s="242"/>
      <c r="Q1796" s="242"/>
      <c r="R1796" s="242"/>
      <c r="S1796" s="242"/>
      <c r="T1796" s="242"/>
      <c r="U1796" s="242"/>
      <c r="V1796" s="211"/>
      <c r="W1796" s="212" t="s">
        <v>434</v>
      </c>
    </row>
    <row r="1797" spans="1:23" ht="12.75" customHeight="1" outlineLevel="1">
      <c r="A1797" s="118">
        <f t="shared" si="136"/>
        <v>0</v>
      </c>
      <c r="B1797" s="209"/>
      <c r="C1797" s="210"/>
      <c r="D1797" s="178"/>
      <c r="E1797" s="213" t="s">
        <v>1611</v>
      </c>
      <c r="F1797" s="312"/>
      <c r="G1797" s="213" t="s">
        <v>29</v>
      </c>
      <c r="H1797" s="213"/>
      <c r="I1797" s="213"/>
      <c r="J1797" s="242"/>
      <c r="K1797" s="242"/>
      <c r="L1797" s="242"/>
      <c r="M1797" s="242"/>
      <c r="N1797" s="242"/>
      <c r="O1797" s="242"/>
      <c r="P1797" s="242"/>
      <c r="Q1797" s="242"/>
      <c r="R1797" s="242"/>
      <c r="S1797" s="242"/>
      <c r="T1797" s="242"/>
      <c r="U1797" s="242"/>
      <c r="V1797" s="211"/>
      <c r="W1797" s="212" t="s">
        <v>434</v>
      </c>
    </row>
    <row r="1798" spans="1:23" ht="12.75" customHeight="1" outlineLevel="1">
      <c r="A1798" s="118">
        <f t="shared" si="136"/>
        <v>0</v>
      </c>
      <c r="D1798" s="142"/>
      <c r="V1798" s="116"/>
    </row>
    <row r="1799" spans="1:23" ht="12.75" customHeight="1" outlineLevel="1">
      <c r="A1799" s="118">
        <f t="shared" si="136"/>
        <v>0</v>
      </c>
      <c r="B1799" s="138" t="s">
        <v>953</v>
      </c>
      <c r="C1799" s="138"/>
      <c r="D1799" s="151"/>
      <c r="E1799" s="139"/>
      <c r="J1799" s="158"/>
      <c r="K1799" s="158"/>
      <c r="L1799" s="158"/>
      <c r="M1799" s="158"/>
      <c r="N1799" s="158"/>
      <c r="O1799" s="158"/>
      <c r="P1799" s="158"/>
      <c r="Q1799" s="158"/>
      <c r="R1799" s="158"/>
      <c r="S1799" s="158"/>
      <c r="T1799" s="158"/>
      <c r="U1799" s="158"/>
      <c r="V1799" s="116"/>
    </row>
    <row r="1800" spans="1:23" ht="12.75" customHeight="1" outlineLevel="1">
      <c r="A1800" s="118">
        <f t="shared" si="136"/>
        <v>0</v>
      </c>
      <c r="D1800" s="142"/>
      <c r="J1800" s="158"/>
      <c r="K1800" s="158"/>
      <c r="L1800" s="158"/>
      <c r="M1800" s="158"/>
      <c r="N1800" s="158"/>
      <c r="O1800" s="158"/>
      <c r="P1800" s="158"/>
      <c r="Q1800" s="158"/>
      <c r="R1800" s="158"/>
      <c r="S1800" s="158"/>
      <c r="T1800" s="158"/>
      <c r="U1800" s="158"/>
      <c r="V1800" s="116"/>
    </row>
    <row r="1801" spans="1:23" ht="12.75" customHeight="1" outlineLevel="1">
      <c r="A1801" s="118">
        <f t="shared" si="136"/>
        <v>0</v>
      </c>
      <c r="C1801" s="111" t="s">
        <v>1543</v>
      </c>
      <c r="D1801" s="142"/>
      <c r="J1801" s="158"/>
      <c r="K1801" s="158"/>
      <c r="L1801" s="158"/>
      <c r="M1801" s="158"/>
      <c r="N1801" s="158"/>
      <c r="O1801" s="158"/>
      <c r="P1801" s="158"/>
      <c r="Q1801" s="158"/>
      <c r="R1801" s="158"/>
      <c r="S1801" s="158"/>
      <c r="T1801" s="158"/>
      <c r="U1801" s="158"/>
      <c r="V1801" s="116"/>
    </row>
    <row r="1802" spans="1:23" ht="12.75" customHeight="1" outlineLevel="1">
      <c r="A1802" s="118">
        <f t="shared" si="136"/>
        <v>0</v>
      </c>
      <c r="B1802" s="209"/>
      <c r="C1802" s="210"/>
      <c r="D1802" s="164" t="s">
        <v>1612</v>
      </c>
      <c r="E1802" s="185" t="s">
        <v>1613</v>
      </c>
      <c r="F1802" s="185"/>
      <c r="G1802" s="186" t="s">
        <v>29</v>
      </c>
      <c r="H1802" s="186"/>
      <c r="I1802" s="186"/>
      <c r="J1802" s="187">
        <v>0</v>
      </c>
      <c r="K1802" s="187">
        <v>1509.2597203682301</v>
      </c>
      <c r="L1802" s="187">
        <v>0</v>
      </c>
      <c r="M1802" s="187">
        <v>0</v>
      </c>
      <c r="N1802" s="187">
        <v>0</v>
      </c>
      <c r="O1802" s="187">
        <v>0</v>
      </c>
      <c r="P1802" s="187">
        <v>0</v>
      </c>
      <c r="Q1802" s="187">
        <v>0</v>
      </c>
      <c r="R1802" s="187">
        <v>0</v>
      </c>
      <c r="S1802" s="187">
        <v>0</v>
      </c>
      <c r="T1802" s="187">
        <v>0</v>
      </c>
      <c r="U1802" s="187">
        <v>0</v>
      </c>
      <c r="V1802" s="211"/>
      <c r="W1802" s="212" t="s">
        <v>342</v>
      </c>
    </row>
    <row r="1803" spans="1:23" ht="12.75" customHeight="1" outlineLevel="1">
      <c r="A1803" s="118">
        <f t="shared" si="136"/>
        <v>0</v>
      </c>
      <c r="D1803" s="142"/>
      <c r="V1803" s="116"/>
    </row>
    <row r="1804" spans="1:23" ht="12.75" customHeight="1" outlineLevel="1">
      <c r="A1804" s="118">
        <f t="shared" si="136"/>
        <v>0</v>
      </c>
      <c r="B1804" s="209"/>
      <c r="C1804" s="210"/>
      <c r="D1804" s="178"/>
      <c r="E1804" s="213" t="s">
        <v>1614</v>
      </c>
      <c r="F1804" s="213"/>
      <c r="G1804" s="213" t="s">
        <v>29</v>
      </c>
      <c r="H1804" s="213"/>
      <c r="I1804" s="213"/>
      <c r="J1804" s="242"/>
      <c r="K1804" s="242"/>
      <c r="L1804" s="222"/>
      <c r="M1804" s="222"/>
      <c r="N1804" s="222"/>
      <c r="O1804" s="222"/>
      <c r="P1804" s="222"/>
      <c r="Q1804" s="222"/>
      <c r="R1804" s="222"/>
      <c r="S1804" s="222"/>
      <c r="T1804" s="222"/>
      <c r="U1804" s="222"/>
      <c r="V1804" s="211"/>
      <c r="W1804" s="212" t="s">
        <v>434</v>
      </c>
    </row>
    <row r="1805" spans="1:23" ht="12.75" customHeight="1" outlineLevel="1">
      <c r="A1805" s="118">
        <f t="shared" si="136"/>
        <v>0</v>
      </c>
      <c r="D1805" s="142"/>
      <c r="V1805" s="116"/>
    </row>
    <row r="1806" spans="1:23" ht="12.75" customHeight="1" outlineLevel="1">
      <c r="A1806" s="118">
        <f t="shared" si="136"/>
        <v>0</v>
      </c>
      <c r="C1806" s="111" t="s">
        <v>1549</v>
      </c>
      <c r="D1806" s="142"/>
      <c r="V1806" s="116"/>
    </row>
    <row r="1807" spans="1:23" ht="12.75" customHeight="1" outlineLevel="1">
      <c r="A1807" s="118">
        <f t="shared" si="136"/>
        <v>0</v>
      </c>
      <c r="B1807" s="209"/>
      <c r="C1807" s="210"/>
      <c r="D1807" s="142"/>
      <c r="E1807" s="185" t="s">
        <v>1615</v>
      </c>
      <c r="F1807" s="185">
        <v>0</v>
      </c>
      <c r="G1807" s="185" t="s">
        <v>29</v>
      </c>
      <c r="H1807" s="185">
        <v>0</v>
      </c>
      <c r="I1807" s="185">
        <v>0</v>
      </c>
      <c r="J1807" s="187">
        <v>1572.83056994141</v>
      </c>
      <c r="K1807" s="187">
        <v>1572.83056994141</v>
      </c>
      <c r="L1807" s="187">
        <v>1572.83056994141</v>
      </c>
      <c r="M1807" s="187">
        <v>1572.83056994141</v>
      </c>
      <c r="N1807" s="187">
        <v>1572.83056994141</v>
      </c>
      <c r="O1807" s="187">
        <v>1572.83056994141</v>
      </c>
      <c r="P1807" s="187">
        <v>1572.83056994141</v>
      </c>
      <c r="Q1807" s="187">
        <v>1572.83056994141</v>
      </c>
      <c r="R1807" s="187">
        <v>1572.83056994141</v>
      </c>
      <c r="S1807" s="187">
        <v>1572.83056994141</v>
      </c>
      <c r="T1807" s="187">
        <v>1572.83056994141</v>
      </c>
      <c r="U1807" s="187">
        <v>1572.83056994141</v>
      </c>
      <c r="V1807" s="211"/>
      <c r="W1807" s="212" t="s">
        <v>434</v>
      </c>
    </row>
    <row r="1808" spans="1:23" ht="12.75" customHeight="1" outlineLevel="1">
      <c r="A1808" s="118">
        <f t="shared" si="136"/>
        <v>0</v>
      </c>
      <c r="B1808" s="209"/>
      <c r="C1808" s="210"/>
      <c r="D1808" s="142"/>
      <c r="E1808" s="185" t="s">
        <v>1616</v>
      </c>
      <c r="F1808" s="185">
        <v>0</v>
      </c>
      <c r="G1808" s="185" t="s">
        <v>29</v>
      </c>
      <c r="H1808" s="185">
        <v>0</v>
      </c>
      <c r="I1808" s="185">
        <v>0</v>
      </c>
      <c r="J1808" s="187">
        <v>734.97131733512299</v>
      </c>
      <c r="K1808" s="187">
        <v>734.97131733512299</v>
      </c>
      <c r="L1808" s="187">
        <v>734.97131733512299</v>
      </c>
      <c r="M1808" s="187">
        <v>734.97131733512299</v>
      </c>
      <c r="N1808" s="187">
        <v>734.97131733512299</v>
      </c>
      <c r="O1808" s="187">
        <v>734.97131733512299</v>
      </c>
      <c r="P1808" s="187">
        <v>734.97131733512299</v>
      </c>
      <c r="Q1808" s="187">
        <v>734.97131733512299</v>
      </c>
      <c r="R1808" s="187">
        <v>734.97131733512299</v>
      </c>
      <c r="S1808" s="187">
        <v>734.97131733512299</v>
      </c>
      <c r="T1808" s="187">
        <v>734.97131733512299</v>
      </c>
      <c r="U1808" s="187">
        <v>734.97131733512299</v>
      </c>
      <c r="V1808" s="211"/>
      <c r="W1808" s="212" t="s">
        <v>434</v>
      </c>
    </row>
    <row r="1809" spans="1:23" ht="12.75" customHeight="1" outlineLevel="1">
      <c r="A1809" s="118">
        <f t="shared" si="136"/>
        <v>0</v>
      </c>
      <c r="D1809" s="142"/>
      <c r="E1809" s="180"/>
      <c r="F1809" s="180"/>
      <c r="G1809" s="180"/>
      <c r="H1809" s="180"/>
      <c r="I1809" s="180"/>
      <c r="J1809" s="180"/>
      <c r="K1809" s="180"/>
      <c r="L1809" s="180"/>
      <c r="M1809" s="180"/>
      <c r="N1809" s="180"/>
      <c r="O1809" s="180"/>
      <c r="P1809" s="180"/>
      <c r="Q1809" s="180"/>
      <c r="R1809" s="180"/>
      <c r="S1809" s="180"/>
      <c r="T1809" s="180"/>
      <c r="U1809" s="180"/>
      <c r="V1809" s="116"/>
      <c r="W1809" s="180"/>
    </row>
    <row r="1810" spans="1:23" ht="12.75" customHeight="1" outlineLevel="1">
      <c r="A1810" s="118">
        <f t="shared" si="136"/>
        <v>0</v>
      </c>
      <c r="B1810" s="209"/>
      <c r="C1810" s="210"/>
      <c r="D1810" s="164" t="s">
        <v>1617</v>
      </c>
      <c r="E1810" s="185" t="s">
        <v>1618</v>
      </c>
      <c r="F1810" s="185"/>
      <c r="G1810" s="186" t="s">
        <v>29</v>
      </c>
      <c r="H1810" s="186"/>
      <c r="I1810" s="186"/>
      <c r="J1810" s="187">
        <v>0</v>
      </c>
      <c r="K1810" s="187">
        <v>0</v>
      </c>
      <c r="L1810" s="187">
        <v>0</v>
      </c>
      <c r="M1810" s="187">
        <v>11.7678418299345</v>
      </c>
      <c r="N1810" s="187">
        <v>11.7678418299345</v>
      </c>
      <c r="O1810" s="187">
        <v>11.7678418299345</v>
      </c>
      <c r="P1810" s="187">
        <v>11.7678418299345</v>
      </c>
      <c r="Q1810" s="187">
        <v>0</v>
      </c>
      <c r="R1810" s="187">
        <v>0</v>
      </c>
      <c r="S1810" s="187">
        <v>0</v>
      </c>
      <c r="T1810" s="187">
        <v>0</v>
      </c>
      <c r="U1810" s="187">
        <v>0</v>
      </c>
      <c r="V1810" s="211"/>
      <c r="W1810" s="212" t="s">
        <v>434</v>
      </c>
    </row>
    <row r="1811" spans="1:23" ht="12.75" customHeight="1" outlineLevel="1">
      <c r="A1811" s="118">
        <f t="shared" si="136"/>
        <v>0</v>
      </c>
      <c r="B1811" s="209"/>
      <c r="C1811" s="210"/>
      <c r="D1811" s="266" t="s">
        <v>1619</v>
      </c>
      <c r="E1811" s="185" t="s">
        <v>1620</v>
      </c>
      <c r="F1811" s="285"/>
      <c r="G1811" s="186" t="s">
        <v>29</v>
      </c>
      <c r="H1811" s="186"/>
      <c r="I1811" s="186"/>
      <c r="J1811" s="187">
        <v>0</v>
      </c>
      <c r="K1811" s="187">
        <v>258.61379414767703</v>
      </c>
      <c r="L1811" s="187">
        <v>0</v>
      </c>
      <c r="M1811" s="187">
        <v>0</v>
      </c>
      <c r="N1811" s="187">
        <v>0</v>
      </c>
      <c r="O1811" s="187">
        <v>0</v>
      </c>
      <c r="P1811" s="187">
        <v>0</v>
      </c>
      <c r="Q1811" s="187">
        <v>0</v>
      </c>
      <c r="R1811" s="187">
        <v>0</v>
      </c>
      <c r="S1811" s="187">
        <v>0</v>
      </c>
      <c r="T1811" s="187">
        <v>0</v>
      </c>
      <c r="U1811" s="187">
        <v>0</v>
      </c>
      <c r="V1811" s="211"/>
      <c r="W1811" s="212" t="s">
        <v>434</v>
      </c>
    </row>
    <row r="1812" spans="1:23" ht="12.75" customHeight="1" outlineLevel="1">
      <c r="A1812" s="118">
        <f t="shared" si="136"/>
        <v>0</v>
      </c>
      <c r="B1812" s="209"/>
      <c r="C1812" s="210"/>
      <c r="D1812" s="266" t="s">
        <v>1621</v>
      </c>
      <c r="E1812" s="185" t="s">
        <v>1622</v>
      </c>
      <c r="F1812" s="285"/>
      <c r="G1812" s="186" t="s">
        <v>29</v>
      </c>
      <c r="H1812" s="186"/>
      <c r="I1812" s="186"/>
      <c r="J1812" s="187">
        <v>0</v>
      </c>
      <c r="K1812" s="187">
        <v>346.74616215187598</v>
      </c>
      <c r="L1812" s="187">
        <v>0</v>
      </c>
      <c r="M1812" s="187">
        <v>0</v>
      </c>
      <c r="N1812" s="187">
        <v>0</v>
      </c>
      <c r="O1812" s="187">
        <v>0</v>
      </c>
      <c r="P1812" s="187">
        <v>0</v>
      </c>
      <c r="Q1812" s="187">
        <v>0</v>
      </c>
      <c r="R1812" s="187">
        <v>0</v>
      </c>
      <c r="S1812" s="187">
        <v>0</v>
      </c>
      <c r="T1812" s="187">
        <v>0</v>
      </c>
      <c r="U1812" s="187">
        <v>0</v>
      </c>
      <c r="V1812" s="211"/>
      <c r="W1812" s="212" t="s">
        <v>434</v>
      </c>
    </row>
    <row r="1813" spans="1:23" ht="12.75" customHeight="1" outlineLevel="1">
      <c r="A1813" s="118">
        <f t="shared" si="136"/>
        <v>0</v>
      </c>
      <c r="B1813" s="209"/>
      <c r="C1813" s="210"/>
      <c r="D1813" s="266"/>
      <c r="E1813" s="185" t="s">
        <v>1623</v>
      </c>
      <c r="F1813" s="285"/>
      <c r="G1813" s="186" t="s">
        <v>29</v>
      </c>
      <c r="H1813" s="186"/>
      <c r="I1813" s="186"/>
      <c r="J1813" s="187">
        <v>0</v>
      </c>
      <c r="K1813" s="187">
        <v>0</v>
      </c>
      <c r="L1813" s="187">
        <v>0</v>
      </c>
      <c r="M1813" s="187">
        <v>0</v>
      </c>
      <c r="N1813" s="187">
        <v>0</v>
      </c>
      <c r="O1813" s="187">
        <v>0</v>
      </c>
      <c r="P1813" s="187">
        <v>0</v>
      </c>
      <c r="Q1813" s="187">
        <v>0</v>
      </c>
      <c r="R1813" s="187">
        <v>0</v>
      </c>
      <c r="S1813" s="187">
        <v>0</v>
      </c>
      <c r="T1813" s="187">
        <v>0</v>
      </c>
      <c r="U1813" s="187">
        <v>0</v>
      </c>
      <c r="V1813" s="211"/>
      <c r="W1813" s="212" t="s">
        <v>434</v>
      </c>
    </row>
    <row r="1814" spans="1:23" ht="12.75" customHeight="1" outlineLevel="1">
      <c r="A1814" s="118">
        <f t="shared" si="136"/>
        <v>0</v>
      </c>
      <c r="D1814" s="142"/>
      <c r="V1814" s="116"/>
    </row>
    <row r="1815" spans="1:23" ht="12.75" customHeight="1" outlineLevel="1">
      <c r="A1815" s="118">
        <f t="shared" si="136"/>
        <v>0</v>
      </c>
      <c r="C1815" s="111" t="s">
        <v>1547</v>
      </c>
      <c r="D1815" s="142"/>
      <c r="E1815" s="107"/>
      <c r="F1815" s="107"/>
      <c r="G1815" s="107"/>
      <c r="H1815" s="107"/>
      <c r="I1815" s="107"/>
      <c r="J1815" s="107"/>
      <c r="K1815" s="107"/>
      <c r="L1815" s="107"/>
      <c r="M1815" s="107"/>
      <c r="N1815" s="107"/>
      <c r="O1815" s="107"/>
      <c r="P1815" s="107"/>
      <c r="Q1815" s="107"/>
      <c r="R1815" s="107"/>
      <c r="S1815" s="107"/>
      <c r="T1815" s="107"/>
      <c r="U1815" s="107"/>
      <c r="V1815" s="116"/>
    </row>
    <row r="1816" spans="1:23" ht="12.75" customHeight="1" outlineLevel="1">
      <c r="A1816" s="118">
        <f t="shared" si="136"/>
        <v>0</v>
      </c>
      <c r="B1816" s="209"/>
      <c r="C1816" s="210"/>
      <c r="D1816" s="178"/>
      <c r="E1816" s="213" t="s">
        <v>1624</v>
      </c>
      <c r="F1816" s="213"/>
      <c r="G1816" s="213" t="s">
        <v>29</v>
      </c>
      <c r="H1816" s="213"/>
      <c r="I1816" s="213"/>
      <c r="J1816" s="242"/>
      <c r="K1816" s="242"/>
      <c r="L1816" s="242"/>
      <c r="M1816" s="242"/>
      <c r="N1816" s="242"/>
      <c r="O1816" s="242"/>
      <c r="P1816" s="242"/>
      <c r="Q1816" s="242"/>
      <c r="R1816" s="242"/>
      <c r="S1816" s="242"/>
      <c r="T1816" s="242"/>
      <c r="U1816" s="242"/>
      <c r="V1816" s="211"/>
      <c r="W1816" s="212" t="s">
        <v>434</v>
      </c>
    </row>
    <row r="1817" spans="1:23" ht="12.75" customHeight="1" outlineLevel="1">
      <c r="A1817" s="118">
        <f t="shared" si="136"/>
        <v>0</v>
      </c>
      <c r="D1817" s="142"/>
      <c r="E1817" s="107"/>
      <c r="F1817" s="107"/>
      <c r="G1817" s="107"/>
      <c r="H1817" s="107"/>
      <c r="I1817" s="107"/>
      <c r="J1817" s="107"/>
      <c r="K1817" s="107"/>
      <c r="L1817" s="107"/>
      <c r="M1817" s="107"/>
      <c r="N1817" s="107"/>
      <c r="O1817" s="107"/>
      <c r="P1817" s="107"/>
      <c r="Q1817" s="107"/>
      <c r="R1817" s="107"/>
      <c r="S1817" s="107"/>
      <c r="T1817" s="107"/>
      <c r="U1817" s="107"/>
      <c r="V1817" s="116"/>
    </row>
    <row r="1818" spans="1:23" ht="12.75" customHeight="1" outlineLevel="1">
      <c r="A1818" s="118">
        <f t="shared" si="136"/>
        <v>0</v>
      </c>
      <c r="C1818" s="111" t="s">
        <v>1552</v>
      </c>
      <c r="D1818" s="142"/>
      <c r="V1818" s="116"/>
    </row>
    <row r="1819" spans="1:23" ht="12.75" customHeight="1" outlineLevel="1">
      <c r="A1819" s="118">
        <f t="shared" si="136"/>
        <v>0</v>
      </c>
      <c r="B1819" s="209"/>
      <c r="C1819" s="210"/>
      <c r="D1819" s="178"/>
      <c r="E1819" s="213" t="s">
        <v>1625</v>
      </c>
      <c r="F1819" s="312"/>
      <c r="G1819" s="213" t="s">
        <v>29</v>
      </c>
      <c r="H1819" s="213"/>
      <c r="I1819" s="213"/>
      <c r="J1819" s="242"/>
      <c r="K1819" s="242"/>
      <c r="L1819" s="242"/>
      <c r="M1819" s="242"/>
      <c r="N1819" s="242"/>
      <c r="O1819" s="242"/>
      <c r="P1819" s="242"/>
      <c r="Q1819" s="242"/>
      <c r="R1819" s="242"/>
      <c r="S1819" s="242"/>
      <c r="T1819" s="242"/>
      <c r="U1819" s="242"/>
      <c r="V1819" s="211"/>
      <c r="W1819" s="212" t="s">
        <v>434</v>
      </c>
    </row>
    <row r="1820" spans="1:23" ht="12.75" customHeight="1" outlineLevel="1">
      <c r="A1820" s="118">
        <f t="shared" si="136"/>
        <v>0</v>
      </c>
      <c r="B1820" s="209"/>
      <c r="C1820" s="210"/>
      <c r="D1820" s="178"/>
      <c r="E1820" s="213" t="s">
        <v>1626</v>
      </c>
      <c r="F1820" s="312"/>
      <c r="G1820" s="213" t="s">
        <v>29</v>
      </c>
      <c r="H1820" s="213"/>
      <c r="I1820" s="213"/>
      <c r="J1820" s="242"/>
      <c r="K1820" s="242"/>
      <c r="L1820" s="242"/>
      <c r="M1820" s="242"/>
      <c r="N1820" s="242"/>
      <c r="O1820" s="242"/>
      <c r="P1820" s="242"/>
      <c r="Q1820" s="242"/>
      <c r="R1820" s="242"/>
      <c r="S1820" s="242"/>
      <c r="T1820" s="242"/>
      <c r="U1820" s="242"/>
      <c r="V1820" s="211"/>
      <c r="W1820" s="212" t="s">
        <v>434</v>
      </c>
    </row>
    <row r="1821" spans="1:23" ht="12.75" customHeight="1" outlineLevel="1">
      <c r="A1821" s="118">
        <f t="shared" si="136"/>
        <v>0</v>
      </c>
      <c r="B1821" s="209"/>
      <c r="C1821" s="210"/>
      <c r="D1821" s="178"/>
      <c r="E1821" s="213" t="s">
        <v>1627</v>
      </c>
      <c r="F1821" s="312"/>
      <c r="G1821" s="213" t="s">
        <v>29</v>
      </c>
      <c r="H1821" s="213"/>
      <c r="I1821" s="213"/>
      <c r="J1821" s="242"/>
      <c r="K1821" s="242"/>
      <c r="L1821" s="242"/>
      <c r="M1821" s="242"/>
      <c r="N1821" s="242"/>
      <c r="O1821" s="242"/>
      <c r="P1821" s="242"/>
      <c r="Q1821" s="242"/>
      <c r="R1821" s="242"/>
      <c r="S1821" s="242"/>
      <c r="T1821" s="242"/>
      <c r="U1821" s="242"/>
      <c r="V1821" s="211"/>
      <c r="W1821" s="212" t="s">
        <v>434</v>
      </c>
    </row>
    <row r="1822" spans="1:23" ht="12.75" customHeight="1" outlineLevel="1">
      <c r="A1822" s="118">
        <f t="shared" si="136"/>
        <v>0</v>
      </c>
      <c r="D1822" s="142"/>
      <c r="V1822" s="116"/>
    </row>
    <row r="1823" spans="1:23" ht="12.75" customHeight="1" outlineLevel="1">
      <c r="A1823" s="118">
        <f t="shared" si="136"/>
        <v>0</v>
      </c>
      <c r="B1823" s="209"/>
      <c r="C1823" s="210"/>
      <c r="D1823" s="178"/>
      <c r="E1823" s="213" t="s">
        <v>1628</v>
      </c>
      <c r="F1823" s="312"/>
      <c r="G1823" s="213" t="s">
        <v>29</v>
      </c>
      <c r="H1823" s="213"/>
      <c r="I1823" s="213"/>
      <c r="J1823" s="242"/>
      <c r="K1823" s="242"/>
      <c r="L1823" s="242"/>
      <c r="M1823" s="242"/>
      <c r="N1823" s="242"/>
      <c r="O1823" s="242"/>
      <c r="P1823" s="242"/>
      <c r="Q1823" s="242"/>
      <c r="R1823" s="242"/>
      <c r="S1823" s="242"/>
      <c r="T1823" s="242"/>
      <c r="U1823" s="242"/>
      <c r="V1823" s="211"/>
      <c r="W1823" s="212" t="s">
        <v>434</v>
      </c>
    </row>
    <row r="1824" spans="1:23" ht="12.75" customHeight="1" outlineLevel="1">
      <c r="A1824" s="118">
        <f t="shared" si="136"/>
        <v>0</v>
      </c>
      <c r="B1824" s="209"/>
      <c r="C1824" s="210"/>
      <c r="D1824" s="178"/>
      <c r="E1824" s="213" t="s">
        <v>1629</v>
      </c>
      <c r="F1824" s="312"/>
      <c r="G1824" s="213" t="s">
        <v>29</v>
      </c>
      <c r="H1824" s="213"/>
      <c r="I1824" s="213"/>
      <c r="J1824" s="242"/>
      <c r="K1824" s="242"/>
      <c r="L1824" s="242"/>
      <c r="M1824" s="242"/>
      <c r="N1824" s="242"/>
      <c r="O1824" s="242"/>
      <c r="P1824" s="242"/>
      <c r="Q1824" s="242"/>
      <c r="R1824" s="242"/>
      <c r="S1824" s="242"/>
      <c r="T1824" s="242"/>
      <c r="U1824" s="242"/>
      <c r="V1824" s="211"/>
      <c r="W1824" s="212" t="s">
        <v>434</v>
      </c>
    </row>
    <row r="1825" spans="1:23" ht="12.75" customHeight="1" outlineLevel="1">
      <c r="A1825" s="118">
        <f t="shared" si="136"/>
        <v>0</v>
      </c>
      <c r="D1825" s="142"/>
      <c r="V1825" s="116"/>
    </row>
    <row r="1826" spans="1:23" ht="12.75" customHeight="1" outlineLevel="1">
      <c r="A1826" s="118">
        <f t="shared" si="136"/>
        <v>0</v>
      </c>
      <c r="B1826" s="209"/>
      <c r="C1826" s="210"/>
      <c r="D1826" s="178"/>
      <c r="E1826" s="213" t="s">
        <v>1630</v>
      </c>
      <c r="F1826" s="312"/>
      <c r="G1826" s="213" t="s">
        <v>29</v>
      </c>
      <c r="H1826" s="213"/>
      <c r="I1826" s="213"/>
      <c r="J1826" s="242"/>
      <c r="K1826" s="242"/>
      <c r="L1826" s="242"/>
      <c r="M1826" s="242"/>
      <c r="N1826" s="242"/>
      <c r="O1826" s="242"/>
      <c r="P1826" s="242"/>
      <c r="Q1826" s="242"/>
      <c r="R1826" s="242"/>
      <c r="S1826" s="242"/>
      <c r="T1826" s="242"/>
      <c r="U1826" s="242"/>
      <c r="V1826" s="211"/>
      <c r="W1826" s="212" t="s">
        <v>434</v>
      </c>
    </row>
    <row r="1827" spans="1:23" ht="12.75" customHeight="1" outlineLevel="1">
      <c r="A1827" s="118">
        <f t="shared" si="136"/>
        <v>0</v>
      </c>
      <c r="D1827" s="142"/>
      <c r="V1827" s="116"/>
    </row>
    <row r="1828" spans="1:23" ht="12.75" customHeight="1" outlineLevel="1">
      <c r="A1828" s="118">
        <f t="shared" si="136"/>
        <v>0</v>
      </c>
      <c r="B1828" s="209"/>
      <c r="C1828" s="210"/>
      <c r="D1828" s="178"/>
      <c r="E1828" s="213" t="s">
        <v>1631</v>
      </c>
      <c r="F1828" s="312"/>
      <c r="G1828" s="213" t="s">
        <v>29</v>
      </c>
      <c r="H1828" s="213"/>
      <c r="I1828" s="213"/>
      <c r="J1828" s="242"/>
      <c r="K1828" s="242"/>
      <c r="L1828" s="242"/>
      <c r="M1828" s="242"/>
      <c r="N1828" s="242"/>
      <c r="O1828" s="242"/>
      <c r="P1828" s="242"/>
      <c r="Q1828" s="242"/>
      <c r="R1828" s="242"/>
      <c r="S1828" s="242"/>
      <c r="T1828" s="242"/>
      <c r="U1828" s="242"/>
      <c r="V1828" s="211"/>
      <c r="W1828" s="212" t="s">
        <v>434</v>
      </c>
    </row>
    <row r="1829" spans="1:23" ht="12.75" customHeight="1" outlineLevel="1">
      <c r="A1829" s="118">
        <f t="shared" si="136"/>
        <v>0</v>
      </c>
      <c r="B1829" s="209"/>
      <c r="C1829" s="210"/>
      <c r="D1829" s="178"/>
      <c r="E1829" s="213" t="s">
        <v>1632</v>
      </c>
      <c r="F1829" s="312"/>
      <c r="G1829" s="213" t="s">
        <v>29</v>
      </c>
      <c r="H1829" s="213"/>
      <c r="I1829" s="213"/>
      <c r="J1829" s="242"/>
      <c r="K1829" s="242"/>
      <c r="L1829" s="242"/>
      <c r="M1829" s="242"/>
      <c r="N1829" s="242"/>
      <c r="O1829" s="242"/>
      <c r="P1829" s="242"/>
      <c r="Q1829" s="242"/>
      <c r="R1829" s="242"/>
      <c r="S1829" s="242"/>
      <c r="T1829" s="242"/>
      <c r="U1829" s="242"/>
      <c r="V1829" s="211"/>
      <c r="W1829" s="212" t="s">
        <v>434</v>
      </c>
    </row>
    <row r="1830" spans="1:23" ht="12.75" customHeight="1" outlineLevel="1">
      <c r="A1830" s="118">
        <f t="shared" si="136"/>
        <v>0</v>
      </c>
      <c r="D1830" s="142"/>
      <c r="V1830" s="116"/>
    </row>
    <row r="1831" spans="1:23" ht="12.75" customHeight="1" outlineLevel="1">
      <c r="A1831" s="118">
        <f t="shared" si="136"/>
        <v>0</v>
      </c>
      <c r="B1831" s="138" t="s">
        <v>1096</v>
      </c>
      <c r="C1831" s="138"/>
      <c r="D1831" s="151"/>
      <c r="E1831" s="139"/>
      <c r="J1831" s="158"/>
      <c r="K1831" s="158"/>
      <c r="L1831" s="158"/>
      <c r="M1831" s="158"/>
      <c r="N1831" s="158"/>
      <c r="O1831" s="158"/>
      <c r="P1831" s="158"/>
      <c r="Q1831" s="158"/>
      <c r="R1831" s="158"/>
      <c r="S1831" s="158"/>
      <c r="T1831" s="158"/>
      <c r="U1831" s="158"/>
      <c r="V1831" s="116"/>
    </row>
    <row r="1832" spans="1:23" ht="12.75" customHeight="1" outlineLevel="1">
      <c r="A1832" s="118">
        <f t="shared" si="136"/>
        <v>0</v>
      </c>
      <c r="D1832" s="142"/>
      <c r="J1832" s="158"/>
      <c r="K1832" s="158"/>
      <c r="L1832" s="158"/>
      <c r="M1832" s="158"/>
      <c r="N1832" s="158"/>
      <c r="O1832" s="158"/>
      <c r="P1832" s="158"/>
      <c r="Q1832" s="158"/>
      <c r="R1832" s="158"/>
      <c r="S1832" s="158"/>
      <c r="T1832" s="158"/>
      <c r="U1832" s="158"/>
      <c r="V1832" s="116"/>
    </row>
    <row r="1833" spans="1:23" ht="12.75" customHeight="1" outlineLevel="1">
      <c r="A1833" s="118">
        <f t="shared" si="136"/>
        <v>0</v>
      </c>
      <c r="C1833" s="111" t="s">
        <v>1543</v>
      </c>
      <c r="D1833" s="142"/>
      <c r="J1833" s="158"/>
      <c r="K1833" s="158"/>
      <c r="L1833" s="158"/>
      <c r="M1833" s="158"/>
      <c r="N1833" s="158"/>
      <c r="O1833" s="158"/>
      <c r="P1833" s="158"/>
      <c r="Q1833" s="158"/>
      <c r="R1833" s="158"/>
      <c r="S1833" s="158"/>
      <c r="T1833" s="158"/>
      <c r="U1833" s="158"/>
      <c r="V1833" s="116"/>
    </row>
    <row r="1834" spans="1:23" ht="12.75" customHeight="1" outlineLevel="1">
      <c r="A1834" s="118">
        <f t="shared" si="136"/>
        <v>0</v>
      </c>
      <c r="B1834" s="209"/>
      <c r="C1834" s="210"/>
      <c r="D1834" s="164" t="s">
        <v>1633</v>
      </c>
      <c r="E1834" s="185" t="s">
        <v>1634</v>
      </c>
      <c r="F1834" s="185"/>
      <c r="G1834" s="186" t="s">
        <v>29</v>
      </c>
      <c r="H1834" s="186"/>
      <c r="I1834" s="186"/>
      <c r="J1834" s="187">
        <v>0</v>
      </c>
      <c r="K1834" s="187">
        <v>1280.98337628992</v>
      </c>
      <c r="L1834" s="187">
        <v>0</v>
      </c>
      <c r="M1834" s="187">
        <v>0</v>
      </c>
      <c r="N1834" s="187">
        <v>0</v>
      </c>
      <c r="O1834" s="187">
        <v>0</v>
      </c>
      <c r="P1834" s="187">
        <v>0</v>
      </c>
      <c r="Q1834" s="187">
        <v>0</v>
      </c>
      <c r="R1834" s="187">
        <v>0</v>
      </c>
      <c r="S1834" s="187">
        <v>0</v>
      </c>
      <c r="T1834" s="187">
        <v>0</v>
      </c>
      <c r="U1834" s="187">
        <v>0</v>
      </c>
      <c r="V1834" s="211"/>
      <c r="W1834" s="212" t="s">
        <v>342</v>
      </c>
    </row>
    <row r="1835" spans="1:23" ht="12.75" customHeight="1" outlineLevel="1">
      <c r="A1835" s="118">
        <f t="shared" si="136"/>
        <v>0</v>
      </c>
      <c r="D1835" s="142"/>
      <c r="V1835" s="116"/>
    </row>
    <row r="1836" spans="1:23" ht="12.75" customHeight="1" outlineLevel="1">
      <c r="A1836" s="118">
        <f t="shared" si="136"/>
        <v>0</v>
      </c>
      <c r="B1836" s="209"/>
      <c r="C1836" s="210"/>
      <c r="D1836" s="178"/>
      <c r="E1836" s="213" t="s">
        <v>1635</v>
      </c>
      <c r="F1836" s="213"/>
      <c r="G1836" s="213" t="s">
        <v>29</v>
      </c>
      <c r="H1836" s="213"/>
      <c r="I1836" s="213"/>
      <c r="J1836" s="242"/>
      <c r="K1836" s="242"/>
      <c r="L1836" s="222"/>
      <c r="M1836" s="222"/>
      <c r="N1836" s="222"/>
      <c r="O1836" s="222"/>
      <c r="P1836" s="222"/>
      <c r="Q1836" s="222"/>
      <c r="R1836" s="222"/>
      <c r="S1836" s="222"/>
      <c r="T1836" s="222"/>
      <c r="U1836" s="222"/>
      <c r="V1836" s="211"/>
      <c r="W1836" s="212" t="s">
        <v>434</v>
      </c>
    </row>
    <row r="1837" spans="1:23" ht="12.75" customHeight="1" outlineLevel="1">
      <c r="A1837" s="118">
        <f t="shared" si="136"/>
        <v>0</v>
      </c>
      <c r="D1837" s="142"/>
      <c r="V1837" s="116"/>
    </row>
    <row r="1838" spans="1:23" ht="12.75" customHeight="1" outlineLevel="1">
      <c r="A1838" s="118">
        <f t="shared" si="136"/>
        <v>0</v>
      </c>
      <c r="C1838" s="111" t="s">
        <v>1549</v>
      </c>
      <c r="D1838" s="142"/>
      <c r="V1838" s="116"/>
    </row>
    <row r="1839" spans="1:23" ht="12.75" customHeight="1" outlineLevel="1">
      <c r="A1839" s="118">
        <f t="shared" si="136"/>
        <v>0</v>
      </c>
      <c r="B1839" s="209"/>
      <c r="C1839" s="210"/>
      <c r="D1839" s="142"/>
      <c r="E1839" s="185" t="s">
        <v>1636</v>
      </c>
      <c r="F1839" s="185">
        <v>0</v>
      </c>
      <c r="G1839" s="185" t="s">
        <v>29</v>
      </c>
      <c r="H1839" s="185">
        <v>0</v>
      </c>
      <c r="I1839" s="185">
        <v>0</v>
      </c>
      <c r="J1839" s="187">
        <v>1189.8721220100001</v>
      </c>
      <c r="K1839" s="187">
        <v>1189.8721220100001</v>
      </c>
      <c r="L1839" s="187">
        <v>1189.8721220100001</v>
      </c>
      <c r="M1839" s="187">
        <v>1189.8721220100001</v>
      </c>
      <c r="N1839" s="187">
        <v>1189.8721220100001</v>
      </c>
      <c r="O1839" s="187">
        <v>1189.8721220100001</v>
      </c>
      <c r="P1839" s="187">
        <v>1189.8721220100001</v>
      </c>
      <c r="Q1839" s="187">
        <v>1189.8721220100001</v>
      </c>
      <c r="R1839" s="187">
        <v>1189.8721220100001</v>
      </c>
      <c r="S1839" s="187">
        <v>1189.8721220100001</v>
      </c>
      <c r="T1839" s="187">
        <v>1189.8721220100001</v>
      </c>
      <c r="U1839" s="187">
        <v>1189.8721220100001</v>
      </c>
      <c r="V1839" s="211"/>
      <c r="W1839" s="212" t="s">
        <v>434</v>
      </c>
    </row>
    <row r="1840" spans="1:23" ht="12.75" customHeight="1" outlineLevel="1">
      <c r="A1840" s="118">
        <f t="shared" si="136"/>
        <v>0</v>
      </c>
      <c r="B1840" s="209"/>
      <c r="C1840" s="210"/>
      <c r="D1840" s="142"/>
      <c r="E1840" s="185" t="s">
        <v>1637</v>
      </c>
      <c r="F1840" s="185">
        <v>0</v>
      </c>
      <c r="G1840" s="185" t="s">
        <v>29</v>
      </c>
      <c r="H1840" s="185">
        <v>0</v>
      </c>
      <c r="I1840" s="185">
        <v>0</v>
      </c>
      <c r="J1840" s="187">
        <v>16.186465375704302</v>
      </c>
      <c r="K1840" s="187">
        <v>16.186465375704302</v>
      </c>
      <c r="L1840" s="187">
        <v>16.186465375704302</v>
      </c>
      <c r="M1840" s="187">
        <v>16.186465375704302</v>
      </c>
      <c r="N1840" s="187">
        <v>16.186465375704302</v>
      </c>
      <c r="O1840" s="187">
        <v>16.186465375704302</v>
      </c>
      <c r="P1840" s="187">
        <v>16.186465375704302</v>
      </c>
      <c r="Q1840" s="187">
        <v>16.186465375704302</v>
      </c>
      <c r="R1840" s="187">
        <v>16.186465375704302</v>
      </c>
      <c r="S1840" s="187">
        <v>16.186465375704302</v>
      </c>
      <c r="T1840" s="187">
        <v>16.186465375704302</v>
      </c>
      <c r="U1840" s="187">
        <v>16.186465375704302</v>
      </c>
      <c r="V1840" s="211"/>
      <c r="W1840" s="212" t="s">
        <v>434</v>
      </c>
    </row>
    <row r="1841" spans="1:23" ht="12.75" customHeight="1" outlineLevel="1">
      <c r="A1841" s="118">
        <f t="shared" si="136"/>
        <v>0</v>
      </c>
      <c r="D1841" s="142"/>
      <c r="E1841" s="180"/>
      <c r="F1841" s="180"/>
      <c r="G1841" s="180"/>
      <c r="H1841" s="180"/>
      <c r="I1841" s="180"/>
      <c r="J1841" s="180"/>
      <c r="K1841" s="180"/>
      <c r="L1841" s="180"/>
      <c r="M1841" s="180"/>
      <c r="N1841" s="180"/>
      <c r="O1841" s="180"/>
      <c r="P1841" s="180"/>
      <c r="Q1841" s="180"/>
      <c r="R1841" s="180"/>
      <c r="S1841" s="180"/>
      <c r="T1841" s="180"/>
      <c r="U1841" s="180"/>
      <c r="V1841" s="116"/>
      <c r="W1841" s="180"/>
    </row>
    <row r="1842" spans="1:23" ht="12.75" customHeight="1" outlineLevel="1">
      <c r="A1842" s="118">
        <f t="shared" si="136"/>
        <v>0</v>
      </c>
      <c r="B1842" s="209"/>
      <c r="C1842" s="210"/>
      <c r="D1842" s="164" t="s">
        <v>1638</v>
      </c>
      <c r="E1842" s="185" t="s">
        <v>1639</v>
      </c>
      <c r="F1842" s="185"/>
      <c r="G1842" s="186" t="s">
        <v>29</v>
      </c>
      <c r="H1842" s="186"/>
      <c r="I1842" s="186"/>
      <c r="J1842" s="187">
        <v>0</v>
      </c>
      <c r="K1842" s="187">
        <v>0</v>
      </c>
      <c r="L1842" s="187">
        <v>0</v>
      </c>
      <c r="M1842" s="187">
        <v>0</v>
      </c>
      <c r="N1842" s="187">
        <v>0</v>
      </c>
      <c r="O1842" s="187">
        <v>0</v>
      </c>
      <c r="P1842" s="187">
        <v>0</v>
      </c>
      <c r="Q1842" s="187">
        <v>0</v>
      </c>
      <c r="R1842" s="187">
        <v>0</v>
      </c>
      <c r="S1842" s="187">
        <v>0</v>
      </c>
      <c r="T1842" s="187">
        <v>0</v>
      </c>
      <c r="U1842" s="187">
        <v>0</v>
      </c>
      <c r="V1842" s="211"/>
      <c r="W1842" s="212" t="s">
        <v>434</v>
      </c>
    </row>
    <row r="1843" spans="1:23" ht="12.75" customHeight="1" outlineLevel="1">
      <c r="A1843" s="118">
        <f t="shared" ref="A1843:A1910" si="137" xml:space="preserve"> IF(OR(D1843 = "", D1843 ="tbc", D1843 = "n/a"), 0, COUNTIF($D$7:$D$2035, D1843) - 1)</f>
        <v>0</v>
      </c>
      <c r="B1843" s="209"/>
      <c r="C1843" s="210"/>
      <c r="D1843" s="266" t="s">
        <v>1640</v>
      </c>
      <c r="E1843" s="185" t="s">
        <v>1641</v>
      </c>
      <c r="F1843" s="285"/>
      <c r="G1843" s="186" t="s">
        <v>29</v>
      </c>
      <c r="H1843" s="186"/>
      <c r="I1843" s="186"/>
      <c r="J1843" s="187">
        <v>0</v>
      </c>
      <c r="K1843" s="187">
        <v>220.07439146889499</v>
      </c>
      <c r="L1843" s="187">
        <v>0</v>
      </c>
      <c r="M1843" s="187">
        <v>0</v>
      </c>
      <c r="N1843" s="187">
        <v>0</v>
      </c>
      <c r="O1843" s="187">
        <v>0</v>
      </c>
      <c r="P1843" s="187">
        <v>0</v>
      </c>
      <c r="Q1843" s="187">
        <v>0</v>
      </c>
      <c r="R1843" s="187">
        <v>0</v>
      </c>
      <c r="S1843" s="187">
        <v>0</v>
      </c>
      <c r="T1843" s="187">
        <v>0</v>
      </c>
      <c r="U1843" s="187">
        <v>0</v>
      </c>
      <c r="V1843" s="211"/>
      <c r="W1843" s="212" t="s">
        <v>434</v>
      </c>
    </row>
    <row r="1844" spans="1:23" ht="12.75" customHeight="1" outlineLevel="1">
      <c r="A1844" s="118">
        <f t="shared" si="137"/>
        <v>0</v>
      </c>
      <c r="B1844" s="209"/>
      <c r="C1844" s="210"/>
      <c r="D1844" s="266" t="s">
        <v>1642</v>
      </c>
      <c r="E1844" s="185" t="s">
        <v>1643</v>
      </c>
      <c r="F1844" s="285"/>
      <c r="G1844" s="186" t="s">
        <v>29</v>
      </c>
      <c r="H1844" s="186"/>
      <c r="I1844" s="186"/>
      <c r="J1844" s="187">
        <v>0</v>
      </c>
      <c r="K1844" s="187">
        <v>295.07300985721298</v>
      </c>
      <c r="L1844" s="187">
        <v>0</v>
      </c>
      <c r="M1844" s="187">
        <v>0</v>
      </c>
      <c r="N1844" s="187">
        <v>0</v>
      </c>
      <c r="O1844" s="187">
        <v>0</v>
      </c>
      <c r="P1844" s="187">
        <v>0</v>
      </c>
      <c r="Q1844" s="187">
        <v>0</v>
      </c>
      <c r="R1844" s="187">
        <v>0</v>
      </c>
      <c r="S1844" s="187">
        <v>0</v>
      </c>
      <c r="T1844" s="187">
        <v>0</v>
      </c>
      <c r="U1844" s="187">
        <v>0</v>
      </c>
      <c r="V1844" s="211"/>
      <c r="W1844" s="212" t="s">
        <v>434</v>
      </c>
    </row>
    <row r="1845" spans="1:23" ht="12.75" customHeight="1" outlineLevel="1">
      <c r="A1845" s="118">
        <f t="shared" si="137"/>
        <v>0</v>
      </c>
      <c r="B1845" s="209"/>
      <c r="C1845" s="210"/>
      <c r="D1845" s="266"/>
      <c r="E1845" s="185" t="s">
        <v>1644</v>
      </c>
      <c r="F1845" s="285"/>
      <c r="G1845" s="186" t="s">
        <v>29</v>
      </c>
      <c r="H1845" s="186"/>
      <c r="I1845" s="186"/>
      <c r="J1845" s="187">
        <v>0</v>
      </c>
      <c r="K1845" s="187">
        <v>0</v>
      </c>
      <c r="L1845" s="187">
        <v>0</v>
      </c>
      <c r="M1845" s="187">
        <v>0</v>
      </c>
      <c r="N1845" s="187">
        <v>0</v>
      </c>
      <c r="O1845" s="187">
        <v>0</v>
      </c>
      <c r="P1845" s="187">
        <v>0</v>
      </c>
      <c r="Q1845" s="187">
        <v>0</v>
      </c>
      <c r="R1845" s="187">
        <v>0</v>
      </c>
      <c r="S1845" s="187">
        <v>0</v>
      </c>
      <c r="T1845" s="187">
        <v>0</v>
      </c>
      <c r="U1845" s="187">
        <v>0</v>
      </c>
      <c r="V1845" s="211"/>
      <c r="W1845" s="212" t="s">
        <v>434</v>
      </c>
    </row>
    <row r="1846" spans="1:23" ht="12.75" customHeight="1" outlineLevel="1">
      <c r="A1846" s="118">
        <f t="shared" si="137"/>
        <v>0</v>
      </c>
      <c r="D1846" s="142"/>
      <c r="V1846" s="116"/>
    </row>
    <row r="1847" spans="1:23" ht="12.75" customHeight="1" outlineLevel="1">
      <c r="A1847" s="118">
        <f t="shared" si="137"/>
        <v>0</v>
      </c>
      <c r="C1847" s="111" t="s">
        <v>1547</v>
      </c>
      <c r="D1847" s="142"/>
      <c r="E1847" s="107"/>
      <c r="F1847" s="107"/>
      <c r="G1847" s="107"/>
      <c r="H1847" s="107"/>
      <c r="I1847" s="107"/>
      <c r="J1847" s="107"/>
      <c r="K1847" s="107"/>
      <c r="L1847" s="107"/>
      <c r="M1847" s="107"/>
      <c r="N1847" s="107"/>
      <c r="O1847" s="107"/>
      <c r="P1847" s="107"/>
      <c r="Q1847" s="107"/>
      <c r="R1847" s="107"/>
      <c r="S1847" s="107"/>
      <c r="T1847" s="107"/>
      <c r="U1847" s="107"/>
      <c r="V1847" s="116"/>
    </row>
    <row r="1848" spans="1:23" ht="12.75" customHeight="1" outlineLevel="1">
      <c r="A1848" s="118">
        <f t="shared" si="137"/>
        <v>0</v>
      </c>
      <c r="B1848" s="209"/>
      <c r="C1848" s="210"/>
      <c r="D1848" s="178"/>
      <c r="E1848" s="213" t="s">
        <v>1645</v>
      </c>
      <c r="F1848" s="213"/>
      <c r="G1848" s="213" t="s">
        <v>29</v>
      </c>
      <c r="H1848" s="213"/>
      <c r="I1848" s="213"/>
      <c r="J1848" s="242"/>
      <c r="K1848" s="242"/>
      <c r="L1848" s="242"/>
      <c r="M1848" s="242"/>
      <c r="N1848" s="242"/>
      <c r="O1848" s="242"/>
      <c r="P1848" s="242"/>
      <c r="Q1848" s="242"/>
      <c r="R1848" s="242"/>
      <c r="S1848" s="242"/>
      <c r="T1848" s="242"/>
      <c r="U1848" s="242"/>
      <c r="V1848" s="211"/>
      <c r="W1848" s="212" t="s">
        <v>434</v>
      </c>
    </row>
    <row r="1849" spans="1:23" ht="12.75" customHeight="1" outlineLevel="1">
      <c r="A1849" s="118">
        <f t="shared" si="137"/>
        <v>0</v>
      </c>
      <c r="D1849" s="142"/>
      <c r="E1849" s="107"/>
      <c r="F1849" s="107"/>
      <c r="G1849" s="107"/>
      <c r="H1849" s="107"/>
      <c r="I1849" s="107"/>
      <c r="J1849" s="107"/>
      <c r="K1849" s="107"/>
      <c r="L1849" s="107"/>
      <c r="M1849" s="107"/>
      <c r="N1849" s="107"/>
      <c r="O1849" s="107"/>
      <c r="P1849" s="107"/>
      <c r="Q1849" s="107"/>
      <c r="R1849" s="107"/>
      <c r="S1849" s="107"/>
      <c r="T1849" s="107"/>
      <c r="U1849" s="107"/>
      <c r="V1849" s="116"/>
    </row>
    <row r="1850" spans="1:23" ht="12.75" customHeight="1" outlineLevel="1">
      <c r="A1850" s="118">
        <f t="shared" si="137"/>
        <v>0</v>
      </c>
      <c r="C1850" s="111" t="s">
        <v>1552</v>
      </c>
      <c r="D1850" s="142"/>
      <c r="V1850" s="116"/>
    </row>
    <row r="1851" spans="1:23" ht="12.75" customHeight="1" outlineLevel="1">
      <c r="A1851" s="118">
        <f t="shared" si="137"/>
        <v>0</v>
      </c>
      <c r="B1851" s="209"/>
      <c r="C1851" s="210"/>
      <c r="D1851" s="178"/>
      <c r="E1851" s="213" t="s">
        <v>1646</v>
      </c>
      <c r="F1851" s="312"/>
      <c r="G1851" s="213" t="s">
        <v>29</v>
      </c>
      <c r="H1851" s="213"/>
      <c r="I1851" s="213"/>
      <c r="J1851" s="242"/>
      <c r="K1851" s="242"/>
      <c r="L1851" s="242"/>
      <c r="M1851" s="242"/>
      <c r="N1851" s="242"/>
      <c r="O1851" s="242"/>
      <c r="P1851" s="242"/>
      <c r="Q1851" s="242"/>
      <c r="R1851" s="242"/>
      <c r="S1851" s="242"/>
      <c r="T1851" s="242"/>
      <c r="U1851" s="242"/>
      <c r="V1851" s="211"/>
      <c r="W1851" s="212" t="s">
        <v>434</v>
      </c>
    </row>
    <row r="1852" spans="1:23" ht="12.75" customHeight="1" outlineLevel="1">
      <c r="A1852" s="118">
        <f t="shared" si="137"/>
        <v>0</v>
      </c>
      <c r="B1852" s="209"/>
      <c r="C1852" s="210"/>
      <c r="D1852" s="178"/>
      <c r="E1852" s="213" t="s">
        <v>1647</v>
      </c>
      <c r="F1852" s="312"/>
      <c r="G1852" s="213" t="s">
        <v>29</v>
      </c>
      <c r="H1852" s="213"/>
      <c r="I1852" s="213"/>
      <c r="J1852" s="242"/>
      <c r="K1852" s="242"/>
      <c r="L1852" s="242"/>
      <c r="M1852" s="242"/>
      <c r="N1852" s="242"/>
      <c r="O1852" s="242"/>
      <c r="P1852" s="242"/>
      <c r="Q1852" s="242"/>
      <c r="R1852" s="242"/>
      <c r="S1852" s="242"/>
      <c r="T1852" s="242"/>
      <c r="U1852" s="242"/>
      <c r="V1852" s="211"/>
      <c r="W1852" s="212" t="s">
        <v>434</v>
      </c>
    </row>
    <row r="1853" spans="1:23" ht="12.75" customHeight="1" outlineLevel="1">
      <c r="A1853" s="118">
        <f t="shared" si="137"/>
        <v>0</v>
      </c>
      <c r="B1853" s="209"/>
      <c r="C1853" s="210"/>
      <c r="D1853" s="178"/>
      <c r="E1853" s="213" t="s">
        <v>1648</v>
      </c>
      <c r="F1853" s="312"/>
      <c r="G1853" s="213" t="s">
        <v>29</v>
      </c>
      <c r="H1853" s="213"/>
      <c r="I1853" s="213"/>
      <c r="J1853" s="242"/>
      <c r="K1853" s="242"/>
      <c r="L1853" s="242"/>
      <c r="M1853" s="242"/>
      <c r="N1853" s="242"/>
      <c r="O1853" s="242"/>
      <c r="P1853" s="242"/>
      <c r="Q1853" s="242"/>
      <c r="R1853" s="242"/>
      <c r="S1853" s="242"/>
      <c r="T1853" s="242"/>
      <c r="U1853" s="242"/>
      <c r="V1853" s="211"/>
      <c r="W1853" s="212" t="s">
        <v>434</v>
      </c>
    </row>
    <row r="1854" spans="1:23" ht="12.75" customHeight="1" outlineLevel="1">
      <c r="A1854" s="118">
        <f t="shared" si="137"/>
        <v>0</v>
      </c>
      <c r="D1854" s="142"/>
      <c r="V1854" s="116"/>
    </row>
    <row r="1855" spans="1:23" ht="12.75" customHeight="1" outlineLevel="1">
      <c r="A1855" s="118">
        <f t="shared" si="137"/>
        <v>0</v>
      </c>
      <c r="B1855" s="209"/>
      <c r="C1855" s="210"/>
      <c r="D1855" s="178"/>
      <c r="E1855" s="213" t="s">
        <v>1649</v>
      </c>
      <c r="F1855" s="312"/>
      <c r="G1855" s="213" t="s">
        <v>29</v>
      </c>
      <c r="H1855" s="213"/>
      <c r="I1855" s="213"/>
      <c r="J1855" s="242"/>
      <c r="K1855" s="242"/>
      <c r="L1855" s="242"/>
      <c r="M1855" s="242"/>
      <c r="N1855" s="242"/>
      <c r="O1855" s="242"/>
      <c r="P1855" s="242"/>
      <c r="Q1855" s="242"/>
      <c r="R1855" s="242"/>
      <c r="S1855" s="242"/>
      <c r="T1855" s="242"/>
      <c r="U1855" s="242"/>
      <c r="V1855" s="211"/>
      <c r="W1855" s="212" t="s">
        <v>434</v>
      </c>
    </row>
    <row r="1856" spans="1:23" ht="12.75" customHeight="1" outlineLevel="1">
      <c r="A1856" s="118">
        <f t="shared" si="137"/>
        <v>0</v>
      </c>
      <c r="B1856" s="209"/>
      <c r="C1856" s="210"/>
      <c r="D1856" s="178"/>
      <c r="E1856" s="213" t="s">
        <v>1650</v>
      </c>
      <c r="F1856" s="312"/>
      <c r="G1856" s="213" t="s">
        <v>29</v>
      </c>
      <c r="H1856" s="213"/>
      <c r="I1856" s="213"/>
      <c r="J1856" s="242"/>
      <c r="K1856" s="242"/>
      <c r="L1856" s="242"/>
      <c r="M1856" s="242"/>
      <c r="N1856" s="242"/>
      <c r="O1856" s="242"/>
      <c r="P1856" s="242"/>
      <c r="Q1856" s="242"/>
      <c r="R1856" s="242"/>
      <c r="S1856" s="242"/>
      <c r="T1856" s="242"/>
      <c r="U1856" s="242"/>
      <c r="V1856" s="211"/>
      <c r="W1856" s="212" t="s">
        <v>434</v>
      </c>
    </row>
    <row r="1857" spans="1:23" ht="12.75" customHeight="1" outlineLevel="1">
      <c r="A1857" s="118">
        <f t="shared" si="137"/>
        <v>0</v>
      </c>
      <c r="D1857" s="142"/>
      <c r="V1857" s="116"/>
    </row>
    <row r="1858" spans="1:23" ht="12.75" customHeight="1" outlineLevel="1">
      <c r="A1858" s="118">
        <f t="shared" si="137"/>
        <v>0</v>
      </c>
      <c r="B1858" s="209"/>
      <c r="C1858" s="210"/>
      <c r="D1858" s="178"/>
      <c r="E1858" s="213" t="s">
        <v>1651</v>
      </c>
      <c r="F1858" s="312"/>
      <c r="G1858" s="213" t="s">
        <v>29</v>
      </c>
      <c r="H1858" s="213"/>
      <c r="I1858" s="213"/>
      <c r="J1858" s="242"/>
      <c r="K1858" s="242"/>
      <c r="L1858" s="242"/>
      <c r="M1858" s="242"/>
      <c r="N1858" s="242"/>
      <c r="O1858" s="242"/>
      <c r="P1858" s="242"/>
      <c r="Q1858" s="242"/>
      <c r="R1858" s="242"/>
      <c r="S1858" s="242"/>
      <c r="T1858" s="242"/>
      <c r="U1858" s="242"/>
      <c r="V1858" s="211"/>
      <c r="W1858" s="212" t="s">
        <v>434</v>
      </c>
    </row>
    <row r="1859" spans="1:23" ht="12.75" customHeight="1" outlineLevel="1">
      <c r="A1859" s="118">
        <f t="shared" si="137"/>
        <v>0</v>
      </c>
      <c r="D1859" s="142"/>
      <c r="V1859" s="116"/>
    </row>
    <row r="1860" spans="1:23" ht="12.75" customHeight="1" outlineLevel="1">
      <c r="A1860" s="118">
        <f t="shared" si="137"/>
        <v>0</v>
      </c>
      <c r="B1860" s="209"/>
      <c r="C1860" s="210"/>
      <c r="D1860" s="178"/>
      <c r="E1860" s="213" t="s">
        <v>1652</v>
      </c>
      <c r="F1860" s="312"/>
      <c r="G1860" s="213" t="s">
        <v>29</v>
      </c>
      <c r="H1860" s="213"/>
      <c r="I1860" s="213"/>
      <c r="J1860" s="242"/>
      <c r="K1860" s="242"/>
      <c r="L1860" s="242"/>
      <c r="M1860" s="242"/>
      <c r="N1860" s="242"/>
      <c r="O1860" s="242"/>
      <c r="P1860" s="242"/>
      <c r="Q1860" s="242"/>
      <c r="R1860" s="242"/>
      <c r="S1860" s="242"/>
      <c r="T1860" s="242"/>
      <c r="U1860" s="242"/>
      <c r="V1860" s="211"/>
      <c r="W1860" s="212" t="s">
        <v>434</v>
      </c>
    </row>
    <row r="1861" spans="1:23" ht="12.75" customHeight="1" outlineLevel="1">
      <c r="A1861" s="118">
        <f t="shared" si="137"/>
        <v>0</v>
      </c>
      <c r="B1861" s="209"/>
      <c r="C1861" s="210"/>
      <c r="D1861" s="178"/>
      <c r="E1861" s="213" t="s">
        <v>1653</v>
      </c>
      <c r="F1861" s="312"/>
      <c r="G1861" s="213" t="s">
        <v>29</v>
      </c>
      <c r="H1861" s="213"/>
      <c r="I1861" s="213"/>
      <c r="J1861" s="242"/>
      <c r="K1861" s="242"/>
      <c r="L1861" s="242"/>
      <c r="M1861" s="242"/>
      <c r="N1861" s="242"/>
      <c r="O1861" s="242"/>
      <c r="P1861" s="242"/>
      <c r="Q1861" s="242"/>
      <c r="R1861" s="242"/>
      <c r="S1861" s="242"/>
      <c r="T1861" s="242"/>
      <c r="U1861" s="242"/>
      <c r="V1861" s="211"/>
      <c r="W1861" s="212" t="s">
        <v>434</v>
      </c>
    </row>
    <row r="1862" spans="1:23" ht="12.75" customHeight="1" outlineLevel="1">
      <c r="A1862" s="118">
        <f t="shared" si="137"/>
        <v>0</v>
      </c>
      <c r="D1862" s="142"/>
      <c r="V1862" s="116"/>
    </row>
    <row r="1863" spans="1:23" ht="12.75" customHeight="1" outlineLevel="1">
      <c r="A1863" s="118">
        <f t="shared" si="137"/>
        <v>0</v>
      </c>
      <c r="B1863" s="138" t="s">
        <v>40</v>
      </c>
      <c r="C1863" s="138"/>
      <c r="D1863" s="151"/>
      <c r="E1863" s="139"/>
      <c r="J1863" s="158"/>
      <c r="K1863" s="158"/>
      <c r="L1863" s="158"/>
      <c r="M1863" s="158"/>
      <c r="N1863" s="158"/>
      <c r="O1863" s="158"/>
      <c r="P1863" s="158"/>
      <c r="Q1863" s="158"/>
      <c r="R1863" s="158"/>
      <c r="S1863" s="158"/>
      <c r="T1863" s="158"/>
      <c r="U1863" s="158"/>
      <c r="V1863" s="116"/>
    </row>
    <row r="1864" spans="1:23" ht="12.75" customHeight="1" outlineLevel="1">
      <c r="A1864" s="118">
        <f t="shared" si="137"/>
        <v>0</v>
      </c>
      <c r="D1864" s="142"/>
      <c r="J1864" s="158"/>
      <c r="K1864" s="158"/>
      <c r="L1864" s="158"/>
      <c r="M1864" s="158"/>
      <c r="N1864" s="158"/>
      <c r="O1864" s="158"/>
      <c r="P1864" s="158"/>
      <c r="Q1864" s="158"/>
      <c r="R1864" s="158"/>
      <c r="S1864" s="158"/>
      <c r="T1864" s="158"/>
      <c r="U1864" s="158"/>
      <c r="V1864" s="116"/>
    </row>
    <row r="1865" spans="1:23" ht="12.75" customHeight="1" outlineLevel="1">
      <c r="A1865" s="118">
        <f t="shared" si="137"/>
        <v>0</v>
      </c>
      <c r="C1865" s="111" t="s">
        <v>1654</v>
      </c>
      <c r="D1865" s="142"/>
      <c r="V1865" s="116"/>
    </row>
    <row r="1866" spans="1:23" ht="12.75" customHeight="1" outlineLevel="1">
      <c r="A1866" s="118">
        <f t="shared" si="137"/>
        <v>0</v>
      </c>
      <c r="B1866" s="209"/>
      <c r="C1866" s="210"/>
      <c r="D1866" s="178"/>
      <c r="E1866" s="185" t="s">
        <v>1655</v>
      </c>
      <c r="F1866" s="185">
        <v>0</v>
      </c>
      <c r="G1866" s="185" t="s">
        <v>29</v>
      </c>
      <c r="H1866" s="185">
        <v>0</v>
      </c>
      <c r="I1866" s="185">
        <v>0</v>
      </c>
      <c r="J1866" s="187">
        <v>0</v>
      </c>
      <c r="K1866" s="187">
        <v>13.6299973276271</v>
      </c>
      <c r="L1866" s="187">
        <v>50.497747243525303</v>
      </c>
      <c r="M1866" s="187">
        <v>59.145334714124097</v>
      </c>
      <c r="N1866" s="187">
        <v>88.762651356507902</v>
      </c>
      <c r="O1866" s="187">
        <v>90.918786069162493</v>
      </c>
      <c r="P1866" s="187">
        <v>72.579347563159303</v>
      </c>
      <c r="Q1866" s="187">
        <v>0</v>
      </c>
      <c r="R1866" s="187">
        <v>0</v>
      </c>
      <c r="S1866" s="187">
        <v>0</v>
      </c>
      <c r="T1866" s="187">
        <v>0</v>
      </c>
      <c r="U1866" s="187">
        <v>0</v>
      </c>
      <c r="V1866" s="211"/>
      <c r="W1866" s="212" t="s">
        <v>434</v>
      </c>
    </row>
    <row r="1867" spans="1:23" ht="12.75" customHeight="1" outlineLevel="1">
      <c r="A1867" s="118">
        <f t="shared" si="137"/>
        <v>0</v>
      </c>
      <c r="D1867" s="142"/>
      <c r="V1867" s="116"/>
    </row>
    <row r="1868" spans="1:23" ht="12.75" customHeight="1" outlineLevel="1">
      <c r="A1868" s="118">
        <f t="shared" si="137"/>
        <v>0</v>
      </c>
      <c r="C1868" s="111" t="s">
        <v>1656</v>
      </c>
      <c r="D1868" s="142"/>
      <c r="V1868" s="116"/>
    </row>
    <row r="1869" spans="1:23" ht="12.75" customHeight="1" outlineLevel="1">
      <c r="A1869" s="118">
        <f t="shared" si="137"/>
        <v>0</v>
      </c>
      <c r="B1869" s="209"/>
      <c r="C1869" s="210"/>
      <c r="D1869" s="178"/>
      <c r="E1869" s="185" t="s">
        <v>1657</v>
      </c>
      <c r="F1869" s="185">
        <v>0</v>
      </c>
      <c r="G1869" s="185" t="s">
        <v>29</v>
      </c>
      <c r="H1869" s="185">
        <v>0</v>
      </c>
      <c r="I1869" s="185">
        <v>0</v>
      </c>
      <c r="J1869" s="187">
        <v>0</v>
      </c>
      <c r="K1869" s="187">
        <v>270.5762402468809</v>
      </c>
      <c r="L1869" s="187">
        <v>276.33565031380931</v>
      </c>
      <c r="M1869" s="187">
        <v>300.18604524800139</v>
      </c>
      <c r="N1869" s="187">
        <v>310.60563226897568</v>
      </c>
      <c r="O1869" s="187">
        <v>307.43075305273908</v>
      </c>
      <c r="P1869" s="187">
        <v>306.3082178502537</v>
      </c>
      <c r="Q1869" s="187">
        <v>0</v>
      </c>
      <c r="R1869" s="187">
        <v>0</v>
      </c>
      <c r="S1869" s="187">
        <v>0</v>
      </c>
      <c r="T1869" s="187">
        <v>0</v>
      </c>
      <c r="U1869" s="187">
        <v>0</v>
      </c>
      <c r="V1869" s="211"/>
      <c r="W1869" s="212" t="s">
        <v>434</v>
      </c>
    </row>
    <row r="1870" spans="1:23" ht="12.75" customHeight="1" outlineLevel="1">
      <c r="A1870" s="118">
        <f t="shared" si="137"/>
        <v>0</v>
      </c>
      <c r="B1870" s="209"/>
      <c r="C1870" s="210"/>
      <c r="D1870" s="178"/>
      <c r="E1870" s="185" t="s">
        <v>1658</v>
      </c>
      <c r="F1870" s="185">
        <v>0</v>
      </c>
      <c r="G1870" s="185" t="s">
        <v>29</v>
      </c>
      <c r="H1870" s="185">
        <v>0</v>
      </c>
      <c r="I1870" s="185">
        <v>0</v>
      </c>
      <c r="J1870" s="187">
        <v>0</v>
      </c>
      <c r="K1870" s="187">
        <v>-286.19664899168902</v>
      </c>
      <c r="L1870" s="187">
        <v>-281.47160157699699</v>
      </c>
      <c r="M1870" s="187">
        <v>-278.20937647593303</v>
      </c>
      <c r="N1870" s="187">
        <v>-276.84754236629999</v>
      </c>
      <c r="O1870" s="187">
        <v>-276.08315987661501</v>
      </c>
      <c r="P1870" s="187">
        <v>-281.26856083233002</v>
      </c>
      <c r="Q1870" s="187">
        <v>0</v>
      </c>
      <c r="R1870" s="187">
        <v>0</v>
      </c>
      <c r="S1870" s="187">
        <v>0</v>
      </c>
      <c r="T1870" s="187">
        <v>0</v>
      </c>
      <c r="U1870" s="187">
        <v>0</v>
      </c>
      <c r="V1870" s="211"/>
      <c r="W1870" s="212" t="s">
        <v>434</v>
      </c>
    </row>
    <row r="1871" spans="1:23" ht="12.75" customHeight="1" outlineLevel="1">
      <c r="A1871" s="118">
        <f t="shared" si="137"/>
        <v>0</v>
      </c>
      <c r="B1871" s="209"/>
      <c r="C1871" s="210"/>
      <c r="D1871" s="178"/>
      <c r="E1871" s="185" t="s">
        <v>1659</v>
      </c>
      <c r="F1871" s="185">
        <v>0</v>
      </c>
      <c r="G1871" s="185" t="s">
        <v>29</v>
      </c>
      <c r="H1871" s="185">
        <v>0</v>
      </c>
      <c r="I1871" s="185">
        <v>0</v>
      </c>
      <c r="J1871" s="187">
        <v>0</v>
      </c>
      <c r="K1871" s="187">
        <v>-388.23059955677599</v>
      </c>
      <c r="L1871" s="187">
        <v>-391.33261775512398</v>
      </c>
      <c r="M1871" s="187">
        <v>-400.401560754819</v>
      </c>
      <c r="N1871" s="187">
        <v>-400.48958687916502</v>
      </c>
      <c r="O1871" s="187">
        <v>-391.58406135390601</v>
      </c>
      <c r="P1871" s="187">
        <v>-388.78765100068699</v>
      </c>
      <c r="Q1871" s="187">
        <v>0</v>
      </c>
      <c r="R1871" s="187">
        <v>0</v>
      </c>
      <c r="S1871" s="187">
        <v>0</v>
      </c>
      <c r="T1871" s="187">
        <v>0</v>
      </c>
      <c r="U1871" s="187">
        <v>0</v>
      </c>
      <c r="V1871" s="211"/>
      <c r="W1871" s="212" t="s">
        <v>434</v>
      </c>
    </row>
    <row r="1872" spans="1:23" ht="12.75" customHeight="1" outlineLevel="1">
      <c r="A1872" s="118">
        <f t="shared" si="137"/>
        <v>0</v>
      </c>
      <c r="B1872" s="209"/>
      <c r="C1872" s="210"/>
      <c r="D1872" s="178"/>
      <c r="E1872" s="185" t="s">
        <v>1660</v>
      </c>
      <c r="F1872" s="185">
        <v>0</v>
      </c>
      <c r="G1872" s="185" t="s">
        <v>29</v>
      </c>
      <c r="H1872" s="185">
        <v>0</v>
      </c>
      <c r="I1872" s="185">
        <v>0</v>
      </c>
      <c r="J1872" s="187">
        <v>0</v>
      </c>
      <c r="K1872" s="187">
        <v>-148.429912779164</v>
      </c>
      <c r="L1872" s="317">
        <v>-162.40150422656399</v>
      </c>
      <c r="M1872" s="187">
        <v>-207.73941978772501</v>
      </c>
      <c r="N1872" s="187">
        <v>-215.46006868000299</v>
      </c>
      <c r="O1872" s="187">
        <v>-182.344964489365</v>
      </c>
      <c r="P1872" s="187">
        <v>-156.89308908725801</v>
      </c>
      <c r="Q1872" s="187">
        <v>0</v>
      </c>
      <c r="R1872" s="187">
        <v>0</v>
      </c>
      <c r="S1872" s="187">
        <v>0</v>
      </c>
      <c r="T1872" s="187">
        <v>0</v>
      </c>
      <c r="U1872" s="187">
        <v>0</v>
      </c>
      <c r="V1872" s="211"/>
      <c r="W1872" s="212" t="s">
        <v>434</v>
      </c>
    </row>
    <row r="1873" spans="1:23" ht="12.75" customHeight="1" outlineLevel="1">
      <c r="A1873" s="118">
        <f t="shared" si="137"/>
        <v>0</v>
      </c>
      <c r="D1873" s="142"/>
      <c r="V1873" s="116"/>
    </row>
    <row r="1874" spans="1:23" ht="12.75" customHeight="1" outlineLevel="1">
      <c r="A1874" s="118">
        <f t="shared" si="137"/>
        <v>0</v>
      </c>
      <c r="C1874" s="111" t="s">
        <v>1549</v>
      </c>
      <c r="D1874" s="142"/>
      <c r="E1874" s="107"/>
      <c r="F1874" s="107"/>
      <c r="G1874" s="107"/>
      <c r="H1874" s="107"/>
      <c r="I1874" s="107"/>
      <c r="J1874" s="107"/>
      <c r="K1874" s="107"/>
      <c r="L1874" s="107"/>
      <c r="M1874" s="107"/>
      <c r="N1874" s="107"/>
      <c r="O1874" s="107"/>
      <c r="P1874" s="107"/>
      <c r="Q1874" s="107"/>
      <c r="R1874" s="107"/>
      <c r="S1874" s="107"/>
      <c r="T1874" s="107"/>
      <c r="U1874" s="107"/>
      <c r="V1874" s="116"/>
    </row>
    <row r="1875" spans="1:23" ht="12.75" customHeight="1" outlineLevel="1">
      <c r="A1875" s="118">
        <f t="shared" si="137"/>
        <v>0</v>
      </c>
      <c r="B1875" s="209"/>
      <c r="C1875" s="210"/>
      <c r="D1875" s="178"/>
      <c r="E1875" s="185" t="s">
        <v>1661</v>
      </c>
      <c r="F1875" s="185">
        <v>0</v>
      </c>
      <c r="G1875" s="185" t="s">
        <v>29</v>
      </c>
      <c r="H1875" s="185">
        <v>0</v>
      </c>
      <c r="I1875" s="185">
        <v>0</v>
      </c>
      <c r="J1875" s="187">
        <v>0</v>
      </c>
      <c r="K1875" s="187">
        <v>18.100000000000001</v>
      </c>
      <c r="L1875" s="187">
        <v>18.100000000000001</v>
      </c>
      <c r="M1875" s="187">
        <v>18.100000000000001</v>
      </c>
      <c r="N1875" s="187">
        <v>18.100000000000001</v>
      </c>
      <c r="O1875" s="187">
        <v>18.100000000000001</v>
      </c>
      <c r="P1875" s="187">
        <v>18.100000000000001</v>
      </c>
      <c r="Q1875" s="187">
        <v>0</v>
      </c>
      <c r="R1875" s="187">
        <v>0</v>
      </c>
      <c r="S1875" s="187">
        <v>0</v>
      </c>
      <c r="T1875" s="187">
        <v>0</v>
      </c>
      <c r="U1875" s="187">
        <v>0</v>
      </c>
      <c r="V1875" s="211"/>
      <c r="W1875" s="212" t="s">
        <v>434</v>
      </c>
    </row>
    <row r="1876" spans="1:23" ht="12.75" customHeight="1" outlineLevel="1">
      <c r="A1876" s="118">
        <f t="shared" si="137"/>
        <v>0</v>
      </c>
      <c r="D1876" s="142"/>
      <c r="V1876" s="116"/>
    </row>
    <row r="1877" spans="1:23" ht="12.75" customHeight="1" outlineLevel="1">
      <c r="A1877" s="118">
        <f t="shared" si="137"/>
        <v>0</v>
      </c>
      <c r="B1877" s="209"/>
      <c r="C1877" s="210"/>
      <c r="D1877" s="178"/>
      <c r="E1877" s="185" t="s">
        <v>1662</v>
      </c>
      <c r="F1877" s="185">
        <v>0</v>
      </c>
      <c r="G1877" s="185" t="s">
        <v>29</v>
      </c>
      <c r="H1877" s="185">
        <v>0</v>
      </c>
      <c r="I1877" s="185">
        <v>0</v>
      </c>
      <c r="J1877" s="187">
        <v>0</v>
      </c>
      <c r="K1877" s="187">
        <v>1504.7447204</v>
      </c>
      <c r="L1877" s="187">
        <v>1504.7447204</v>
      </c>
      <c r="M1877" s="187">
        <v>1504.7447204</v>
      </c>
      <c r="N1877" s="187">
        <v>1504.7447204</v>
      </c>
      <c r="O1877" s="187">
        <v>1504.7447204</v>
      </c>
      <c r="P1877" s="187">
        <v>1504.7447204</v>
      </c>
      <c r="Q1877" s="187">
        <v>0</v>
      </c>
      <c r="R1877" s="187">
        <v>0</v>
      </c>
      <c r="S1877" s="187">
        <v>0</v>
      </c>
      <c r="T1877" s="187">
        <v>0</v>
      </c>
      <c r="U1877" s="187">
        <v>0</v>
      </c>
      <c r="V1877" s="211"/>
      <c r="W1877" s="212" t="s">
        <v>434</v>
      </c>
    </row>
    <row r="1878" spans="1:23" ht="12.75" customHeight="1" outlineLevel="1">
      <c r="A1878" s="118">
        <f t="shared" si="137"/>
        <v>0</v>
      </c>
      <c r="D1878" s="142"/>
      <c r="V1878" s="116"/>
    </row>
    <row r="1879" spans="1:23" ht="12.75" customHeight="1" outlineLevel="1">
      <c r="A1879" s="118">
        <f t="shared" si="137"/>
        <v>0</v>
      </c>
      <c r="C1879" s="111" t="s">
        <v>1663</v>
      </c>
      <c r="D1879" s="142"/>
      <c r="E1879" s="107"/>
      <c r="F1879" s="107"/>
      <c r="G1879" s="107"/>
      <c r="H1879" s="107"/>
      <c r="I1879" s="107"/>
      <c r="J1879" s="107"/>
      <c r="K1879" s="107"/>
      <c r="L1879" s="107"/>
      <c r="M1879" s="107"/>
      <c r="N1879" s="107"/>
      <c r="O1879" s="107"/>
      <c r="P1879" s="107"/>
      <c r="Q1879" s="107"/>
      <c r="R1879" s="107"/>
      <c r="S1879" s="107"/>
      <c r="T1879" s="107"/>
      <c r="U1879" s="107"/>
      <c r="V1879" s="116"/>
    </row>
    <row r="1880" spans="1:23" ht="12.75" customHeight="1" outlineLevel="1">
      <c r="A1880" s="118">
        <f t="shared" si="137"/>
        <v>0</v>
      </c>
      <c r="B1880" s="209"/>
      <c r="C1880" s="210"/>
      <c r="D1880" s="178"/>
      <c r="E1880" s="185" t="s">
        <v>1664</v>
      </c>
      <c r="F1880" s="185">
        <v>0</v>
      </c>
      <c r="G1880" s="185" t="s">
        <v>29</v>
      </c>
      <c r="H1880" s="185">
        <v>0</v>
      </c>
      <c r="I1880" s="185">
        <v>0</v>
      </c>
      <c r="J1880" s="187">
        <v>0</v>
      </c>
      <c r="K1880" s="187">
        <v>-258.59220949480999</v>
      </c>
      <c r="L1880" s="187">
        <v>-236.65783042989401</v>
      </c>
      <c r="M1880" s="187">
        <v>-214.18066506006301</v>
      </c>
      <c r="N1880" s="187">
        <v>-191.035875454202</v>
      </c>
      <c r="O1880" s="187">
        <v>-167.22290583537199</v>
      </c>
      <c r="P1880" s="187">
        <v>-142.828981871531</v>
      </c>
      <c r="Q1880" s="187">
        <v>0</v>
      </c>
      <c r="R1880" s="187">
        <v>0</v>
      </c>
      <c r="S1880" s="187">
        <v>0</v>
      </c>
      <c r="T1880" s="187">
        <v>0</v>
      </c>
      <c r="U1880" s="187">
        <v>0</v>
      </c>
      <c r="V1880" s="211"/>
      <c r="W1880" s="212" t="s">
        <v>434</v>
      </c>
    </row>
    <row r="1881" spans="1:23" ht="12.75" customHeight="1" outlineLevel="1">
      <c r="A1881" s="118">
        <f t="shared" si="137"/>
        <v>0</v>
      </c>
      <c r="B1881" s="209"/>
      <c r="C1881" s="210"/>
      <c r="D1881" s="178"/>
      <c r="E1881" s="185" t="s">
        <v>1665</v>
      </c>
      <c r="F1881" s="185">
        <v>0</v>
      </c>
      <c r="G1881" s="185" t="s">
        <v>29</v>
      </c>
      <c r="H1881" s="185">
        <v>0</v>
      </c>
      <c r="I1881" s="185">
        <v>0</v>
      </c>
      <c r="J1881" s="187">
        <v>0</v>
      </c>
      <c r="K1881" s="187">
        <v>-111.3</v>
      </c>
      <c r="L1881" s="187">
        <v>-111.3</v>
      </c>
      <c r="M1881" s="187">
        <v>-111.3</v>
      </c>
      <c r="N1881" s="187">
        <v>-111.3</v>
      </c>
      <c r="O1881" s="187">
        <v>-111.3</v>
      </c>
      <c r="P1881" s="187">
        <v>-111.3</v>
      </c>
      <c r="Q1881" s="187">
        <v>0</v>
      </c>
      <c r="R1881" s="187">
        <v>0</v>
      </c>
      <c r="S1881" s="187">
        <v>0</v>
      </c>
      <c r="T1881" s="187">
        <v>0</v>
      </c>
      <c r="U1881" s="187">
        <v>0</v>
      </c>
      <c r="V1881" s="211"/>
      <c r="W1881" s="212" t="s">
        <v>434</v>
      </c>
    </row>
    <row r="1882" spans="1:23" ht="12.75" customHeight="1" outlineLevel="1">
      <c r="A1882" s="118">
        <f t="shared" si="137"/>
        <v>0</v>
      </c>
      <c r="B1882" s="209"/>
      <c r="C1882" s="210"/>
      <c r="D1882" s="142"/>
      <c r="E1882" s="185" t="s">
        <v>1666</v>
      </c>
      <c r="F1882" s="185">
        <v>0</v>
      </c>
      <c r="G1882" s="185" t="s">
        <v>29</v>
      </c>
      <c r="H1882" s="185">
        <v>0</v>
      </c>
      <c r="I1882" s="185">
        <v>0</v>
      </c>
      <c r="J1882" s="187">
        <v>-587.72297738217299</v>
      </c>
      <c r="K1882" s="187">
        <v>-587.72297738217299</v>
      </c>
      <c r="L1882" s="187">
        <v>-587.72297738217299</v>
      </c>
      <c r="M1882" s="187">
        <v>-587.72297738217299</v>
      </c>
      <c r="N1882" s="187">
        <v>-587.72297738217299</v>
      </c>
      <c r="O1882" s="187">
        <v>-587.72297738217299</v>
      </c>
      <c r="P1882" s="187">
        <v>-587.72297738217299</v>
      </c>
      <c r="Q1882" s="187">
        <v>-587.72297738217299</v>
      </c>
      <c r="R1882" s="187">
        <v>-587.72297738217299</v>
      </c>
      <c r="S1882" s="187">
        <v>-587.72297738217299</v>
      </c>
      <c r="T1882" s="187">
        <v>-587.72297738217299</v>
      </c>
      <c r="U1882" s="187">
        <v>-587.72297738217299</v>
      </c>
      <c r="V1882" s="211"/>
      <c r="W1882" s="212" t="s">
        <v>434</v>
      </c>
    </row>
    <row r="1883" spans="1:23" ht="12.75" customHeight="1" outlineLevel="1">
      <c r="A1883" s="118">
        <f t="shared" si="137"/>
        <v>0</v>
      </c>
      <c r="D1883" s="142"/>
      <c r="E1883" s="107"/>
      <c r="F1883" s="107"/>
      <c r="G1883" s="107"/>
      <c r="H1883" s="107"/>
      <c r="I1883" s="107"/>
      <c r="J1883" s="107"/>
      <c r="K1883" s="107"/>
      <c r="L1883" s="107"/>
      <c r="M1883" s="107"/>
      <c r="N1883" s="107"/>
      <c r="O1883" s="107"/>
      <c r="P1883" s="107"/>
      <c r="Q1883" s="107"/>
      <c r="R1883" s="107"/>
      <c r="S1883" s="107"/>
      <c r="T1883" s="107"/>
      <c r="U1883" s="107"/>
      <c r="V1883" s="116"/>
    </row>
    <row r="1884" spans="1:23" ht="12.75" customHeight="1" outlineLevel="1">
      <c r="A1884" s="118">
        <f t="shared" si="137"/>
        <v>0</v>
      </c>
      <c r="B1884" s="209"/>
      <c r="C1884" s="210"/>
      <c r="D1884" s="164" t="s">
        <v>1667</v>
      </c>
      <c r="E1884" s="185" t="s">
        <v>1668</v>
      </c>
      <c r="F1884" s="213"/>
      <c r="G1884" s="213" t="s">
        <v>29</v>
      </c>
      <c r="H1884" s="213"/>
      <c r="I1884" s="213"/>
      <c r="J1884" s="187">
        <v>0</v>
      </c>
      <c r="K1884" s="187">
        <v>818.5</v>
      </c>
      <c r="L1884" s="187">
        <v>786.6</v>
      </c>
      <c r="M1884" s="187">
        <v>754.70000000000095</v>
      </c>
      <c r="N1884" s="187">
        <v>722.80000000000098</v>
      </c>
      <c r="O1884" s="187">
        <v>690.900000000001</v>
      </c>
      <c r="P1884" s="187">
        <v>659.00000000000102</v>
      </c>
      <c r="Q1884" s="187">
        <v>0</v>
      </c>
      <c r="R1884" s="187">
        <v>0</v>
      </c>
      <c r="S1884" s="187">
        <v>0</v>
      </c>
      <c r="T1884" s="187">
        <v>0</v>
      </c>
      <c r="U1884" s="187">
        <v>0</v>
      </c>
      <c r="V1884" s="211"/>
      <c r="W1884" s="212" t="s">
        <v>434</v>
      </c>
    </row>
    <row r="1885" spans="1:23" ht="12.75" customHeight="1" outlineLevel="1">
      <c r="A1885" s="118">
        <f t="shared" si="137"/>
        <v>0</v>
      </c>
      <c r="D1885" s="142"/>
      <c r="E1885" s="107"/>
      <c r="F1885" s="107"/>
      <c r="G1885" s="107"/>
      <c r="H1885" s="107"/>
      <c r="I1885" s="107"/>
      <c r="J1885" s="107"/>
      <c r="K1885" s="107"/>
      <c r="L1885" s="107"/>
      <c r="M1885" s="107"/>
      <c r="N1885" s="107"/>
      <c r="O1885" s="107"/>
      <c r="P1885" s="107"/>
      <c r="Q1885" s="107"/>
      <c r="R1885" s="107"/>
      <c r="S1885" s="107"/>
      <c r="T1885" s="107"/>
      <c r="U1885" s="107"/>
      <c r="V1885" s="116"/>
    </row>
    <row r="1886" spans="1:23" ht="12.75" customHeight="1" outlineLevel="1">
      <c r="A1886" s="118">
        <f t="shared" si="137"/>
        <v>0</v>
      </c>
      <c r="C1886" s="111" t="s">
        <v>1669</v>
      </c>
      <c r="D1886" s="142"/>
      <c r="E1886" s="107"/>
      <c r="F1886" s="107"/>
      <c r="G1886" s="107"/>
      <c r="H1886" s="107"/>
      <c r="I1886" s="107"/>
      <c r="J1886" s="107"/>
      <c r="K1886" s="107"/>
      <c r="L1886" s="107"/>
      <c r="M1886" s="107"/>
      <c r="N1886" s="107"/>
      <c r="O1886" s="107"/>
      <c r="P1886" s="107"/>
      <c r="Q1886" s="107"/>
      <c r="R1886" s="107"/>
      <c r="S1886" s="107"/>
      <c r="T1886" s="107"/>
      <c r="U1886" s="107"/>
      <c r="V1886" s="116"/>
    </row>
    <row r="1887" spans="1:23" ht="12.75" customHeight="1" outlineLevel="1">
      <c r="A1887" s="118">
        <f t="shared" si="137"/>
        <v>0</v>
      </c>
      <c r="B1887" s="209"/>
      <c r="C1887" s="210"/>
      <c r="D1887" s="142"/>
      <c r="E1887" s="185" t="s">
        <v>1670</v>
      </c>
      <c r="F1887" s="185">
        <v>0</v>
      </c>
      <c r="G1887" s="185" t="s">
        <v>29</v>
      </c>
      <c r="H1887" s="185">
        <v>0</v>
      </c>
      <c r="I1887" s="185">
        <v>0</v>
      </c>
      <c r="J1887" s="187">
        <v>0</v>
      </c>
      <c r="K1887" s="187">
        <v>0</v>
      </c>
      <c r="L1887" s="187">
        <v>0</v>
      </c>
      <c r="M1887" s="187">
        <v>0</v>
      </c>
      <c r="N1887" s="187">
        <v>0</v>
      </c>
      <c r="O1887" s="187">
        <v>0</v>
      </c>
      <c r="P1887" s="187">
        <v>0</v>
      </c>
      <c r="Q1887" s="187">
        <v>0</v>
      </c>
      <c r="R1887" s="187">
        <v>0</v>
      </c>
      <c r="S1887" s="187">
        <v>0</v>
      </c>
      <c r="T1887" s="187">
        <v>0</v>
      </c>
      <c r="U1887" s="187">
        <v>0</v>
      </c>
      <c r="V1887" s="211"/>
      <c r="W1887" s="212" t="s">
        <v>434</v>
      </c>
    </row>
    <row r="1888" spans="1:23" ht="12.75" customHeight="1" outlineLevel="1">
      <c r="A1888" s="118">
        <f t="shared" si="137"/>
        <v>0</v>
      </c>
      <c r="D1888" s="142"/>
      <c r="E1888" s="107"/>
      <c r="F1888" s="107"/>
      <c r="G1888" s="107"/>
      <c r="H1888" s="107"/>
      <c r="I1888" s="107"/>
      <c r="J1888" s="107"/>
      <c r="K1888" s="107"/>
      <c r="L1888" s="107"/>
      <c r="M1888" s="107"/>
      <c r="N1888" s="107"/>
      <c r="O1888" s="107"/>
      <c r="P1888" s="107"/>
      <c r="Q1888" s="107"/>
      <c r="R1888" s="107"/>
      <c r="S1888" s="107"/>
      <c r="T1888" s="107"/>
      <c r="U1888" s="107"/>
      <c r="V1888" s="116"/>
    </row>
    <row r="1889" spans="1:23" ht="12.75" customHeight="1" outlineLevel="1">
      <c r="A1889" s="118">
        <f t="shared" si="137"/>
        <v>0</v>
      </c>
      <c r="C1889" s="111" t="s">
        <v>1671</v>
      </c>
      <c r="D1889" s="142"/>
      <c r="E1889" s="107"/>
      <c r="F1889" s="107"/>
      <c r="G1889" s="107"/>
      <c r="H1889" s="107"/>
      <c r="I1889" s="107"/>
      <c r="J1889" s="107"/>
      <c r="K1889" s="107"/>
      <c r="L1889" s="107"/>
      <c r="M1889" s="107"/>
      <c r="N1889" s="107"/>
      <c r="O1889" s="107"/>
      <c r="P1889" s="107"/>
      <c r="Q1889" s="107"/>
      <c r="R1889" s="107"/>
      <c r="S1889" s="107"/>
      <c r="T1889" s="107"/>
      <c r="U1889" s="107"/>
      <c r="V1889" s="116"/>
    </row>
    <row r="1890" spans="1:23" ht="12.75" customHeight="1" outlineLevel="1">
      <c r="A1890" s="118">
        <f t="shared" si="137"/>
        <v>0</v>
      </c>
      <c r="B1890" s="209"/>
      <c r="C1890" s="210"/>
      <c r="D1890" s="164" t="s">
        <v>1672</v>
      </c>
      <c r="E1890" s="185" t="s">
        <v>1673</v>
      </c>
      <c r="F1890" s="213"/>
      <c r="G1890" s="213" t="s">
        <v>29</v>
      </c>
      <c r="H1890" s="213"/>
      <c r="I1890" s="213"/>
      <c r="J1890" s="187">
        <v>0</v>
      </c>
      <c r="K1890" s="187">
        <v>5716.3242179136996</v>
      </c>
      <c r="L1890" s="187">
        <v>6268.0467640867801</v>
      </c>
      <c r="M1890" s="187">
        <v>6675.56091223573</v>
      </c>
      <c r="N1890" s="187">
        <v>7241.0825512207402</v>
      </c>
      <c r="O1890" s="187">
        <v>7592.6597145461101</v>
      </c>
      <c r="P1890" s="187">
        <v>7977.9431192950397</v>
      </c>
      <c r="Q1890" s="187">
        <v>0</v>
      </c>
      <c r="R1890" s="187">
        <v>0</v>
      </c>
      <c r="S1890" s="187">
        <v>0</v>
      </c>
      <c r="T1890" s="187">
        <v>0</v>
      </c>
      <c r="U1890" s="187">
        <v>0</v>
      </c>
      <c r="V1890" s="211"/>
      <c r="W1890" s="212" t="s">
        <v>434</v>
      </c>
    </row>
    <row r="1891" spans="1:23" ht="12.75" customHeight="1" outlineLevel="1">
      <c r="A1891" s="118">
        <f t="shared" si="137"/>
        <v>0</v>
      </c>
      <c r="B1891" s="209"/>
      <c r="C1891" s="210"/>
      <c r="D1891" s="178"/>
      <c r="E1891" s="185" t="s">
        <v>1674</v>
      </c>
      <c r="F1891" s="185">
        <v>0</v>
      </c>
      <c r="G1891" s="185" t="s">
        <v>29</v>
      </c>
      <c r="H1891" s="185">
        <v>0</v>
      </c>
      <c r="I1891" s="185">
        <v>0</v>
      </c>
      <c r="J1891" s="187">
        <v>5988.3942910967799</v>
      </c>
      <c r="K1891" s="187">
        <v>5988.3942910967799</v>
      </c>
      <c r="L1891" s="187">
        <v>5988.3942910967799</v>
      </c>
      <c r="M1891" s="187">
        <v>5988.3942910967799</v>
      </c>
      <c r="N1891" s="187">
        <v>5988.3942910967799</v>
      </c>
      <c r="O1891" s="187">
        <v>5988.3942910967799</v>
      </c>
      <c r="P1891" s="187">
        <v>5988.3942910967799</v>
      </c>
      <c r="Q1891" s="187">
        <v>5988.3942910967799</v>
      </c>
      <c r="R1891" s="187">
        <v>5988.3942910967799</v>
      </c>
      <c r="S1891" s="187">
        <v>5988.3942910967799</v>
      </c>
      <c r="T1891" s="187">
        <v>5988.3942910967799</v>
      </c>
      <c r="U1891" s="187">
        <v>5988.3942910967799</v>
      </c>
      <c r="V1891" s="211"/>
      <c r="W1891" s="212" t="s">
        <v>434</v>
      </c>
    </row>
    <row r="1892" spans="1:23" ht="12.75" customHeight="1" outlineLevel="1">
      <c r="A1892" s="118">
        <f t="shared" si="137"/>
        <v>0</v>
      </c>
      <c r="B1892" s="204"/>
      <c r="C1892" s="205"/>
      <c r="D1892" s="142"/>
      <c r="E1892" s="158"/>
      <c r="F1892" s="158"/>
      <c r="G1892" s="158"/>
      <c r="H1892" s="158"/>
      <c r="I1892" s="158"/>
      <c r="J1892" s="158"/>
      <c r="K1892" s="158"/>
      <c r="L1892" s="158"/>
      <c r="M1892" s="158"/>
      <c r="N1892" s="158"/>
      <c r="O1892" s="158"/>
      <c r="P1892" s="158"/>
      <c r="Q1892" s="158"/>
      <c r="R1892" s="158"/>
      <c r="S1892" s="158"/>
      <c r="T1892" s="158"/>
      <c r="U1892" s="158"/>
      <c r="V1892" s="116"/>
    </row>
    <row r="1893" spans="1:23" ht="12.75" customHeight="1" outlineLevel="1">
      <c r="A1893" s="118">
        <f t="shared" si="137"/>
        <v>0</v>
      </c>
      <c r="B1893" s="209"/>
      <c r="C1893" s="210"/>
      <c r="D1893" s="142"/>
      <c r="E1893" s="185" t="s">
        <v>1675</v>
      </c>
      <c r="F1893" s="185">
        <v>0</v>
      </c>
      <c r="G1893" s="185" t="s">
        <v>29</v>
      </c>
      <c r="H1893" s="185">
        <v>0</v>
      </c>
      <c r="I1893" s="185">
        <v>0</v>
      </c>
      <c r="J1893" s="187">
        <v>0</v>
      </c>
      <c r="K1893" s="187">
        <v>0</v>
      </c>
      <c r="L1893" s="187">
        <v>0</v>
      </c>
      <c r="M1893" s="187">
        <v>0</v>
      </c>
      <c r="N1893" s="187">
        <v>0</v>
      </c>
      <c r="O1893" s="187">
        <v>0</v>
      </c>
      <c r="P1893" s="187">
        <v>0</v>
      </c>
      <c r="Q1893" s="187">
        <v>0</v>
      </c>
      <c r="R1893" s="187">
        <v>0</v>
      </c>
      <c r="S1893" s="187">
        <v>0</v>
      </c>
      <c r="T1893" s="187">
        <v>0</v>
      </c>
      <c r="U1893" s="187">
        <v>0</v>
      </c>
      <c r="V1893" s="211"/>
      <c r="W1893" s="212" t="s">
        <v>434</v>
      </c>
    </row>
    <row r="1894" spans="1:23" ht="12.75" customHeight="1" outlineLevel="1">
      <c r="A1894" s="118">
        <f t="shared" si="137"/>
        <v>0</v>
      </c>
      <c r="D1894" s="142"/>
      <c r="E1894" s="107"/>
      <c r="F1894" s="107"/>
      <c r="G1894" s="107"/>
      <c r="H1894" s="107"/>
      <c r="I1894" s="107"/>
      <c r="J1894" s="107"/>
      <c r="K1894" s="107"/>
      <c r="L1894" s="107"/>
      <c r="M1894" s="107"/>
      <c r="N1894" s="107"/>
      <c r="O1894" s="107"/>
      <c r="P1894" s="107"/>
      <c r="Q1894" s="107"/>
      <c r="R1894" s="107"/>
      <c r="S1894" s="107"/>
      <c r="T1894" s="107"/>
      <c r="U1894" s="107"/>
      <c r="V1894" s="116"/>
    </row>
    <row r="1895" spans="1:23" ht="12.75" customHeight="1" outlineLevel="1">
      <c r="A1895" s="118">
        <f t="shared" si="137"/>
        <v>0</v>
      </c>
      <c r="B1895" s="209"/>
      <c r="C1895" s="210"/>
      <c r="D1895" s="164" t="s">
        <v>1676</v>
      </c>
      <c r="E1895" s="185" t="s">
        <v>1677</v>
      </c>
      <c r="F1895" s="213"/>
      <c r="G1895" s="213" t="s">
        <v>29</v>
      </c>
      <c r="H1895" s="213"/>
      <c r="I1895" s="213"/>
      <c r="J1895" s="187">
        <v>0</v>
      </c>
      <c r="K1895" s="187">
        <v>5865.0552755363597</v>
      </c>
      <c r="L1895" s="187">
        <v>5894.9248622786699</v>
      </c>
      <c r="M1895" s="187">
        <v>6298.0529837498098</v>
      </c>
      <c r="N1895" s="187">
        <v>6609.7880276350197</v>
      </c>
      <c r="O1895" s="187">
        <v>6951.9934165761897</v>
      </c>
      <c r="P1895" s="187">
        <v>7242.7070080631102</v>
      </c>
      <c r="Q1895" s="187">
        <v>0</v>
      </c>
      <c r="R1895" s="187">
        <v>0</v>
      </c>
      <c r="S1895" s="187">
        <v>0</v>
      </c>
      <c r="T1895" s="187">
        <v>0</v>
      </c>
      <c r="U1895" s="187">
        <v>0</v>
      </c>
      <c r="V1895" s="211"/>
      <c r="W1895" s="212" t="s">
        <v>434</v>
      </c>
    </row>
    <row r="1896" spans="1:23" ht="12.75" customHeight="1" outlineLevel="1">
      <c r="A1896" s="118">
        <f t="shared" si="137"/>
        <v>0</v>
      </c>
      <c r="D1896" s="142"/>
      <c r="E1896" s="107"/>
      <c r="F1896" s="107"/>
      <c r="G1896" s="107"/>
      <c r="H1896" s="107"/>
      <c r="I1896" s="107"/>
      <c r="J1896" s="107"/>
      <c r="K1896" s="107"/>
      <c r="L1896" s="107"/>
      <c r="M1896" s="107"/>
      <c r="N1896" s="107"/>
      <c r="O1896" s="107"/>
      <c r="P1896" s="107"/>
      <c r="Q1896" s="107"/>
      <c r="R1896" s="107"/>
      <c r="S1896" s="107"/>
      <c r="T1896" s="107"/>
      <c r="U1896" s="107"/>
      <c r="V1896" s="116"/>
    </row>
    <row r="1897" spans="1:23" ht="12.75" customHeight="1" outlineLevel="1">
      <c r="A1897" s="118">
        <f t="shared" si="137"/>
        <v>0</v>
      </c>
      <c r="B1897" s="204"/>
      <c r="C1897" s="205" t="s">
        <v>1552</v>
      </c>
      <c r="D1897" s="142"/>
      <c r="E1897" s="158"/>
      <c r="F1897" s="158"/>
      <c r="G1897" s="158"/>
      <c r="H1897" s="158"/>
      <c r="I1897" s="158"/>
      <c r="J1897" s="158"/>
      <c r="K1897" s="158"/>
      <c r="L1897" s="158"/>
      <c r="M1897" s="158"/>
      <c r="N1897" s="158"/>
      <c r="O1897" s="158"/>
      <c r="P1897" s="158"/>
      <c r="Q1897" s="158"/>
      <c r="R1897" s="158"/>
      <c r="S1897" s="158"/>
      <c r="T1897" s="158"/>
      <c r="U1897" s="158"/>
      <c r="V1897" s="116"/>
    </row>
    <row r="1898" spans="1:23" ht="12.75" customHeight="1" outlineLevel="1">
      <c r="A1898" s="118">
        <f t="shared" si="137"/>
        <v>0</v>
      </c>
      <c r="B1898" s="209"/>
      <c r="C1898" s="210"/>
      <c r="D1898" s="178"/>
      <c r="E1898" s="185" t="s">
        <v>1678</v>
      </c>
      <c r="F1898" s="185">
        <v>0</v>
      </c>
      <c r="G1898" s="185" t="s">
        <v>29</v>
      </c>
      <c r="H1898" s="185">
        <v>0</v>
      </c>
      <c r="I1898" s="185">
        <v>0</v>
      </c>
      <c r="J1898" s="187">
        <v>0</v>
      </c>
      <c r="K1898" s="187">
        <v>-997.13217179984895</v>
      </c>
      <c r="L1898" s="187">
        <v>-1009.63241855355</v>
      </c>
      <c r="M1898" s="187">
        <v>-1017.55925622751</v>
      </c>
      <c r="N1898" s="187">
        <v>-1026.6541481900199</v>
      </c>
      <c r="O1898" s="187">
        <v>-1031.60632100476</v>
      </c>
      <c r="P1898" s="187">
        <v>-1031.53277665325</v>
      </c>
      <c r="Q1898" s="187">
        <v>0</v>
      </c>
      <c r="R1898" s="187">
        <v>0</v>
      </c>
      <c r="S1898" s="187">
        <v>0</v>
      </c>
      <c r="T1898" s="187">
        <v>0</v>
      </c>
      <c r="U1898" s="187">
        <v>0</v>
      </c>
      <c r="V1898" s="211"/>
      <c r="W1898" s="212" t="s">
        <v>434</v>
      </c>
    </row>
    <row r="1899" spans="1:23" ht="12.75" customHeight="1" outlineLevel="1">
      <c r="A1899" s="118">
        <f t="shared" si="137"/>
        <v>0</v>
      </c>
      <c r="B1899" s="209"/>
      <c r="C1899" s="210"/>
      <c r="D1899" s="178"/>
      <c r="E1899" s="185" t="s">
        <v>1679</v>
      </c>
      <c r="F1899" s="185">
        <v>0</v>
      </c>
      <c r="G1899" s="185" t="s">
        <v>29</v>
      </c>
      <c r="H1899" s="185">
        <v>0</v>
      </c>
      <c r="I1899" s="185">
        <v>0</v>
      </c>
      <c r="J1899" s="187">
        <v>0</v>
      </c>
      <c r="K1899" s="187">
        <v>0</v>
      </c>
      <c r="L1899" s="187">
        <v>0</v>
      </c>
      <c r="M1899" s="187">
        <v>0</v>
      </c>
      <c r="N1899" s="187">
        <v>0</v>
      </c>
      <c r="O1899" s="187">
        <v>0</v>
      </c>
      <c r="P1899" s="187">
        <v>0</v>
      </c>
      <c r="Q1899" s="187">
        <v>0</v>
      </c>
      <c r="R1899" s="187">
        <v>0</v>
      </c>
      <c r="S1899" s="187">
        <v>0</v>
      </c>
      <c r="T1899" s="187">
        <v>0</v>
      </c>
      <c r="U1899" s="187">
        <v>0</v>
      </c>
      <c r="V1899" s="211"/>
      <c r="W1899" s="212" t="s">
        <v>434</v>
      </c>
    </row>
    <row r="1900" spans="1:23" ht="12.75" customHeight="1" outlineLevel="1">
      <c r="A1900" s="118">
        <f t="shared" si="137"/>
        <v>0</v>
      </c>
      <c r="D1900" s="142"/>
      <c r="E1900" s="107"/>
      <c r="F1900" s="107"/>
      <c r="G1900" s="107"/>
      <c r="H1900" s="107"/>
      <c r="I1900" s="107"/>
      <c r="J1900" s="107"/>
      <c r="K1900" s="107"/>
      <c r="L1900" s="107"/>
      <c r="M1900" s="107"/>
      <c r="N1900" s="107"/>
      <c r="O1900" s="107"/>
      <c r="P1900" s="107"/>
      <c r="Q1900" s="107"/>
      <c r="R1900" s="107"/>
      <c r="S1900" s="107"/>
      <c r="T1900" s="107"/>
      <c r="U1900" s="107"/>
      <c r="V1900" s="116"/>
    </row>
    <row r="1901" spans="1:23" ht="12.75" customHeight="1" outlineLevel="1">
      <c r="A1901" s="118">
        <f t="shared" si="137"/>
        <v>0</v>
      </c>
      <c r="B1901" s="209"/>
      <c r="C1901" s="210"/>
      <c r="D1901" s="178"/>
      <c r="E1901" s="213" t="s">
        <v>1680</v>
      </c>
      <c r="F1901" s="213"/>
      <c r="G1901" s="213" t="s">
        <v>29</v>
      </c>
      <c r="H1901" s="213"/>
      <c r="I1901" s="213"/>
      <c r="J1901" s="242"/>
      <c r="K1901" s="242"/>
      <c r="L1901" s="242"/>
      <c r="M1901" s="242"/>
      <c r="N1901" s="242"/>
      <c r="O1901" s="242"/>
      <c r="P1901" s="242"/>
      <c r="Q1901" s="242"/>
      <c r="R1901" s="242"/>
      <c r="S1901" s="242"/>
      <c r="T1901" s="242"/>
      <c r="U1901" s="242"/>
      <c r="V1901" s="211"/>
      <c r="W1901" s="212" t="s">
        <v>434</v>
      </c>
    </row>
    <row r="1902" spans="1:23" ht="12.75" customHeight="1" outlineLevel="1">
      <c r="A1902" s="118">
        <f t="shared" si="137"/>
        <v>0</v>
      </c>
      <c r="D1902" s="142"/>
      <c r="J1902" s="158"/>
      <c r="K1902" s="158"/>
      <c r="L1902" s="158"/>
      <c r="M1902" s="158"/>
      <c r="N1902" s="158"/>
      <c r="O1902" s="158"/>
      <c r="P1902" s="158"/>
      <c r="Q1902" s="158"/>
      <c r="R1902" s="158"/>
      <c r="S1902" s="158"/>
      <c r="T1902" s="158"/>
      <c r="U1902" s="158"/>
      <c r="V1902" s="116"/>
    </row>
    <row r="1903" spans="1:23" ht="12.75" customHeight="1" outlineLevel="1">
      <c r="A1903" s="118">
        <f t="shared" si="137"/>
        <v>0</v>
      </c>
      <c r="B1903" s="209"/>
      <c r="C1903" s="210"/>
      <c r="D1903" s="178"/>
      <c r="E1903" s="213" t="s">
        <v>1681</v>
      </c>
      <c r="F1903" s="312"/>
      <c r="G1903" s="213" t="s">
        <v>29</v>
      </c>
      <c r="H1903" s="213"/>
      <c r="I1903" s="213"/>
      <c r="J1903" s="242"/>
      <c r="K1903" s="242"/>
      <c r="L1903" s="242"/>
      <c r="M1903" s="242"/>
      <c r="N1903" s="242"/>
      <c r="O1903" s="242"/>
      <c r="P1903" s="242"/>
      <c r="Q1903" s="242"/>
      <c r="R1903" s="242"/>
      <c r="S1903" s="242"/>
      <c r="T1903" s="242"/>
      <c r="U1903" s="242"/>
      <c r="V1903" s="211"/>
      <c r="W1903" s="212" t="s">
        <v>434</v>
      </c>
    </row>
    <row r="1904" spans="1:23" ht="12.75" customHeight="1" outlineLevel="1">
      <c r="A1904" s="118">
        <f t="shared" si="137"/>
        <v>0</v>
      </c>
      <c r="D1904" s="142"/>
      <c r="J1904" s="158"/>
      <c r="K1904" s="158"/>
      <c r="L1904" s="158"/>
      <c r="M1904" s="158"/>
      <c r="N1904" s="158"/>
      <c r="O1904" s="158"/>
      <c r="P1904" s="158"/>
      <c r="Q1904" s="158"/>
      <c r="R1904" s="158"/>
      <c r="S1904" s="158"/>
      <c r="T1904" s="158"/>
      <c r="U1904" s="158"/>
      <c r="V1904" s="116"/>
    </row>
    <row r="1905" spans="1:23" ht="12.75" customHeight="1" outlineLevel="1">
      <c r="A1905" s="118">
        <f t="shared" si="137"/>
        <v>0</v>
      </c>
      <c r="B1905" s="209"/>
      <c r="C1905" s="210"/>
      <c r="D1905" s="178"/>
      <c r="E1905" s="213" t="s">
        <v>1682</v>
      </c>
      <c r="F1905" s="312"/>
      <c r="G1905" s="213" t="s">
        <v>29</v>
      </c>
      <c r="H1905" s="213"/>
      <c r="I1905" s="213"/>
      <c r="J1905" s="242"/>
      <c r="K1905" s="242"/>
      <c r="L1905" s="242"/>
      <c r="M1905" s="242"/>
      <c r="N1905" s="242"/>
      <c r="O1905" s="242"/>
      <c r="P1905" s="242"/>
      <c r="Q1905" s="242"/>
      <c r="R1905" s="242"/>
      <c r="S1905" s="242"/>
      <c r="T1905" s="242"/>
      <c r="U1905" s="242"/>
      <c r="V1905" s="211"/>
      <c r="W1905" s="212" t="s">
        <v>434</v>
      </c>
    </row>
    <row r="1906" spans="1:23" ht="12.75" customHeight="1" outlineLevel="1">
      <c r="A1906" s="118">
        <f t="shared" si="137"/>
        <v>0</v>
      </c>
      <c r="D1906" s="142"/>
      <c r="J1906" s="158"/>
      <c r="K1906" s="158"/>
      <c r="L1906" s="158"/>
      <c r="M1906" s="158"/>
      <c r="N1906" s="158"/>
      <c r="O1906" s="158"/>
      <c r="P1906" s="158"/>
      <c r="Q1906" s="158"/>
      <c r="R1906" s="158"/>
      <c r="S1906" s="158"/>
      <c r="T1906" s="158"/>
      <c r="U1906" s="158"/>
      <c r="V1906" s="116"/>
    </row>
    <row r="1907" spans="1:23" ht="12.75" customHeight="1" outlineLevel="1">
      <c r="A1907" s="118">
        <f t="shared" si="137"/>
        <v>0</v>
      </c>
      <c r="B1907" s="209"/>
      <c r="C1907" s="210"/>
      <c r="D1907" s="178"/>
      <c r="E1907" s="213" t="s">
        <v>1683</v>
      </c>
      <c r="F1907" s="312"/>
      <c r="G1907" s="213" t="s">
        <v>29</v>
      </c>
      <c r="H1907" s="213"/>
      <c r="I1907" s="213"/>
      <c r="J1907" s="242"/>
      <c r="K1907" s="242"/>
      <c r="L1907" s="242"/>
      <c r="M1907" s="242"/>
      <c r="N1907" s="242"/>
      <c r="O1907" s="242"/>
      <c r="P1907" s="242"/>
      <c r="Q1907" s="242"/>
      <c r="R1907" s="242"/>
      <c r="S1907" s="242"/>
      <c r="T1907" s="242"/>
      <c r="U1907" s="242"/>
      <c r="V1907" s="211"/>
      <c r="W1907" s="212" t="s">
        <v>434</v>
      </c>
    </row>
    <row r="1908" spans="1:23" ht="12.75" customHeight="1" outlineLevel="1">
      <c r="A1908" s="118">
        <f t="shared" si="137"/>
        <v>0</v>
      </c>
      <c r="D1908" s="142"/>
      <c r="J1908" s="158"/>
      <c r="K1908" s="158"/>
      <c r="L1908" s="158"/>
      <c r="M1908" s="158"/>
      <c r="N1908" s="158"/>
      <c r="O1908" s="158"/>
      <c r="P1908" s="158"/>
      <c r="Q1908" s="158"/>
      <c r="R1908" s="158"/>
      <c r="S1908" s="158"/>
      <c r="T1908" s="158"/>
      <c r="U1908" s="158"/>
      <c r="V1908" s="116"/>
    </row>
    <row r="1909" spans="1:23" ht="12.75" customHeight="1" outlineLevel="1">
      <c r="A1909" s="118">
        <f t="shared" si="137"/>
        <v>0</v>
      </c>
      <c r="B1909" s="209"/>
      <c r="C1909" s="210"/>
      <c r="D1909" s="178"/>
      <c r="E1909" s="213" t="s">
        <v>1684</v>
      </c>
      <c r="F1909" s="312"/>
      <c r="G1909" s="213" t="s">
        <v>29</v>
      </c>
      <c r="H1909" s="213"/>
      <c r="I1909" s="213"/>
      <c r="J1909" s="242"/>
      <c r="K1909" s="242"/>
      <c r="L1909" s="242"/>
      <c r="M1909" s="242"/>
      <c r="N1909" s="242"/>
      <c r="O1909" s="242"/>
      <c r="P1909" s="242"/>
      <c r="Q1909" s="242"/>
      <c r="R1909" s="242"/>
      <c r="S1909" s="242"/>
      <c r="T1909" s="242"/>
      <c r="U1909" s="242"/>
      <c r="V1909" s="211"/>
      <c r="W1909" s="212" t="s">
        <v>434</v>
      </c>
    </row>
    <row r="1910" spans="1:23" ht="12.75" customHeight="1" outlineLevel="1">
      <c r="A1910" s="118">
        <f t="shared" si="137"/>
        <v>0</v>
      </c>
      <c r="D1910" s="142"/>
      <c r="V1910" s="116"/>
    </row>
    <row r="1911" spans="1:23">
      <c r="D1911" s="142"/>
      <c r="V1911" s="116"/>
    </row>
    <row r="1912" spans="1:23" s="135" customFormat="1" ht="15" customHeight="1">
      <c r="A1912" s="131" t="s">
        <v>1685</v>
      </c>
      <c r="B1912" s="131"/>
      <c r="C1912" s="132"/>
      <c r="D1912" s="131"/>
      <c r="E1912" s="131"/>
      <c r="F1912" s="131"/>
      <c r="G1912" s="131"/>
      <c r="H1912" s="131"/>
      <c r="I1912" s="131"/>
      <c r="J1912" s="131"/>
      <c r="K1912" s="131"/>
      <c r="L1912" s="131"/>
      <c r="M1912" s="131"/>
      <c r="N1912" s="131"/>
      <c r="O1912" s="131"/>
      <c r="P1912" s="131"/>
      <c r="Q1912" s="131"/>
      <c r="R1912" s="131"/>
      <c r="S1912" s="131"/>
      <c r="T1912" s="131"/>
      <c r="U1912" s="131"/>
      <c r="V1912" s="133"/>
      <c r="W1912" s="134"/>
    </row>
    <row r="1913" spans="1:23" ht="12.75" customHeight="1" outlineLevel="1">
      <c r="D1913" s="142"/>
      <c r="V1913" s="116"/>
    </row>
    <row r="1914" spans="1:23" ht="12.75" customHeight="1" outlineLevel="1">
      <c r="B1914" s="105" t="s">
        <v>513</v>
      </c>
      <c r="D1914" s="142"/>
      <c r="V1914" s="116"/>
    </row>
    <row r="1915" spans="1:23" s="109" customFormat="1" ht="12.75" customHeight="1" outlineLevel="1">
      <c r="A1915" s="176"/>
      <c r="B1915" s="176"/>
      <c r="C1915" s="177"/>
      <c r="D1915" s="166"/>
      <c r="E1915" s="168" t="s">
        <v>1686</v>
      </c>
      <c r="F1915" s="168"/>
      <c r="G1915" s="168" t="s">
        <v>64</v>
      </c>
      <c r="H1915" s="168"/>
      <c r="I1915" s="168"/>
      <c r="J1915" s="318"/>
      <c r="K1915" s="318"/>
      <c r="L1915" s="169">
        <v>0.32270460950728308</v>
      </c>
      <c r="M1915" s="169">
        <v>0.32270460950728308</v>
      </c>
      <c r="N1915" s="169">
        <v>0.32270460950728308</v>
      </c>
      <c r="O1915" s="169">
        <v>0.32270460950728308</v>
      </c>
      <c r="P1915" s="169">
        <v>0.32270460950728308</v>
      </c>
      <c r="Q1915" s="319"/>
      <c r="R1915" s="319"/>
      <c r="S1915" s="319"/>
      <c r="T1915" s="319"/>
      <c r="U1915" s="319"/>
      <c r="V1915" s="255"/>
      <c r="W1915" s="256"/>
    </row>
    <row r="1916" spans="1:23" s="109" customFormat="1" ht="12.75" customHeight="1" outlineLevel="1">
      <c r="A1916" s="176"/>
      <c r="B1916" s="176"/>
      <c r="C1916" s="177"/>
      <c r="D1916" s="166"/>
      <c r="E1916" s="168" t="s">
        <v>1687</v>
      </c>
      <c r="F1916" s="168"/>
      <c r="G1916" s="168" t="s">
        <v>64</v>
      </c>
      <c r="H1916" s="168"/>
      <c r="I1916" s="168"/>
      <c r="J1916" s="318"/>
      <c r="K1916" s="318"/>
      <c r="L1916" s="169">
        <v>0.75</v>
      </c>
      <c r="M1916" s="169">
        <v>0.75</v>
      </c>
      <c r="N1916" s="169">
        <v>0.75</v>
      </c>
      <c r="O1916" s="169">
        <v>0.75</v>
      </c>
      <c r="P1916" s="169">
        <v>0.75</v>
      </c>
      <c r="Q1916" s="319"/>
      <c r="R1916" s="319"/>
      <c r="S1916" s="319"/>
      <c r="T1916" s="319"/>
      <c r="U1916" s="319"/>
      <c r="V1916" s="255"/>
      <c r="W1916" s="256"/>
    </row>
    <row r="1917" spans="1:23" ht="12.75" customHeight="1" outlineLevel="1">
      <c r="D1917" s="142"/>
      <c r="V1917" s="116"/>
    </row>
    <row r="1918" spans="1:23" ht="12.75" customHeight="1" outlineLevel="1">
      <c r="C1918" s="111" t="s">
        <v>1688</v>
      </c>
      <c r="D1918" s="142"/>
      <c r="V1918" s="116"/>
    </row>
    <row r="1919" spans="1:23" s="201" customFormat="1" ht="12.75" customHeight="1" outlineLevel="1">
      <c r="A1919" s="209"/>
      <c r="B1919" s="209"/>
      <c r="C1919" s="210"/>
      <c r="D1919" s="180"/>
      <c r="E1919" s="185" t="s">
        <v>1689</v>
      </c>
      <c r="F1919" s="185">
        <v>0</v>
      </c>
      <c r="G1919" s="185" t="s">
        <v>29</v>
      </c>
      <c r="H1919" s="185">
        <v>11.900439655061923</v>
      </c>
      <c r="I1919" s="185">
        <v>0</v>
      </c>
      <c r="J1919" s="187">
        <v>0</v>
      </c>
      <c r="K1919" s="187">
        <v>0</v>
      </c>
      <c r="L1919" s="187">
        <v>1.1518191224044803</v>
      </c>
      <c r="M1919" s="187">
        <v>1.586535878593538</v>
      </c>
      <c r="N1919" s="187">
        <v>2.2386749503861187</v>
      </c>
      <c r="O1919" s="187">
        <v>3.0846000522910879</v>
      </c>
      <c r="P1919" s="187">
        <v>3.8388096513866992</v>
      </c>
      <c r="Q1919" s="187">
        <v>0</v>
      </c>
      <c r="R1919" s="187">
        <v>0</v>
      </c>
      <c r="S1919" s="187">
        <v>0</v>
      </c>
      <c r="T1919" s="187">
        <v>0</v>
      </c>
      <c r="U1919" s="187">
        <v>0</v>
      </c>
      <c r="V1919" s="211"/>
      <c r="W1919" s="212" t="s">
        <v>434</v>
      </c>
    </row>
    <row r="1920" spans="1:23" s="201" customFormat="1" ht="12.75" customHeight="1" outlineLevel="1">
      <c r="A1920" s="209"/>
      <c r="B1920" s="209"/>
      <c r="C1920" s="210"/>
      <c r="D1920" s="180"/>
      <c r="E1920" s="185" t="s">
        <v>1690</v>
      </c>
      <c r="F1920" s="185">
        <v>0</v>
      </c>
      <c r="G1920" s="185" t="s">
        <v>29</v>
      </c>
      <c r="H1920" s="185">
        <v>-11.223178861684417</v>
      </c>
      <c r="I1920" s="185">
        <v>0</v>
      </c>
      <c r="J1920" s="187">
        <v>0</v>
      </c>
      <c r="K1920" s="187">
        <v>0</v>
      </c>
      <c r="L1920" s="187">
        <v>-1.0862684406416236</v>
      </c>
      <c r="M1920" s="187">
        <v>-1.4962452188361821</v>
      </c>
      <c r="N1920" s="187">
        <v>-2.11127068491699</v>
      </c>
      <c r="O1920" s="187">
        <v>-2.9090537078517582</v>
      </c>
      <c r="P1920" s="187">
        <v>-3.6203408094378626</v>
      </c>
      <c r="Q1920" s="187">
        <v>0</v>
      </c>
      <c r="R1920" s="187">
        <v>0</v>
      </c>
      <c r="S1920" s="187">
        <v>0</v>
      </c>
      <c r="T1920" s="187">
        <v>0</v>
      </c>
      <c r="U1920" s="187">
        <v>0</v>
      </c>
      <c r="V1920" s="211"/>
      <c r="W1920" s="212" t="s">
        <v>434</v>
      </c>
    </row>
    <row r="1921" spans="1:23" s="201" customFormat="1" ht="12.75" customHeight="1" outlineLevel="1">
      <c r="A1921" s="209"/>
      <c r="B1921" s="209"/>
      <c r="C1921" s="210"/>
      <c r="D1921" s="180"/>
      <c r="E1921" s="185" t="s">
        <v>1691</v>
      </c>
      <c r="F1921" s="185">
        <v>0</v>
      </c>
      <c r="G1921" s="185" t="s">
        <v>29</v>
      </c>
      <c r="H1921" s="185">
        <v>0</v>
      </c>
      <c r="I1921" s="185">
        <v>0</v>
      </c>
      <c r="J1921" s="187">
        <v>0</v>
      </c>
      <c r="K1921" s="187">
        <v>0</v>
      </c>
      <c r="L1921" s="187">
        <v>0</v>
      </c>
      <c r="M1921" s="187">
        <v>0</v>
      </c>
      <c r="N1921" s="187">
        <v>0</v>
      </c>
      <c r="O1921" s="187">
        <v>0</v>
      </c>
      <c r="P1921" s="187">
        <v>0</v>
      </c>
      <c r="Q1921" s="187">
        <v>0</v>
      </c>
      <c r="R1921" s="187">
        <v>0</v>
      </c>
      <c r="S1921" s="187">
        <v>0</v>
      </c>
      <c r="T1921" s="187">
        <v>0</v>
      </c>
      <c r="U1921" s="187">
        <v>0</v>
      </c>
      <c r="V1921" s="211"/>
      <c r="W1921" s="212" t="s">
        <v>434</v>
      </c>
    </row>
    <row r="1922" spans="1:23" s="201" customFormat="1" ht="12.75" customHeight="1" outlineLevel="1">
      <c r="A1922" s="209"/>
      <c r="B1922" s="209"/>
      <c r="C1922" s="210"/>
      <c r="D1922" s="180"/>
      <c r="E1922" s="185" t="s">
        <v>1692</v>
      </c>
      <c r="F1922" s="185">
        <v>0</v>
      </c>
      <c r="G1922" s="185" t="s">
        <v>29</v>
      </c>
      <c r="H1922" s="185">
        <v>0</v>
      </c>
      <c r="I1922" s="185">
        <v>0</v>
      </c>
      <c r="J1922" s="187">
        <v>0</v>
      </c>
      <c r="K1922" s="187">
        <v>0</v>
      </c>
      <c r="L1922" s="187">
        <v>0</v>
      </c>
      <c r="M1922" s="187">
        <v>0</v>
      </c>
      <c r="N1922" s="187">
        <v>0</v>
      </c>
      <c r="O1922" s="187">
        <v>0</v>
      </c>
      <c r="P1922" s="187">
        <v>0</v>
      </c>
      <c r="Q1922" s="187">
        <v>0</v>
      </c>
      <c r="R1922" s="187">
        <v>0</v>
      </c>
      <c r="S1922" s="187">
        <v>0</v>
      </c>
      <c r="T1922" s="187">
        <v>0</v>
      </c>
      <c r="U1922" s="187">
        <v>0</v>
      </c>
      <c r="V1922" s="211"/>
      <c r="W1922" s="212" t="s">
        <v>434</v>
      </c>
    </row>
    <row r="1923" spans="1:23" s="201" customFormat="1" ht="12.75" customHeight="1" outlineLevel="1">
      <c r="A1923" s="209"/>
      <c r="B1923" s="209"/>
      <c r="C1923" s="210"/>
      <c r="D1923" s="180"/>
      <c r="E1923" s="185" t="s">
        <v>1693</v>
      </c>
      <c r="F1923" s="185">
        <v>0</v>
      </c>
      <c r="G1923" s="185" t="s">
        <v>29</v>
      </c>
      <c r="H1923" s="185">
        <v>0</v>
      </c>
      <c r="I1923" s="185">
        <v>0</v>
      </c>
      <c r="J1923" s="187">
        <v>0</v>
      </c>
      <c r="K1923" s="187">
        <v>0</v>
      </c>
      <c r="L1923" s="187">
        <v>0</v>
      </c>
      <c r="M1923" s="187">
        <v>0</v>
      </c>
      <c r="N1923" s="187">
        <v>0</v>
      </c>
      <c r="O1923" s="187">
        <v>0</v>
      </c>
      <c r="P1923" s="187">
        <v>0</v>
      </c>
      <c r="Q1923" s="187">
        <v>0</v>
      </c>
      <c r="R1923" s="187">
        <v>0</v>
      </c>
      <c r="S1923" s="187">
        <v>0</v>
      </c>
      <c r="T1923" s="187">
        <v>0</v>
      </c>
      <c r="U1923" s="187">
        <v>0</v>
      </c>
      <c r="V1923" s="211"/>
      <c r="W1923" s="212" t="s">
        <v>434</v>
      </c>
    </row>
    <row r="1924" spans="1:23" s="201" customFormat="1" ht="12.75" customHeight="1" outlineLevel="1">
      <c r="A1924" s="209"/>
      <c r="B1924" s="209"/>
      <c r="C1924" s="210"/>
      <c r="D1924" s="180"/>
      <c r="E1924" s="185" t="s">
        <v>1694</v>
      </c>
      <c r="F1924" s="185">
        <v>0</v>
      </c>
      <c r="G1924" s="185" t="s">
        <v>29</v>
      </c>
      <c r="H1924" s="185">
        <v>0</v>
      </c>
      <c r="I1924" s="185">
        <v>0</v>
      </c>
      <c r="J1924" s="187">
        <v>0</v>
      </c>
      <c r="K1924" s="187">
        <v>0</v>
      </c>
      <c r="L1924" s="187">
        <v>0</v>
      </c>
      <c r="M1924" s="187">
        <v>0</v>
      </c>
      <c r="N1924" s="187">
        <v>0</v>
      </c>
      <c r="O1924" s="187">
        <v>0</v>
      </c>
      <c r="P1924" s="187">
        <v>0</v>
      </c>
      <c r="Q1924" s="187">
        <v>0</v>
      </c>
      <c r="R1924" s="187">
        <v>0</v>
      </c>
      <c r="S1924" s="187">
        <v>0</v>
      </c>
      <c r="T1924" s="187">
        <v>0</v>
      </c>
      <c r="U1924" s="187">
        <v>0</v>
      </c>
      <c r="V1924" s="211"/>
      <c r="W1924" s="212" t="s">
        <v>434</v>
      </c>
    </row>
    <row r="1925" spans="1:23" s="201" customFormat="1" ht="12.75" customHeight="1" outlineLevel="1">
      <c r="A1925" s="209"/>
      <c r="B1925" s="209"/>
      <c r="C1925" s="210"/>
      <c r="D1925" s="180"/>
      <c r="E1925" s="185" t="s">
        <v>1695</v>
      </c>
      <c r="F1925" s="185">
        <v>0</v>
      </c>
      <c r="G1925" s="185" t="s">
        <v>29</v>
      </c>
      <c r="H1925" s="185">
        <v>0</v>
      </c>
      <c r="I1925" s="185">
        <v>0</v>
      </c>
      <c r="J1925" s="187">
        <v>0</v>
      </c>
      <c r="K1925" s="187">
        <v>0</v>
      </c>
      <c r="L1925" s="187">
        <v>0</v>
      </c>
      <c r="M1925" s="187">
        <v>0</v>
      </c>
      <c r="N1925" s="187">
        <v>0</v>
      </c>
      <c r="O1925" s="187">
        <v>0</v>
      </c>
      <c r="P1925" s="187">
        <v>0</v>
      </c>
      <c r="Q1925" s="187">
        <v>0</v>
      </c>
      <c r="R1925" s="187">
        <v>0</v>
      </c>
      <c r="S1925" s="187">
        <v>0</v>
      </c>
      <c r="T1925" s="187">
        <v>0</v>
      </c>
      <c r="U1925" s="187">
        <v>0</v>
      </c>
      <c r="V1925" s="211"/>
      <c r="W1925" s="212" t="s">
        <v>434</v>
      </c>
    </row>
    <row r="1926" spans="1:23" s="201" customFormat="1" ht="12.75" customHeight="1" outlineLevel="1">
      <c r="A1926" s="209"/>
      <c r="B1926" s="209"/>
      <c r="C1926" s="210"/>
      <c r="D1926" s="180"/>
      <c r="E1926" s="185" t="s">
        <v>1696</v>
      </c>
      <c r="F1926" s="185">
        <v>0</v>
      </c>
      <c r="G1926" s="185" t="s">
        <v>29</v>
      </c>
      <c r="H1926" s="185">
        <v>0</v>
      </c>
      <c r="I1926" s="185">
        <v>0</v>
      </c>
      <c r="J1926" s="187">
        <v>0</v>
      </c>
      <c r="K1926" s="187">
        <v>0</v>
      </c>
      <c r="L1926" s="187">
        <v>0</v>
      </c>
      <c r="M1926" s="187">
        <v>0</v>
      </c>
      <c r="N1926" s="187">
        <v>0</v>
      </c>
      <c r="O1926" s="187">
        <v>0</v>
      </c>
      <c r="P1926" s="187">
        <v>0</v>
      </c>
      <c r="Q1926" s="187">
        <v>0</v>
      </c>
      <c r="R1926" s="187">
        <v>0</v>
      </c>
      <c r="S1926" s="187">
        <v>0</v>
      </c>
      <c r="T1926" s="187">
        <v>0</v>
      </c>
      <c r="U1926" s="187">
        <v>0</v>
      </c>
      <c r="V1926" s="211"/>
      <c r="W1926" s="212" t="s">
        <v>434</v>
      </c>
    </row>
    <row r="1927" spans="1:23" s="201" customFormat="1" ht="12.75" customHeight="1" outlineLevel="1">
      <c r="A1927" s="209"/>
      <c r="B1927" s="209"/>
      <c r="C1927" s="210"/>
      <c r="D1927" s="180"/>
      <c r="E1927" s="185" t="s">
        <v>1697</v>
      </c>
      <c r="F1927" s="185">
        <v>0</v>
      </c>
      <c r="G1927" s="185" t="s">
        <v>29</v>
      </c>
      <c r="H1927" s="185">
        <v>5.1590998588094059E-2</v>
      </c>
      <c r="I1927" s="185">
        <v>0</v>
      </c>
      <c r="J1927" s="187">
        <v>0</v>
      </c>
      <c r="K1927" s="187">
        <v>0</v>
      </c>
      <c r="L1927" s="187">
        <v>9.5221138615710355E-3</v>
      </c>
      <c r="M1927" s="187">
        <v>9.7129559067383776E-3</v>
      </c>
      <c r="N1927" s="187">
        <v>9.9145118984962505E-3</v>
      </c>
      <c r="O1927" s="187">
        <v>1.0122716648364677E-2</v>
      </c>
      <c r="P1927" s="187">
        <v>1.2318700272923722E-2</v>
      </c>
      <c r="Q1927" s="187">
        <v>0</v>
      </c>
      <c r="R1927" s="187">
        <v>0</v>
      </c>
      <c r="S1927" s="187">
        <v>0</v>
      </c>
      <c r="T1927" s="187">
        <v>0</v>
      </c>
      <c r="U1927" s="187">
        <v>0</v>
      </c>
      <c r="V1927" s="211"/>
      <c r="W1927" s="212" t="s">
        <v>434</v>
      </c>
    </row>
    <row r="1928" spans="1:23" s="201" customFormat="1" ht="12.75" customHeight="1" outlineLevel="1">
      <c r="A1928" s="209"/>
      <c r="B1928" s="209"/>
      <c r="C1928" s="210"/>
      <c r="D1928" s="180"/>
      <c r="E1928" s="185" t="s">
        <v>1698</v>
      </c>
      <c r="F1928" s="185">
        <v>0</v>
      </c>
      <c r="G1928" s="185" t="s">
        <v>29</v>
      </c>
      <c r="H1928" s="185">
        <v>-13.288164765603508</v>
      </c>
      <c r="I1928" s="185">
        <v>0</v>
      </c>
      <c r="J1928" s="187">
        <v>0</v>
      </c>
      <c r="K1928" s="187">
        <v>0</v>
      </c>
      <c r="L1928" s="187">
        <v>-2.0136739397003711</v>
      </c>
      <c r="M1928" s="187">
        <v>-2.3233613994475095</v>
      </c>
      <c r="N1928" s="187">
        <v>-2.6451673085742602</v>
      </c>
      <c r="O1928" s="187">
        <v>-2.9759957161016484</v>
      </c>
      <c r="P1928" s="187">
        <v>-3.3299664017797168</v>
      </c>
      <c r="Q1928" s="187">
        <v>0</v>
      </c>
      <c r="R1928" s="187">
        <v>0</v>
      </c>
      <c r="S1928" s="187">
        <v>0</v>
      </c>
      <c r="T1928" s="187">
        <v>0</v>
      </c>
      <c r="U1928" s="187">
        <v>0</v>
      </c>
      <c r="V1928" s="211"/>
      <c r="W1928" s="212" t="s">
        <v>434</v>
      </c>
    </row>
    <row r="1929" spans="1:23" s="201" customFormat="1" ht="12.75" customHeight="1" outlineLevel="1">
      <c r="A1929" s="209"/>
      <c r="B1929" s="209"/>
      <c r="C1929" s="210"/>
      <c r="D1929" s="180"/>
      <c r="E1929" s="185" t="s">
        <v>1699</v>
      </c>
      <c r="F1929" s="185">
        <v>0</v>
      </c>
      <c r="G1929" s="185" t="s">
        <v>29</v>
      </c>
      <c r="H1929" s="185">
        <v>37.857220514305553</v>
      </c>
      <c r="I1929" s="185">
        <v>0</v>
      </c>
      <c r="J1929" s="187">
        <v>0</v>
      </c>
      <c r="K1929" s="187">
        <v>0</v>
      </c>
      <c r="L1929" s="187">
        <v>7.2666450757025034</v>
      </c>
      <c r="M1929" s="187">
        <v>7.4122830535625424</v>
      </c>
      <c r="N1929" s="187">
        <v>7.5660972041049561</v>
      </c>
      <c r="O1929" s="187">
        <v>7.7249852453911636</v>
      </c>
      <c r="P1929" s="187">
        <v>7.8872099355443881</v>
      </c>
      <c r="Q1929" s="187">
        <v>0</v>
      </c>
      <c r="R1929" s="187">
        <v>0</v>
      </c>
      <c r="S1929" s="187">
        <v>0</v>
      </c>
      <c r="T1929" s="187">
        <v>0</v>
      </c>
      <c r="U1929" s="187">
        <v>0</v>
      </c>
      <c r="V1929" s="211"/>
      <c r="W1929" s="212" t="s">
        <v>434</v>
      </c>
    </row>
    <row r="1930" spans="1:23" s="201" customFormat="1" ht="12.75" customHeight="1" outlineLevel="1">
      <c r="A1930" s="209"/>
      <c r="B1930" s="209"/>
      <c r="C1930" s="210"/>
      <c r="D1930" s="180"/>
      <c r="E1930" s="185" t="s">
        <v>1700</v>
      </c>
      <c r="F1930" s="185">
        <v>0</v>
      </c>
      <c r="G1930" s="185" t="s">
        <v>29</v>
      </c>
      <c r="H1930" s="185">
        <v>-28.967670757909918</v>
      </c>
      <c r="I1930" s="185">
        <v>0</v>
      </c>
      <c r="J1930" s="187">
        <v>0</v>
      </c>
      <c r="K1930" s="187">
        <v>0</v>
      </c>
      <c r="L1930" s="187">
        <v>-5.5603073656185158</v>
      </c>
      <c r="M1930" s="187">
        <v>-5.671746951916278</v>
      </c>
      <c r="N1930" s="187">
        <v>-5.7894427999021731</v>
      </c>
      <c r="O1930" s="187">
        <v>-5.9110210987001217</v>
      </c>
      <c r="P1930" s="187">
        <v>-6.035152541772832</v>
      </c>
      <c r="Q1930" s="187">
        <v>0</v>
      </c>
      <c r="R1930" s="187">
        <v>0</v>
      </c>
      <c r="S1930" s="187">
        <v>0</v>
      </c>
      <c r="T1930" s="187">
        <v>0</v>
      </c>
      <c r="U1930" s="187">
        <v>0</v>
      </c>
      <c r="V1930" s="211"/>
      <c r="W1930" s="212" t="s">
        <v>434</v>
      </c>
    </row>
    <row r="1931" spans="1:23" s="201" customFormat="1" ht="12.75" customHeight="1" outlineLevel="1">
      <c r="A1931" s="209"/>
      <c r="B1931" s="209"/>
      <c r="C1931" s="210"/>
      <c r="D1931" s="180"/>
      <c r="E1931" s="185" t="s">
        <v>1701</v>
      </c>
      <c r="F1931" s="185">
        <v>0</v>
      </c>
      <c r="G1931" s="185" t="s">
        <v>29</v>
      </c>
      <c r="H1931" s="185">
        <v>0</v>
      </c>
      <c r="I1931" s="185">
        <v>0</v>
      </c>
      <c r="J1931" s="187">
        <v>0</v>
      </c>
      <c r="K1931" s="187">
        <v>0</v>
      </c>
      <c r="L1931" s="187">
        <v>0</v>
      </c>
      <c r="M1931" s="187">
        <v>0</v>
      </c>
      <c r="N1931" s="187">
        <v>0</v>
      </c>
      <c r="O1931" s="187">
        <v>0</v>
      </c>
      <c r="P1931" s="187">
        <v>0</v>
      </c>
      <c r="Q1931" s="187">
        <v>0</v>
      </c>
      <c r="R1931" s="187">
        <v>0</v>
      </c>
      <c r="S1931" s="187">
        <v>0</v>
      </c>
      <c r="T1931" s="187">
        <v>0</v>
      </c>
      <c r="U1931" s="187">
        <v>0</v>
      </c>
      <c r="V1931" s="211"/>
      <c r="W1931" s="212" t="s">
        <v>434</v>
      </c>
    </row>
    <row r="1932" spans="1:23" s="201" customFormat="1" ht="12.75" customHeight="1" outlineLevel="1">
      <c r="A1932" s="209"/>
      <c r="B1932" s="209"/>
      <c r="C1932" s="210"/>
      <c r="D1932" s="180"/>
      <c r="E1932" s="185" t="s">
        <v>1702</v>
      </c>
      <c r="F1932" s="185">
        <v>0</v>
      </c>
      <c r="G1932" s="185" t="s">
        <v>29</v>
      </c>
      <c r="H1932" s="185">
        <v>0</v>
      </c>
      <c r="I1932" s="185">
        <v>0</v>
      </c>
      <c r="J1932" s="187">
        <v>0</v>
      </c>
      <c r="K1932" s="187">
        <v>0</v>
      </c>
      <c r="L1932" s="187">
        <v>0</v>
      </c>
      <c r="M1932" s="187">
        <v>0</v>
      </c>
      <c r="N1932" s="187">
        <v>0</v>
      </c>
      <c r="O1932" s="187">
        <v>0</v>
      </c>
      <c r="P1932" s="187">
        <v>0</v>
      </c>
      <c r="Q1932" s="187">
        <v>0</v>
      </c>
      <c r="R1932" s="187">
        <v>0</v>
      </c>
      <c r="S1932" s="187">
        <v>0</v>
      </c>
      <c r="T1932" s="187">
        <v>0</v>
      </c>
      <c r="U1932" s="187">
        <v>0</v>
      </c>
      <c r="V1932" s="211"/>
      <c r="W1932" s="212" t="s">
        <v>434</v>
      </c>
    </row>
    <row r="1933" spans="1:23" ht="12.75" customHeight="1" outlineLevel="1">
      <c r="D1933" s="142"/>
      <c r="V1933" s="116"/>
    </row>
    <row r="1934" spans="1:23" ht="12.75" customHeight="1" outlineLevel="1">
      <c r="B1934" s="105" t="s">
        <v>676</v>
      </c>
      <c r="D1934" s="142"/>
      <c r="V1934" s="116"/>
    </row>
    <row r="1935" spans="1:23" s="109" customFormat="1" ht="12.75" customHeight="1" outlineLevel="1">
      <c r="A1935" s="176"/>
      <c r="B1935" s="176"/>
      <c r="C1935" s="177"/>
      <c r="D1935" s="166"/>
      <c r="E1935" s="168" t="s">
        <v>1703</v>
      </c>
      <c r="F1935" s="168"/>
      <c r="G1935" s="168" t="s">
        <v>64</v>
      </c>
      <c r="H1935" s="168"/>
      <c r="I1935" s="168"/>
      <c r="J1935" s="318"/>
      <c r="K1935" s="318"/>
      <c r="L1935" s="169">
        <v>0.32270460950728308</v>
      </c>
      <c r="M1935" s="169">
        <v>0.32270460950728308</v>
      </c>
      <c r="N1935" s="169">
        <v>0.32270460950728308</v>
      </c>
      <c r="O1935" s="169">
        <v>0.32270460950728308</v>
      </c>
      <c r="P1935" s="169">
        <v>0.32270460950728308</v>
      </c>
      <c r="Q1935" s="319"/>
      <c r="R1935" s="319"/>
      <c r="S1935" s="319"/>
      <c r="T1935" s="319"/>
      <c r="U1935" s="319"/>
      <c r="V1935" s="255"/>
      <c r="W1935" s="256"/>
    </row>
    <row r="1936" spans="1:23" s="109" customFormat="1" ht="12.75" customHeight="1" outlineLevel="1">
      <c r="A1936" s="176"/>
      <c r="B1936" s="176"/>
      <c r="C1936" s="177"/>
      <c r="D1936" s="166"/>
      <c r="E1936" s="168" t="s">
        <v>1704</v>
      </c>
      <c r="F1936" s="168"/>
      <c r="G1936" s="168" t="s">
        <v>64</v>
      </c>
      <c r="H1936" s="168"/>
      <c r="I1936" s="168"/>
      <c r="J1936" s="318"/>
      <c r="K1936" s="318"/>
      <c r="L1936" s="169">
        <v>0.75</v>
      </c>
      <c r="M1936" s="169">
        <v>0.75</v>
      </c>
      <c r="N1936" s="169">
        <v>0.75</v>
      </c>
      <c r="O1936" s="169">
        <v>0.75</v>
      </c>
      <c r="P1936" s="169">
        <v>0.75</v>
      </c>
      <c r="Q1936" s="319"/>
      <c r="R1936" s="319"/>
      <c r="S1936" s="319"/>
      <c r="T1936" s="319"/>
      <c r="U1936" s="319"/>
      <c r="V1936" s="255"/>
      <c r="W1936" s="256"/>
    </row>
    <row r="1937" spans="1:23" ht="12.75" customHeight="1" outlineLevel="1">
      <c r="D1937" s="142"/>
      <c r="V1937" s="116"/>
    </row>
    <row r="1938" spans="1:23" ht="12.75" customHeight="1" outlineLevel="1">
      <c r="C1938" s="111" t="s">
        <v>1688</v>
      </c>
      <c r="D1938" s="142"/>
      <c r="V1938" s="116"/>
    </row>
    <row r="1939" spans="1:23" ht="12.75" customHeight="1" outlineLevel="1">
      <c r="A1939" s="209"/>
      <c r="B1939" s="209"/>
      <c r="C1939" s="210"/>
      <c r="D1939" s="142"/>
      <c r="E1939" s="185" t="s">
        <v>1705</v>
      </c>
      <c r="F1939" s="185">
        <v>0</v>
      </c>
      <c r="G1939" s="185" t="s">
        <v>29</v>
      </c>
      <c r="H1939" s="185">
        <v>172.96809151713927</v>
      </c>
      <c r="I1939" s="185">
        <v>0</v>
      </c>
      <c r="J1939" s="187">
        <v>0</v>
      </c>
      <c r="K1939" s="187">
        <v>0</v>
      </c>
      <c r="L1939" s="187">
        <v>21.494515304063654</v>
      </c>
      <c r="M1939" s="187">
        <v>27.550440746214882</v>
      </c>
      <c r="N1939" s="187">
        <v>34.220619334762546</v>
      </c>
      <c r="O1939" s="187">
        <v>41.228463449141245</v>
      </c>
      <c r="P1939" s="187">
        <v>48.474052682956966</v>
      </c>
      <c r="Q1939" s="187">
        <v>0</v>
      </c>
      <c r="R1939" s="187">
        <v>0</v>
      </c>
      <c r="S1939" s="187">
        <v>0</v>
      </c>
      <c r="T1939" s="187">
        <v>0</v>
      </c>
      <c r="U1939" s="187">
        <v>0</v>
      </c>
      <c r="V1939" s="211"/>
      <c r="W1939" s="212" t="s">
        <v>434</v>
      </c>
    </row>
    <row r="1940" spans="1:23" ht="12.75" customHeight="1" outlineLevel="1">
      <c r="A1940" s="209"/>
      <c r="B1940" s="209"/>
      <c r="C1940" s="210"/>
      <c r="D1940" s="142"/>
      <c r="E1940" s="185" t="s">
        <v>1706</v>
      </c>
      <c r="F1940" s="185">
        <v>0</v>
      </c>
      <c r="G1940" s="185" t="s">
        <v>29</v>
      </c>
      <c r="H1940" s="185">
        <v>-163.12437899177419</v>
      </c>
      <c r="I1940" s="185">
        <v>0</v>
      </c>
      <c r="J1940" s="187">
        <v>0</v>
      </c>
      <c r="K1940" s="187">
        <v>0</v>
      </c>
      <c r="L1940" s="187">
        <v>-20.271250205458468</v>
      </c>
      <c r="M1940" s="187">
        <v>-25.982529484235307</v>
      </c>
      <c r="N1940" s="187">
        <v>-32.273104413272094</v>
      </c>
      <c r="O1940" s="187">
        <v>-38.882128130897556</v>
      </c>
      <c r="P1940" s="187">
        <v>-45.715366757910779</v>
      </c>
      <c r="Q1940" s="187">
        <v>0</v>
      </c>
      <c r="R1940" s="187">
        <v>0</v>
      </c>
      <c r="S1940" s="187">
        <v>0</v>
      </c>
      <c r="T1940" s="187">
        <v>0</v>
      </c>
      <c r="U1940" s="187">
        <v>0</v>
      </c>
      <c r="V1940" s="211"/>
      <c r="W1940" s="212" t="s">
        <v>434</v>
      </c>
    </row>
    <row r="1941" spans="1:23" ht="12.75" customHeight="1" outlineLevel="1">
      <c r="A1941" s="209"/>
      <c r="B1941" s="209"/>
      <c r="C1941" s="210"/>
      <c r="D1941" s="142"/>
      <c r="E1941" s="185" t="s">
        <v>1707</v>
      </c>
      <c r="F1941" s="185">
        <v>0</v>
      </c>
      <c r="G1941" s="185" t="s">
        <v>29</v>
      </c>
      <c r="H1941" s="185">
        <v>0</v>
      </c>
      <c r="I1941" s="185">
        <v>0</v>
      </c>
      <c r="J1941" s="187">
        <v>0</v>
      </c>
      <c r="K1941" s="187">
        <v>0</v>
      </c>
      <c r="L1941" s="187">
        <v>0</v>
      </c>
      <c r="M1941" s="187">
        <v>0</v>
      </c>
      <c r="N1941" s="187">
        <v>0</v>
      </c>
      <c r="O1941" s="187">
        <v>0</v>
      </c>
      <c r="P1941" s="187">
        <v>0</v>
      </c>
      <c r="Q1941" s="187">
        <v>0</v>
      </c>
      <c r="R1941" s="187">
        <v>0</v>
      </c>
      <c r="S1941" s="187">
        <v>0</v>
      </c>
      <c r="T1941" s="187">
        <v>0</v>
      </c>
      <c r="U1941" s="187">
        <v>0</v>
      </c>
      <c r="V1941" s="211"/>
      <c r="W1941" s="212" t="s">
        <v>434</v>
      </c>
    </row>
    <row r="1942" spans="1:23" ht="12.75" customHeight="1" outlineLevel="1">
      <c r="A1942" s="209"/>
      <c r="B1942" s="209"/>
      <c r="C1942" s="210"/>
      <c r="D1942" s="142"/>
      <c r="E1942" s="185" t="s">
        <v>1708</v>
      </c>
      <c r="F1942" s="185">
        <v>0</v>
      </c>
      <c r="G1942" s="185" t="s">
        <v>29</v>
      </c>
      <c r="H1942" s="185">
        <v>0</v>
      </c>
      <c r="I1942" s="185">
        <v>0</v>
      </c>
      <c r="J1942" s="187">
        <v>0</v>
      </c>
      <c r="K1942" s="187">
        <v>0</v>
      </c>
      <c r="L1942" s="187">
        <v>0</v>
      </c>
      <c r="M1942" s="187">
        <v>0</v>
      </c>
      <c r="N1942" s="187">
        <v>0</v>
      </c>
      <c r="O1942" s="187">
        <v>0</v>
      </c>
      <c r="P1942" s="187">
        <v>0</v>
      </c>
      <c r="Q1942" s="187">
        <v>0</v>
      </c>
      <c r="R1942" s="187">
        <v>0</v>
      </c>
      <c r="S1942" s="187">
        <v>0</v>
      </c>
      <c r="T1942" s="187">
        <v>0</v>
      </c>
      <c r="U1942" s="187">
        <v>0</v>
      </c>
      <c r="V1942" s="211"/>
      <c r="W1942" s="212" t="s">
        <v>434</v>
      </c>
    </row>
    <row r="1943" spans="1:23" ht="12.75" customHeight="1" outlineLevel="1">
      <c r="A1943" s="209"/>
      <c r="B1943" s="209"/>
      <c r="C1943" s="210"/>
      <c r="D1943" s="142"/>
      <c r="E1943" s="185" t="s">
        <v>1709</v>
      </c>
      <c r="F1943" s="185">
        <v>0</v>
      </c>
      <c r="G1943" s="185" t="s">
        <v>29</v>
      </c>
      <c r="H1943" s="185">
        <v>0</v>
      </c>
      <c r="I1943" s="185">
        <v>0</v>
      </c>
      <c r="J1943" s="187">
        <v>0</v>
      </c>
      <c r="K1943" s="187">
        <v>0</v>
      </c>
      <c r="L1943" s="187">
        <v>0</v>
      </c>
      <c r="M1943" s="187">
        <v>0</v>
      </c>
      <c r="N1943" s="187">
        <v>0</v>
      </c>
      <c r="O1943" s="187">
        <v>0</v>
      </c>
      <c r="P1943" s="187">
        <v>0</v>
      </c>
      <c r="Q1943" s="187">
        <v>0</v>
      </c>
      <c r="R1943" s="187">
        <v>0</v>
      </c>
      <c r="S1943" s="187">
        <v>0</v>
      </c>
      <c r="T1943" s="187">
        <v>0</v>
      </c>
      <c r="U1943" s="187">
        <v>0</v>
      </c>
      <c r="V1943" s="211"/>
      <c r="W1943" s="212" t="s">
        <v>434</v>
      </c>
    </row>
    <row r="1944" spans="1:23" ht="12.75" customHeight="1" outlineLevel="1">
      <c r="A1944" s="209"/>
      <c r="B1944" s="209"/>
      <c r="C1944" s="210"/>
      <c r="D1944" s="142"/>
      <c r="E1944" s="185" t="s">
        <v>1710</v>
      </c>
      <c r="F1944" s="185">
        <v>0</v>
      </c>
      <c r="G1944" s="185" t="s">
        <v>29</v>
      </c>
      <c r="H1944" s="185">
        <v>0</v>
      </c>
      <c r="I1944" s="185">
        <v>0</v>
      </c>
      <c r="J1944" s="187">
        <v>0</v>
      </c>
      <c r="K1944" s="187">
        <v>0</v>
      </c>
      <c r="L1944" s="187">
        <v>0</v>
      </c>
      <c r="M1944" s="187">
        <v>0</v>
      </c>
      <c r="N1944" s="187">
        <v>0</v>
      </c>
      <c r="O1944" s="187">
        <v>0</v>
      </c>
      <c r="P1944" s="187">
        <v>0</v>
      </c>
      <c r="Q1944" s="187">
        <v>0</v>
      </c>
      <c r="R1944" s="187">
        <v>0</v>
      </c>
      <c r="S1944" s="187">
        <v>0</v>
      </c>
      <c r="T1944" s="187">
        <v>0</v>
      </c>
      <c r="U1944" s="187">
        <v>0</v>
      </c>
      <c r="V1944" s="211"/>
      <c r="W1944" s="212" t="s">
        <v>434</v>
      </c>
    </row>
    <row r="1945" spans="1:23" ht="12.75" customHeight="1" outlineLevel="1">
      <c r="A1945" s="209"/>
      <c r="B1945" s="209"/>
      <c r="C1945" s="210"/>
      <c r="D1945" s="142"/>
      <c r="E1945" s="185" t="s">
        <v>1711</v>
      </c>
      <c r="F1945" s="185">
        <v>0</v>
      </c>
      <c r="G1945" s="185" t="s">
        <v>29</v>
      </c>
      <c r="H1945" s="185">
        <v>0</v>
      </c>
      <c r="I1945" s="185">
        <v>0</v>
      </c>
      <c r="J1945" s="187">
        <v>0</v>
      </c>
      <c r="K1945" s="187">
        <v>0</v>
      </c>
      <c r="L1945" s="187">
        <v>0</v>
      </c>
      <c r="M1945" s="187">
        <v>0</v>
      </c>
      <c r="N1945" s="187">
        <v>0</v>
      </c>
      <c r="O1945" s="187">
        <v>0</v>
      </c>
      <c r="P1945" s="187">
        <v>0</v>
      </c>
      <c r="Q1945" s="187">
        <v>0</v>
      </c>
      <c r="R1945" s="187">
        <v>0</v>
      </c>
      <c r="S1945" s="187">
        <v>0</v>
      </c>
      <c r="T1945" s="187">
        <v>0</v>
      </c>
      <c r="U1945" s="187">
        <v>0</v>
      </c>
      <c r="V1945" s="211"/>
      <c r="W1945" s="212" t="s">
        <v>434</v>
      </c>
    </row>
    <row r="1946" spans="1:23" ht="12.75" customHeight="1" outlineLevel="1">
      <c r="A1946" s="209"/>
      <c r="B1946" s="209"/>
      <c r="C1946" s="210"/>
      <c r="D1946" s="142"/>
      <c r="E1946" s="185" t="s">
        <v>1712</v>
      </c>
      <c r="F1946" s="185">
        <v>0</v>
      </c>
      <c r="G1946" s="185" t="s">
        <v>29</v>
      </c>
      <c r="H1946" s="185">
        <v>0</v>
      </c>
      <c r="I1946" s="185">
        <v>0</v>
      </c>
      <c r="J1946" s="187">
        <v>0</v>
      </c>
      <c r="K1946" s="187">
        <v>0</v>
      </c>
      <c r="L1946" s="187">
        <v>0</v>
      </c>
      <c r="M1946" s="187">
        <v>0</v>
      </c>
      <c r="N1946" s="187">
        <v>0</v>
      </c>
      <c r="O1946" s="187">
        <v>0</v>
      </c>
      <c r="P1946" s="187">
        <v>0</v>
      </c>
      <c r="Q1946" s="187">
        <v>0</v>
      </c>
      <c r="R1946" s="187">
        <v>0</v>
      </c>
      <c r="S1946" s="187">
        <v>0</v>
      </c>
      <c r="T1946" s="187">
        <v>0</v>
      </c>
      <c r="U1946" s="187">
        <v>0</v>
      </c>
      <c r="V1946" s="211"/>
      <c r="W1946" s="212" t="s">
        <v>434</v>
      </c>
    </row>
    <row r="1947" spans="1:23" ht="12.75" customHeight="1" outlineLevel="1">
      <c r="A1947" s="209"/>
      <c r="B1947" s="209"/>
      <c r="C1947" s="210"/>
      <c r="D1947" s="142"/>
      <c r="E1947" s="185" t="s">
        <v>1713</v>
      </c>
      <c r="F1947" s="185">
        <v>0</v>
      </c>
      <c r="G1947" s="185" t="s">
        <v>29</v>
      </c>
      <c r="H1947" s="185">
        <v>169.57947108174798</v>
      </c>
      <c r="I1947" s="185">
        <v>0</v>
      </c>
      <c r="J1947" s="187">
        <v>0</v>
      </c>
      <c r="K1947" s="187">
        <v>0</v>
      </c>
      <c r="L1947" s="187">
        <v>25.578896806586584</v>
      </c>
      <c r="M1947" s="187">
        <v>28.97437022553358</v>
      </c>
      <c r="N1947" s="187">
        <v>29.458281601719477</v>
      </c>
      <c r="O1947" s="187">
        <v>29.957098240692901</v>
      </c>
      <c r="P1947" s="187">
        <v>55.610824207215451</v>
      </c>
      <c r="Q1947" s="187">
        <v>0</v>
      </c>
      <c r="R1947" s="187">
        <v>0</v>
      </c>
      <c r="S1947" s="187">
        <v>0</v>
      </c>
      <c r="T1947" s="187">
        <v>0</v>
      </c>
      <c r="U1947" s="187">
        <v>0</v>
      </c>
      <c r="V1947" s="211"/>
      <c r="W1947" s="212" t="s">
        <v>434</v>
      </c>
    </row>
    <row r="1948" spans="1:23" ht="12.75" customHeight="1" outlineLevel="1">
      <c r="A1948" s="209"/>
      <c r="B1948" s="209"/>
      <c r="C1948" s="210"/>
      <c r="D1948" s="142"/>
      <c r="E1948" s="185" t="s">
        <v>1714</v>
      </c>
      <c r="F1948" s="185">
        <v>0</v>
      </c>
      <c r="G1948" s="185" t="s">
        <v>29</v>
      </c>
      <c r="H1948" s="185">
        <v>-338.13322736622268</v>
      </c>
      <c r="I1948" s="185">
        <v>0</v>
      </c>
      <c r="J1948" s="187">
        <v>0</v>
      </c>
      <c r="K1948" s="187">
        <v>0</v>
      </c>
      <c r="L1948" s="187">
        <v>-62.814206711879024</v>
      </c>
      <c r="M1948" s="187">
        <v>-63.106261296350596</v>
      </c>
      <c r="N1948" s="187">
        <v>-66.074310853440423</v>
      </c>
      <c r="O1948" s="187">
        <v>-69.56174509185746</v>
      </c>
      <c r="P1948" s="187">
        <v>-76.576703412695181</v>
      </c>
      <c r="Q1948" s="187">
        <v>0</v>
      </c>
      <c r="R1948" s="187">
        <v>0</v>
      </c>
      <c r="S1948" s="187">
        <v>0</v>
      </c>
      <c r="T1948" s="187">
        <v>0</v>
      </c>
      <c r="U1948" s="187">
        <v>0</v>
      </c>
      <c r="V1948" s="211"/>
      <c r="W1948" s="212" t="s">
        <v>434</v>
      </c>
    </row>
    <row r="1949" spans="1:23" ht="12.75" customHeight="1" outlineLevel="1">
      <c r="A1949" s="209"/>
      <c r="B1949" s="209"/>
      <c r="C1949" s="210"/>
      <c r="D1949" s="142"/>
      <c r="E1949" s="185" t="s">
        <v>1715</v>
      </c>
      <c r="F1949" s="185">
        <v>0</v>
      </c>
      <c r="G1949" s="185" t="s">
        <v>29</v>
      </c>
      <c r="H1949" s="185">
        <v>356.46018094148928</v>
      </c>
      <c r="I1949" s="185">
        <v>0</v>
      </c>
      <c r="J1949" s="187">
        <v>0</v>
      </c>
      <c r="K1949" s="187">
        <v>0</v>
      </c>
      <c r="L1949" s="187">
        <v>68.422075982669696</v>
      </c>
      <c r="M1949" s="187">
        <v>69.793390073737868</v>
      </c>
      <c r="N1949" s="187">
        <v>71.241690270869114</v>
      </c>
      <c r="O1949" s="187">
        <v>72.737765766557402</v>
      </c>
      <c r="P1949" s="187">
        <v>74.265258847655204</v>
      </c>
      <c r="Q1949" s="187">
        <v>0</v>
      </c>
      <c r="R1949" s="187">
        <v>0</v>
      </c>
      <c r="S1949" s="187">
        <v>0</v>
      </c>
      <c r="T1949" s="187">
        <v>0</v>
      </c>
      <c r="U1949" s="187">
        <v>0</v>
      </c>
      <c r="V1949" s="211"/>
      <c r="W1949" s="212" t="s">
        <v>434</v>
      </c>
    </row>
    <row r="1950" spans="1:23" ht="12.75" customHeight="1" outlineLevel="1">
      <c r="A1950" s="209"/>
      <c r="B1950" s="209"/>
      <c r="C1950" s="210"/>
      <c r="D1950" s="142"/>
      <c r="E1950" s="185" t="s">
        <v>1716</v>
      </c>
      <c r="F1950" s="185">
        <v>0</v>
      </c>
      <c r="G1950" s="185" t="s">
        <v>29</v>
      </c>
      <c r="H1950" s="185">
        <v>-272.75698055846749</v>
      </c>
      <c r="I1950" s="185">
        <v>0</v>
      </c>
      <c r="J1950" s="187">
        <v>0</v>
      </c>
      <c r="K1950" s="187">
        <v>0</v>
      </c>
      <c r="L1950" s="187">
        <v>-52.355353687144024</v>
      </c>
      <c r="M1950" s="187">
        <v>-53.404658801362174</v>
      </c>
      <c r="N1950" s="187">
        <v>-54.512872312527385</v>
      </c>
      <c r="O1950" s="187">
        <v>-55.657642631090489</v>
      </c>
      <c r="P1950" s="187">
        <v>-56.826453126343466</v>
      </c>
      <c r="Q1950" s="187">
        <v>0</v>
      </c>
      <c r="R1950" s="187">
        <v>0</v>
      </c>
      <c r="S1950" s="187">
        <v>0</v>
      </c>
      <c r="T1950" s="187">
        <v>0</v>
      </c>
      <c r="U1950" s="187">
        <v>0</v>
      </c>
      <c r="V1950" s="211"/>
      <c r="W1950" s="212" t="s">
        <v>434</v>
      </c>
    </row>
    <row r="1951" spans="1:23" ht="12.75" customHeight="1" outlineLevel="1">
      <c r="A1951" s="209"/>
      <c r="B1951" s="209"/>
      <c r="C1951" s="210"/>
      <c r="D1951" s="142"/>
      <c r="E1951" s="185" t="s">
        <v>1717</v>
      </c>
      <c r="F1951" s="185">
        <v>0</v>
      </c>
      <c r="G1951" s="185" t="s">
        <v>29</v>
      </c>
      <c r="H1951" s="185">
        <v>0</v>
      </c>
      <c r="I1951" s="185">
        <v>0</v>
      </c>
      <c r="J1951" s="187">
        <v>0</v>
      </c>
      <c r="K1951" s="187">
        <v>0</v>
      </c>
      <c r="L1951" s="187">
        <v>0</v>
      </c>
      <c r="M1951" s="187">
        <v>0</v>
      </c>
      <c r="N1951" s="187">
        <v>0</v>
      </c>
      <c r="O1951" s="187">
        <v>0</v>
      </c>
      <c r="P1951" s="187">
        <v>0</v>
      </c>
      <c r="Q1951" s="187">
        <v>0</v>
      </c>
      <c r="R1951" s="187">
        <v>0</v>
      </c>
      <c r="S1951" s="187">
        <v>0</v>
      </c>
      <c r="T1951" s="187">
        <v>0</v>
      </c>
      <c r="U1951" s="187">
        <v>0</v>
      </c>
      <c r="V1951" s="211"/>
      <c r="W1951" s="212" t="s">
        <v>434</v>
      </c>
    </row>
    <row r="1952" spans="1:23" ht="12.75" customHeight="1" outlineLevel="1">
      <c r="A1952" s="209"/>
      <c r="B1952" s="209"/>
      <c r="C1952" s="210"/>
      <c r="D1952" s="142"/>
      <c r="E1952" s="185" t="s">
        <v>1718</v>
      </c>
      <c r="F1952" s="185">
        <v>0</v>
      </c>
      <c r="G1952" s="185" t="s">
        <v>29</v>
      </c>
      <c r="H1952" s="185">
        <v>0</v>
      </c>
      <c r="I1952" s="185">
        <v>0</v>
      </c>
      <c r="J1952" s="187">
        <v>0</v>
      </c>
      <c r="K1952" s="187">
        <v>0</v>
      </c>
      <c r="L1952" s="187">
        <v>0</v>
      </c>
      <c r="M1952" s="187">
        <v>0</v>
      </c>
      <c r="N1952" s="187">
        <v>0</v>
      </c>
      <c r="O1952" s="187">
        <v>0</v>
      </c>
      <c r="P1952" s="187">
        <v>0</v>
      </c>
      <c r="Q1952" s="187">
        <v>0</v>
      </c>
      <c r="R1952" s="187">
        <v>0</v>
      </c>
      <c r="S1952" s="187">
        <v>0</v>
      </c>
      <c r="T1952" s="187">
        <v>0</v>
      </c>
      <c r="U1952" s="187">
        <v>0</v>
      </c>
      <c r="V1952" s="211"/>
      <c r="W1952" s="212" t="s">
        <v>434</v>
      </c>
    </row>
    <row r="1953" spans="1:23" ht="12.75" customHeight="1" outlineLevel="1">
      <c r="A1953" s="209"/>
      <c r="B1953" s="209"/>
      <c r="C1953" s="210"/>
      <c r="D1953" s="142"/>
      <c r="E1953" s="185" t="s">
        <v>1719</v>
      </c>
      <c r="F1953" s="185">
        <v>0</v>
      </c>
      <c r="G1953" s="185" t="s">
        <v>29</v>
      </c>
      <c r="H1953" s="185">
        <v>12.415441449816294</v>
      </c>
      <c r="I1953" s="185">
        <v>0</v>
      </c>
      <c r="J1953" s="187">
        <v>0</v>
      </c>
      <c r="K1953" s="187">
        <v>0</v>
      </c>
      <c r="L1953" s="187">
        <v>2.3831281126380728</v>
      </c>
      <c r="M1953" s="187">
        <v>2.4308907260160857</v>
      </c>
      <c r="N1953" s="187">
        <v>2.4813347510731005</v>
      </c>
      <c r="O1953" s="187">
        <v>2.533442780845637</v>
      </c>
      <c r="P1953" s="187">
        <v>2.5866450792433988</v>
      </c>
      <c r="Q1953" s="187">
        <v>0</v>
      </c>
      <c r="R1953" s="187">
        <v>0</v>
      </c>
      <c r="S1953" s="187">
        <v>0</v>
      </c>
      <c r="T1953" s="187">
        <v>0</v>
      </c>
      <c r="U1953" s="187">
        <v>0</v>
      </c>
      <c r="V1953" s="211"/>
      <c r="W1953" s="212" t="s">
        <v>434</v>
      </c>
    </row>
    <row r="1954" spans="1:23" ht="12.75" customHeight="1" outlineLevel="1">
      <c r="A1954" s="209"/>
      <c r="B1954" s="209"/>
      <c r="C1954" s="210"/>
      <c r="D1954" s="142"/>
      <c r="E1954" s="185" t="s">
        <v>1720</v>
      </c>
      <c r="F1954" s="185">
        <v>0</v>
      </c>
      <c r="G1954" s="185" t="s">
        <v>29</v>
      </c>
      <c r="H1954" s="185">
        <v>-24.830882899632588</v>
      </c>
      <c r="I1954" s="185">
        <v>0</v>
      </c>
      <c r="J1954" s="187">
        <v>0</v>
      </c>
      <c r="K1954" s="187">
        <v>0</v>
      </c>
      <c r="L1954" s="187">
        <v>-4.7662562252761456</v>
      </c>
      <c r="M1954" s="187">
        <v>-4.8617814520321714</v>
      </c>
      <c r="N1954" s="187">
        <v>-4.9626695021462011</v>
      </c>
      <c r="O1954" s="187">
        <v>-5.066885561691274</v>
      </c>
      <c r="P1954" s="187">
        <v>-5.1732901584867976</v>
      </c>
      <c r="Q1954" s="187">
        <v>0</v>
      </c>
      <c r="R1954" s="187">
        <v>0</v>
      </c>
      <c r="S1954" s="187">
        <v>0</v>
      </c>
      <c r="T1954" s="187">
        <v>0</v>
      </c>
      <c r="U1954" s="187">
        <v>0</v>
      </c>
      <c r="V1954" s="211"/>
      <c r="W1954" s="212" t="s">
        <v>434</v>
      </c>
    </row>
    <row r="1955" spans="1:23" ht="12.75" customHeight="1" outlineLevel="1">
      <c r="D1955" s="142"/>
      <c r="H1955" s="158"/>
      <c r="V1955" s="116"/>
    </row>
    <row r="1956" spans="1:23" ht="12.75" customHeight="1" outlineLevel="1">
      <c r="B1956" s="105" t="s">
        <v>814</v>
      </c>
      <c r="D1956" s="142"/>
      <c r="H1956" s="158"/>
      <c r="V1956" s="116"/>
    </row>
    <row r="1957" spans="1:23" s="109" customFormat="1" ht="12.75" customHeight="1" outlineLevel="1">
      <c r="A1957" s="176"/>
      <c r="B1957" s="176"/>
      <c r="C1957" s="177"/>
      <c r="D1957" s="166"/>
      <c r="E1957" s="168" t="s">
        <v>1721</v>
      </c>
      <c r="F1957" s="168"/>
      <c r="G1957" s="168" t="s">
        <v>64</v>
      </c>
      <c r="H1957" s="168"/>
      <c r="I1957" s="168"/>
      <c r="J1957" s="318"/>
      <c r="K1957" s="318"/>
      <c r="L1957" s="169">
        <v>0.44221232134337496</v>
      </c>
      <c r="M1957" s="169">
        <v>0.44221232134337496</v>
      </c>
      <c r="N1957" s="169">
        <v>0.44221232134337496</v>
      </c>
      <c r="O1957" s="169">
        <v>0.44221232134337496</v>
      </c>
      <c r="P1957" s="169">
        <v>0.44221232134337496</v>
      </c>
      <c r="Q1957" s="319"/>
      <c r="R1957" s="319"/>
      <c r="S1957" s="319"/>
      <c r="T1957" s="319"/>
      <c r="U1957" s="319"/>
      <c r="V1957" s="255"/>
      <c r="W1957" s="256"/>
    </row>
    <row r="1958" spans="1:23" s="109" customFormat="1" ht="12.75" customHeight="1" outlineLevel="1">
      <c r="A1958" s="176"/>
      <c r="B1958" s="176"/>
      <c r="C1958" s="177"/>
      <c r="D1958" s="166"/>
      <c r="E1958" s="168" t="s">
        <v>1722</v>
      </c>
      <c r="F1958" s="168"/>
      <c r="G1958" s="168" t="s">
        <v>64</v>
      </c>
      <c r="H1958" s="168"/>
      <c r="I1958" s="168"/>
      <c r="J1958" s="318"/>
      <c r="K1958" s="318"/>
      <c r="L1958" s="169">
        <v>0.75</v>
      </c>
      <c r="M1958" s="169">
        <v>0.75</v>
      </c>
      <c r="N1958" s="169">
        <v>0.75</v>
      </c>
      <c r="O1958" s="169">
        <v>0.75</v>
      </c>
      <c r="P1958" s="169">
        <v>0.75</v>
      </c>
      <c r="Q1958" s="319"/>
      <c r="R1958" s="319"/>
      <c r="S1958" s="319"/>
      <c r="T1958" s="319"/>
      <c r="U1958" s="319"/>
      <c r="V1958" s="255"/>
      <c r="W1958" s="256"/>
    </row>
    <row r="1959" spans="1:23" ht="12.75" customHeight="1" outlineLevel="1">
      <c r="D1959" s="142"/>
      <c r="V1959" s="116"/>
    </row>
    <row r="1960" spans="1:23" ht="12.75" customHeight="1" outlineLevel="1">
      <c r="C1960" s="111" t="s">
        <v>1688</v>
      </c>
      <c r="D1960" s="142"/>
      <c r="V1960" s="116"/>
    </row>
    <row r="1961" spans="1:23" ht="12.75" customHeight="1" outlineLevel="1">
      <c r="A1961" s="209"/>
      <c r="B1961" s="209"/>
      <c r="C1961" s="210"/>
      <c r="D1961" s="142"/>
      <c r="E1961" s="185" t="s">
        <v>1723</v>
      </c>
      <c r="F1961" s="185">
        <v>0</v>
      </c>
      <c r="G1961" s="185" t="s">
        <v>29</v>
      </c>
      <c r="H1961" s="185">
        <v>146.61649201570745</v>
      </c>
      <c r="I1961" s="185">
        <v>0</v>
      </c>
      <c r="J1961" s="187">
        <v>0</v>
      </c>
      <c r="K1961" s="187">
        <v>0</v>
      </c>
      <c r="L1961" s="187">
        <v>18.947400326536481</v>
      </c>
      <c r="M1961" s="187">
        <v>23.641864842869541</v>
      </c>
      <c r="N1961" s="187">
        <v>28.923187872089375</v>
      </c>
      <c r="O1961" s="187">
        <v>34.657382363066127</v>
      </c>
      <c r="P1961" s="187">
        <v>40.446656611145926</v>
      </c>
      <c r="Q1961" s="187">
        <v>0</v>
      </c>
      <c r="R1961" s="187">
        <v>0</v>
      </c>
      <c r="S1961" s="187">
        <v>0</v>
      </c>
      <c r="T1961" s="187">
        <v>0</v>
      </c>
      <c r="U1961" s="187">
        <v>0</v>
      </c>
      <c r="V1961" s="211"/>
      <c r="W1961" s="212" t="s">
        <v>434</v>
      </c>
    </row>
    <row r="1962" spans="1:23" ht="12.75" customHeight="1" outlineLevel="1">
      <c r="A1962" s="209"/>
      <c r="B1962" s="209"/>
      <c r="C1962" s="210"/>
      <c r="D1962" s="142"/>
      <c r="E1962" s="185" t="s">
        <v>1724</v>
      </c>
      <c r="F1962" s="185">
        <v>0</v>
      </c>
      <c r="G1962" s="185" t="s">
        <v>29</v>
      </c>
      <c r="H1962" s="185">
        <v>-138.27246401481307</v>
      </c>
      <c r="I1962" s="185">
        <v>0</v>
      </c>
      <c r="J1962" s="187">
        <v>0</v>
      </c>
      <c r="K1962" s="187">
        <v>0</v>
      </c>
      <c r="L1962" s="187">
        <v>-17.869092990879871</v>
      </c>
      <c r="M1962" s="187">
        <v>-22.296392859941932</v>
      </c>
      <c r="N1962" s="187">
        <v>-27.277152789937855</v>
      </c>
      <c r="O1962" s="187">
        <v>-32.685011009070386</v>
      </c>
      <c r="P1962" s="187">
        <v>-38.14481436498302</v>
      </c>
      <c r="Q1962" s="187">
        <v>0</v>
      </c>
      <c r="R1962" s="187">
        <v>0</v>
      </c>
      <c r="S1962" s="187">
        <v>0</v>
      </c>
      <c r="T1962" s="187">
        <v>0</v>
      </c>
      <c r="U1962" s="187">
        <v>0</v>
      </c>
      <c r="V1962" s="211"/>
      <c r="W1962" s="212" t="s">
        <v>434</v>
      </c>
    </row>
    <row r="1963" spans="1:23" ht="12.75" customHeight="1" outlineLevel="1">
      <c r="A1963" s="209"/>
      <c r="B1963" s="209"/>
      <c r="C1963" s="210"/>
      <c r="D1963" s="142"/>
      <c r="E1963" s="185" t="s">
        <v>1725</v>
      </c>
      <c r="F1963" s="185">
        <v>0</v>
      </c>
      <c r="G1963" s="185" t="s">
        <v>29</v>
      </c>
      <c r="H1963" s="185">
        <v>0</v>
      </c>
      <c r="I1963" s="185">
        <v>0</v>
      </c>
      <c r="J1963" s="187">
        <v>0</v>
      </c>
      <c r="K1963" s="187">
        <v>0</v>
      </c>
      <c r="L1963" s="187">
        <v>0</v>
      </c>
      <c r="M1963" s="187">
        <v>0</v>
      </c>
      <c r="N1963" s="187">
        <v>0</v>
      </c>
      <c r="O1963" s="187">
        <v>0</v>
      </c>
      <c r="P1963" s="187">
        <v>0</v>
      </c>
      <c r="Q1963" s="187">
        <v>0</v>
      </c>
      <c r="R1963" s="187">
        <v>0</v>
      </c>
      <c r="S1963" s="187">
        <v>0</v>
      </c>
      <c r="T1963" s="187">
        <v>0</v>
      </c>
      <c r="U1963" s="187">
        <v>0</v>
      </c>
      <c r="V1963" s="211"/>
      <c r="W1963" s="212" t="s">
        <v>434</v>
      </c>
    </row>
    <row r="1964" spans="1:23" ht="12.75" customHeight="1" outlineLevel="1">
      <c r="A1964" s="209"/>
      <c r="B1964" s="209"/>
      <c r="C1964" s="210"/>
      <c r="D1964" s="142"/>
      <c r="E1964" s="185" t="s">
        <v>1726</v>
      </c>
      <c r="F1964" s="185">
        <v>0</v>
      </c>
      <c r="G1964" s="185" t="s">
        <v>29</v>
      </c>
      <c r="H1964" s="185">
        <v>0</v>
      </c>
      <c r="I1964" s="185">
        <v>0</v>
      </c>
      <c r="J1964" s="187">
        <v>0</v>
      </c>
      <c r="K1964" s="187">
        <v>0</v>
      </c>
      <c r="L1964" s="187">
        <v>0</v>
      </c>
      <c r="M1964" s="187">
        <v>0</v>
      </c>
      <c r="N1964" s="187">
        <v>0</v>
      </c>
      <c r="O1964" s="187">
        <v>0</v>
      </c>
      <c r="P1964" s="187">
        <v>0</v>
      </c>
      <c r="Q1964" s="187">
        <v>0</v>
      </c>
      <c r="R1964" s="187">
        <v>0</v>
      </c>
      <c r="S1964" s="187">
        <v>0</v>
      </c>
      <c r="T1964" s="187">
        <v>0</v>
      </c>
      <c r="U1964" s="187">
        <v>0</v>
      </c>
      <c r="V1964" s="211"/>
      <c r="W1964" s="212" t="s">
        <v>434</v>
      </c>
    </row>
    <row r="1965" spans="1:23" ht="12.75" customHeight="1" outlineLevel="1">
      <c r="A1965" s="209"/>
      <c r="B1965" s="209"/>
      <c r="C1965" s="210"/>
      <c r="D1965" s="142"/>
      <c r="E1965" s="185" t="s">
        <v>1727</v>
      </c>
      <c r="F1965" s="185">
        <v>0</v>
      </c>
      <c r="G1965" s="185" t="s">
        <v>29</v>
      </c>
      <c r="H1965" s="185">
        <v>50.659616421708975</v>
      </c>
      <c r="I1965" s="185">
        <v>0</v>
      </c>
      <c r="J1965" s="187">
        <v>0</v>
      </c>
      <c r="K1965" s="187">
        <v>0</v>
      </c>
      <c r="L1965" s="187">
        <v>9.4543782913754839</v>
      </c>
      <c r="M1965" s="187">
        <v>10.234105345480756</v>
      </c>
      <c r="N1965" s="187">
        <v>10.865761390407275</v>
      </c>
      <c r="O1965" s="187">
        <v>10.033767579949616</v>
      </c>
      <c r="P1965" s="187">
        <v>10.071603814495848</v>
      </c>
      <c r="Q1965" s="187">
        <v>0</v>
      </c>
      <c r="R1965" s="187">
        <v>0</v>
      </c>
      <c r="S1965" s="187">
        <v>0</v>
      </c>
      <c r="T1965" s="187">
        <v>0</v>
      </c>
      <c r="U1965" s="187">
        <v>0</v>
      </c>
      <c r="V1965" s="211"/>
      <c r="W1965" s="212" t="s">
        <v>434</v>
      </c>
    </row>
    <row r="1966" spans="1:23" ht="12.75" customHeight="1" outlineLevel="1">
      <c r="A1966" s="209"/>
      <c r="B1966" s="209"/>
      <c r="C1966" s="210"/>
      <c r="D1966" s="142"/>
      <c r="E1966" s="185" t="s">
        <v>1728</v>
      </c>
      <c r="F1966" s="185">
        <v>0</v>
      </c>
      <c r="G1966" s="185" t="s">
        <v>29</v>
      </c>
      <c r="H1966" s="185">
        <v>-170.76273945202468</v>
      </c>
      <c r="I1966" s="185">
        <v>0</v>
      </c>
      <c r="J1966" s="187">
        <v>0</v>
      </c>
      <c r="K1966" s="187">
        <v>0</v>
      </c>
      <c r="L1966" s="187">
        <v>-31.450891881475748</v>
      </c>
      <c r="M1966" s="187">
        <v>-32.698451615257781</v>
      </c>
      <c r="N1966" s="187">
        <v>-33.527494717143107</v>
      </c>
      <c r="O1966" s="187">
        <v>-35.530043225855536</v>
      </c>
      <c r="P1966" s="187">
        <v>-37.555858012292511</v>
      </c>
      <c r="Q1966" s="187">
        <v>0</v>
      </c>
      <c r="R1966" s="187">
        <v>0</v>
      </c>
      <c r="S1966" s="187">
        <v>0</v>
      </c>
      <c r="T1966" s="187">
        <v>0</v>
      </c>
      <c r="U1966" s="187">
        <v>0</v>
      </c>
      <c r="V1966" s="211"/>
      <c r="W1966" s="212" t="s">
        <v>434</v>
      </c>
    </row>
    <row r="1967" spans="1:23" ht="12.75" customHeight="1" outlineLevel="1">
      <c r="A1967" s="209"/>
      <c r="B1967" s="209"/>
      <c r="C1967" s="210"/>
      <c r="D1967" s="142"/>
      <c r="E1967" s="185" t="s">
        <v>1729</v>
      </c>
      <c r="F1967" s="185">
        <v>0</v>
      </c>
      <c r="G1967" s="185" t="s">
        <v>29</v>
      </c>
      <c r="H1967" s="185">
        <v>309.61175441865691</v>
      </c>
      <c r="I1967" s="185">
        <v>0</v>
      </c>
      <c r="J1967" s="187">
        <v>0</v>
      </c>
      <c r="K1967" s="187">
        <v>0</v>
      </c>
      <c r="L1967" s="187">
        <v>59.429580409258335</v>
      </c>
      <c r="M1967" s="187">
        <v>60.620667055944217</v>
      </c>
      <c r="N1967" s="187">
        <v>61.878621769916315</v>
      </c>
      <c r="O1967" s="187">
        <v>63.178072827084591</v>
      </c>
      <c r="P1967" s="187">
        <v>64.504812356453456</v>
      </c>
      <c r="Q1967" s="187">
        <v>0</v>
      </c>
      <c r="R1967" s="187">
        <v>0</v>
      </c>
      <c r="S1967" s="187">
        <v>0</v>
      </c>
      <c r="T1967" s="187">
        <v>0</v>
      </c>
      <c r="U1967" s="187">
        <v>0</v>
      </c>
      <c r="V1967" s="211"/>
      <c r="W1967" s="212" t="s">
        <v>434</v>
      </c>
    </row>
    <row r="1968" spans="1:23" s="201" customFormat="1" ht="12.75" customHeight="1" outlineLevel="1">
      <c r="A1968" s="209"/>
      <c r="B1968" s="209"/>
      <c r="C1968" s="210"/>
      <c r="D1968" s="180"/>
      <c r="E1968" s="185" t="s">
        <v>1730</v>
      </c>
      <c r="F1968" s="185">
        <v>0</v>
      </c>
      <c r="G1968" s="185" t="s">
        <v>29</v>
      </c>
      <c r="H1968" s="185">
        <v>-236.90939913006542</v>
      </c>
      <c r="I1968" s="185">
        <v>0</v>
      </c>
      <c r="J1968" s="187">
        <v>0</v>
      </c>
      <c r="K1968" s="187">
        <v>0</v>
      </c>
      <c r="L1968" s="187">
        <v>-45.474456264574201</v>
      </c>
      <c r="M1968" s="187">
        <v>-46.385854548880395</v>
      </c>
      <c r="N1968" s="187">
        <v>-47.348419087101966</v>
      </c>
      <c r="O1968" s="187">
        <v>-48.342735887931127</v>
      </c>
      <c r="P1968" s="187">
        <v>-49.357933341577748</v>
      </c>
      <c r="Q1968" s="187">
        <v>0</v>
      </c>
      <c r="R1968" s="187">
        <v>0</v>
      </c>
      <c r="S1968" s="187">
        <v>0</v>
      </c>
      <c r="T1968" s="187">
        <v>0</v>
      </c>
      <c r="U1968" s="187">
        <v>0</v>
      </c>
      <c r="V1968" s="211"/>
      <c r="W1968" s="212" t="s">
        <v>434</v>
      </c>
    </row>
    <row r="1969" spans="1:23" s="201" customFormat="1" ht="12.75" customHeight="1" outlineLevel="1">
      <c r="A1969" s="209"/>
      <c r="B1969" s="209"/>
      <c r="C1969" s="210"/>
      <c r="D1969" s="180"/>
      <c r="E1969" s="185" t="s">
        <v>1731</v>
      </c>
      <c r="F1969" s="185">
        <v>0</v>
      </c>
      <c r="G1969" s="185" t="s">
        <v>29</v>
      </c>
      <c r="H1969" s="185">
        <v>5.7390294191496745</v>
      </c>
      <c r="I1969" s="185">
        <v>0</v>
      </c>
      <c r="J1969" s="187">
        <v>0</v>
      </c>
      <c r="K1969" s="187">
        <v>0</v>
      </c>
      <c r="L1969" s="187">
        <v>1.1015993594198707</v>
      </c>
      <c r="M1969" s="187">
        <v>1.1236775951732956</v>
      </c>
      <c r="N1969" s="187">
        <v>1.1469953116630958</v>
      </c>
      <c r="O1969" s="187">
        <v>1.1710822132080214</v>
      </c>
      <c r="P1969" s="187">
        <v>1.1956749396853914</v>
      </c>
      <c r="Q1969" s="187">
        <v>0</v>
      </c>
      <c r="R1969" s="187">
        <v>0</v>
      </c>
      <c r="S1969" s="187">
        <v>0</v>
      </c>
      <c r="T1969" s="187">
        <v>0</v>
      </c>
      <c r="U1969" s="187">
        <v>0</v>
      </c>
      <c r="V1969" s="211"/>
      <c r="W1969" s="212" t="s">
        <v>434</v>
      </c>
    </row>
    <row r="1970" spans="1:23" s="201" customFormat="1" ht="12.75" customHeight="1" outlineLevel="1">
      <c r="A1970" s="209"/>
      <c r="B1970" s="209"/>
      <c r="C1970" s="210"/>
      <c r="D1970" s="180"/>
      <c r="E1970" s="185" t="s">
        <v>1732</v>
      </c>
      <c r="F1970" s="185">
        <v>0</v>
      </c>
      <c r="G1970" s="185" t="s">
        <v>29</v>
      </c>
      <c r="H1970" s="185">
        <v>-11.478058838299349</v>
      </c>
      <c r="I1970" s="185">
        <v>0</v>
      </c>
      <c r="J1970" s="187">
        <v>0</v>
      </c>
      <c r="K1970" s="187">
        <v>0</v>
      </c>
      <c r="L1970" s="187">
        <v>-2.2031987188397415</v>
      </c>
      <c r="M1970" s="187">
        <v>-2.2473551903465911</v>
      </c>
      <c r="N1970" s="187">
        <v>-2.2939906233261915</v>
      </c>
      <c r="O1970" s="187">
        <v>-2.3421644264160428</v>
      </c>
      <c r="P1970" s="187">
        <v>-2.3913498793707828</v>
      </c>
      <c r="Q1970" s="187">
        <v>0</v>
      </c>
      <c r="R1970" s="187">
        <v>0</v>
      </c>
      <c r="S1970" s="187">
        <v>0</v>
      </c>
      <c r="T1970" s="187">
        <v>0</v>
      </c>
      <c r="U1970" s="187">
        <v>0</v>
      </c>
      <c r="V1970" s="211"/>
      <c r="W1970" s="212" t="s">
        <v>434</v>
      </c>
    </row>
    <row r="1971" spans="1:23" ht="12.75" customHeight="1" outlineLevel="1">
      <c r="D1971" s="142"/>
      <c r="V1971" s="116"/>
    </row>
    <row r="1972" spans="1:23" ht="12.75" customHeight="1" outlineLevel="1">
      <c r="B1972" s="105" t="s">
        <v>953</v>
      </c>
      <c r="D1972" s="142"/>
      <c r="H1972" s="158"/>
      <c r="V1972" s="116"/>
    </row>
    <row r="1973" spans="1:23" s="109" customFormat="1" ht="12.75" customHeight="1" outlineLevel="1">
      <c r="A1973" s="176"/>
      <c r="B1973" s="176"/>
      <c r="C1973" s="177"/>
      <c r="D1973" s="166"/>
      <c r="E1973" s="168" t="s">
        <v>1733</v>
      </c>
      <c r="F1973" s="168"/>
      <c r="G1973" s="168" t="s">
        <v>64</v>
      </c>
      <c r="H1973" s="168"/>
      <c r="I1973" s="168"/>
      <c r="J1973" s="318"/>
      <c r="K1973" s="318"/>
      <c r="L1973" s="318">
        <v>1</v>
      </c>
      <c r="M1973" s="318">
        <v>1</v>
      </c>
      <c r="N1973" s="318">
        <v>1</v>
      </c>
      <c r="O1973" s="318">
        <v>1</v>
      </c>
      <c r="P1973" s="318">
        <v>1</v>
      </c>
      <c r="Q1973" s="319"/>
      <c r="R1973" s="319"/>
      <c r="S1973" s="319"/>
      <c r="T1973" s="319"/>
      <c r="U1973" s="319"/>
      <c r="V1973" s="255"/>
      <c r="W1973" s="256"/>
    </row>
    <row r="1974" spans="1:23" s="109" customFormat="1" ht="12.75" customHeight="1" outlineLevel="1">
      <c r="A1974" s="176"/>
      <c r="B1974" s="176"/>
      <c r="C1974" s="177"/>
      <c r="D1974" s="166"/>
      <c r="E1974" s="168" t="s">
        <v>1734</v>
      </c>
      <c r="F1974" s="168"/>
      <c r="G1974" s="168" t="s">
        <v>64</v>
      </c>
      <c r="H1974" s="168"/>
      <c r="I1974" s="168"/>
      <c r="J1974" s="318"/>
      <c r="K1974" s="318"/>
      <c r="L1974" s="318">
        <v>1</v>
      </c>
      <c r="M1974" s="318">
        <v>1</v>
      </c>
      <c r="N1974" s="318">
        <v>1</v>
      </c>
      <c r="O1974" s="318">
        <v>1</v>
      </c>
      <c r="P1974" s="318">
        <v>1</v>
      </c>
      <c r="Q1974" s="319"/>
      <c r="R1974" s="319"/>
      <c r="S1974" s="319"/>
      <c r="T1974" s="319"/>
      <c r="U1974" s="319"/>
      <c r="V1974" s="255"/>
      <c r="W1974" s="256"/>
    </row>
    <row r="1975" spans="1:23" ht="12.75" customHeight="1" outlineLevel="1">
      <c r="D1975" s="142"/>
      <c r="V1975" s="116"/>
    </row>
    <row r="1976" spans="1:23" ht="12.75" customHeight="1" outlineLevel="1">
      <c r="C1976" s="111" t="s">
        <v>1688</v>
      </c>
      <c r="D1976" s="142"/>
      <c r="V1976" s="116"/>
    </row>
    <row r="1977" spans="1:23" ht="12.75" customHeight="1" outlineLevel="1">
      <c r="A1977" s="209"/>
      <c r="B1977" s="209"/>
      <c r="C1977" s="210"/>
      <c r="D1977" s="142"/>
      <c r="E1977" s="185" t="s">
        <v>1735</v>
      </c>
      <c r="F1977" s="185">
        <v>0</v>
      </c>
      <c r="G1977" s="185" t="s">
        <v>29</v>
      </c>
      <c r="H1977" s="185">
        <v>41.507878936172801</v>
      </c>
      <c r="I1977" s="185">
        <v>0</v>
      </c>
      <c r="J1977" s="187">
        <v>0</v>
      </c>
      <c r="K1977" s="187">
        <v>0</v>
      </c>
      <c r="L1977" s="187">
        <v>5.4569501671049148</v>
      </c>
      <c r="M1977" s="187">
        <v>6.7702519016609983</v>
      </c>
      <c r="N1977" s="187">
        <v>8.264187319808256</v>
      </c>
      <c r="O1977" s="187">
        <v>9.7860985715614888</v>
      </c>
      <c r="P1977" s="187">
        <v>11.230390976037139</v>
      </c>
      <c r="Q1977" s="187">
        <v>0</v>
      </c>
      <c r="R1977" s="187">
        <v>0</v>
      </c>
      <c r="S1977" s="187">
        <v>0</v>
      </c>
      <c r="T1977" s="187">
        <v>0</v>
      </c>
      <c r="U1977" s="187">
        <v>0</v>
      </c>
      <c r="V1977" s="211"/>
      <c r="W1977" s="212" t="s">
        <v>434</v>
      </c>
    </row>
    <row r="1978" spans="1:23" ht="12.75" customHeight="1" outlineLevel="1">
      <c r="A1978" s="209"/>
      <c r="B1978" s="209"/>
      <c r="C1978" s="210"/>
      <c r="D1978" s="142"/>
      <c r="E1978" s="185" t="s">
        <v>1736</v>
      </c>
      <c r="F1978" s="185">
        <v>0</v>
      </c>
      <c r="G1978" s="185" t="s">
        <v>29</v>
      </c>
      <c r="H1978" s="185">
        <v>-39.145641923545085</v>
      </c>
      <c r="I1978" s="185">
        <v>0</v>
      </c>
      <c r="J1978" s="187">
        <v>0</v>
      </c>
      <c r="K1978" s="187">
        <v>0</v>
      </c>
      <c r="L1978" s="187">
        <v>-5.1463920275135786</v>
      </c>
      <c r="M1978" s="187">
        <v>-6.3849530129485839</v>
      </c>
      <c r="N1978" s="187">
        <v>-7.7938677162419321</v>
      </c>
      <c r="O1978" s="187">
        <v>-9.2291661325295351</v>
      </c>
      <c r="P1978" s="187">
        <v>-10.591263034311449</v>
      </c>
      <c r="Q1978" s="187">
        <v>0</v>
      </c>
      <c r="R1978" s="187">
        <v>0</v>
      </c>
      <c r="S1978" s="187">
        <v>0</v>
      </c>
      <c r="T1978" s="187">
        <v>0</v>
      </c>
      <c r="U1978" s="187">
        <v>0</v>
      </c>
      <c r="V1978" s="211"/>
      <c r="W1978" s="212" t="s">
        <v>434</v>
      </c>
    </row>
    <row r="1979" spans="1:23" ht="12.75" customHeight="1" outlineLevel="1">
      <c r="A1979" s="209"/>
      <c r="B1979" s="209"/>
      <c r="C1979" s="210"/>
      <c r="D1979" s="142"/>
      <c r="E1979" s="185" t="s">
        <v>1737</v>
      </c>
      <c r="F1979" s="185">
        <v>0</v>
      </c>
      <c r="G1979" s="185" t="s">
        <v>29</v>
      </c>
      <c r="H1979" s="185">
        <v>0</v>
      </c>
      <c r="I1979" s="185">
        <v>0</v>
      </c>
      <c r="J1979" s="187">
        <v>0</v>
      </c>
      <c r="K1979" s="187">
        <v>0</v>
      </c>
      <c r="L1979" s="187">
        <v>0</v>
      </c>
      <c r="M1979" s="187">
        <v>0</v>
      </c>
      <c r="N1979" s="187">
        <v>0</v>
      </c>
      <c r="O1979" s="187">
        <v>0</v>
      </c>
      <c r="P1979" s="187">
        <v>0</v>
      </c>
      <c r="Q1979" s="187">
        <v>0</v>
      </c>
      <c r="R1979" s="187">
        <v>0</v>
      </c>
      <c r="S1979" s="187">
        <v>0</v>
      </c>
      <c r="T1979" s="187">
        <v>0</v>
      </c>
      <c r="U1979" s="187">
        <v>0</v>
      </c>
      <c r="V1979" s="211"/>
      <c r="W1979" s="212" t="s">
        <v>434</v>
      </c>
    </row>
    <row r="1980" spans="1:23" ht="12.75" customHeight="1" outlineLevel="1">
      <c r="A1980" s="209"/>
      <c r="B1980" s="209"/>
      <c r="C1980" s="210"/>
      <c r="D1980" s="142"/>
      <c r="E1980" s="185" t="s">
        <v>1738</v>
      </c>
      <c r="F1980" s="185">
        <v>0</v>
      </c>
      <c r="G1980" s="185" t="s">
        <v>29</v>
      </c>
      <c r="H1980" s="185">
        <v>0</v>
      </c>
      <c r="I1980" s="185">
        <v>0</v>
      </c>
      <c r="J1980" s="187">
        <v>0</v>
      </c>
      <c r="K1980" s="187">
        <v>0</v>
      </c>
      <c r="L1980" s="187">
        <v>0</v>
      </c>
      <c r="M1980" s="187">
        <v>0</v>
      </c>
      <c r="N1980" s="187">
        <v>0</v>
      </c>
      <c r="O1980" s="187">
        <v>0</v>
      </c>
      <c r="P1980" s="187">
        <v>0</v>
      </c>
      <c r="Q1980" s="187">
        <v>0</v>
      </c>
      <c r="R1980" s="187">
        <v>0</v>
      </c>
      <c r="S1980" s="187">
        <v>0</v>
      </c>
      <c r="T1980" s="187">
        <v>0</v>
      </c>
      <c r="U1980" s="187">
        <v>0</v>
      </c>
      <c r="V1980" s="211"/>
      <c r="W1980" s="212" t="s">
        <v>434</v>
      </c>
    </row>
    <row r="1981" spans="1:23" ht="12.75" customHeight="1" outlineLevel="1">
      <c r="A1981" s="209"/>
      <c r="B1981" s="209"/>
      <c r="C1981" s="210"/>
      <c r="D1981" s="142"/>
      <c r="E1981" s="185" t="s">
        <v>1739</v>
      </c>
      <c r="F1981" s="185">
        <v>0</v>
      </c>
      <c r="G1981" s="185" t="s">
        <v>29</v>
      </c>
      <c r="H1981" s="185">
        <v>14.889195078418924</v>
      </c>
      <c r="I1981" s="185">
        <v>0</v>
      </c>
      <c r="J1981" s="187">
        <v>0</v>
      </c>
      <c r="K1981" s="187">
        <v>0</v>
      </c>
      <c r="L1981" s="187">
        <v>2.7731591852880872</v>
      </c>
      <c r="M1981" s="187">
        <v>2.8994572647066943</v>
      </c>
      <c r="N1981" s="187">
        <v>2.9596246318973658</v>
      </c>
      <c r="O1981" s="187">
        <v>3.0954786210981196</v>
      </c>
      <c r="P1981" s="187">
        <v>3.161475375428656</v>
      </c>
      <c r="Q1981" s="187">
        <v>0</v>
      </c>
      <c r="R1981" s="187">
        <v>0</v>
      </c>
      <c r="S1981" s="187">
        <v>0</v>
      </c>
      <c r="T1981" s="187">
        <v>0</v>
      </c>
      <c r="U1981" s="187">
        <v>0</v>
      </c>
      <c r="V1981" s="211"/>
      <c r="W1981" s="212" t="s">
        <v>434</v>
      </c>
    </row>
    <row r="1982" spans="1:23" ht="12.75" customHeight="1" outlineLevel="1">
      <c r="A1982" s="209"/>
      <c r="B1982" s="209"/>
      <c r="C1982" s="210"/>
      <c r="D1982" s="142"/>
      <c r="E1982" s="185" t="s">
        <v>1740</v>
      </c>
      <c r="F1982" s="185">
        <v>0</v>
      </c>
      <c r="G1982" s="185" t="s">
        <v>29</v>
      </c>
      <c r="H1982" s="185">
        <v>-15.723973320135286</v>
      </c>
      <c r="I1982" s="185">
        <v>0</v>
      </c>
      <c r="J1982" s="187">
        <v>0</v>
      </c>
      <c r="K1982" s="187">
        <v>0</v>
      </c>
      <c r="L1982" s="187">
        <v>-2.5864399872991424</v>
      </c>
      <c r="M1982" s="187">
        <v>-2.8260547452949214</v>
      </c>
      <c r="N1982" s="187">
        <v>-3.1886621867037817</v>
      </c>
      <c r="O1982" s="187">
        <v>-3.3939995551210624</v>
      </c>
      <c r="P1982" s="187">
        <v>-3.7288168457163775</v>
      </c>
      <c r="Q1982" s="187">
        <v>0</v>
      </c>
      <c r="R1982" s="187">
        <v>0</v>
      </c>
      <c r="S1982" s="187">
        <v>0</v>
      </c>
      <c r="T1982" s="187">
        <v>0</v>
      </c>
      <c r="U1982" s="187">
        <v>0</v>
      </c>
      <c r="V1982" s="211"/>
      <c r="W1982" s="212" t="s">
        <v>434</v>
      </c>
    </row>
    <row r="1983" spans="1:23" ht="12.75" customHeight="1" outlineLevel="1">
      <c r="A1983" s="209"/>
      <c r="B1983" s="209"/>
      <c r="C1983" s="210"/>
      <c r="D1983" s="142"/>
      <c r="E1983" s="185" t="s">
        <v>1741</v>
      </c>
      <c r="F1983" s="185">
        <v>0</v>
      </c>
      <c r="G1983" s="185" t="s">
        <v>29</v>
      </c>
      <c r="H1983" s="185">
        <v>47.841947178322712</v>
      </c>
      <c r="I1983" s="185">
        <v>0</v>
      </c>
      <c r="J1983" s="187">
        <v>0</v>
      </c>
      <c r="K1983" s="187">
        <v>0</v>
      </c>
      <c r="L1983" s="187">
        <v>9.1832005929755791</v>
      </c>
      <c r="M1983" s="187">
        <v>9.3672501441386071</v>
      </c>
      <c r="N1983" s="187">
        <v>9.5616323086387176</v>
      </c>
      <c r="O1983" s="187">
        <v>9.7624265871201352</v>
      </c>
      <c r="P1983" s="187">
        <v>9.9674375454496715</v>
      </c>
      <c r="Q1983" s="187">
        <v>0</v>
      </c>
      <c r="R1983" s="187">
        <v>0</v>
      </c>
      <c r="S1983" s="187">
        <v>0</v>
      </c>
      <c r="T1983" s="187">
        <v>0</v>
      </c>
      <c r="U1983" s="187">
        <v>0</v>
      </c>
      <c r="V1983" s="211"/>
      <c r="W1983" s="212" t="s">
        <v>434</v>
      </c>
    </row>
    <row r="1984" spans="1:23" s="201" customFormat="1" ht="12.75" customHeight="1" outlineLevel="1">
      <c r="A1984" s="209"/>
      <c r="B1984" s="209"/>
      <c r="C1984" s="210"/>
      <c r="D1984" s="180"/>
      <c r="E1984" s="185" t="s">
        <v>1742</v>
      </c>
      <c r="F1984" s="185">
        <v>0</v>
      </c>
      <c r="G1984" s="185" t="s">
        <v>29</v>
      </c>
      <c r="H1984" s="185">
        <v>-36.607805735639644</v>
      </c>
      <c r="I1984" s="185">
        <v>0</v>
      </c>
      <c r="J1984" s="187">
        <v>0</v>
      </c>
      <c r="K1984" s="187">
        <v>0</v>
      </c>
      <c r="L1984" s="187">
        <v>-7.0268215063659296</v>
      </c>
      <c r="M1984" s="187">
        <v>-7.167652944300392</v>
      </c>
      <c r="N1984" s="187">
        <v>-7.3163907138976425</v>
      </c>
      <c r="O1984" s="187">
        <v>-7.470034918889497</v>
      </c>
      <c r="P1984" s="187">
        <v>-7.6269056521861867</v>
      </c>
      <c r="Q1984" s="187">
        <v>0</v>
      </c>
      <c r="R1984" s="187">
        <v>0</v>
      </c>
      <c r="S1984" s="187">
        <v>0</v>
      </c>
      <c r="T1984" s="187">
        <v>0</v>
      </c>
      <c r="U1984" s="187">
        <v>0</v>
      </c>
      <c r="V1984" s="211"/>
      <c r="W1984" s="212" t="s">
        <v>434</v>
      </c>
    </row>
    <row r="1985" spans="1:23" ht="12.75" customHeight="1" outlineLevel="1">
      <c r="D1985" s="142"/>
      <c r="V1985" s="116"/>
    </row>
    <row r="1986" spans="1:23" ht="12.75" customHeight="1" outlineLevel="1">
      <c r="B1986" s="105" t="s">
        <v>1096</v>
      </c>
      <c r="D1986" s="142"/>
      <c r="H1986" s="158"/>
      <c r="V1986" s="116"/>
    </row>
    <row r="1987" spans="1:23" s="109" customFormat="1" ht="12.75" customHeight="1" outlineLevel="1">
      <c r="A1987" s="176"/>
      <c r="B1987" s="176"/>
      <c r="C1987" s="177"/>
      <c r="D1987" s="166"/>
      <c r="E1987" s="168" t="s">
        <v>1743</v>
      </c>
      <c r="F1987" s="168"/>
      <c r="G1987" s="168" t="s">
        <v>64</v>
      </c>
      <c r="H1987" s="168"/>
      <c r="I1987" s="168"/>
      <c r="J1987" s="318"/>
      <c r="K1987" s="318"/>
      <c r="L1987" s="318">
        <v>1</v>
      </c>
      <c r="M1987" s="318">
        <v>1</v>
      </c>
      <c r="N1987" s="318">
        <v>1</v>
      </c>
      <c r="O1987" s="318">
        <v>1</v>
      </c>
      <c r="P1987" s="318">
        <v>1</v>
      </c>
      <c r="Q1987" s="319"/>
      <c r="R1987" s="319"/>
      <c r="S1987" s="319"/>
      <c r="T1987" s="319"/>
      <c r="U1987" s="319"/>
      <c r="V1987" s="255"/>
      <c r="W1987" s="256"/>
    </row>
    <row r="1988" spans="1:23" s="109" customFormat="1" ht="12.75" customHeight="1" outlineLevel="1">
      <c r="A1988" s="176"/>
      <c r="B1988" s="176"/>
      <c r="C1988" s="177"/>
      <c r="D1988" s="166"/>
      <c r="E1988" s="168" t="s">
        <v>1744</v>
      </c>
      <c r="F1988" s="168"/>
      <c r="G1988" s="168" t="s">
        <v>64</v>
      </c>
      <c r="H1988" s="168"/>
      <c r="I1988" s="168"/>
      <c r="J1988" s="318"/>
      <c r="K1988" s="318"/>
      <c r="L1988" s="318">
        <v>1</v>
      </c>
      <c r="M1988" s="318">
        <v>1</v>
      </c>
      <c r="N1988" s="318">
        <v>1</v>
      </c>
      <c r="O1988" s="318">
        <v>1</v>
      </c>
      <c r="P1988" s="318">
        <v>1</v>
      </c>
      <c r="Q1988" s="319"/>
      <c r="R1988" s="319"/>
      <c r="S1988" s="319"/>
      <c r="T1988" s="319"/>
      <c r="U1988" s="319"/>
      <c r="V1988" s="255"/>
      <c r="W1988" s="256"/>
    </row>
    <row r="1989" spans="1:23" ht="12.75" customHeight="1" outlineLevel="1">
      <c r="D1989" s="142"/>
      <c r="V1989" s="116"/>
    </row>
    <row r="1990" spans="1:23" ht="12.75" customHeight="1" outlineLevel="1">
      <c r="C1990" s="111" t="s">
        <v>1688</v>
      </c>
      <c r="D1990" s="142"/>
      <c r="V1990" s="116"/>
    </row>
    <row r="1991" spans="1:23" ht="12.75" customHeight="1" outlineLevel="1">
      <c r="A1991" s="209"/>
      <c r="B1991" s="209"/>
      <c r="C1991" s="210"/>
      <c r="D1991" s="142"/>
      <c r="E1991" s="185" t="s">
        <v>1745</v>
      </c>
      <c r="F1991" s="185">
        <v>0</v>
      </c>
      <c r="G1991" s="185" t="s">
        <v>29</v>
      </c>
      <c r="H1991" s="185">
        <v>34.143768035781882</v>
      </c>
      <c r="I1991" s="185">
        <v>0</v>
      </c>
      <c r="J1991" s="187">
        <v>0</v>
      </c>
      <c r="K1991" s="187">
        <v>0</v>
      </c>
      <c r="L1991" s="187">
        <v>4.803990286883951</v>
      </c>
      <c r="M1991" s="187">
        <v>6.0299035069681679</v>
      </c>
      <c r="N1991" s="187">
        <v>7.3472595201370208</v>
      </c>
      <c r="O1991" s="187">
        <v>8.0785989945296883</v>
      </c>
      <c r="P1991" s="187">
        <v>7.8840157272630496</v>
      </c>
      <c r="Q1991" s="187">
        <v>0</v>
      </c>
      <c r="R1991" s="187">
        <v>0</v>
      </c>
      <c r="S1991" s="187">
        <v>0</v>
      </c>
      <c r="T1991" s="187">
        <v>0</v>
      </c>
      <c r="U1991" s="187">
        <v>0</v>
      </c>
      <c r="V1991" s="211"/>
      <c r="W1991" s="212" t="s">
        <v>434</v>
      </c>
    </row>
    <row r="1992" spans="1:23" ht="12.75" customHeight="1" outlineLevel="1">
      <c r="A1992" s="209"/>
      <c r="B1992" s="209"/>
      <c r="C1992" s="210"/>
      <c r="D1992" s="142"/>
      <c r="E1992" s="185" t="s">
        <v>1746</v>
      </c>
      <c r="F1992" s="185">
        <v>0</v>
      </c>
      <c r="G1992" s="185" t="s">
        <v>29</v>
      </c>
      <c r="H1992" s="185">
        <v>-32.200626765452824</v>
      </c>
      <c r="I1992" s="185">
        <v>0</v>
      </c>
      <c r="J1992" s="187">
        <v>0</v>
      </c>
      <c r="K1992" s="187">
        <v>0</v>
      </c>
      <c r="L1992" s="187">
        <v>-4.530592465679173</v>
      </c>
      <c r="M1992" s="187">
        <v>-5.6867382667342063</v>
      </c>
      <c r="N1992" s="187">
        <v>-6.9291227994788152</v>
      </c>
      <c r="O1992" s="187">
        <v>-7.618841328174339</v>
      </c>
      <c r="P1992" s="187">
        <v>-7.4353319053862901</v>
      </c>
      <c r="Q1992" s="187">
        <v>0</v>
      </c>
      <c r="R1992" s="187">
        <v>0</v>
      </c>
      <c r="S1992" s="187">
        <v>0</v>
      </c>
      <c r="T1992" s="187">
        <v>0</v>
      </c>
      <c r="U1992" s="187">
        <v>0</v>
      </c>
      <c r="V1992" s="211"/>
      <c r="W1992" s="212" t="s">
        <v>434</v>
      </c>
    </row>
    <row r="1993" spans="1:23" ht="12.75" customHeight="1" outlineLevel="1">
      <c r="A1993" s="209"/>
      <c r="B1993" s="209"/>
      <c r="C1993" s="210"/>
      <c r="D1993" s="142"/>
      <c r="E1993" s="185" t="s">
        <v>1747</v>
      </c>
      <c r="F1993" s="185">
        <v>0</v>
      </c>
      <c r="G1993" s="185" t="s">
        <v>29</v>
      </c>
      <c r="H1993" s="185">
        <v>0</v>
      </c>
      <c r="I1993" s="185">
        <v>0</v>
      </c>
      <c r="J1993" s="187">
        <v>0</v>
      </c>
      <c r="K1993" s="187">
        <v>0</v>
      </c>
      <c r="L1993" s="187">
        <v>0</v>
      </c>
      <c r="M1993" s="187">
        <v>0</v>
      </c>
      <c r="N1993" s="187">
        <v>0</v>
      </c>
      <c r="O1993" s="187">
        <v>0</v>
      </c>
      <c r="P1993" s="187">
        <v>0</v>
      </c>
      <c r="Q1993" s="187">
        <v>0</v>
      </c>
      <c r="R1993" s="187">
        <v>0</v>
      </c>
      <c r="S1993" s="187">
        <v>0</v>
      </c>
      <c r="T1993" s="187">
        <v>0</v>
      </c>
      <c r="U1993" s="187">
        <v>0</v>
      </c>
      <c r="V1993" s="211"/>
      <c r="W1993" s="212" t="s">
        <v>434</v>
      </c>
    </row>
    <row r="1994" spans="1:23" ht="12.75" customHeight="1" outlineLevel="1">
      <c r="A1994" s="209"/>
      <c r="B1994" s="209"/>
      <c r="C1994" s="210"/>
      <c r="D1994" s="142"/>
      <c r="E1994" s="185" t="s">
        <v>1748</v>
      </c>
      <c r="F1994" s="185">
        <v>0</v>
      </c>
      <c r="G1994" s="185" t="s">
        <v>29</v>
      </c>
      <c r="H1994" s="185">
        <v>0</v>
      </c>
      <c r="I1994" s="185">
        <v>0</v>
      </c>
      <c r="J1994" s="187">
        <v>0</v>
      </c>
      <c r="K1994" s="187">
        <v>0</v>
      </c>
      <c r="L1994" s="187">
        <v>0</v>
      </c>
      <c r="M1994" s="187">
        <v>0</v>
      </c>
      <c r="N1994" s="187">
        <v>0</v>
      </c>
      <c r="O1994" s="187">
        <v>0</v>
      </c>
      <c r="P1994" s="187">
        <v>0</v>
      </c>
      <c r="Q1994" s="187">
        <v>0</v>
      </c>
      <c r="R1994" s="187">
        <v>0</v>
      </c>
      <c r="S1994" s="187">
        <v>0</v>
      </c>
      <c r="T1994" s="187">
        <v>0</v>
      </c>
      <c r="U1994" s="187">
        <v>0</v>
      </c>
      <c r="V1994" s="211"/>
      <c r="W1994" s="212" t="s">
        <v>434</v>
      </c>
    </row>
    <row r="1995" spans="1:23" ht="12.75" customHeight="1" outlineLevel="1">
      <c r="A1995" s="209"/>
      <c r="B1995" s="209"/>
      <c r="C1995" s="210"/>
      <c r="D1995" s="142"/>
      <c r="E1995" s="185" t="s">
        <v>1749</v>
      </c>
      <c r="F1995" s="185">
        <v>0</v>
      </c>
      <c r="G1995" s="185" t="s">
        <v>29</v>
      </c>
      <c r="H1995" s="185">
        <v>10.019377759420934</v>
      </c>
      <c r="I1995" s="185">
        <v>0</v>
      </c>
      <c r="J1995" s="187">
        <v>0</v>
      </c>
      <c r="K1995" s="187">
        <v>0</v>
      </c>
      <c r="L1995" s="187">
        <v>0</v>
      </c>
      <c r="M1995" s="187">
        <v>0</v>
      </c>
      <c r="N1995" s="187">
        <v>0</v>
      </c>
      <c r="O1995" s="187">
        <v>0</v>
      </c>
      <c r="P1995" s="187">
        <v>10.019377759420934</v>
      </c>
      <c r="Q1995" s="187">
        <v>0</v>
      </c>
      <c r="R1995" s="187">
        <v>0</v>
      </c>
      <c r="S1995" s="187">
        <v>0</v>
      </c>
      <c r="T1995" s="187">
        <v>0</v>
      </c>
      <c r="U1995" s="187">
        <v>0</v>
      </c>
      <c r="V1995" s="211"/>
      <c r="W1995" s="212" t="s">
        <v>434</v>
      </c>
    </row>
    <row r="1996" spans="1:23" ht="12.75" customHeight="1" outlineLevel="1">
      <c r="A1996" s="209"/>
      <c r="B1996" s="209"/>
      <c r="C1996" s="210"/>
      <c r="D1996" s="142"/>
      <c r="E1996" s="185" t="s">
        <v>1750</v>
      </c>
      <c r="F1996" s="185">
        <v>0</v>
      </c>
      <c r="G1996" s="185" t="s">
        <v>29</v>
      </c>
      <c r="H1996" s="185">
        <v>-10.019377759420934</v>
      </c>
      <c r="I1996" s="185">
        <v>0</v>
      </c>
      <c r="J1996" s="187">
        <v>0</v>
      </c>
      <c r="K1996" s="187">
        <v>0</v>
      </c>
      <c r="L1996" s="187">
        <v>0</v>
      </c>
      <c r="M1996" s="187">
        <v>0</v>
      </c>
      <c r="N1996" s="187">
        <v>0</v>
      </c>
      <c r="O1996" s="187">
        <v>0</v>
      </c>
      <c r="P1996" s="187">
        <v>-10.019377759420934</v>
      </c>
      <c r="Q1996" s="187">
        <v>0</v>
      </c>
      <c r="R1996" s="187">
        <v>0</v>
      </c>
      <c r="S1996" s="187">
        <v>0</v>
      </c>
      <c r="T1996" s="187">
        <v>0</v>
      </c>
      <c r="U1996" s="187">
        <v>0</v>
      </c>
      <c r="V1996" s="211"/>
      <c r="W1996" s="212" t="s">
        <v>434</v>
      </c>
    </row>
    <row r="1997" spans="1:23" ht="12.75" customHeight="1" outlineLevel="1">
      <c r="A1997" s="209"/>
      <c r="B1997" s="209"/>
      <c r="C1997" s="210"/>
      <c r="D1997" s="142"/>
      <c r="E1997" s="185" t="s">
        <v>1751</v>
      </c>
      <c r="F1997" s="185">
        <v>0</v>
      </c>
      <c r="G1997" s="185" t="s">
        <v>29</v>
      </c>
      <c r="H1997" s="185">
        <v>0</v>
      </c>
      <c r="I1997" s="185">
        <v>0</v>
      </c>
      <c r="J1997" s="187">
        <v>0</v>
      </c>
      <c r="K1997" s="187">
        <v>0</v>
      </c>
      <c r="L1997" s="187">
        <v>0</v>
      </c>
      <c r="M1997" s="187">
        <v>0</v>
      </c>
      <c r="N1997" s="187">
        <v>0</v>
      </c>
      <c r="O1997" s="187">
        <v>0</v>
      </c>
      <c r="P1997" s="187">
        <v>0</v>
      </c>
      <c r="Q1997" s="187">
        <v>0</v>
      </c>
      <c r="R1997" s="187">
        <v>0</v>
      </c>
      <c r="S1997" s="187">
        <v>0</v>
      </c>
      <c r="T1997" s="187">
        <v>0</v>
      </c>
      <c r="U1997" s="187">
        <v>0</v>
      </c>
      <c r="V1997" s="211"/>
      <c r="W1997" s="212" t="s">
        <v>434</v>
      </c>
    </row>
    <row r="1998" spans="1:23" s="109" customFormat="1" ht="12.75" customHeight="1" outlineLevel="1">
      <c r="A1998" s="209"/>
      <c r="B1998" s="209"/>
      <c r="C1998" s="210"/>
      <c r="D1998" s="166"/>
      <c r="E1998" s="185" t="s">
        <v>1752</v>
      </c>
      <c r="F1998" s="185">
        <v>0</v>
      </c>
      <c r="G1998" s="185" t="s">
        <v>29</v>
      </c>
      <c r="H1998" s="185">
        <v>0</v>
      </c>
      <c r="I1998" s="185">
        <v>0</v>
      </c>
      <c r="J1998" s="187">
        <v>0</v>
      </c>
      <c r="K1998" s="187">
        <v>0</v>
      </c>
      <c r="L1998" s="187">
        <v>0</v>
      </c>
      <c r="M1998" s="187">
        <v>0</v>
      </c>
      <c r="N1998" s="187">
        <v>0</v>
      </c>
      <c r="O1998" s="187">
        <v>0</v>
      </c>
      <c r="P1998" s="187">
        <v>0</v>
      </c>
      <c r="Q1998" s="187">
        <v>0</v>
      </c>
      <c r="R1998" s="187">
        <v>0</v>
      </c>
      <c r="S1998" s="187">
        <v>0</v>
      </c>
      <c r="T1998" s="187">
        <v>0</v>
      </c>
      <c r="U1998" s="187">
        <v>0</v>
      </c>
      <c r="V1998" s="211"/>
      <c r="W1998" s="212" t="s">
        <v>434</v>
      </c>
    </row>
    <row r="1999" spans="1:23" ht="12.75" customHeight="1" outlineLevel="1">
      <c r="D1999" s="142"/>
      <c r="V1999" s="116"/>
    </row>
    <row r="2000" spans="1:23" ht="12.75" customHeight="1" outlineLevel="1">
      <c r="B2000" s="105" t="s">
        <v>1492</v>
      </c>
      <c r="D2000" s="142"/>
      <c r="V2000" s="116"/>
    </row>
    <row r="2001" spans="1:23" ht="12.75" customHeight="1" outlineLevel="1">
      <c r="C2001" s="111" t="s">
        <v>1688</v>
      </c>
      <c r="D2001" s="142"/>
      <c r="V2001" s="116"/>
    </row>
    <row r="2002" spans="1:23" ht="12.75" customHeight="1" outlineLevel="1">
      <c r="D2002" s="142"/>
      <c r="V2002" s="116"/>
    </row>
    <row r="2003" spans="1:23" s="201" customFormat="1" ht="12.75" customHeight="1" outlineLevel="1">
      <c r="A2003" s="209"/>
      <c r="B2003" s="209"/>
      <c r="C2003" s="210"/>
      <c r="D2003" s="180"/>
      <c r="E2003" s="185" t="s">
        <v>1753</v>
      </c>
      <c r="F2003" s="185">
        <v>0</v>
      </c>
      <c r="G2003" s="185" t="s">
        <v>29</v>
      </c>
      <c r="H2003" s="185">
        <v>0</v>
      </c>
      <c r="I2003" s="185">
        <v>0</v>
      </c>
      <c r="J2003" s="187">
        <v>0</v>
      </c>
      <c r="K2003" s="187">
        <v>0</v>
      </c>
      <c r="L2003" s="187">
        <v>0</v>
      </c>
      <c r="M2003" s="187">
        <v>0</v>
      </c>
      <c r="N2003" s="187">
        <v>0</v>
      </c>
      <c r="O2003" s="187">
        <v>0</v>
      </c>
      <c r="P2003" s="187">
        <v>0</v>
      </c>
      <c r="Q2003" s="187">
        <v>0</v>
      </c>
      <c r="R2003" s="187">
        <v>0</v>
      </c>
      <c r="S2003" s="187">
        <v>0</v>
      </c>
      <c r="T2003" s="187">
        <v>0</v>
      </c>
      <c r="U2003" s="187">
        <v>0</v>
      </c>
      <c r="V2003" s="211"/>
      <c r="W2003" s="212" t="s">
        <v>434</v>
      </c>
    </row>
    <row r="2004" spans="1:23" s="201" customFormat="1" ht="12.75" customHeight="1" outlineLevel="1">
      <c r="A2004" s="209"/>
      <c r="B2004" s="209"/>
      <c r="C2004" s="210"/>
      <c r="D2004" s="180"/>
      <c r="E2004" s="185" t="s">
        <v>1754</v>
      </c>
      <c r="F2004" s="185">
        <v>0</v>
      </c>
      <c r="G2004" s="185" t="s">
        <v>29</v>
      </c>
      <c r="H2004" s="185">
        <v>0</v>
      </c>
      <c r="I2004" s="185">
        <v>0</v>
      </c>
      <c r="J2004" s="187">
        <v>0</v>
      </c>
      <c r="K2004" s="187">
        <v>0</v>
      </c>
      <c r="L2004" s="187">
        <v>0</v>
      </c>
      <c r="M2004" s="187">
        <v>0</v>
      </c>
      <c r="N2004" s="187">
        <v>0</v>
      </c>
      <c r="O2004" s="187">
        <v>0</v>
      </c>
      <c r="P2004" s="187">
        <v>0</v>
      </c>
      <c r="Q2004" s="187">
        <v>0</v>
      </c>
      <c r="R2004" s="187">
        <v>0</v>
      </c>
      <c r="S2004" s="187">
        <v>0</v>
      </c>
      <c r="T2004" s="187">
        <v>0</v>
      </c>
      <c r="U2004" s="187">
        <v>0</v>
      </c>
      <c r="V2004" s="211"/>
      <c r="W2004" s="212" t="s">
        <v>434</v>
      </c>
    </row>
    <row r="2005" spans="1:23" s="201" customFormat="1" ht="12.75" customHeight="1" outlineLevel="1">
      <c r="A2005" s="209"/>
      <c r="B2005" s="209"/>
      <c r="C2005" s="210"/>
      <c r="D2005" s="180"/>
      <c r="E2005" s="185" t="s">
        <v>1755</v>
      </c>
      <c r="F2005" s="185">
        <v>0</v>
      </c>
      <c r="G2005" s="185" t="s">
        <v>29</v>
      </c>
      <c r="H2005" s="185">
        <v>78.06295664760502</v>
      </c>
      <c r="I2005" s="185">
        <v>0</v>
      </c>
      <c r="J2005" s="187">
        <v>0</v>
      </c>
      <c r="K2005" s="187">
        <v>0</v>
      </c>
      <c r="L2005" s="187">
        <v>16.241386546899456</v>
      </c>
      <c r="M2005" s="187">
        <v>15.597460628404525</v>
      </c>
      <c r="N2005" s="187">
        <v>14.961320443352196</v>
      </c>
      <c r="O2005" s="187">
        <v>14.351712634456419</v>
      </c>
      <c r="P2005" s="187">
        <v>16.911076394492426</v>
      </c>
      <c r="Q2005" s="187">
        <v>0</v>
      </c>
      <c r="R2005" s="187">
        <v>0</v>
      </c>
      <c r="S2005" s="187">
        <v>0</v>
      </c>
      <c r="T2005" s="187">
        <v>0</v>
      </c>
      <c r="U2005" s="187">
        <v>0</v>
      </c>
      <c r="V2005" s="211"/>
      <c r="W2005" s="212" t="s">
        <v>434</v>
      </c>
    </row>
    <row r="2006" spans="1:23" s="201" customFormat="1" ht="12.75" customHeight="1" outlineLevel="1">
      <c r="A2006" s="209"/>
      <c r="B2006" s="209"/>
      <c r="C2006" s="210"/>
      <c r="D2006" s="180"/>
      <c r="E2006" s="185" t="s">
        <v>1756</v>
      </c>
      <c r="F2006" s="185">
        <v>0</v>
      </c>
      <c r="G2006" s="185" t="s">
        <v>29</v>
      </c>
      <c r="H2006" s="185">
        <v>-78.06295664760502</v>
      </c>
      <c r="I2006" s="185">
        <v>0</v>
      </c>
      <c r="J2006" s="187">
        <v>0</v>
      </c>
      <c r="K2006" s="187">
        <v>0</v>
      </c>
      <c r="L2006" s="187">
        <v>-16.241386546899456</v>
      </c>
      <c r="M2006" s="187">
        <v>-15.597460628404525</v>
      </c>
      <c r="N2006" s="187">
        <v>-14.961320443352196</v>
      </c>
      <c r="O2006" s="187">
        <v>-14.351712634456419</v>
      </c>
      <c r="P2006" s="187">
        <v>-16.911076394492426</v>
      </c>
      <c r="Q2006" s="187">
        <v>0</v>
      </c>
      <c r="R2006" s="187">
        <v>0</v>
      </c>
      <c r="S2006" s="187">
        <v>0</v>
      </c>
      <c r="T2006" s="187">
        <v>0</v>
      </c>
      <c r="U2006" s="187">
        <v>0</v>
      </c>
      <c r="V2006" s="211"/>
      <c r="W2006" s="212" t="s">
        <v>434</v>
      </c>
    </row>
    <row r="2007" spans="1:23" s="201" customFormat="1" ht="12.75" customHeight="1" outlineLevel="1">
      <c r="A2007" s="209"/>
      <c r="B2007" s="209"/>
      <c r="C2007" s="210"/>
      <c r="D2007" s="180"/>
      <c r="E2007" s="185" t="s">
        <v>1757</v>
      </c>
      <c r="F2007" s="185">
        <v>0</v>
      </c>
      <c r="G2007" s="185" t="s">
        <v>29</v>
      </c>
      <c r="H2007" s="185">
        <v>86.831829767370934</v>
      </c>
      <c r="I2007" s="185">
        <v>0</v>
      </c>
      <c r="J2007" s="187">
        <v>0</v>
      </c>
      <c r="K2007" s="187">
        <v>0</v>
      </c>
      <c r="L2007" s="187">
        <v>16.66725870576974</v>
      </c>
      <c r="M2007" s="187">
        <v>17.001303623209687</v>
      </c>
      <c r="N2007" s="187">
        <v>17.354101952148408</v>
      </c>
      <c r="O2007" s="187">
        <v>17.718538093143533</v>
      </c>
      <c r="P2007" s="187">
        <v>18.09062739309957</v>
      </c>
      <c r="Q2007" s="187">
        <v>0</v>
      </c>
      <c r="R2007" s="187">
        <v>0</v>
      </c>
      <c r="S2007" s="187">
        <v>0</v>
      </c>
      <c r="T2007" s="187">
        <v>0</v>
      </c>
      <c r="U2007" s="187">
        <v>0</v>
      </c>
      <c r="V2007" s="211"/>
      <c r="W2007" s="212" t="s">
        <v>434</v>
      </c>
    </row>
    <row r="2008" spans="1:23" s="201" customFormat="1" ht="12.75" customHeight="1" outlineLevel="1">
      <c r="A2008" s="209"/>
      <c r="B2008" s="209"/>
      <c r="C2008" s="210"/>
      <c r="D2008" s="180"/>
      <c r="E2008" s="185" t="s">
        <v>1758</v>
      </c>
      <c r="F2008" s="185">
        <v>0</v>
      </c>
      <c r="G2008" s="185" t="s">
        <v>29</v>
      </c>
      <c r="H2008" s="185">
        <v>-86.831829767370934</v>
      </c>
      <c r="I2008" s="185">
        <v>0</v>
      </c>
      <c r="J2008" s="187">
        <v>0</v>
      </c>
      <c r="K2008" s="187">
        <v>0</v>
      </c>
      <c r="L2008" s="187">
        <v>-16.66725870576974</v>
      </c>
      <c r="M2008" s="187">
        <v>-17.001303623209687</v>
      </c>
      <c r="N2008" s="187">
        <v>-17.354101952148408</v>
      </c>
      <c r="O2008" s="187">
        <v>-17.718538093143533</v>
      </c>
      <c r="P2008" s="187">
        <v>-18.09062739309957</v>
      </c>
      <c r="Q2008" s="187">
        <v>0</v>
      </c>
      <c r="R2008" s="187">
        <v>0</v>
      </c>
      <c r="S2008" s="187">
        <v>0</v>
      </c>
      <c r="T2008" s="187">
        <v>0</v>
      </c>
      <c r="U2008" s="187">
        <v>0</v>
      </c>
      <c r="V2008" s="211"/>
      <c r="W2008" s="212" t="s">
        <v>434</v>
      </c>
    </row>
    <row r="2009" spans="1:23" s="201" customFormat="1" ht="12.75" customHeight="1" outlineLevel="1">
      <c r="A2009" s="209"/>
      <c r="B2009" s="209"/>
      <c r="C2009" s="210"/>
      <c r="D2009" s="180"/>
      <c r="E2009" s="185" t="s">
        <v>1759</v>
      </c>
      <c r="F2009" s="185">
        <v>0</v>
      </c>
      <c r="G2009" s="185" t="s">
        <v>29</v>
      </c>
      <c r="H2009" s="185">
        <v>6.4001762788050955</v>
      </c>
      <c r="I2009" s="185">
        <v>0</v>
      </c>
      <c r="J2009" s="187">
        <v>0</v>
      </c>
      <c r="K2009" s="187">
        <v>0</v>
      </c>
      <c r="L2009" s="187">
        <v>1.2285056538271899</v>
      </c>
      <c r="M2009" s="187">
        <v>1.2531273433894421</v>
      </c>
      <c r="N2009" s="187">
        <v>1.2791313041734651</v>
      </c>
      <c r="O2009" s="187">
        <v>1.3059930615611086</v>
      </c>
      <c r="P2009" s="187">
        <v>1.3334189158538898</v>
      </c>
      <c r="Q2009" s="187">
        <v>0</v>
      </c>
      <c r="R2009" s="187">
        <v>0</v>
      </c>
      <c r="S2009" s="187">
        <v>0</v>
      </c>
      <c r="T2009" s="187">
        <v>0</v>
      </c>
      <c r="U2009" s="187">
        <v>0</v>
      </c>
      <c r="V2009" s="211"/>
      <c r="W2009" s="212" t="s">
        <v>434</v>
      </c>
    </row>
    <row r="2010" spans="1:23" s="201" customFormat="1" ht="12.75" customHeight="1" outlineLevel="1">
      <c r="A2010" s="209"/>
      <c r="B2010" s="209"/>
      <c r="C2010" s="210"/>
      <c r="D2010" s="180"/>
      <c r="E2010" s="185" t="s">
        <v>1760</v>
      </c>
      <c r="F2010" s="185">
        <v>0</v>
      </c>
      <c r="G2010" s="185" t="s">
        <v>29</v>
      </c>
      <c r="H2010" s="185">
        <v>-8.0499930053712028</v>
      </c>
      <c r="I2010" s="185">
        <v>0</v>
      </c>
      <c r="J2010" s="187">
        <v>0</v>
      </c>
      <c r="K2010" s="187">
        <v>0</v>
      </c>
      <c r="L2010" s="187">
        <v>-1.4523040106399538</v>
      </c>
      <c r="M2010" s="187">
        <v>-1.5986602941312886</v>
      </c>
      <c r="N2010" s="187">
        <v>-1.6318344961107321</v>
      </c>
      <c r="O2010" s="187">
        <v>-1.6661030205290583</v>
      </c>
      <c r="P2010" s="187">
        <v>-1.7010911839601708</v>
      </c>
      <c r="Q2010" s="187">
        <v>0</v>
      </c>
      <c r="R2010" s="187">
        <v>0</v>
      </c>
      <c r="S2010" s="187">
        <v>0</v>
      </c>
      <c r="T2010" s="187">
        <v>0</v>
      </c>
      <c r="U2010" s="187">
        <v>0</v>
      </c>
      <c r="V2010" s="211"/>
      <c r="W2010" s="212" t="s">
        <v>434</v>
      </c>
    </row>
    <row r="2011" spans="1:23">
      <c r="D2011" s="142"/>
      <c r="V2011" s="116"/>
    </row>
    <row r="2012" spans="1:23" s="135" customFormat="1" ht="15" customHeight="1">
      <c r="A2012" s="131" t="s">
        <v>1761</v>
      </c>
      <c r="B2012" s="131"/>
      <c r="C2012" s="132"/>
      <c r="D2012" s="131"/>
      <c r="E2012" s="131"/>
      <c r="F2012" s="131"/>
      <c r="G2012" s="131"/>
      <c r="H2012" s="131"/>
      <c r="I2012" s="131"/>
      <c r="J2012" s="131"/>
      <c r="K2012" s="131"/>
      <c r="L2012" s="131"/>
      <c r="M2012" s="131"/>
      <c r="N2012" s="131"/>
      <c r="O2012" s="131"/>
      <c r="P2012" s="131"/>
      <c r="Q2012" s="131"/>
      <c r="R2012" s="131"/>
      <c r="S2012" s="131"/>
      <c r="T2012" s="131"/>
      <c r="U2012" s="131"/>
      <c r="V2012" s="133"/>
      <c r="W2012" s="134"/>
    </row>
    <row r="2013" spans="1:23" ht="12.75" customHeight="1" outlineLevel="1">
      <c r="A2013" s="141"/>
      <c r="B2013" s="141"/>
      <c r="C2013" s="161"/>
      <c r="D2013" s="142"/>
      <c r="E2013" s="161"/>
      <c r="F2013" s="161"/>
      <c r="G2013" s="320"/>
      <c r="H2013" s="320"/>
      <c r="I2013" s="161"/>
      <c r="J2013" s="161"/>
      <c r="K2013" s="161"/>
      <c r="L2013" s="161"/>
      <c r="M2013" s="161"/>
      <c r="N2013" s="161"/>
      <c r="O2013" s="161"/>
      <c r="P2013" s="161"/>
      <c r="Q2013" s="161"/>
      <c r="R2013" s="161"/>
      <c r="S2013" s="161"/>
      <c r="T2013" s="161"/>
      <c r="U2013" s="161"/>
      <c r="V2013" s="116"/>
    </row>
    <row r="2014" spans="1:23" ht="12.75" customHeight="1" outlineLevel="1">
      <c r="A2014" s="141"/>
      <c r="B2014" s="141"/>
      <c r="C2014" s="145"/>
      <c r="D2014" s="142"/>
      <c r="E2014" s="106" t="s">
        <v>1762</v>
      </c>
      <c r="F2014" s="150">
        <v>12</v>
      </c>
      <c r="G2014" s="106" t="s">
        <v>1763</v>
      </c>
      <c r="I2014" s="145"/>
      <c r="J2014" s="145"/>
      <c r="K2014" s="145"/>
      <c r="L2014" s="145"/>
      <c r="M2014" s="145"/>
      <c r="N2014" s="145"/>
      <c r="O2014" s="145"/>
      <c r="P2014" s="145"/>
      <c r="Q2014" s="145"/>
      <c r="R2014" s="145"/>
      <c r="S2014" s="145"/>
      <c r="T2014" s="145"/>
      <c r="U2014" s="145"/>
      <c r="V2014" s="116"/>
    </row>
    <row r="2015" spans="1:23" ht="12.75" customHeight="1" outlineLevel="1">
      <c r="A2015" s="141"/>
      <c r="B2015" s="141"/>
      <c r="C2015" s="145"/>
      <c r="D2015" s="142"/>
      <c r="E2015" s="137"/>
      <c r="F2015" s="147"/>
      <c r="G2015" s="137"/>
      <c r="H2015" s="137"/>
      <c r="I2015" s="145"/>
      <c r="J2015" s="145"/>
      <c r="K2015" s="145"/>
      <c r="L2015" s="145"/>
      <c r="M2015" s="145"/>
      <c r="N2015" s="145"/>
      <c r="O2015" s="145"/>
      <c r="P2015" s="145"/>
      <c r="Q2015" s="145"/>
      <c r="R2015" s="145"/>
      <c r="S2015" s="145"/>
      <c r="T2015" s="145"/>
      <c r="U2015" s="145"/>
      <c r="V2015" s="116"/>
    </row>
    <row r="2016" spans="1:23" ht="12.75" customHeight="1" outlineLevel="1">
      <c r="A2016" s="141"/>
      <c r="B2016" s="141"/>
      <c r="C2016" s="145"/>
      <c r="D2016" s="142"/>
      <c r="E2016" s="106" t="s">
        <v>1764</v>
      </c>
      <c r="F2016" s="150">
        <v>12</v>
      </c>
      <c r="G2016" s="106" t="s">
        <v>1763</v>
      </c>
      <c r="I2016" s="145"/>
      <c r="J2016" s="145"/>
      <c r="K2016" s="145"/>
      <c r="L2016" s="145"/>
      <c r="M2016" s="145"/>
      <c r="N2016" s="145"/>
      <c r="O2016" s="145"/>
      <c r="P2016" s="145"/>
      <c r="Q2016" s="145"/>
      <c r="R2016" s="145"/>
      <c r="S2016" s="145"/>
      <c r="T2016" s="145"/>
      <c r="U2016" s="145"/>
      <c r="V2016" s="116"/>
    </row>
    <row r="2017" spans="1:22" ht="12.75" customHeight="1" outlineLevel="1">
      <c r="A2017" s="141"/>
      <c r="B2017" s="141"/>
      <c r="C2017" s="145"/>
      <c r="D2017" s="142"/>
      <c r="I2017" s="145"/>
      <c r="J2017" s="145"/>
      <c r="K2017" s="145"/>
      <c r="L2017" s="145"/>
      <c r="M2017" s="145"/>
      <c r="N2017" s="145"/>
      <c r="O2017" s="145"/>
      <c r="P2017" s="145"/>
      <c r="Q2017" s="145"/>
      <c r="R2017" s="145"/>
      <c r="S2017" s="145"/>
      <c r="T2017" s="145"/>
      <c r="U2017" s="145"/>
      <c r="V2017" s="116"/>
    </row>
    <row r="2018" spans="1:22" ht="12.75" customHeight="1" outlineLevel="1">
      <c r="A2018" s="141"/>
      <c r="D2018" s="142"/>
      <c r="E2018" s="107" t="s">
        <v>1765</v>
      </c>
      <c r="F2018" s="150">
        <v>1000</v>
      </c>
      <c r="G2018" s="107" t="s">
        <v>1766</v>
      </c>
      <c r="H2018" s="107"/>
      <c r="I2018" s="107"/>
      <c r="J2018" s="107"/>
      <c r="K2018" s="107"/>
      <c r="L2018" s="201"/>
      <c r="M2018" s="201"/>
      <c r="N2018" s="107"/>
      <c r="O2018" s="107"/>
      <c r="P2018" s="107"/>
      <c r="Q2018" s="107"/>
      <c r="R2018" s="107"/>
      <c r="S2018" s="107"/>
      <c r="T2018" s="107"/>
      <c r="U2018" s="107"/>
      <c r="V2018" s="116"/>
    </row>
    <row r="2019" spans="1:22" ht="12.75" customHeight="1" outlineLevel="1">
      <c r="A2019" s="141"/>
      <c r="D2019" s="142"/>
      <c r="E2019" s="107"/>
      <c r="F2019" s="107"/>
      <c r="G2019" s="107"/>
      <c r="H2019" s="107"/>
      <c r="I2019" s="107"/>
      <c r="J2019" s="107"/>
      <c r="K2019" s="107"/>
      <c r="L2019" s="201"/>
      <c r="M2019" s="201"/>
      <c r="N2019" s="107"/>
      <c r="O2019" s="107"/>
      <c r="P2019" s="107"/>
      <c r="Q2019" s="107"/>
      <c r="R2019" s="107"/>
      <c r="S2019" s="107"/>
      <c r="T2019" s="107"/>
      <c r="U2019" s="107"/>
      <c r="V2019" s="116"/>
    </row>
    <row r="2020" spans="1:22" ht="12.75" customHeight="1" outlineLevel="1">
      <c r="A2020" s="141"/>
      <c r="D2020" s="142"/>
      <c r="E2020" s="107" t="s">
        <v>94</v>
      </c>
      <c r="F2020" s="150">
        <v>1000</v>
      </c>
      <c r="G2020" s="107" t="s">
        <v>1766</v>
      </c>
      <c r="H2020" s="107"/>
      <c r="I2020" s="107"/>
      <c r="J2020" s="107"/>
      <c r="K2020" s="107"/>
      <c r="L2020" s="201"/>
      <c r="M2020" s="201"/>
      <c r="N2020" s="107"/>
      <c r="O2020" s="107"/>
      <c r="P2020" s="107"/>
      <c r="Q2020" s="107"/>
      <c r="R2020" s="107"/>
      <c r="S2020" s="107"/>
      <c r="T2020" s="107"/>
      <c r="U2020" s="107"/>
      <c r="V2020" s="116"/>
    </row>
    <row r="2021" spans="1:22" ht="12.75" customHeight="1" outlineLevel="1">
      <c r="A2021" s="141"/>
      <c r="C2021" s="107"/>
      <c r="D2021" s="142"/>
      <c r="H2021" s="137"/>
      <c r="I2021" s="145"/>
      <c r="J2021" s="107"/>
      <c r="K2021" s="107"/>
      <c r="L2021" s="107"/>
      <c r="M2021" s="107"/>
      <c r="N2021" s="107"/>
      <c r="O2021" s="107"/>
      <c r="P2021" s="107"/>
      <c r="Q2021" s="107"/>
      <c r="R2021" s="107"/>
      <c r="S2021" s="107"/>
      <c r="T2021" s="107"/>
      <c r="U2021" s="107"/>
      <c r="V2021" s="116"/>
    </row>
    <row r="2022" spans="1:22" ht="12.75" customHeight="1" outlineLevel="1">
      <c r="A2022" s="141"/>
      <c r="D2022" s="142"/>
      <c r="E2022" s="107" t="s">
        <v>1767</v>
      </c>
      <c r="F2022" s="150">
        <v>1000000</v>
      </c>
      <c r="G2022" s="107" t="s">
        <v>1768</v>
      </c>
      <c r="H2022" s="107"/>
      <c r="I2022" s="107"/>
      <c r="J2022" s="107"/>
      <c r="K2022" s="107"/>
      <c r="L2022" s="201"/>
      <c r="M2022" s="201"/>
      <c r="N2022" s="107"/>
      <c r="O2022" s="107"/>
      <c r="P2022" s="107"/>
      <c r="Q2022" s="107"/>
      <c r="R2022" s="107"/>
      <c r="S2022" s="107"/>
      <c r="T2022" s="107"/>
      <c r="U2022" s="107"/>
      <c r="V2022" s="116"/>
    </row>
    <row r="2023" spans="1:22" ht="12.75" customHeight="1" outlineLevel="1">
      <c r="A2023" s="141"/>
      <c r="C2023" s="107"/>
      <c r="D2023" s="142"/>
      <c r="H2023" s="137"/>
      <c r="I2023" s="145"/>
      <c r="J2023" s="107"/>
      <c r="K2023" s="107"/>
      <c r="L2023" s="107"/>
      <c r="M2023" s="107"/>
      <c r="N2023" s="107"/>
      <c r="O2023" s="107"/>
      <c r="P2023" s="107"/>
      <c r="Q2023" s="107"/>
      <c r="R2023" s="107"/>
      <c r="S2023" s="107"/>
      <c r="T2023" s="107"/>
      <c r="U2023" s="107"/>
      <c r="V2023" s="116"/>
    </row>
    <row r="2024" spans="1:22" ht="12.75" customHeight="1" outlineLevel="1">
      <c r="A2024" s="141"/>
      <c r="C2024" s="107"/>
      <c r="D2024" s="142"/>
      <c r="E2024" s="106" t="s">
        <v>1769</v>
      </c>
      <c r="F2024" s="150">
        <v>365</v>
      </c>
      <c r="G2024" s="106" t="s">
        <v>333</v>
      </c>
      <c r="H2024" s="137"/>
      <c r="I2024" s="145"/>
      <c r="J2024" s="107"/>
      <c r="K2024" s="107"/>
      <c r="L2024" s="107"/>
      <c r="M2024" s="107"/>
      <c r="N2024" s="107"/>
      <c r="O2024" s="107"/>
      <c r="P2024" s="107"/>
      <c r="Q2024" s="107"/>
      <c r="R2024" s="107"/>
      <c r="S2024" s="107"/>
      <c r="T2024" s="107"/>
      <c r="U2024" s="107"/>
      <c r="V2024" s="116"/>
    </row>
    <row r="2025" spans="1:22" ht="12.75" customHeight="1" outlineLevel="1">
      <c r="A2025" s="141"/>
      <c r="C2025" s="107"/>
      <c r="D2025" s="142"/>
      <c r="H2025" s="137"/>
      <c r="I2025" s="145"/>
      <c r="J2025" s="107"/>
      <c r="K2025" s="107"/>
      <c r="L2025" s="107"/>
      <c r="M2025" s="107"/>
      <c r="N2025" s="107"/>
      <c r="O2025" s="107"/>
      <c r="P2025" s="107"/>
      <c r="Q2025" s="107"/>
      <c r="R2025" s="107"/>
      <c r="S2025" s="107"/>
      <c r="T2025" s="107"/>
      <c r="U2025" s="107"/>
      <c r="V2025" s="116"/>
    </row>
    <row r="2026" spans="1:22" ht="12.75" customHeight="1" outlineLevel="1">
      <c r="A2026" s="141"/>
      <c r="B2026" s="138" t="s">
        <v>1770</v>
      </c>
      <c r="C2026" s="138"/>
      <c r="D2026" s="151"/>
      <c r="E2026" s="139"/>
      <c r="F2026" s="140"/>
      <c r="G2026" s="137"/>
      <c r="H2026" s="137"/>
      <c r="V2026" s="116"/>
    </row>
    <row r="2027" spans="1:22" ht="12.75" customHeight="1" outlineLevel="1">
      <c r="A2027" s="141"/>
      <c r="B2027" s="321"/>
      <c r="C2027" s="105"/>
      <c r="D2027" s="142"/>
      <c r="F2027" s="140"/>
      <c r="G2027" s="137"/>
      <c r="V2027" s="116"/>
    </row>
    <row r="2028" spans="1:22" ht="12.75" customHeight="1" outlineLevel="1">
      <c r="A2028" s="141"/>
      <c r="B2028" s="141"/>
      <c r="C2028" s="145"/>
      <c r="D2028" s="142"/>
      <c r="E2028" s="322" t="s">
        <v>1771</v>
      </c>
      <c r="F2028" s="323">
        <v>9.9999999999999995E-7</v>
      </c>
      <c r="G2028" s="322" t="s">
        <v>1772</v>
      </c>
      <c r="I2028" s="145"/>
      <c r="J2028" s="324"/>
      <c r="K2028" s="145"/>
      <c r="L2028" s="145"/>
      <c r="M2028" s="145"/>
      <c r="N2028" s="145"/>
      <c r="O2028" s="145"/>
      <c r="P2028" s="145"/>
      <c r="Q2028" s="145"/>
      <c r="R2028" s="145"/>
      <c r="S2028" s="145"/>
      <c r="T2028" s="145"/>
      <c r="U2028" s="145"/>
      <c r="V2028" s="116"/>
    </row>
    <row r="2029" spans="1:22" ht="12.75" customHeight="1" outlineLevel="1">
      <c r="A2029" s="141"/>
      <c r="B2029" s="141"/>
      <c r="C2029" s="145"/>
      <c r="D2029" s="142"/>
      <c r="E2029" s="213"/>
      <c r="F2029" s="213"/>
      <c r="I2029" s="145"/>
      <c r="J2029" s="145"/>
      <c r="K2029" s="145"/>
      <c r="L2029" s="145"/>
      <c r="M2029" s="145"/>
      <c r="N2029" s="145"/>
      <c r="O2029" s="145"/>
      <c r="P2029" s="145"/>
      <c r="Q2029" s="145"/>
      <c r="R2029" s="145"/>
      <c r="S2029" s="145"/>
      <c r="T2029" s="145"/>
      <c r="U2029" s="145"/>
      <c r="V2029" s="116"/>
    </row>
    <row r="2030" spans="1:22" ht="12.75" customHeight="1" outlineLevel="1">
      <c r="A2030" s="141"/>
      <c r="B2030" s="141"/>
      <c r="C2030" s="145"/>
      <c r="D2030" s="142"/>
      <c r="E2030" s="322" t="s">
        <v>1773</v>
      </c>
      <c r="F2030" s="323">
        <v>1E-4</v>
      </c>
      <c r="G2030" s="322" t="s">
        <v>1772</v>
      </c>
      <c r="I2030" s="145"/>
      <c r="J2030" s="324"/>
      <c r="K2030" s="145"/>
      <c r="L2030" s="145"/>
      <c r="M2030" s="145"/>
      <c r="N2030" s="145"/>
      <c r="O2030" s="145"/>
      <c r="P2030" s="145"/>
      <c r="Q2030" s="145"/>
      <c r="R2030" s="145"/>
      <c r="S2030" s="145"/>
      <c r="T2030" s="145"/>
      <c r="U2030" s="145"/>
      <c r="V2030" s="116"/>
    </row>
    <row r="2031" spans="1:22" ht="12.75" customHeight="1" outlineLevel="1">
      <c r="A2031" s="141"/>
      <c r="B2031" s="141"/>
      <c r="C2031" s="145"/>
      <c r="D2031" s="142"/>
      <c r="E2031" s="213"/>
      <c r="F2031" s="213"/>
      <c r="I2031" s="145"/>
      <c r="J2031" s="145"/>
      <c r="K2031" s="145"/>
      <c r="L2031" s="145"/>
      <c r="M2031" s="145"/>
      <c r="N2031" s="145"/>
      <c r="O2031" s="145"/>
      <c r="P2031" s="145"/>
      <c r="Q2031" s="145"/>
      <c r="R2031" s="145"/>
      <c r="S2031" s="145"/>
      <c r="T2031" s="145"/>
      <c r="U2031" s="145"/>
      <c r="V2031" s="116"/>
    </row>
    <row r="2032" spans="1:22" ht="12.75" customHeight="1" outlineLevel="1">
      <c r="A2032" s="141"/>
      <c r="B2032" s="141"/>
      <c r="C2032" s="145"/>
      <c r="D2032" s="142"/>
      <c r="E2032" s="322" t="s">
        <v>1774</v>
      </c>
      <c r="F2032" s="323">
        <v>9.9999999999999995E-7</v>
      </c>
      <c r="G2032" s="322" t="s">
        <v>1772</v>
      </c>
      <c r="H2032" s="322"/>
      <c r="I2032" s="145"/>
      <c r="J2032" s="145"/>
      <c r="K2032" s="145"/>
      <c r="L2032" s="145"/>
      <c r="M2032" s="145"/>
      <c r="N2032" s="145"/>
      <c r="O2032" s="145"/>
      <c r="P2032" s="145"/>
      <c r="Q2032" s="145"/>
      <c r="R2032" s="145"/>
      <c r="S2032" s="145"/>
      <c r="T2032" s="145"/>
      <c r="U2032" s="145"/>
      <c r="V2032" s="116"/>
    </row>
    <row r="2033" spans="1:23" ht="12.75" customHeight="1" outlineLevel="1">
      <c r="A2033" s="141"/>
      <c r="B2033" s="141"/>
      <c r="C2033" s="145"/>
      <c r="D2033" s="142"/>
      <c r="E2033" s="147"/>
      <c r="F2033" s="147"/>
      <c r="G2033" s="137"/>
      <c r="H2033" s="137"/>
      <c r="I2033" s="145"/>
      <c r="J2033" s="145"/>
      <c r="K2033" s="145"/>
      <c r="L2033" s="145"/>
      <c r="M2033" s="145"/>
      <c r="N2033" s="145"/>
      <c r="O2033" s="145"/>
      <c r="P2033" s="145"/>
      <c r="Q2033" s="145"/>
      <c r="R2033" s="145"/>
      <c r="S2033" s="145"/>
      <c r="T2033" s="145"/>
      <c r="U2033" s="145"/>
      <c r="V2033" s="116"/>
    </row>
    <row r="2034" spans="1:23" ht="12.75" customHeight="1" outlineLevel="1">
      <c r="A2034" s="141"/>
      <c r="D2034" s="142"/>
      <c r="V2034" s="116"/>
    </row>
    <row r="2035" spans="1:23" ht="12.75" customHeight="1" outlineLevel="1">
      <c r="A2035" s="126"/>
      <c r="B2035" s="126"/>
      <c r="C2035" s="127"/>
      <c r="D2035" s="164"/>
      <c r="E2035" s="128" t="s">
        <v>287</v>
      </c>
      <c r="F2035" s="129"/>
      <c r="G2035" s="126"/>
      <c r="H2035" s="129"/>
      <c r="I2035" s="128"/>
      <c r="J2035" s="128"/>
      <c r="K2035" s="128"/>
      <c r="L2035" s="128"/>
      <c r="M2035" s="128"/>
      <c r="N2035" s="128"/>
      <c r="O2035" s="128"/>
      <c r="P2035" s="128"/>
      <c r="Q2035" s="128"/>
      <c r="R2035" s="128"/>
      <c r="S2035" s="128"/>
      <c r="T2035" s="128"/>
      <c r="U2035" s="128"/>
      <c r="V2035" s="116"/>
      <c r="W2035" s="130"/>
    </row>
    <row r="2036" spans="1:23" ht="12.75" customHeight="1" outlineLevel="1">
      <c r="D2036" s="142"/>
    </row>
    <row r="2037" spans="1:23" ht="12.75" customHeight="1" outlineLevel="1">
      <c r="D2037" s="142"/>
      <c r="E2037" s="106" t="s">
        <v>1775</v>
      </c>
      <c r="F2037" s="118">
        <f xml:space="preserve"> IF(COUNTIF(A6:A2035,"&lt; 0") + COUNTIF(A6:A2035,"&gt;0") &lt;&gt; 0, 1, 0)</f>
        <v>0</v>
      </c>
      <c r="G2037" s="106" t="s">
        <v>454</v>
      </c>
    </row>
    <row r="2038" spans="1:23">
      <c r="D2038" s="142"/>
    </row>
    <row r="2039" spans="1:23" s="325" customFormat="1">
      <c r="A2039" s="325" t="s">
        <v>1776</v>
      </c>
      <c r="C2039" s="326"/>
      <c r="D2039" s="327"/>
      <c r="E2039" s="326"/>
      <c r="F2039" s="328"/>
    </row>
    <row r="2043" spans="1:23">
      <c r="A2043" s="117" t="s">
        <v>1777</v>
      </c>
    </row>
  </sheetData>
  <conditionalFormatting sqref="A5 A270:A272 A274:A306 A376:A377 A592:A593 A809:A810 A1235:A1236">
    <cfRule type="cellIs" dxfId="631" priority="577" stopIfTrue="1" operator="equal">
      <formula>""</formula>
    </cfRule>
  </conditionalFormatting>
  <conditionalFormatting sqref="A9:A32">
    <cfRule type="cellIs" dxfId="630" priority="573" stopIfTrue="1" operator="equal">
      <formula>""</formula>
    </cfRule>
    <cfRule type="cellIs" dxfId="629" priority="572" stopIfTrue="1" operator="notEqual">
      <formula>0</formula>
    </cfRule>
  </conditionalFormatting>
  <conditionalFormatting sqref="A36:A59">
    <cfRule type="cellIs" dxfId="628" priority="544" stopIfTrue="1" operator="equal">
      <formula>""</formula>
    </cfRule>
    <cfRule type="cellIs" dxfId="627" priority="543" stopIfTrue="1" operator="notEqual">
      <formula>0</formula>
    </cfRule>
  </conditionalFormatting>
  <conditionalFormatting sqref="A62:A82">
    <cfRule type="cellIs" dxfId="626" priority="542" stopIfTrue="1" operator="equal">
      <formula>""</formula>
    </cfRule>
    <cfRule type="cellIs" dxfId="625" priority="541" stopIfTrue="1" operator="notEqual">
      <formula>0</formula>
    </cfRule>
  </conditionalFormatting>
  <conditionalFormatting sqref="A85:A160">
    <cfRule type="cellIs" dxfId="624" priority="539" stopIfTrue="1" operator="notEqual">
      <formula>0</formula>
    </cfRule>
    <cfRule type="cellIs" dxfId="623" priority="540" stopIfTrue="1" operator="equal">
      <formula>""</formula>
    </cfRule>
  </conditionalFormatting>
  <conditionalFormatting sqref="A163">
    <cfRule type="cellIs" dxfId="622" priority="537" stopIfTrue="1" operator="notEqual">
      <formula>0</formula>
    </cfRule>
    <cfRule type="cellIs" dxfId="621" priority="538" stopIfTrue="1" operator="equal">
      <formula>""</formula>
    </cfRule>
  </conditionalFormatting>
  <conditionalFormatting sqref="A165:A230">
    <cfRule type="cellIs" dxfId="620" priority="48" stopIfTrue="1" operator="equal">
      <formula>""</formula>
    </cfRule>
    <cfRule type="cellIs" dxfId="619" priority="47" stopIfTrue="1" operator="notEqual">
      <formula>0</formula>
    </cfRule>
  </conditionalFormatting>
  <conditionalFormatting sqref="A232:A257">
    <cfRule type="cellIs" dxfId="618" priority="536" stopIfTrue="1" operator="equal">
      <formula>""</formula>
    </cfRule>
    <cfRule type="cellIs" dxfId="617" priority="535" stopIfTrue="1" operator="notEqual">
      <formula>0</formula>
    </cfRule>
  </conditionalFormatting>
  <conditionalFormatting sqref="A259:A267">
    <cfRule type="cellIs" dxfId="616" priority="533" stopIfTrue="1" operator="notEqual">
      <formula>0</formula>
    </cfRule>
    <cfRule type="cellIs" dxfId="615" priority="534" stopIfTrue="1" operator="equal">
      <formula>""</formula>
    </cfRule>
  </conditionalFormatting>
  <conditionalFormatting sqref="A269:A272">
    <cfRule type="cellIs" dxfId="614" priority="532" stopIfTrue="1" operator="equal">
      <formula>""</formula>
    </cfRule>
    <cfRule type="cellIs" dxfId="613" priority="531" stopIfTrue="1" operator="notEqual">
      <formula>0</formula>
    </cfRule>
  </conditionalFormatting>
  <conditionalFormatting sqref="A270:A272 A274:A306 A5 A376:A377 A592:A593 A809:A810 A1235:A1236">
    <cfRule type="cellIs" dxfId="612" priority="576" stopIfTrue="1" operator="notEqual">
      <formula>0</formula>
    </cfRule>
  </conditionalFormatting>
  <conditionalFormatting sqref="A274:A306">
    <cfRule type="cellIs" dxfId="611" priority="527" stopIfTrue="1" operator="notEqual">
      <formula>0</formula>
    </cfRule>
    <cfRule type="cellIs" dxfId="610" priority="528" stopIfTrue="1" operator="equal">
      <formula>""</formula>
    </cfRule>
  </conditionalFormatting>
  <conditionalFormatting sqref="A308:A315">
    <cfRule type="cellIs" dxfId="609" priority="523" stopIfTrue="1" operator="notEqual">
      <formula>0</formula>
    </cfRule>
    <cfRule type="cellIs" dxfId="608" priority="526" stopIfTrue="1" operator="equal">
      <formula>""</formula>
    </cfRule>
    <cfRule type="cellIs" dxfId="607" priority="524" stopIfTrue="1" operator="equal">
      <formula>""</formula>
    </cfRule>
    <cfRule type="cellIs" dxfId="606" priority="525" stopIfTrue="1" operator="notEqual">
      <formula>0</formula>
    </cfRule>
  </conditionalFormatting>
  <conditionalFormatting sqref="A317:A322">
    <cfRule type="cellIs" dxfId="605" priority="521" stopIfTrue="1" operator="notEqual">
      <formula>0</formula>
    </cfRule>
    <cfRule type="cellIs" dxfId="604" priority="522" stopIfTrue="1" operator="equal">
      <formula>""</formula>
    </cfRule>
    <cfRule type="cellIs" dxfId="603" priority="520" stopIfTrue="1" operator="equal">
      <formula>""</formula>
    </cfRule>
    <cfRule type="cellIs" dxfId="602" priority="519" stopIfTrue="1" operator="notEqual">
      <formula>0</formula>
    </cfRule>
  </conditionalFormatting>
  <conditionalFormatting sqref="A324:A328">
    <cfRule type="cellIs" dxfId="601" priority="518" stopIfTrue="1" operator="equal">
      <formula>""</formula>
    </cfRule>
    <cfRule type="cellIs" dxfId="600" priority="517" stopIfTrue="1" operator="notEqual">
      <formula>0</formula>
    </cfRule>
    <cfRule type="cellIs" dxfId="599" priority="516" stopIfTrue="1" operator="equal">
      <formula>""</formula>
    </cfRule>
    <cfRule type="cellIs" dxfId="598" priority="515" stopIfTrue="1" operator="notEqual">
      <formula>0</formula>
    </cfRule>
  </conditionalFormatting>
  <conditionalFormatting sqref="A330:A335 A337:A354">
    <cfRule type="cellIs" dxfId="597" priority="513" stopIfTrue="1" operator="notEqual">
      <formula>0</formula>
    </cfRule>
    <cfRule type="cellIs" dxfId="596" priority="514" stopIfTrue="1" operator="equal">
      <formula>""</formula>
    </cfRule>
  </conditionalFormatting>
  <conditionalFormatting sqref="A330:A354">
    <cfRule type="cellIs" dxfId="595" priority="85" stopIfTrue="1" operator="notEqual">
      <formula>0</formula>
    </cfRule>
    <cfRule type="cellIs" dxfId="594" priority="86" stopIfTrue="1" operator="equal">
      <formula>""</formula>
    </cfRule>
  </conditionalFormatting>
  <conditionalFormatting sqref="A336">
    <cfRule type="cellIs" dxfId="593" priority="84" stopIfTrue="1" operator="equal">
      <formula>""</formula>
    </cfRule>
    <cfRule type="cellIs" dxfId="592" priority="83" stopIfTrue="1" operator="notEqual">
      <formula>0</formula>
    </cfRule>
  </conditionalFormatting>
  <conditionalFormatting sqref="A356:A364">
    <cfRule type="cellIs" dxfId="591" priority="507" stopIfTrue="1" operator="notEqual">
      <formula>0</formula>
    </cfRule>
    <cfRule type="cellIs" dxfId="590" priority="509" stopIfTrue="1" operator="notEqual">
      <formula>0</formula>
    </cfRule>
    <cfRule type="cellIs" dxfId="589" priority="508" stopIfTrue="1" operator="equal">
      <formula>""</formula>
    </cfRule>
    <cfRule type="cellIs" dxfId="588" priority="510" stopIfTrue="1" operator="equal">
      <formula>""</formula>
    </cfRule>
  </conditionalFormatting>
  <conditionalFormatting sqref="A366:A369">
    <cfRule type="cellIs" dxfId="587" priority="506" stopIfTrue="1" operator="equal">
      <formula>""</formula>
    </cfRule>
    <cfRule type="cellIs" dxfId="586" priority="504" stopIfTrue="1" operator="equal">
      <formula>""</formula>
    </cfRule>
    <cfRule type="cellIs" dxfId="585" priority="505" stopIfTrue="1" operator="notEqual">
      <formula>0</formula>
    </cfRule>
    <cfRule type="cellIs" dxfId="584" priority="503" stopIfTrue="1" operator="notEqual">
      <formula>0</formula>
    </cfRule>
  </conditionalFormatting>
  <conditionalFormatting sqref="A371:A374">
    <cfRule type="cellIs" dxfId="583" priority="501" stopIfTrue="1" operator="notEqual">
      <formula>0</formula>
    </cfRule>
    <cfRule type="cellIs" dxfId="582" priority="502" stopIfTrue="1" operator="equal">
      <formula>""</formula>
    </cfRule>
    <cfRule type="cellIs" dxfId="581" priority="499" stopIfTrue="1" operator="notEqual">
      <formula>0</formula>
    </cfRule>
    <cfRule type="cellIs" dxfId="580" priority="500" stopIfTrue="1" operator="equal">
      <formula>""</formula>
    </cfRule>
  </conditionalFormatting>
  <conditionalFormatting sqref="A379:A385">
    <cfRule type="cellIs" dxfId="579" priority="495" stopIfTrue="1" operator="notEqual">
      <formula>0</formula>
    </cfRule>
    <cfRule type="cellIs" dxfId="578" priority="496" stopIfTrue="1" operator="equal">
      <formula>""</formula>
    </cfRule>
    <cfRule type="cellIs" dxfId="577" priority="497" stopIfTrue="1" operator="notEqual">
      <formula>0</formula>
    </cfRule>
    <cfRule type="cellIs" dxfId="576" priority="498" stopIfTrue="1" operator="equal">
      <formula>""</formula>
    </cfRule>
  </conditionalFormatting>
  <conditionalFormatting sqref="A388">
    <cfRule type="cellIs" dxfId="575" priority="494" stopIfTrue="1" operator="equal">
      <formula>""</formula>
    </cfRule>
    <cfRule type="cellIs" dxfId="574" priority="493" stopIfTrue="1" operator="notEqual">
      <formula>0</formula>
    </cfRule>
    <cfRule type="cellIs" dxfId="573" priority="492" stopIfTrue="1" operator="equal">
      <formula>""</formula>
    </cfRule>
    <cfRule type="cellIs" dxfId="572" priority="491" stopIfTrue="1" operator="notEqual">
      <formula>0</formula>
    </cfRule>
  </conditionalFormatting>
  <conditionalFormatting sqref="A390:A450">
    <cfRule type="cellIs" dxfId="571" priority="64" stopIfTrue="1" operator="equal">
      <formula>""</formula>
    </cfRule>
    <cfRule type="cellIs" dxfId="570" priority="63" stopIfTrue="1" operator="notEqual">
      <formula>0</formula>
    </cfRule>
  </conditionalFormatting>
  <conditionalFormatting sqref="A426:A441">
    <cfRule type="cellIs" dxfId="569" priority="62" stopIfTrue="1" operator="equal">
      <formula>""</formula>
    </cfRule>
    <cfRule type="cellIs" dxfId="568" priority="61" stopIfTrue="1" operator="notEqual">
      <formula>0</formula>
    </cfRule>
  </conditionalFormatting>
  <conditionalFormatting sqref="A442:A450">
    <cfRule type="cellIs" dxfId="567" priority="489" stopIfTrue="1" operator="notEqual">
      <formula>0</formula>
    </cfRule>
    <cfRule type="cellIs" dxfId="566" priority="490" stopIfTrue="1" operator="equal">
      <formula>""</formula>
    </cfRule>
  </conditionalFormatting>
  <conditionalFormatting sqref="A452:A460 A464:A477">
    <cfRule type="cellIs" dxfId="565" priority="485" stopIfTrue="1" operator="notEqual">
      <formula>0</formula>
    </cfRule>
    <cfRule type="cellIs" dxfId="564" priority="486" stopIfTrue="1" operator="equal">
      <formula>""</formula>
    </cfRule>
  </conditionalFormatting>
  <conditionalFormatting sqref="A452:A477">
    <cfRule type="cellIs" dxfId="563" priority="141" stopIfTrue="1" operator="notEqual">
      <formula>0</formula>
    </cfRule>
    <cfRule type="cellIs" dxfId="562" priority="142" stopIfTrue="1" operator="equal">
      <formula>""</formula>
    </cfRule>
  </conditionalFormatting>
  <conditionalFormatting sqref="A461:A463">
    <cfRule type="cellIs" dxfId="561" priority="139" stopIfTrue="1" operator="notEqual">
      <formula>0</formula>
    </cfRule>
    <cfRule type="cellIs" dxfId="560" priority="140" stopIfTrue="1" operator="equal">
      <formula>""</formula>
    </cfRule>
  </conditionalFormatting>
  <conditionalFormatting sqref="A479:A487">
    <cfRule type="cellIs" dxfId="559" priority="479" stopIfTrue="1" operator="notEqual">
      <formula>0</formula>
    </cfRule>
    <cfRule type="cellIs" dxfId="558" priority="480" stopIfTrue="1" operator="equal">
      <formula>""</formula>
    </cfRule>
    <cfRule type="cellIs" dxfId="557" priority="481" stopIfTrue="1" operator="notEqual">
      <formula>0</formula>
    </cfRule>
    <cfRule type="cellIs" dxfId="556" priority="482" stopIfTrue="1" operator="equal">
      <formula>""</formula>
    </cfRule>
  </conditionalFormatting>
  <conditionalFormatting sqref="A489:A492">
    <cfRule type="cellIs" dxfId="555" priority="475" stopIfTrue="1" operator="notEqual">
      <formula>0</formula>
    </cfRule>
    <cfRule type="cellIs" dxfId="554" priority="476" stopIfTrue="1" operator="equal">
      <formula>""</formula>
    </cfRule>
    <cfRule type="cellIs" dxfId="553" priority="477" stopIfTrue="1" operator="notEqual">
      <formula>0</formula>
    </cfRule>
    <cfRule type="cellIs" dxfId="552" priority="478" stopIfTrue="1" operator="equal">
      <formula>""</formula>
    </cfRule>
  </conditionalFormatting>
  <conditionalFormatting sqref="A494:A524">
    <cfRule type="cellIs" dxfId="551" priority="471" stopIfTrue="1" operator="notEqual">
      <formula>0</formula>
    </cfRule>
    <cfRule type="cellIs" dxfId="550" priority="472" stopIfTrue="1" operator="equal">
      <formula>""</formula>
    </cfRule>
    <cfRule type="cellIs" dxfId="549" priority="473" stopIfTrue="1" operator="notEqual">
      <formula>0</formula>
    </cfRule>
    <cfRule type="cellIs" dxfId="548" priority="474" stopIfTrue="1" operator="equal">
      <formula>""</formula>
    </cfRule>
  </conditionalFormatting>
  <conditionalFormatting sqref="A526:A533">
    <cfRule type="cellIs" dxfId="547" priority="467" stopIfTrue="1" operator="notEqual">
      <formula>0</formula>
    </cfRule>
    <cfRule type="cellIs" dxfId="546" priority="468" stopIfTrue="1" operator="equal">
      <formula>""</formula>
    </cfRule>
    <cfRule type="cellIs" dxfId="545" priority="470" stopIfTrue="1" operator="equal">
      <formula>""</formula>
    </cfRule>
    <cfRule type="cellIs" dxfId="544" priority="469" stopIfTrue="1" operator="notEqual">
      <formula>0</formula>
    </cfRule>
  </conditionalFormatting>
  <conditionalFormatting sqref="A535:A540">
    <cfRule type="cellIs" dxfId="543" priority="466" stopIfTrue="1" operator="equal">
      <formula>""</formula>
    </cfRule>
    <cfRule type="cellIs" dxfId="542" priority="463" stopIfTrue="1" operator="notEqual">
      <formula>0</formula>
    </cfRule>
    <cfRule type="cellIs" dxfId="541" priority="464" stopIfTrue="1" operator="equal">
      <formula>""</formula>
    </cfRule>
    <cfRule type="cellIs" dxfId="540" priority="465" stopIfTrue="1" operator="notEqual">
      <formula>0</formula>
    </cfRule>
  </conditionalFormatting>
  <conditionalFormatting sqref="A542:A546">
    <cfRule type="cellIs" dxfId="539" priority="459" stopIfTrue="1" operator="notEqual">
      <formula>0</formula>
    </cfRule>
    <cfRule type="cellIs" dxfId="538" priority="460" stopIfTrue="1" operator="equal">
      <formula>""</formula>
    </cfRule>
    <cfRule type="cellIs" dxfId="537" priority="461" stopIfTrue="1" operator="notEqual">
      <formula>0</formula>
    </cfRule>
    <cfRule type="cellIs" dxfId="536" priority="462" stopIfTrue="1" operator="equal">
      <formula>""</formula>
    </cfRule>
  </conditionalFormatting>
  <conditionalFormatting sqref="A548:A551 A553:A570">
    <cfRule type="cellIs" dxfId="535" priority="457" stopIfTrue="1" operator="notEqual">
      <formula>0</formula>
    </cfRule>
    <cfRule type="cellIs" dxfId="534" priority="458" stopIfTrue="1" operator="equal">
      <formula>""</formula>
    </cfRule>
  </conditionalFormatting>
  <conditionalFormatting sqref="A548:A570">
    <cfRule type="cellIs" dxfId="533" priority="105" stopIfTrue="1" operator="notEqual">
      <formula>0</formula>
    </cfRule>
    <cfRule type="cellIs" dxfId="532" priority="106" stopIfTrue="1" operator="equal">
      <formula>""</formula>
    </cfRule>
  </conditionalFormatting>
  <conditionalFormatting sqref="A552">
    <cfRule type="cellIs" dxfId="531" priority="104" stopIfTrue="1" operator="equal">
      <formula>""</formula>
    </cfRule>
    <cfRule type="cellIs" dxfId="530" priority="103" stopIfTrue="1" operator="notEqual">
      <formula>0</formula>
    </cfRule>
  </conditionalFormatting>
  <conditionalFormatting sqref="A572:A580">
    <cfRule type="cellIs" dxfId="529" priority="454" stopIfTrue="1" operator="equal">
      <formula>""</formula>
    </cfRule>
    <cfRule type="cellIs" dxfId="528" priority="453" stopIfTrue="1" operator="notEqual">
      <formula>0</formula>
    </cfRule>
    <cfRule type="cellIs" dxfId="527" priority="452" stopIfTrue="1" operator="equal">
      <formula>""</formula>
    </cfRule>
    <cfRule type="cellIs" dxfId="526" priority="451" stopIfTrue="1" operator="notEqual">
      <formula>0</formula>
    </cfRule>
  </conditionalFormatting>
  <conditionalFormatting sqref="A582:A585">
    <cfRule type="cellIs" dxfId="525" priority="447" stopIfTrue="1" operator="notEqual">
      <formula>0</formula>
    </cfRule>
    <cfRule type="cellIs" dxfId="524" priority="448" stopIfTrue="1" operator="equal">
      <formula>""</formula>
    </cfRule>
    <cfRule type="cellIs" dxfId="523" priority="450" stopIfTrue="1" operator="equal">
      <formula>""</formula>
    </cfRule>
    <cfRule type="cellIs" dxfId="522" priority="449" stopIfTrue="1" operator="notEqual">
      <formula>0</formula>
    </cfRule>
  </conditionalFormatting>
  <conditionalFormatting sqref="A587:A590">
    <cfRule type="cellIs" dxfId="521" priority="445" stopIfTrue="1" operator="notEqual">
      <formula>0</formula>
    </cfRule>
    <cfRule type="cellIs" dxfId="520" priority="444" stopIfTrue="1" operator="equal">
      <formula>""</formula>
    </cfRule>
    <cfRule type="cellIs" dxfId="519" priority="446" stopIfTrue="1" operator="equal">
      <formula>""</formula>
    </cfRule>
    <cfRule type="cellIs" dxfId="518" priority="443" stopIfTrue="1" operator="notEqual">
      <formula>0</formula>
    </cfRule>
  </conditionalFormatting>
  <conditionalFormatting sqref="A595:A601">
    <cfRule type="cellIs" dxfId="517" priority="442" stopIfTrue="1" operator="equal">
      <formula>""</formula>
    </cfRule>
    <cfRule type="cellIs" dxfId="516" priority="441" stopIfTrue="1" operator="notEqual">
      <formula>0</formula>
    </cfRule>
    <cfRule type="cellIs" dxfId="515" priority="440" stopIfTrue="1" operator="equal">
      <formula>""</formula>
    </cfRule>
    <cfRule type="cellIs" dxfId="514" priority="439" stopIfTrue="1" operator="notEqual">
      <formula>0</formula>
    </cfRule>
  </conditionalFormatting>
  <conditionalFormatting sqref="A604">
    <cfRule type="cellIs" dxfId="513" priority="438" stopIfTrue="1" operator="equal">
      <formula>""</formula>
    </cfRule>
    <cfRule type="cellIs" dxfId="512" priority="437" stopIfTrue="1" operator="notEqual">
      <formula>0</formula>
    </cfRule>
    <cfRule type="cellIs" dxfId="511" priority="435" stopIfTrue="1" operator="notEqual">
      <formula>0</formula>
    </cfRule>
    <cfRule type="cellIs" dxfId="510" priority="436" stopIfTrue="1" operator="equal">
      <formula>""</formula>
    </cfRule>
  </conditionalFormatting>
  <conditionalFormatting sqref="A606:A629 A631:A646 A664:A671">
    <cfRule type="cellIs" dxfId="509" priority="433" stopIfTrue="1" operator="notEqual">
      <formula>0</formula>
    </cfRule>
    <cfRule type="cellIs" dxfId="508" priority="434" stopIfTrue="1" operator="equal">
      <formula>""</formula>
    </cfRule>
  </conditionalFormatting>
  <conditionalFormatting sqref="A606:A646">
    <cfRule type="cellIs" dxfId="507" priority="122" stopIfTrue="1" operator="equal">
      <formula>""</formula>
    </cfRule>
    <cfRule type="cellIs" dxfId="506" priority="121" stopIfTrue="1" operator="notEqual">
      <formula>0</formula>
    </cfRule>
  </conditionalFormatting>
  <conditionalFormatting sqref="A630">
    <cfRule type="cellIs" dxfId="505" priority="119" stopIfTrue="1" operator="notEqual">
      <formula>0</formula>
    </cfRule>
    <cfRule type="cellIs" dxfId="504" priority="120" stopIfTrue="1" operator="equal">
      <formula>""</formula>
    </cfRule>
  </conditionalFormatting>
  <conditionalFormatting sqref="A647:A663">
    <cfRule type="cellIs" dxfId="503" priority="58" stopIfTrue="1" operator="equal">
      <formula>""</formula>
    </cfRule>
    <cfRule type="cellIs" dxfId="502" priority="57" stopIfTrue="1" operator="notEqual">
      <formula>0</formula>
    </cfRule>
  </conditionalFormatting>
  <conditionalFormatting sqref="A647:A671">
    <cfRule type="cellIs" dxfId="501" priority="59" stopIfTrue="1" operator="notEqual">
      <formula>0</formula>
    </cfRule>
    <cfRule type="cellIs" dxfId="500" priority="60" stopIfTrue="1" operator="equal">
      <formula>""</formula>
    </cfRule>
  </conditionalFormatting>
  <conditionalFormatting sqref="A673:A681 A685:A698">
    <cfRule type="cellIs" dxfId="499" priority="430" stopIfTrue="1" operator="equal">
      <formula>""</formula>
    </cfRule>
    <cfRule type="cellIs" dxfId="498" priority="429" stopIfTrue="1" operator="notEqual">
      <formula>0</formula>
    </cfRule>
  </conditionalFormatting>
  <conditionalFormatting sqref="A673:A698">
    <cfRule type="cellIs" dxfId="497" priority="137" stopIfTrue="1" operator="notEqual">
      <formula>0</formula>
    </cfRule>
    <cfRule type="cellIs" dxfId="496" priority="138" stopIfTrue="1" operator="equal">
      <formula>""</formula>
    </cfRule>
  </conditionalFormatting>
  <conditionalFormatting sqref="A682:A684">
    <cfRule type="cellIs" dxfId="495" priority="136" stopIfTrue="1" operator="equal">
      <formula>""</formula>
    </cfRule>
    <cfRule type="cellIs" dxfId="494" priority="135" stopIfTrue="1" operator="notEqual">
      <formula>0</formula>
    </cfRule>
  </conditionalFormatting>
  <conditionalFormatting sqref="A700:A708">
    <cfRule type="cellIs" dxfId="493" priority="423" stopIfTrue="1" operator="notEqual">
      <formula>0</formula>
    </cfRule>
    <cfRule type="cellIs" dxfId="492" priority="425" stopIfTrue="1" operator="notEqual">
      <formula>0</formula>
    </cfRule>
    <cfRule type="cellIs" dxfId="491" priority="426" stopIfTrue="1" operator="equal">
      <formula>""</formula>
    </cfRule>
    <cfRule type="cellIs" dxfId="490" priority="424" stopIfTrue="1" operator="equal">
      <formula>""</formula>
    </cfRule>
  </conditionalFormatting>
  <conditionalFormatting sqref="A710:A713">
    <cfRule type="cellIs" dxfId="489" priority="419" stopIfTrue="1" operator="notEqual">
      <formula>0</formula>
    </cfRule>
    <cfRule type="cellIs" dxfId="488" priority="420" stopIfTrue="1" operator="equal">
      <formula>""</formula>
    </cfRule>
    <cfRule type="cellIs" dxfId="487" priority="421" stopIfTrue="1" operator="notEqual">
      <formula>0</formula>
    </cfRule>
    <cfRule type="cellIs" dxfId="486" priority="422" stopIfTrue="1" operator="equal">
      <formula>""</formula>
    </cfRule>
  </conditionalFormatting>
  <conditionalFormatting sqref="A715:A742">
    <cfRule type="cellIs" dxfId="485" priority="415" stopIfTrue="1" operator="notEqual">
      <formula>0</formula>
    </cfRule>
    <cfRule type="cellIs" dxfId="484" priority="416" stopIfTrue="1" operator="equal">
      <formula>""</formula>
    </cfRule>
    <cfRule type="cellIs" dxfId="483" priority="417" stopIfTrue="1" operator="notEqual">
      <formula>0</formula>
    </cfRule>
    <cfRule type="cellIs" dxfId="482" priority="418" stopIfTrue="1" operator="equal">
      <formula>""</formula>
    </cfRule>
  </conditionalFormatting>
  <conditionalFormatting sqref="A744:A751">
    <cfRule type="cellIs" dxfId="481" priority="412" stopIfTrue="1" operator="equal">
      <formula>""</formula>
    </cfRule>
    <cfRule type="cellIs" dxfId="480" priority="414" stopIfTrue="1" operator="equal">
      <formula>""</formula>
    </cfRule>
    <cfRule type="cellIs" dxfId="479" priority="413" stopIfTrue="1" operator="notEqual">
      <formula>0</formula>
    </cfRule>
    <cfRule type="cellIs" dxfId="478" priority="411" stopIfTrue="1" operator="notEqual">
      <formula>0</formula>
    </cfRule>
  </conditionalFormatting>
  <conditionalFormatting sqref="A753:A756 A758:A774">
    <cfRule type="cellIs" dxfId="477" priority="410" stopIfTrue="1" operator="equal">
      <formula>""</formula>
    </cfRule>
    <cfRule type="cellIs" dxfId="476" priority="409" stopIfTrue="1" operator="notEqual">
      <formula>0</formula>
    </cfRule>
  </conditionalFormatting>
  <conditionalFormatting sqref="A753:A774">
    <cfRule type="cellIs" dxfId="475" priority="82" stopIfTrue="1" operator="equal">
      <formula>""</formula>
    </cfRule>
    <cfRule type="cellIs" dxfId="474" priority="81" stopIfTrue="1" operator="notEqual">
      <formula>0</formula>
    </cfRule>
  </conditionalFormatting>
  <conditionalFormatting sqref="A757">
    <cfRule type="cellIs" dxfId="473" priority="80" stopIfTrue="1" operator="equal">
      <formula>""</formula>
    </cfRule>
    <cfRule type="cellIs" dxfId="472" priority="79" stopIfTrue="1" operator="notEqual">
      <formula>0</formula>
    </cfRule>
  </conditionalFormatting>
  <conditionalFormatting sqref="A776:A784">
    <cfRule type="cellIs" dxfId="471" priority="403" stopIfTrue="1" operator="notEqual">
      <formula>0</formula>
    </cfRule>
    <cfRule type="cellIs" dxfId="470" priority="405" stopIfTrue="1" operator="notEqual">
      <formula>0</formula>
    </cfRule>
    <cfRule type="cellIs" dxfId="469" priority="406" stopIfTrue="1" operator="equal">
      <formula>""</formula>
    </cfRule>
    <cfRule type="cellIs" dxfId="468" priority="404" stopIfTrue="1" operator="equal">
      <formula>""</formula>
    </cfRule>
  </conditionalFormatting>
  <conditionalFormatting sqref="A786:A791">
    <cfRule type="cellIs" dxfId="467" priority="402" stopIfTrue="1" operator="equal">
      <formula>""</formula>
    </cfRule>
    <cfRule type="cellIs" dxfId="466" priority="399" stopIfTrue="1" operator="notEqual">
      <formula>0</formula>
    </cfRule>
    <cfRule type="cellIs" dxfId="465" priority="400" stopIfTrue="1" operator="equal">
      <formula>""</formula>
    </cfRule>
    <cfRule type="cellIs" dxfId="464" priority="401" stopIfTrue="1" operator="notEqual">
      <formula>0</formula>
    </cfRule>
  </conditionalFormatting>
  <conditionalFormatting sqref="A793:A797">
    <cfRule type="cellIs" dxfId="463" priority="397" stopIfTrue="1" operator="notEqual">
      <formula>0</formula>
    </cfRule>
    <cfRule type="cellIs" dxfId="462" priority="396" stopIfTrue="1" operator="equal">
      <formula>""</formula>
    </cfRule>
    <cfRule type="cellIs" dxfId="461" priority="395" stopIfTrue="1" operator="notEqual">
      <formula>0</formula>
    </cfRule>
    <cfRule type="cellIs" dxfId="460" priority="398" stopIfTrue="1" operator="equal">
      <formula>""</formula>
    </cfRule>
  </conditionalFormatting>
  <conditionalFormatting sqref="A799:A802">
    <cfRule type="cellIs" dxfId="459" priority="394" stopIfTrue="1" operator="equal">
      <formula>""</formula>
    </cfRule>
    <cfRule type="cellIs" dxfId="458" priority="393" stopIfTrue="1" operator="notEqual">
      <formula>0</formula>
    </cfRule>
    <cfRule type="cellIs" dxfId="457" priority="392" stopIfTrue="1" operator="equal">
      <formula>""</formula>
    </cfRule>
    <cfRule type="cellIs" dxfId="456" priority="391" stopIfTrue="1" operator="notEqual">
      <formula>0</formula>
    </cfRule>
  </conditionalFormatting>
  <conditionalFormatting sqref="A804:A807">
    <cfRule type="cellIs" dxfId="455" priority="388" stopIfTrue="1" operator="equal">
      <formula>""</formula>
    </cfRule>
    <cfRule type="cellIs" dxfId="454" priority="390" stopIfTrue="1" operator="equal">
      <formula>""</formula>
    </cfRule>
    <cfRule type="cellIs" dxfId="453" priority="387" stopIfTrue="1" operator="notEqual">
      <formula>0</formula>
    </cfRule>
    <cfRule type="cellIs" dxfId="452" priority="389" stopIfTrue="1" operator="notEqual">
      <formula>0</formula>
    </cfRule>
  </conditionalFormatting>
  <conditionalFormatting sqref="A812:A819">
    <cfRule type="cellIs" dxfId="451" priority="384" stopIfTrue="1" operator="equal">
      <formula>""</formula>
    </cfRule>
    <cfRule type="cellIs" dxfId="450" priority="383" stopIfTrue="1" operator="notEqual">
      <formula>0</formula>
    </cfRule>
    <cfRule type="cellIs" dxfId="449" priority="385" stopIfTrue="1" operator="notEqual">
      <formula>0</formula>
    </cfRule>
    <cfRule type="cellIs" dxfId="448" priority="386" stopIfTrue="1" operator="equal">
      <formula>""</formula>
    </cfRule>
  </conditionalFormatting>
  <conditionalFormatting sqref="A822">
    <cfRule type="cellIs" dxfId="447" priority="379" stopIfTrue="1" operator="notEqual">
      <formula>0</formula>
    </cfRule>
    <cfRule type="cellIs" dxfId="446" priority="380" stopIfTrue="1" operator="equal">
      <formula>""</formula>
    </cfRule>
    <cfRule type="cellIs" dxfId="445" priority="381" stopIfTrue="1" operator="notEqual">
      <formula>0</formula>
    </cfRule>
    <cfRule type="cellIs" dxfId="444" priority="382" stopIfTrue="1" operator="equal">
      <formula>""</formula>
    </cfRule>
  </conditionalFormatting>
  <conditionalFormatting sqref="A824:A841 A843:A858 A876:A883">
    <cfRule type="cellIs" dxfId="443" priority="377" stopIfTrue="1" operator="notEqual">
      <formula>0</formula>
    </cfRule>
    <cfRule type="cellIs" dxfId="442" priority="378" stopIfTrue="1" operator="equal">
      <formula>""</formula>
    </cfRule>
  </conditionalFormatting>
  <conditionalFormatting sqref="A824:A858">
    <cfRule type="cellIs" dxfId="441" priority="116" stopIfTrue="1" operator="equal">
      <formula>""</formula>
    </cfRule>
    <cfRule type="cellIs" dxfId="440" priority="115" stopIfTrue="1" operator="notEqual">
      <formula>0</formula>
    </cfRule>
  </conditionalFormatting>
  <conditionalFormatting sqref="A842">
    <cfRule type="cellIs" dxfId="439" priority="114" stopIfTrue="1" operator="equal">
      <formula>""</formula>
    </cfRule>
    <cfRule type="cellIs" dxfId="438" priority="113" stopIfTrue="1" operator="notEqual">
      <formula>0</formula>
    </cfRule>
  </conditionalFormatting>
  <conditionalFormatting sqref="A859">
    <cfRule type="cellIs" dxfId="437" priority="56" stopIfTrue="1" operator="equal">
      <formula>""</formula>
    </cfRule>
    <cfRule type="cellIs" dxfId="436" priority="55" stopIfTrue="1" operator="notEqual">
      <formula>0</formula>
    </cfRule>
  </conditionalFormatting>
  <conditionalFormatting sqref="A859:A883">
    <cfRule type="cellIs" dxfId="435" priority="46" stopIfTrue="1" operator="equal">
      <formula>""</formula>
    </cfRule>
    <cfRule type="cellIs" dxfId="434" priority="45" stopIfTrue="1" operator="notEqual">
      <formula>0</formula>
    </cfRule>
  </conditionalFormatting>
  <conditionalFormatting sqref="A860:A875">
    <cfRule type="cellIs" dxfId="433" priority="43" stopIfTrue="1" operator="notEqual">
      <formula>0</formula>
    </cfRule>
    <cfRule type="cellIs" dxfId="432" priority="44" stopIfTrue="1" operator="equal">
      <formula>""</formula>
    </cfRule>
  </conditionalFormatting>
  <conditionalFormatting sqref="A885:A893 A897:A910">
    <cfRule type="cellIs" dxfId="431" priority="373" stopIfTrue="1" operator="notEqual">
      <formula>0</formula>
    </cfRule>
    <cfRule type="cellIs" dxfId="430" priority="374" stopIfTrue="1" operator="equal">
      <formula>""</formula>
    </cfRule>
  </conditionalFormatting>
  <conditionalFormatting sqref="A885:A910">
    <cfRule type="cellIs" dxfId="429" priority="133" stopIfTrue="1" operator="notEqual">
      <formula>0</formula>
    </cfRule>
    <cfRule type="cellIs" dxfId="428" priority="134" stopIfTrue="1" operator="equal">
      <formula>""</formula>
    </cfRule>
  </conditionalFormatting>
  <conditionalFormatting sqref="A894:A896">
    <cfRule type="cellIs" dxfId="427" priority="132" stopIfTrue="1" operator="equal">
      <formula>""</formula>
    </cfRule>
    <cfRule type="cellIs" dxfId="426" priority="131" stopIfTrue="1" operator="notEqual">
      <formula>0</formula>
    </cfRule>
  </conditionalFormatting>
  <conditionalFormatting sqref="A912:A920">
    <cfRule type="cellIs" dxfId="425" priority="370" stopIfTrue="1" operator="equal">
      <formula>""</formula>
    </cfRule>
    <cfRule type="cellIs" dxfId="424" priority="367" stopIfTrue="1" operator="notEqual">
      <formula>0</formula>
    </cfRule>
    <cfRule type="cellIs" dxfId="423" priority="368" stopIfTrue="1" operator="equal">
      <formula>""</formula>
    </cfRule>
    <cfRule type="cellIs" dxfId="422" priority="369" stopIfTrue="1" operator="notEqual">
      <formula>0</formula>
    </cfRule>
  </conditionalFormatting>
  <conditionalFormatting sqref="A922:A925">
    <cfRule type="cellIs" dxfId="421" priority="365" stopIfTrue="1" operator="notEqual">
      <formula>0</formula>
    </cfRule>
    <cfRule type="cellIs" dxfId="420" priority="364" stopIfTrue="1" operator="equal">
      <formula>""</formula>
    </cfRule>
    <cfRule type="cellIs" dxfId="419" priority="363" stopIfTrue="1" operator="notEqual">
      <formula>0</formula>
    </cfRule>
    <cfRule type="cellIs" dxfId="418" priority="366" stopIfTrue="1" operator="equal">
      <formula>""</formula>
    </cfRule>
  </conditionalFormatting>
  <conditionalFormatting sqref="A927:A954">
    <cfRule type="cellIs" dxfId="417" priority="362" stopIfTrue="1" operator="equal">
      <formula>""</formula>
    </cfRule>
    <cfRule type="cellIs" dxfId="416" priority="361" stopIfTrue="1" operator="notEqual">
      <formula>0</formula>
    </cfRule>
    <cfRule type="cellIs" dxfId="415" priority="360" stopIfTrue="1" operator="equal">
      <formula>""</formula>
    </cfRule>
    <cfRule type="cellIs" dxfId="414" priority="359" stopIfTrue="1" operator="notEqual">
      <formula>0</formula>
    </cfRule>
  </conditionalFormatting>
  <conditionalFormatting sqref="A956:A963">
    <cfRule type="cellIs" dxfId="413" priority="358" stopIfTrue="1" operator="equal">
      <formula>""</formula>
    </cfRule>
    <cfRule type="cellIs" dxfId="412" priority="355" stopIfTrue="1" operator="notEqual">
      <formula>0</formula>
    </cfRule>
    <cfRule type="cellIs" dxfId="411" priority="357" stopIfTrue="1" operator="notEqual">
      <formula>0</formula>
    </cfRule>
    <cfRule type="cellIs" dxfId="410" priority="356" stopIfTrue="1" operator="equal">
      <formula>""</formula>
    </cfRule>
  </conditionalFormatting>
  <conditionalFormatting sqref="A965:A968 A970:A986">
    <cfRule type="cellIs" dxfId="409" priority="353" stopIfTrue="1" operator="notEqual">
      <formula>0</formula>
    </cfRule>
    <cfRule type="cellIs" dxfId="408" priority="354" stopIfTrue="1" operator="equal">
      <formula>""</formula>
    </cfRule>
  </conditionalFormatting>
  <conditionalFormatting sqref="A965:A986">
    <cfRule type="cellIs" dxfId="407" priority="78" stopIfTrue="1" operator="equal">
      <formula>""</formula>
    </cfRule>
    <cfRule type="cellIs" dxfId="406" priority="77" stopIfTrue="1" operator="notEqual">
      <formula>0</formula>
    </cfRule>
  </conditionalFormatting>
  <conditionalFormatting sqref="A969">
    <cfRule type="cellIs" dxfId="405" priority="75" stopIfTrue="1" operator="notEqual">
      <formula>0</formula>
    </cfRule>
    <cfRule type="cellIs" dxfId="404" priority="76" stopIfTrue="1" operator="equal">
      <formula>""</formula>
    </cfRule>
  </conditionalFormatting>
  <conditionalFormatting sqref="A988:A996">
    <cfRule type="cellIs" dxfId="403" priority="349" stopIfTrue="1" operator="notEqual">
      <formula>0</formula>
    </cfRule>
    <cfRule type="cellIs" dxfId="402" priority="348" stopIfTrue="1" operator="equal">
      <formula>""</formula>
    </cfRule>
    <cfRule type="cellIs" dxfId="401" priority="347" stopIfTrue="1" operator="notEqual">
      <formula>0</formula>
    </cfRule>
    <cfRule type="cellIs" dxfId="400" priority="350" stopIfTrue="1" operator="equal">
      <formula>""</formula>
    </cfRule>
  </conditionalFormatting>
  <conditionalFormatting sqref="A998:A1003">
    <cfRule type="cellIs" dxfId="399" priority="343" stopIfTrue="1" operator="notEqual">
      <formula>0</formula>
    </cfRule>
    <cfRule type="cellIs" dxfId="398" priority="346" stopIfTrue="1" operator="equal">
      <formula>""</formula>
    </cfRule>
    <cfRule type="cellIs" dxfId="397" priority="345" stopIfTrue="1" operator="notEqual">
      <formula>0</formula>
    </cfRule>
    <cfRule type="cellIs" dxfId="396" priority="344" stopIfTrue="1" operator="equal">
      <formula>""</formula>
    </cfRule>
  </conditionalFormatting>
  <conditionalFormatting sqref="A1005:A1009">
    <cfRule type="cellIs" dxfId="395" priority="342" stopIfTrue="1" operator="equal">
      <formula>""</formula>
    </cfRule>
    <cfRule type="cellIs" dxfId="394" priority="341" stopIfTrue="1" operator="notEqual">
      <formula>0</formula>
    </cfRule>
    <cfRule type="cellIs" dxfId="393" priority="339" stopIfTrue="1" operator="notEqual">
      <formula>0</formula>
    </cfRule>
    <cfRule type="cellIs" dxfId="392" priority="340" stopIfTrue="1" operator="equal">
      <formula>""</formula>
    </cfRule>
  </conditionalFormatting>
  <conditionalFormatting sqref="A1011:A1014">
    <cfRule type="cellIs" dxfId="391" priority="338" stopIfTrue="1" operator="equal">
      <formula>""</formula>
    </cfRule>
    <cfRule type="cellIs" dxfId="390" priority="337" stopIfTrue="1" operator="notEqual">
      <formula>0</formula>
    </cfRule>
    <cfRule type="cellIs" dxfId="389" priority="336" stopIfTrue="1" operator="equal">
      <formula>""</formula>
    </cfRule>
    <cfRule type="cellIs" dxfId="388" priority="335" stopIfTrue="1" operator="notEqual">
      <formula>0</formula>
    </cfRule>
  </conditionalFormatting>
  <conditionalFormatting sqref="A1016:A1019">
    <cfRule type="cellIs" dxfId="387" priority="157" stopIfTrue="1" operator="notEqual">
      <formula>0</formula>
    </cfRule>
    <cfRule type="cellIs" dxfId="386" priority="158" stopIfTrue="1" operator="equal">
      <formula>""</formula>
    </cfRule>
  </conditionalFormatting>
  <conditionalFormatting sqref="A1021:A1024">
    <cfRule type="cellIs" dxfId="385" priority="155" stopIfTrue="1" operator="notEqual">
      <formula>0</formula>
    </cfRule>
    <cfRule type="cellIs" dxfId="384" priority="156" stopIfTrue="1" operator="equal">
      <formula>""</formula>
    </cfRule>
  </conditionalFormatting>
  <conditionalFormatting sqref="A1026:A1033">
    <cfRule type="cellIs" dxfId="383" priority="333" stopIfTrue="1" operator="notEqual">
      <formula>0</formula>
    </cfRule>
    <cfRule type="cellIs" dxfId="382" priority="332" stopIfTrue="1" operator="equal">
      <formula>""</formula>
    </cfRule>
    <cfRule type="cellIs" dxfId="381" priority="331" stopIfTrue="1" operator="notEqual">
      <formula>0</formula>
    </cfRule>
    <cfRule type="cellIs" dxfId="380" priority="334" stopIfTrue="1" operator="equal">
      <formula>""</formula>
    </cfRule>
  </conditionalFormatting>
  <conditionalFormatting sqref="A1036">
    <cfRule type="cellIs" dxfId="379" priority="327" stopIfTrue="1" operator="notEqual">
      <formula>0</formula>
    </cfRule>
    <cfRule type="cellIs" dxfId="378" priority="330" stopIfTrue="1" operator="equal">
      <formula>""</formula>
    </cfRule>
    <cfRule type="cellIs" dxfId="377" priority="329" stopIfTrue="1" operator="notEqual">
      <formula>0</formula>
    </cfRule>
    <cfRule type="cellIs" dxfId="376" priority="328" stopIfTrue="1" operator="equal">
      <formula>""</formula>
    </cfRule>
  </conditionalFormatting>
  <conditionalFormatting sqref="A1038:A1055 A1057:A1072 A1089:A1097">
    <cfRule type="cellIs" dxfId="375" priority="326" stopIfTrue="1" operator="equal">
      <formula>""</formula>
    </cfRule>
    <cfRule type="cellIs" dxfId="374" priority="325" stopIfTrue="1" operator="notEqual">
      <formula>0</formula>
    </cfRule>
  </conditionalFormatting>
  <conditionalFormatting sqref="A1038:A1072">
    <cfRule type="cellIs" dxfId="373" priority="110" stopIfTrue="1" operator="equal">
      <formula>""</formula>
    </cfRule>
    <cfRule type="cellIs" dxfId="372" priority="109" stopIfTrue="1" operator="notEqual">
      <formula>0</formula>
    </cfRule>
  </conditionalFormatting>
  <conditionalFormatting sqref="A1056">
    <cfRule type="cellIs" dxfId="371" priority="108" stopIfTrue="1" operator="equal">
      <formula>""</formula>
    </cfRule>
    <cfRule type="cellIs" dxfId="370" priority="107" stopIfTrue="1" operator="notEqual">
      <formula>0</formula>
    </cfRule>
  </conditionalFormatting>
  <conditionalFormatting sqref="A1073">
    <cfRule type="cellIs" dxfId="369" priority="51" stopIfTrue="1" operator="notEqual">
      <formula>0</formula>
    </cfRule>
    <cfRule type="cellIs" dxfId="368" priority="52" stopIfTrue="1" operator="equal">
      <formula>""</formula>
    </cfRule>
  </conditionalFormatting>
  <conditionalFormatting sqref="A1073:A1097">
    <cfRule type="cellIs" dxfId="367" priority="41" stopIfTrue="1" operator="notEqual">
      <formula>0</formula>
    </cfRule>
    <cfRule type="cellIs" dxfId="366" priority="42" stopIfTrue="1" operator="equal">
      <formula>""</formula>
    </cfRule>
  </conditionalFormatting>
  <conditionalFormatting sqref="A1074:A1088">
    <cfRule type="cellIs" dxfId="365" priority="40" stopIfTrue="1" operator="equal">
      <formula>""</formula>
    </cfRule>
    <cfRule type="cellIs" dxfId="364" priority="39" stopIfTrue="1" operator="notEqual">
      <formula>0</formula>
    </cfRule>
  </conditionalFormatting>
  <conditionalFormatting sqref="A1099:A1107 A1111:A1116 A1118:A1124">
    <cfRule type="cellIs" dxfId="363" priority="322" stopIfTrue="1" operator="equal">
      <formula>""</formula>
    </cfRule>
  </conditionalFormatting>
  <conditionalFormatting sqref="A1099:A1110">
    <cfRule type="cellIs" dxfId="362" priority="129" stopIfTrue="1" operator="notEqual">
      <formula>0</formula>
    </cfRule>
    <cfRule type="cellIs" dxfId="361" priority="130" stopIfTrue="1" operator="equal">
      <formula>""</formula>
    </cfRule>
  </conditionalFormatting>
  <conditionalFormatting sqref="A1108:A1110">
    <cfRule type="cellIs" dxfId="360" priority="128" stopIfTrue="1" operator="equal">
      <formula>""</formula>
    </cfRule>
    <cfRule type="cellIs" dxfId="359" priority="127" stopIfTrue="1" operator="notEqual">
      <formula>0</formula>
    </cfRule>
  </conditionalFormatting>
  <conditionalFormatting sqref="A1111:A1116 A1118:A1124 A1099:A1107">
    <cfRule type="cellIs" dxfId="358" priority="321" stopIfTrue="1" operator="notEqual">
      <formula>0</formula>
    </cfRule>
  </conditionalFormatting>
  <conditionalFormatting sqref="A1111:A1124">
    <cfRule type="cellIs" dxfId="357" priority="146" stopIfTrue="1" operator="equal">
      <formula>""</formula>
    </cfRule>
    <cfRule type="cellIs" dxfId="356" priority="145" stopIfTrue="1" operator="notEqual">
      <formula>0</formula>
    </cfRule>
  </conditionalFormatting>
  <conditionalFormatting sqref="A1117">
    <cfRule type="cellIs" dxfId="355" priority="143" stopIfTrue="1" operator="notEqual">
      <formula>0</formula>
    </cfRule>
    <cfRule type="cellIs" dxfId="354" priority="144" stopIfTrue="1" operator="equal">
      <formula>""</formula>
    </cfRule>
  </conditionalFormatting>
  <conditionalFormatting sqref="A1126:A1134">
    <cfRule type="cellIs" dxfId="353" priority="316" stopIfTrue="1" operator="equal">
      <formula>""</formula>
    </cfRule>
    <cfRule type="cellIs" dxfId="352" priority="318" stopIfTrue="1" operator="equal">
      <formula>""</formula>
    </cfRule>
    <cfRule type="cellIs" dxfId="351" priority="315" stopIfTrue="1" operator="notEqual">
      <formula>0</formula>
    </cfRule>
    <cfRule type="cellIs" dxfId="350" priority="317" stopIfTrue="1" operator="notEqual">
      <formula>0</formula>
    </cfRule>
  </conditionalFormatting>
  <conditionalFormatting sqref="A1136:A1139">
    <cfRule type="cellIs" dxfId="349" priority="312" stopIfTrue="1" operator="equal">
      <formula>""</formula>
    </cfRule>
    <cfRule type="cellIs" dxfId="348" priority="313" stopIfTrue="1" operator="notEqual">
      <formula>0</formula>
    </cfRule>
    <cfRule type="cellIs" dxfId="347" priority="314" stopIfTrue="1" operator="equal">
      <formula>""</formula>
    </cfRule>
    <cfRule type="cellIs" dxfId="346" priority="311" stopIfTrue="1" operator="notEqual">
      <formula>0</formula>
    </cfRule>
  </conditionalFormatting>
  <conditionalFormatting sqref="A1141:A1168">
    <cfRule type="cellIs" dxfId="345" priority="308" stopIfTrue="1" operator="equal">
      <formula>""</formula>
    </cfRule>
    <cfRule type="cellIs" dxfId="344" priority="310" stopIfTrue="1" operator="equal">
      <formula>""</formula>
    </cfRule>
    <cfRule type="cellIs" dxfId="343" priority="307" stopIfTrue="1" operator="notEqual">
      <formula>0</formula>
    </cfRule>
    <cfRule type="cellIs" dxfId="342" priority="309" stopIfTrue="1" operator="notEqual">
      <formula>0</formula>
    </cfRule>
  </conditionalFormatting>
  <conditionalFormatting sqref="A1170:A1177">
    <cfRule type="cellIs" dxfId="341" priority="303" stopIfTrue="1" operator="notEqual">
      <formula>0</formula>
    </cfRule>
    <cfRule type="cellIs" dxfId="340" priority="306" stopIfTrue="1" operator="equal">
      <formula>""</formula>
    </cfRule>
    <cfRule type="cellIs" dxfId="339" priority="305" stopIfTrue="1" operator="notEqual">
      <formula>0</formula>
    </cfRule>
    <cfRule type="cellIs" dxfId="338" priority="304" stopIfTrue="1" operator="equal">
      <formula>""</formula>
    </cfRule>
  </conditionalFormatting>
  <conditionalFormatting sqref="A1179:A1200">
    <cfRule type="cellIs" dxfId="337" priority="299" stopIfTrue="1" operator="notEqual">
      <formula>0</formula>
    </cfRule>
    <cfRule type="cellIs" dxfId="336" priority="302" stopIfTrue="1" operator="equal">
      <formula>""</formula>
    </cfRule>
    <cfRule type="cellIs" dxfId="335" priority="301" stopIfTrue="1" operator="notEqual">
      <formula>0</formula>
    </cfRule>
    <cfRule type="cellIs" dxfId="334" priority="300" stopIfTrue="1" operator="equal">
      <formula>""</formula>
    </cfRule>
  </conditionalFormatting>
  <conditionalFormatting sqref="A1202:A1210">
    <cfRule type="cellIs" dxfId="333" priority="296" stopIfTrue="1" operator="equal">
      <formula>""</formula>
    </cfRule>
    <cfRule type="cellIs" dxfId="332" priority="295" stopIfTrue="1" operator="notEqual">
      <formula>0</formula>
    </cfRule>
    <cfRule type="cellIs" dxfId="331" priority="298" stopIfTrue="1" operator="equal">
      <formula>""</formula>
    </cfRule>
    <cfRule type="cellIs" dxfId="330" priority="297" stopIfTrue="1" operator="notEqual">
      <formula>0</formula>
    </cfRule>
  </conditionalFormatting>
  <conditionalFormatting sqref="A1212:A1217">
    <cfRule type="cellIs" dxfId="329" priority="291" stopIfTrue="1" operator="notEqual">
      <formula>0</formula>
    </cfRule>
    <cfRule type="cellIs" dxfId="328" priority="293" stopIfTrue="1" operator="notEqual">
      <formula>0</formula>
    </cfRule>
    <cfRule type="cellIs" dxfId="327" priority="294" stopIfTrue="1" operator="equal">
      <formula>""</formula>
    </cfRule>
    <cfRule type="cellIs" dxfId="326" priority="292" stopIfTrue="1" operator="equal">
      <formula>""</formula>
    </cfRule>
  </conditionalFormatting>
  <conditionalFormatting sqref="A1219:A1223">
    <cfRule type="cellIs" dxfId="325" priority="290" stopIfTrue="1" operator="equal">
      <formula>""</formula>
    </cfRule>
    <cfRule type="cellIs" dxfId="324" priority="289" stopIfTrue="1" operator="notEqual">
      <formula>0</formula>
    </cfRule>
    <cfRule type="cellIs" dxfId="323" priority="287" stopIfTrue="1" operator="notEqual">
      <formula>0</formula>
    </cfRule>
    <cfRule type="cellIs" dxfId="322" priority="288" stopIfTrue="1" operator="equal">
      <formula>""</formula>
    </cfRule>
  </conditionalFormatting>
  <conditionalFormatting sqref="A1225:A1228">
    <cfRule type="cellIs" dxfId="321" priority="285" stopIfTrue="1" operator="notEqual">
      <formula>0</formula>
    </cfRule>
    <cfRule type="cellIs" dxfId="320" priority="286" stopIfTrue="1" operator="equal">
      <formula>""</formula>
    </cfRule>
    <cfRule type="cellIs" dxfId="319" priority="283" stopIfTrue="1" operator="notEqual">
      <formula>0</formula>
    </cfRule>
    <cfRule type="cellIs" dxfId="318" priority="284" stopIfTrue="1" operator="equal">
      <formula>""</formula>
    </cfRule>
  </conditionalFormatting>
  <conditionalFormatting sqref="A1230:A1233">
    <cfRule type="cellIs" dxfId="317" priority="282" stopIfTrue="1" operator="equal">
      <formula>""</formula>
    </cfRule>
    <cfRule type="cellIs" dxfId="316" priority="281" stopIfTrue="1" operator="notEqual">
      <formula>0</formula>
    </cfRule>
    <cfRule type="cellIs" dxfId="315" priority="280" stopIfTrue="1" operator="equal">
      <formula>""</formula>
    </cfRule>
    <cfRule type="cellIs" dxfId="314" priority="279" stopIfTrue="1" operator="notEqual">
      <formula>0</formula>
    </cfRule>
  </conditionalFormatting>
  <conditionalFormatting sqref="A1238:A1245">
    <cfRule type="cellIs" dxfId="313" priority="276" stopIfTrue="1" operator="equal">
      <formula>""</formula>
    </cfRule>
    <cfRule type="cellIs" dxfId="312" priority="275" stopIfTrue="1" operator="notEqual">
      <formula>0</formula>
    </cfRule>
    <cfRule type="cellIs" dxfId="311" priority="278" stopIfTrue="1" operator="equal">
      <formula>""</formula>
    </cfRule>
    <cfRule type="cellIs" dxfId="310" priority="277" stopIfTrue="1" operator="notEqual">
      <formula>0</formula>
    </cfRule>
  </conditionalFormatting>
  <conditionalFormatting sqref="A1248">
    <cfRule type="cellIs" dxfId="309" priority="271" stopIfTrue="1" operator="notEqual">
      <formula>0</formula>
    </cfRule>
    <cfRule type="cellIs" dxfId="308" priority="274" stopIfTrue="1" operator="equal">
      <formula>""</formula>
    </cfRule>
    <cfRule type="cellIs" dxfId="307" priority="272" stopIfTrue="1" operator="equal">
      <formula>""</formula>
    </cfRule>
    <cfRule type="cellIs" dxfId="306" priority="273" stopIfTrue="1" operator="notEqual">
      <formula>0</formula>
    </cfRule>
  </conditionalFormatting>
  <conditionalFormatting sqref="A1250:A1254">
    <cfRule type="cellIs" dxfId="305" priority="270" stopIfTrue="1" operator="equal">
      <formula>""</formula>
    </cfRule>
    <cfRule type="cellIs" dxfId="304" priority="269" stopIfTrue="1" operator="notEqual">
      <formula>0</formula>
    </cfRule>
    <cfRule type="cellIs" dxfId="303" priority="268" stopIfTrue="1" operator="equal">
      <formula>""</formula>
    </cfRule>
    <cfRule type="cellIs" dxfId="302" priority="267" stopIfTrue="1" operator="notEqual">
      <formula>0</formula>
    </cfRule>
  </conditionalFormatting>
  <conditionalFormatting sqref="A1256:A1266">
    <cfRule type="cellIs" dxfId="301" priority="73" stopIfTrue="1" operator="notEqual">
      <formula>0</formula>
    </cfRule>
    <cfRule type="cellIs" dxfId="300" priority="74" stopIfTrue="1" operator="equal">
      <formula>""</formula>
    </cfRule>
  </conditionalFormatting>
  <conditionalFormatting sqref="A1264">
    <cfRule type="cellIs" dxfId="299" priority="72" stopIfTrue="1" operator="equal">
      <formula>""</formula>
    </cfRule>
    <cfRule type="cellIs" dxfId="298" priority="71" stopIfTrue="1" operator="notEqual">
      <formula>0</formula>
    </cfRule>
  </conditionalFormatting>
  <conditionalFormatting sqref="A1267">
    <cfRule type="cellIs" dxfId="297" priority="68" stopIfTrue="1" operator="equal">
      <formula>""</formula>
    </cfRule>
    <cfRule type="cellIs" dxfId="296" priority="67" stopIfTrue="1" operator="notEqual">
      <formula>0</formula>
    </cfRule>
  </conditionalFormatting>
  <conditionalFormatting sqref="A1267:A1268">
    <cfRule type="cellIs" dxfId="295" priority="69" stopIfTrue="1" operator="notEqual">
      <formula>0</formula>
    </cfRule>
    <cfRule type="cellIs" dxfId="294" priority="70" stopIfTrue="1" operator="equal">
      <formula>""</formula>
    </cfRule>
  </conditionalFormatting>
  <conditionalFormatting sqref="A1270:A1325">
    <cfRule type="cellIs" dxfId="293" priority="265" stopIfTrue="1" operator="notEqual">
      <formula>0</formula>
    </cfRule>
    <cfRule type="cellIs" dxfId="292" priority="263" stopIfTrue="1" operator="notEqual">
      <formula>0</formula>
    </cfRule>
    <cfRule type="cellIs" dxfId="291" priority="264" stopIfTrue="1" operator="equal">
      <formula>""</formula>
    </cfRule>
    <cfRule type="cellIs" dxfId="290" priority="266" stopIfTrue="1" operator="equal">
      <formula>""</formula>
    </cfRule>
  </conditionalFormatting>
  <conditionalFormatting sqref="A1327:A1330">
    <cfRule type="cellIs" dxfId="289" priority="259" stopIfTrue="1" operator="notEqual">
      <formula>0</formula>
    </cfRule>
    <cfRule type="cellIs" dxfId="288" priority="260" stopIfTrue="1" operator="equal">
      <formula>""</formula>
    </cfRule>
    <cfRule type="cellIs" dxfId="287" priority="261" stopIfTrue="1" operator="notEqual">
      <formula>0</formula>
    </cfRule>
    <cfRule type="cellIs" dxfId="286" priority="262" stopIfTrue="1" operator="equal">
      <formula>""</formula>
    </cfRule>
  </conditionalFormatting>
  <conditionalFormatting sqref="A1332:A1337">
    <cfRule type="cellIs" dxfId="285" priority="255" stopIfTrue="1" operator="notEqual">
      <formula>0</formula>
    </cfRule>
    <cfRule type="cellIs" dxfId="284" priority="256" stopIfTrue="1" operator="equal">
      <formula>""</formula>
    </cfRule>
    <cfRule type="cellIs" dxfId="283" priority="257" stopIfTrue="1" operator="notEqual">
      <formula>0</formula>
    </cfRule>
    <cfRule type="cellIs" dxfId="282" priority="258" stopIfTrue="1" operator="equal">
      <formula>""</formula>
    </cfRule>
  </conditionalFormatting>
  <conditionalFormatting sqref="A1339:A1347">
    <cfRule type="cellIs" dxfId="281" priority="252" stopIfTrue="1" operator="equal">
      <formula>""</formula>
    </cfRule>
    <cfRule type="cellIs" dxfId="280" priority="253" stopIfTrue="1" operator="notEqual">
      <formula>0</formula>
    </cfRule>
    <cfRule type="cellIs" dxfId="279" priority="251" stopIfTrue="1" operator="notEqual">
      <formula>0</formula>
    </cfRule>
    <cfRule type="cellIs" dxfId="278" priority="254" stopIfTrue="1" operator="equal">
      <formula>""</formula>
    </cfRule>
  </conditionalFormatting>
  <conditionalFormatting sqref="A1349:A1369">
    <cfRule type="cellIs" dxfId="277" priority="250" stopIfTrue="1" operator="equal">
      <formula>""</formula>
    </cfRule>
    <cfRule type="cellIs" dxfId="276" priority="249" stopIfTrue="1" operator="notEqual">
      <formula>0</formula>
    </cfRule>
    <cfRule type="cellIs" dxfId="275" priority="248" stopIfTrue="1" operator="equal">
      <formula>""</formula>
    </cfRule>
    <cfRule type="cellIs" dxfId="274" priority="247" stopIfTrue="1" operator="notEqual">
      <formula>0</formula>
    </cfRule>
  </conditionalFormatting>
  <conditionalFormatting sqref="A1371:A1380">
    <cfRule type="cellIs" dxfId="273" priority="245" stopIfTrue="1" operator="notEqual">
      <formula>0</formula>
    </cfRule>
    <cfRule type="cellIs" dxfId="272" priority="246" stopIfTrue="1" operator="equal">
      <formula>""</formula>
    </cfRule>
    <cfRule type="cellIs" dxfId="271" priority="243" stopIfTrue="1" operator="notEqual">
      <formula>0</formula>
    </cfRule>
    <cfRule type="cellIs" dxfId="270" priority="244" stopIfTrue="1" operator="equal">
      <formula>""</formula>
    </cfRule>
  </conditionalFormatting>
  <conditionalFormatting sqref="A1382:A1398">
    <cfRule type="cellIs" dxfId="269" priority="239" stopIfTrue="1" operator="notEqual">
      <formula>0</formula>
    </cfRule>
    <cfRule type="cellIs" dxfId="268" priority="240" stopIfTrue="1" operator="equal">
      <formula>""</formula>
    </cfRule>
    <cfRule type="cellIs" dxfId="267" priority="241" stopIfTrue="1" operator="notEqual">
      <formula>0</formula>
    </cfRule>
    <cfRule type="cellIs" dxfId="266" priority="242" stopIfTrue="1" operator="equal">
      <formula>""</formula>
    </cfRule>
  </conditionalFormatting>
  <conditionalFormatting sqref="A1400:A1403">
    <cfRule type="cellIs" dxfId="265" priority="235" stopIfTrue="1" operator="notEqual">
      <formula>0</formula>
    </cfRule>
    <cfRule type="cellIs" dxfId="264" priority="238" stopIfTrue="1" operator="equal">
      <formula>""</formula>
    </cfRule>
    <cfRule type="cellIs" dxfId="263" priority="237" stopIfTrue="1" operator="notEqual">
      <formula>0</formula>
    </cfRule>
    <cfRule type="cellIs" dxfId="262" priority="236" stopIfTrue="1" operator="equal">
      <formula>""</formula>
    </cfRule>
  </conditionalFormatting>
  <conditionalFormatting sqref="A1406">
    <cfRule type="cellIs" dxfId="261" priority="232" stopIfTrue="1" operator="equal">
      <formula>""</formula>
    </cfRule>
    <cfRule type="cellIs" dxfId="260" priority="233" stopIfTrue="1" operator="notEqual">
      <formula>0</formula>
    </cfRule>
    <cfRule type="cellIs" dxfId="259" priority="234" stopIfTrue="1" operator="equal">
      <formula>""</formula>
    </cfRule>
    <cfRule type="cellIs" dxfId="258" priority="231" stopIfTrue="1" operator="notEqual">
      <formula>0</formula>
    </cfRule>
  </conditionalFormatting>
  <conditionalFormatting sqref="A1408:A1453">
    <cfRule type="cellIs" dxfId="257" priority="230" stopIfTrue="1" operator="equal">
      <formula>""</formula>
    </cfRule>
    <cfRule type="cellIs" dxfId="256" priority="229" stopIfTrue="1" operator="notEqual">
      <formula>0</formula>
    </cfRule>
    <cfRule type="cellIs" dxfId="255" priority="227" stopIfTrue="1" operator="notEqual">
      <formula>0</formula>
    </cfRule>
    <cfRule type="cellIs" dxfId="254" priority="228" stopIfTrue="1" operator="equal">
      <formula>""</formula>
    </cfRule>
  </conditionalFormatting>
  <conditionalFormatting sqref="A1455:A1459">
    <cfRule type="cellIs" dxfId="253" priority="223" stopIfTrue="1" operator="notEqual">
      <formula>0</formula>
    </cfRule>
    <cfRule type="cellIs" dxfId="252" priority="224" stopIfTrue="1" operator="equal">
      <formula>""</formula>
    </cfRule>
    <cfRule type="cellIs" dxfId="251" priority="225" stopIfTrue="1" operator="notEqual">
      <formula>0</formula>
    </cfRule>
    <cfRule type="cellIs" dxfId="250" priority="226" stopIfTrue="1" operator="equal">
      <formula>""</formula>
    </cfRule>
  </conditionalFormatting>
  <conditionalFormatting sqref="A1461:A1464">
    <cfRule type="cellIs" dxfId="249" priority="219" stopIfTrue="1" operator="notEqual">
      <formula>0</formula>
    </cfRule>
    <cfRule type="cellIs" dxfId="248" priority="221" stopIfTrue="1" operator="notEqual">
      <formula>0</formula>
    </cfRule>
    <cfRule type="cellIs" dxfId="247" priority="220" stopIfTrue="1" operator="equal">
      <formula>""</formula>
    </cfRule>
    <cfRule type="cellIs" dxfId="246" priority="222" stopIfTrue="1" operator="equal">
      <formula>""</formula>
    </cfRule>
  </conditionalFormatting>
  <conditionalFormatting sqref="A1466:A1471">
    <cfRule type="cellIs" dxfId="245" priority="215" stopIfTrue="1" operator="notEqual">
      <formula>0</formula>
    </cfRule>
    <cfRule type="cellIs" dxfId="244" priority="216" stopIfTrue="1" operator="equal">
      <formula>""</formula>
    </cfRule>
    <cfRule type="cellIs" dxfId="243" priority="217" stopIfTrue="1" operator="notEqual">
      <formula>0</formula>
    </cfRule>
    <cfRule type="cellIs" dxfId="242" priority="218" stopIfTrue="1" operator="equal">
      <formula>""</formula>
    </cfRule>
  </conditionalFormatting>
  <conditionalFormatting sqref="A1473:A1477">
    <cfRule type="cellIs" dxfId="241" priority="211" stopIfTrue="1" operator="notEqual">
      <formula>0</formula>
    </cfRule>
    <cfRule type="cellIs" dxfId="240" priority="212" stopIfTrue="1" operator="equal">
      <formula>""</formula>
    </cfRule>
    <cfRule type="cellIs" dxfId="239" priority="214" stopIfTrue="1" operator="equal">
      <formula>""</formula>
    </cfRule>
    <cfRule type="cellIs" dxfId="238" priority="213" stopIfTrue="1" operator="notEqual">
      <formula>0</formula>
    </cfRule>
  </conditionalFormatting>
  <conditionalFormatting sqref="A1479:A1482">
    <cfRule type="cellIs" dxfId="237" priority="207" stopIfTrue="1" operator="notEqual">
      <formula>0</formula>
    </cfRule>
    <cfRule type="cellIs" dxfId="236" priority="208" stopIfTrue="1" operator="equal">
      <formula>""</formula>
    </cfRule>
    <cfRule type="cellIs" dxfId="235" priority="209" stopIfTrue="1" operator="notEqual">
      <formula>0</formula>
    </cfRule>
    <cfRule type="cellIs" dxfId="234" priority="210" stopIfTrue="1" operator="equal">
      <formula>""</formula>
    </cfRule>
  </conditionalFormatting>
  <conditionalFormatting sqref="A1484:A1487">
    <cfRule type="cellIs" dxfId="233" priority="206" stopIfTrue="1" operator="equal">
      <formula>""</formula>
    </cfRule>
    <cfRule type="cellIs" dxfId="232" priority="205" stopIfTrue="1" operator="notEqual">
      <formula>0</formula>
    </cfRule>
    <cfRule type="cellIs" dxfId="231" priority="204" stopIfTrue="1" operator="equal">
      <formula>""</formula>
    </cfRule>
    <cfRule type="cellIs" dxfId="230" priority="203" stopIfTrue="1" operator="notEqual">
      <formula>0</formula>
    </cfRule>
  </conditionalFormatting>
  <conditionalFormatting sqref="A1489:A1491">
    <cfRule type="cellIs" dxfId="229" priority="202" stopIfTrue="1" operator="equal">
      <formula>""</formula>
    </cfRule>
    <cfRule type="cellIs" dxfId="228" priority="201" stopIfTrue="1" operator="notEqual">
      <formula>0</formula>
    </cfRule>
    <cfRule type="cellIs" dxfId="227" priority="200" stopIfTrue="1" operator="equal">
      <formula>""</formula>
    </cfRule>
    <cfRule type="cellIs" dxfId="226" priority="199" stopIfTrue="1" operator="notEqual">
      <formula>0</formula>
    </cfRule>
  </conditionalFormatting>
  <conditionalFormatting sqref="A1494">
    <cfRule type="cellIs" dxfId="225" priority="198" stopIfTrue="1" operator="equal">
      <formula>""</formula>
    </cfRule>
    <cfRule type="cellIs" dxfId="224" priority="197" stopIfTrue="1" operator="notEqual">
      <formula>0</formula>
    </cfRule>
    <cfRule type="cellIs" dxfId="223" priority="196" stopIfTrue="1" operator="equal">
      <formula>""</formula>
    </cfRule>
    <cfRule type="cellIs" dxfId="222" priority="195" stopIfTrue="1" operator="notEqual">
      <formula>0</formula>
    </cfRule>
  </conditionalFormatting>
  <conditionalFormatting sqref="A1496:A1613">
    <cfRule type="cellIs" dxfId="221" priority="194" stopIfTrue="1" operator="equal">
      <formula>""</formula>
    </cfRule>
    <cfRule type="cellIs" dxfId="220" priority="193" stopIfTrue="1" operator="notEqual">
      <formula>0</formula>
    </cfRule>
    <cfRule type="cellIs" dxfId="219" priority="192" stopIfTrue="1" operator="equal">
      <formula>""</formula>
    </cfRule>
    <cfRule type="cellIs" dxfId="218" priority="191" stopIfTrue="1" operator="notEqual">
      <formula>0</formula>
    </cfRule>
  </conditionalFormatting>
  <conditionalFormatting sqref="A1615:A1619">
    <cfRule type="cellIs" dxfId="217" priority="190" stopIfTrue="1" operator="equal">
      <formula>""</formula>
    </cfRule>
    <cfRule type="cellIs" dxfId="216" priority="187" stopIfTrue="1" operator="notEqual">
      <formula>0</formula>
    </cfRule>
    <cfRule type="cellIs" dxfId="215" priority="188" stopIfTrue="1" operator="equal">
      <formula>""</formula>
    </cfRule>
    <cfRule type="cellIs" dxfId="214" priority="189" stopIfTrue="1" operator="notEqual">
      <formula>0</formula>
    </cfRule>
  </conditionalFormatting>
  <conditionalFormatting sqref="A1621:A1627">
    <cfRule type="cellIs" dxfId="213" priority="186" stopIfTrue="1" operator="equal">
      <formula>""</formula>
    </cfRule>
    <cfRule type="cellIs" dxfId="212" priority="185" stopIfTrue="1" operator="notEqual">
      <formula>0</formula>
    </cfRule>
    <cfRule type="cellIs" dxfId="211" priority="184" stopIfTrue="1" operator="equal">
      <formula>""</formula>
    </cfRule>
    <cfRule type="cellIs" dxfId="210" priority="183" stopIfTrue="1" operator="notEqual">
      <formula>0</formula>
    </cfRule>
  </conditionalFormatting>
  <conditionalFormatting sqref="A1629:A1632">
    <cfRule type="cellIs" dxfId="209" priority="181" stopIfTrue="1" operator="notEqual">
      <formula>0</formula>
    </cfRule>
    <cfRule type="cellIs" dxfId="208" priority="182" stopIfTrue="1" operator="equal">
      <formula>""</formula>
    </cfRule>
    <cfRule type="cellIs" dxfId="207" priority="180" stopIfTrue="1" operator="equal">
      <formula>""</formula>
    </cfRule>
    <cfRule type="cellIs" dxfId="206" priority="179" stopIfTrue="1" operator="notEqual">
      <formula>0</formula>
    </cfRule>
  </conditionalFormatting>
  <conditionalFormatting sqref="A1634:A1637">
    <cfRule type="cellIs" dxfId="205" priority="178" stopIfTrue="1" operator="equal">
      <formula>""</formula>
    </cfRule>
    <cfRule type="cellIs" dxfId="204" priority="177" stopIfTrue="1" operator="notEqual">
      <formula>0</formula>
    </cfRule>
    <cfRule type="cellIs" dxfId="203" priority="176" stopIfTrue="1" operator="equal">
      <formula>""</formula>
    </cfRule>
    <cfRule type="cellIs" dxfId="202" priority="175" stopIfTrue="1" operator="notEqual">
      <formula>0</formula>
    </cfRule>
  </conditionalFormatting>
  <conditionalFormatting sqref="A1640">
    <cfRule type="cellIs" dxfId="201" priority="174" stopIfTrue="1" operator="equal">
      <formula>""</formula>
    </cfRule>
    <cfRule type="cellIs" dxfId="200" priority="173" stopIfTrue="1" operator="notEqual">
      <formula>0</formula>
    </cfRule>
    <cfRule type="cellIs" dxfId="199" priority="172" stopIfTrue="1" operator="equal">
      <formula>""</formula>
    </cfRule>
    <cfRule type="cellIs" dxfId="198" priority="171" stopIfTrue="1" operator="notEqual">
      <formula>0</formula>
    </cfRule>
  </conditionalFormatting>
  <conditionalFormatting sqref="A1642:A1644">
    <cfRule type="cellIs" dxfId="197" priority="170" stopIfTrue="1" operator="equal">
      <formula>""</formula>
    </cfRule>
    <cfRule type="cellIs" dxfId="196" priority="169" stopIfTrue="1" operator="notEqual">
      <formula>0</formula>
    </cfRule>
    <cfRule type="cellIs" dxfId="195" priority="168" stopIfTrue="1" operator="equal">
      <formula>""</formula>
    </cfRule>
    <cfRule type="cellIs" dxfId="194" priority="167" stopIfTrue="1" operator="notEqual">
      <formula>0</formula>
    </cfRule>
  </conditionalFormatting>
  <conditionalFormatting sqref="A1646:A1648">
    <cfRule type="cellIs" dxfId="193" priority="166" stopIfTrue="1" operator="equal">
      <formula>""</formula>
    </cfRule>
    <cfRule type="cellIs" dxfId="192" priority="165" stopIfTrue="1" operator="notEqual">
      <formula>0</formula>
    </cfRule>
    <cfRule type="cellIs" dxfId="191" priority="164" stopIfTrue="1" operator="equal">
      <formula>""</formula>
    </cfRule>
    <cfRule type="cellIs" dxfId="190" priority="163" stopIfTrue="1" operator="notEqual">
      <formula>0</formula>
    </cfRule>
  </conditionalFormatting>
  <conditionalFormatting sqref="A1651:A1681 A1683 A1685:A1751 A1753:A1780 A1782:A1812 A1814:A1844">
    <cfRule type="cellIs" dxfId="189" priority="162" stopIfTrue="1" operator="equal">
      <formula>""</formula>
    </cfRule>
    <cfRule type="cellIs" dxfId="188" priority="161" stopIfTrue="1" operator="notEqual">
      <formula>0</formula>
    </cfRule>
  </conditionalFormatting>
  <conditionalFormatting sqref="A1651:A1683">
    <cfRule type="cellIs" dxfId="187" priority="153" stopIfTrue="1" operator="notEqual">
      <formula>0</formula>
    </cfRule>
    <cfRule type="cellIs" dxfId="186" priority="154" stopIfTrue="1" operator="equal">
      <formula>""</formula>
    </cfRule>
  </conditionalFormatting>
  <conditionalFormatting sqref="A1682">
    <cfRule type="cellIs" dxfId="185" priority="152" stopIfTrue="1" operator="equal">
      <formula>""</formula>
    </cfRule>
    <cfRule type="cellIs" dxfId="184" priority="151" stopIfTrue="1" operator="notEqual">
      <formula>0</formula>
    </cfRule>
  </conditionalFormatting>
  <conditionalFormatting sqref="A1684">
    <cfRule type="cellIs" dxfId="183" priority="147" stopIfTrue="1" operator="notEqual">
      <formula>0</formula>
    </cfRule>
    <cfRule type="cellIs" dxfId="182" priority="148" stopIfTrue="1" operator="equal">
      <formula>""</formula>
    </cfRule>
  </conditionalFormatting>
  <conditionalFormatting sqref="A1684:A1751">
    <cfRule type="cellIs" dxfId="181" priority="150" stopIfTrue="1" operator="equal">
      <formula>""</formula>
    </cfRule>
    <cfRule type="cellIs" dxfId="180" priority="149" stopIfTrue="1" operator="notEqual">
      <formula>0</formula>
    </cfRule>
  </conditionalFormatting>
  <conditionalFormatting sqref="A1752">
    <cfRule type="cellIs" dxfId="179" priority="99" stopIfTrue="1" operator="notEqual">
      <formula>0</formula>
    </cfRule>
    <cfRule type="cellIs" dxfId="178" priority="100" stopIfTrue="1" operator="equal">
      <formula>""</formula>
    </cfRule>
  </conditionalFormatting>
  <conditionalFormatting sqref="A1752:A1780">
    <cfRule type="cellIs" dxfId="177" priority="101" stopIfTrue="1" operator="notEqual">
      <formula>0</formula>
    </cfRule>
    <cfRule type="cellIs" dxfId="176" priority="102" stopIfTrue="1" operator="equal">
      <formula>""</formula>
    </cfRule>
  </conditionalFormatting>
  <conditionalFormatting sqref="A1781">
    <cfRule type="cellIs" dxfId="175" priority="95" stopIfTrue="1" operator="notEqual">
      <formula>0</formula>
    </cfRule>
    <cfRule type="cellIs" dxfId="174" priority="96" stopIfTrue="1" operator="equal">
      <formula>""</formula>
    </cfRule>
  </conditionalFormatting>
  <conditionalFormatting sqref="A1781:A1812">
    <cfRule type="cellIs" dxfId="173" priority="97" stopIfTrue="1" operator="notEqual">
      <formula>0</formula>
    </cfRule>
    <cfRule type="cellIs" dxfId="172" priority="98" stopIfTrue="1" operator="equal">
      <formula>""</formula>
    </cfRule>
  </conditionalFormatting>
  <conditionalFormatting sqref="A1813">
    <cfRule type="cellIs" dxfId="171" priority="91" stopIfTrue="1" operator="notEqual">
      <formula>0</formula>
    </cfRule>
    <cfRule type="cellIs" dxfId="170" priority="92" stopIfTrue="1" operator="equal">
      <formula>""</formula>
    </cfRule>
  </conditionalFormatting>
  <conditionalFormatting sqref="A1813:A1844">
    <cfRule type="cellIs" dxfId="169" priority="94" stopIfTrue="1" operator="equal">
      <formula>""</formula>
    </cfRule>
    <cfRule type="cellIs" dxfId="168" priority="93" stopIfTrue="1" operator="notEqual">
      <formula>0</formula>
    </cfRule>
  </conditionalFormatting>
  <conditionalFormatting sqref="A1845">
    <cfRule type="cellIs" dxfId="167" priority="87" stopIfTrue="1" operator="notEqual">
      <formula>0</formula>
    </cfRule>
    <cfRule type="cellIs" dxfId="166" priority="88" stopIfTrue="1" operator="equal">
      <formula>""</formula>
    </cfRule>
  </conditionalFormatting>
  <conditionalFormatting sqref="A1845:A1910">
    <cfRule type="cellIs" dxfId="165" priority="90" stopIfTrue="1" operator="equal">
      <formula>""</formula>
    </cfRule>
    <cfRule type="cellIs" dxfId="164" priority="89" stopIfTrue="1" operator="notEqual">
      <formula>0</formula>
    </cfRule>
  </conditionalFormatting>
  <conditionalFormatting sqref="C13:D13 C16:D17">
    <cfRule type="cellIs" dxfId="163" priority="571" stopIfTrue="1" operator="notEqual">
      <formula>""</formula>
    </cfRule>
    <cfRule type="cellIs" dxfId="162" priority="570" stopIfTrue="1" operator="equal">
      <formula>"N/A"</formula>
    </cfRule>
  </conditionalFormatting>
  <conditionalFormatting sqref="F2">
    <cfRule type="cellIs" dxfId="161" priority="563" stopIfTrue="1" operator="equal">
      <formula>""</formula>
    </cfRule>
    <cfRule type="cellIs" dxfId="160" priority="562" stopIfTrue="1" operator="notEqual">
      <formula>0</formula>
    </cfRule>
  </conditionalFormatting>
  <conditionalFormatting sqref="F3:F4">
    <cfRule type="cellIs" dxfId="159" priority="567" stopIfTrue="1" operator="equal">
      <formula>""</formula>
    </cfRule>
    <cfRule type="cellIs" dxfId="158" priority="566" stopIfTrue="1" operator="notEqual">
      <formula>0</formula>
    </cfRule>
  </conditionalFormatting>
  <conditionalFormatting sqref="F184:F185">
    <cfRule type="cellIs" dxfId="157" priority="560" stopIfTrue="1" operator="equal">
      <formula>""</formula>
    </cfRule>
    <cfRule type="cellIs" dxfId="156" priority="559" stopIfTrue="1" operator="notEqual">
      <formula>0</formula>
    </cfRule>
  </conditionalFormatting>
  <conditionalFormatting sqref="F218:F219">
    <cfRule type="cellIs" dxfId="155" priority="38" stopIfTrue="1" operator="equal">
      <formula>""</formula>
    </cfRule>
    <cfRule type="cellIs" dxfId="154" priority="37" stopIfTrue="1" operator="notEqual">
      <formula>0</formula>
    </cfRule>
  </conditionalFormatting>
  <conditionalFormatting sqref="F221:F222">
    <cfRule type="cellIs" dxfId="153" priority="18" stopIfTrue="1" operator="equal">
      <formula>""</formula>
    </cfRule>
    <cfRule type="cellIs" dxfId="152" priority="17" stopIfTrue="1" operator="notEqual">
      <formula>0</formula>
    </cfRule>
  </conditionalFormatting>
  <conditionalFormatting sqref="F406:F407">
    <cfRule type="cellIs" dxfId="151" priority="126" stopIfTrue="1" operator="equal">
      <formula>""</formula>
    </cfRule>
    <cfRule type="cellIs" dxfId="150" priority="125" stopIfTrue="1" operator="notEqual">
      <formula>0</formula>
    </cfRule>
  </conditionalFormatting>
  <conditionalFormatting sqref="F437:F438">
    <cfRule type="cellIs" dxfId="149" priority="15" stopIfTrue="1" operator="notEqual">
      <formula>0</formula>
    </cfRule>
    <cfRule type="cellIs" dxfId="148" priority="16" stopIfTrue="1" operator="equal">
      <formula>""</formula>
    </cfRule>
  </conditionalFormatting>
  <conditionalFormatting sqref="F440:F441">
    <cfRule type="cellIs" dxfId="147" priority="13" stopIfTrue="1" operator="notEqual">
      <formula>0</formula>
    </cfRule>
    <cfRule type="cellIs" dxfId="146" priority="14" stopIfTrue="1" operator="equal">
      <formula>""</formula>
    </cfRule>
  </conditionalFormatting>
  <conditionalFormatting sqref="F629:F630">
    <cfRule type="cellIs" dxfId="145" priority="123" stopIfTrue="1" operator="notEqual">
      <formula>0</formula>
    </cfRule>
    <cfRule type="cellIs" dxfId="144" priority="124" stopIfTrue="1" operator="equal">
      <formula>""</formula>
    </cfRule>
  </conditionalFormatting>
  <conditionalFormatting sqref="F658:F659">
    <cfRule type="cellIs" dxfId="143" priority="12" stopIfTrue="1" operator="equal">
      <formula>""</formula>
    </cfRule>
    <cfRule type="cellIs" dxfId="142" priority="11" stopIfTrue="1" operator="notEqual">
      <formula>0</formula>
    </cfRule>
  </conditionalFormatting>
  <conditionalFormatting sqref="F661:F662">
    <cfRule type="cellIs" dxfId="141" priority="10" stopIfTrue="1" operator="equal">
      <formula>""</formula>
    </cfRule>
    <cfRule type="cellIs" dxfId="140" priority="9" stopIfTrue="1" operator="notEqual">
      <formula>0</formula>
    </cfRule>
  </conditionalFormatting>
  <conditionalFormatting sqref="F841:F842">
    <cfRule type="cellIs" dxfId="139" priority="117" stopIfTrue="1" operator="notEqual">
      <formula>0</formula>
    </cfRule>
    <cfRule type="cellIs" dxfId="138" priority="118" stopIfTrue="1" operator="equal">
      <formula>""</formula>
    </cfRule>
  </conditionalFormatting>
  <conditionalFormatting sqref="F870:F871">
    <cfRule type="cellIs" dxfId="137" priority="8" stopIfTrue="1" operator="equal">
      <formula>""</formula>
    </cfRule>
    <cfRule type="cellIs" dxfId="136" priority="7" stopIfTrue="1" operator="notEqual">
      <formula>0</formula>
    </cfRule>
  </conditionalFormatting>
  <conditionalFormatting sqref="F873:F874">
    <cfRule type="cellIs" dxfId="135" priority="6" stopIfTrue="1" operator="equal">
      <formula>""</formula>
    </cfRule>
    <cfRule type="cellIs" dxfId="134" priority="5" stopIfTrue="1" operator="notEqual">
      <formula>0</formula>
    </cfRule>
  </conditionalFormatting>
  <conditionalFormatting sqref="F1055:F1056">
    <cfRule type="cellIs" dxfId="133" priority="111" stopIfTrue="1" operator="notEqual">
      <formula>0</formula>
    </cfRule>
    <cfRule type="cellIs" dxfId="132" priority="112" stopIfTrue="1" operator="equal">
      <formula>""</formula>
    </cfRule>
  </conditionalFormatting>
  <conditionalFormatting sqref="F1084:F1085">
    <cfRule type="cellIs" dxfId="131" priority="4" stopIfTrue="1" operator="equal">
      <formula>""</formula>
    </cfRule>
    <cfRule type="cellIs" dxfId="130" priority="3" stopIfTrue="1" operator="notEqual">
      <formula>0</formula>
    </cfRule>
  </conditionalFormatting>
  <conditionalFormatting sqref="F1087:F1088">
    <cfRule type="cellIs" dxfId="129" priority="2" stopIfTrue="1" operator="equal">
      <formula>""</formula>
    </cfRule>
    <cfRule type="cellIs" dxfId="128" priority="1" stopIfTrue="1" operator="notEqual">
      <formula>0</formula>
    </cfRule>
  </conditionalFormatting>
  <conditionalFormatting sqref="F1534">
    <cfRule type="cellIs" dxfId="127" priority="549" stopIfTrue="1" operator="notEqual">
      <formula>0</formula>
    </cfRule>
    <cfRule type="cellIs" dxfId="126" priority="550" stopIfTrue="1" operator="equal">
      <formula>""</formula>
    </cfRule>
  </conditionalFormatting>
  <conditionalFormatting sqref="F1694">
    <cfRule type="cellIs" dxfId="125" priority="545" stopIfTrue="1" operator="notEqual">
      <formula>0</formula>
    </cfRule>
    <cfRule type="cellIs" dxfId="124" priority="546" stopIfTrue="1" operator="equal">
      <formula>""</formula>
    </cfRule>
  </conditionalFormatting>
  <conditionalFormatting sqref="F2037">
    <cfRule type="cellIs" dxfId="123" priority="564" stopIfTrue="1" operator="notEqual">
      <formula>0</formula>
    </cfRule>
    <cfRule type="cellIs" dxfId="122" priority="565" stopIfTrue="1" operator="equal">
      <formula>""</formula>
    </cfRule>
  </conditionalFormatting>
  <conditionalFormatting sqref="F1:G1">
    <cfRule type="expression" dxfId="121" priority="561" stopIfTrue="1">
      <formula xml:space="preserve"> $F$1 = "Notionalised"</formula>
    </cfRule>
  </conditionalFormatting>
  <conditionalFormatting sqref="J3:U3">
    <cfRule type="cellIs" dxfId="120" priority="568" stopIfTrue="1" operator="equal">
      <formula>$F$21</formula>
    </cfRule>
    <cfRule type="cellIs" dxfId="119" priority="569" stopIfTrue="1" operator="equal">
      <formula>$F$20</formula>
    </cfRule>
  </conditionalFormatting>
  <conditionalFormatting sqref="J1694:U1694">
    <cfRule type="cellIs" dxfId="118" priority="547" stopIfTrue="1" operator="notEqual">
      <formula>0</formula>
    </cfRule>
    <cfRule type="cellIs" dxfId="117" priority="548" stopIfTrue="1" operator="equal">
      <formula>""</formula>
    </cfRule>
  </conditionalFormatting>
  <dataValidations disablePrompts="1" count="6">
    <dataValidation type="list" allowBlank="1" showInputMessage="1" showErrorMessage="1" sqref="F80" xr:uid="{B075345C-0488-4665-9559-285F79DD7C9D}">
      <formula1>"In use,Not in use"</formula1>
    </dataValidation>
    <dataValidation type="list" allowBlank="1" showInputMessage="1" showErrorMessage="1" sqref="F55" xr:uid="{81E50DDD-8DCF-4022-B101-812B0379E337}">
      <formula1>"1, 0"</formula1>
    </dataValidation>
    <dataValidation type="list" allowBlank="1" showInputMessage="1" showErrorMessage="1" sqref="L416:U417 L197:U198 L637:U638 L1063:U1064 L849:U850" xr:uid="{9CD43C7E-C4AC-454C-AAF3-545A22A06F96}">
      <formula1>"0,1"</formula1>
    </dataValidation>
    <dataValidation allowBlank="1" showInputMessage="1" showErrorMessage="1" promptTitle="Global input" prompt="This is a Global input i.e. used in retail and wholesale." sqref="F37" xr:uid="{480541FB-00E6-463E-9DEB-3F309BA6A510}"/>
    <dataValidation type="list" allowBlank="1" showInputMessage="1" showErrorMessage="1" sqref="F65" xr:uid="{8D5C50D1-3A42-4DA1-BFA6-1072AADB19DF}">
      <formula1>"WaSC, WoC"</formula1>
    </dataValidation>
    <dataValidation type="list" allowBlank="1" showInputMessage="1" showErrorMessage="1" sqref="F1279" xr:uid="{96F5B3E9-FFA4-4B2A-AA45-3C5FC25395E5}">
      <formula1>"0, 1"</formula1>
    </dataValidation>
  </dataValidations>
  <pageMargins left="0.7" right="0.7" top="0.75" bottom="0.75" header="0.3" footer="0.3"/>
  <pageSetup paperSize="9" scale="55" orientation="landscape" r:id="rId1"/>
  <headerFooter>
    <oddHeader>&amp;LPage &amp;P of &amp;N&amp;CSheet: &amp;A&amp;ROFFICIAL SENSITIVE</oddHeader>
    <oddFooter>&amp;L&amp;F printed on &amp;D at &amp;T&amp;ROFWAT</oddFooter>
  </headerFooter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2A16-58A0-4DA7-AAF5-1DC09468A538}">
  <sheetPr>
    <tabColor theme="8"/>
  </sheetPr>
  <dimension ref="A1:S1129"/>
  <sheetViews>
    <sheetView showGridLines="0" zoomScale="90" zoomScaleNormal="90" workbookViewId="0"/>
  </sheetViews>
  <sheetFormatPr defaultColWidth="11" defaultRowHeight="12.75"/>
  <cols>
    <col min="1" max="1" width="23.33203125" style="336" customWidth="1"/>
    <col min="2" max="2" width="20.83203125" style="336" customWidth="1"/>
    <col min="3" max="3" width="107.6640625" style="336" customWidth="1"/>
    <col min="4" max="4" width="13.5" style="336" customWidth="1"/>
    <col min="5" max="5" width="27" style="336" customWidth="1"/>
    <col min="6" max="18" width="10.33203125" style="336" customWidth="1"/>
    <col min="19" max="19" width="8" style="336" customWidth="1"/>
    <col min="20" max="16383" width="11" style="336"/>
    <col min="16384" max="16384" width="1.5" style="336" customWidth="1"/>
  </cols>
  <sheetData>
    <row r="1" spans="1:19">
      <c r="C1" s="336" t="s">
        <v>1778</v>
      </c>
    </row>
    <row r="2" spans="1:19">
      <c r="A2" s="336" t="s">
        <v>1779</v>
      </c>
      <c r="B2" s="336" t="s">
        <v>1780</v>
      </c>
      <c r="C2" s="336" t="s">
        <v>1781</v>
      </c>
      <c r="D2" s="337" t="s">
        <v>21</v>
      </c>
      <c r="E2" s="336" t="s">
        <v>1782</v>
      </c>
      <c r="F2" s="120" t="s">
        <v>1783</v>
      </c>
      <c r="G2" s="120" t="s">
        <v>1784</v>
      </c>
      <c r="H2" s="120" t="s">
        <v>1785</v>
      </c>
      <c r="I2" s="120" t="s">
        <v>1786</v>
      </c>
      <c r="J2" s="120" t="s">
        <v>1787</v>
      </c>
      <c r="K2" s="120" t="s">
        <v>1788</v>
      </c>
      <c r="L2" s="120" t="s">
        <v>1789</v>
      </c>
      <c r="M2" s="120" t="s">
        <v>1790</v>
      </c>
      <c r="N2" s="120" t="s">
        <v>1791</v>
      </c>
      <c r="O2" s="120" t="s">
        <v>1792</v>
      </c>
      <c r="P2" s="120" t="s">
        <v>1793</v>
      </c>
      <c r="Q2" s="120" t="s">
        <v>1794</v>
      </c>
      <c r="R2" s="120" t="s">
        <v>1795</v>
      </c>
      <c r="S2" s="120" t="s">
        <v>1796</v>
      </c>
    </row>
    <row r="3" spans="1:19" ht="12.75" customHeight="1">
      <c r="C3" s="338"/>
      <c r="D3" s="339"/>
      <c r="E3" s="340"/>
      <c r="H3" s="340"/>
      <c r="I3" s="340"/>
      <c r="J3" s="340"/>
      <c r="K3" s="340"/>
      <c r="L3" s="340"/>
    </row>
    <row r="4" spans="1:19" ht="12.75" customHeight="1">
      <c r="B4" s="341" t="s">
        <v>1797</v>
      </c>
      <c r="C4" s="342" t="s">
        <v>1798</v>
      </c>
      <c r="D4" s="342" t="s">
        <v>29</v>
      </c>
      <c r="E4" s="342" t="s">
        <v>1799</v>
      </c>
      <c r="F4" s="343">
        <v>0</v>
      </c>
      <c r="G4" s="343">
        <v>0</v>
      </c>
      <c r="H4" s="343">
        <v>1950.3303854169671</v>
      </c>
      <c r="I4" s="343">
        <v>2038.0726930876297</v>
      </c>
      <c r="J4" s="343">
        <v>2098.2111646172043</v>
      </c>
      <c r="K4" s="343">
        <v>2144.9098236827845</v>
      </c>
      <c r="L4" s="343">
        <v>2192.4617787619177</v>
      </c>
      <c r="M4" s="343">
        <v>2233.5391868653687</v>
      </c>
      <c r="N4" s="343">
        <v>2278.2099706026765</v>
      </c>
      <c r="O4" s="343">
        <v>2323.774170014728</v>
      </c>
      <c r="P4" s="343">
        <v>2370.2496534150232</v>
      </c>
      <c r="Q4" s="343">
        <v>2417.654646483325</v>
      </c>
      <c r="R4" s="343">
        <v>10423.985845566503</v>
      </c>
      <c r="S4" s="343"/>
    </row>
    <row r="5" spans="1:19" ht="12.75" customHeight="1">
      <c r="B5" s="341" t="s">
        <v>1800</v>
      </c>
      <c r="C5" s="342" t="s">
        <v>1801</v>
      </c>
      <c r="D5" s="342" t="s">
        <v>29</v>
      </c>
      <c r="E5" s="342" t="s">
        <v>1799</v>
      </c>
      <c r="F5" s="343">
        <v>45.921219892972957</v>
      </c>
      <c r="G5" s="343">
        <v>63.558726622994961</v>
      </c>
      <c r="H5" s="343">
        <v>78.191476459107534</v>
      </c>
      <c r="I5" s="343">
        <v>86.815802679583143</v>
      </c>
      <c r="J5" s="343">
        <v>92.147638623912002</v>
      </c>
      <c r="K5" s="343">
        <v>95.465356329370891</v>
      </c>
      <c r="L5" s="343">
        <v>97.860670505063126</v>
      </c>
      <c r="M5" s="343">
        <v>0</v>
      </c>
      <c r="N5" s="343">
        <v>0</v>
      </c>
      <c r="O5" s="343">
        <v>0</v>
      </c>
      <c r="P5" s="343">
        <v>0</v>
      </c>
      <c r="Q5" s="343">
        <v>0</v>
      </c>
      <c r="R5" s="343"/>
      <c r="S5" s="343"/>
    </row>
    <row r="6" spans="1:19" ht="12.75" customHeight="1">
      <c r="B6" s="341" t="s">
        <v>1802</v>
      </c>
      <c r="C6" s="342" t="s">
        <v>1803</v>
      </c>
      <c r="D6" s="342" t="s">
        <v>29</v>
      </c>
      <c r="E6" s="342" t="s">
        <v>1799</v>
      </c>
      <c r="F6" s="343">
        <v>-45.921219892972957</v>
      </c>
      <c r="G6" s="343">
        <v>-63.558726622994961</v>
      </c>
      <c r="H6" s="343">
        <v>-973.62790727230072</v>
      </c>
      <c r="I6" s="343">
        <v>-982.04961152229066</v>
      </c>
      <c r="J6" s="343">
        <v>-985.40129223752274</v>
      </c>
      <c r="K6" s="343">
        <v>-990.85420871803979</v>
      </c>
      <c r="L6" s="343">
        <v>-1018.5095861327677</v>
      </c>
      <c r="M6" s="343">
        <v>0</v>
      </c>
      <c r="N6" s="343">
        <v>0</v>
      </c>
      <c r="O6" s="343">
        <v>0</v>
      </c>
      <c r="P6" s="343">
        <v>0</v>
      </c>
      <c r="Q6" s="343">
        <v>0</v>
      </c>
      <c r="R6" s="343"/>
      <c r="S6" s="343"/>
    </row>
    <row r="7" spans="1:19" ht="12.75" customHeight="1">
      <c r="B7" s="341" t="s">
        <v>1804</v>
      </c>
      <c r="C7" s="342" t="s">
        <v>1805</v>
      </c>
      <c r="D7" s="342" t="s">
        <v>29</v>
      </c>
      <c r="E7" s="342" t="s">
        <v>1799</v>
      </c>
      <c r="F7" s="343">
        <v>0</v>
      </c>
      <c r="G7" s="343">
        <v>0</v>
      </c>
      <c r="H7" s="343">
        <v>0</v>
      </c>
      <c r="I7" s="343">
        <v>0</v>
      </c>
      <c r="J7" s="343">
        <v>0</v>
      </c>
      <c r="K7" s="343">
        <v>0</v>
      </c>
      <c r="L7" s="343">
        <v>0</v>
      </c>
      <c r="M7" s="343">
        <v>0</v>
      </c>
      <c r="N7" s="343">
        <v>0</v>
      </c>
      <c r="O7" s="343">
        <v>0</v>
      </c>
      <c r="P7" s="343">
        <v>0</v>
      </c>
      <c r="Q7" s="343">
        <v>0</v>
      </c>
      <c r="R7" s="343"/>
      <c r="S7" s="343"/>
    </row>
    <row r="8" spans="1:19" ht="12.75" customHeight="1">
      <c r="B8" s="341" t="s">
        <v>1806</v>
      </c>
      <c r="C8" s="342" t="s">
        <v>1807</v>
      </c>
      <c r="D8" s="344" t="s">
        <v>29</v>
      </c>
      <c r="E8" s="342" t="s">
        <v>1799</v>
      </c>
      <c r="F8" s="345">
        <v>0</v>
      </c>
      <c r="G8" s="345">
        <v>0</v>
      </c>
      <c r="H8" s="345">
        <v>1054.8939546037739</v>
      </c>
      <c r="I8" s="345">
        <v>1142.8388842449219</v>
      </c>
      <c r="J8" s="345">
        <v>1204.9575110035935</v>
      </c>
      <c r="K8" s="345">
        <v>1249.5209712941155</v>
      </c>
      <c r="L8" s="345">
        <v>1271.8128631342129</v>
      </c>
      <c r="M8" s="345">
        <v>2233.5391868653687</v>
      </c>
      <c r="N8" s="345">
        <v>2278.2099706026765</v>
      </c>
      <c r="O8" s="345">
        <v>2323.774170014728</v>
      </c>
      <c r="P8" s="345">
        <v>2370.2496534150232</v>
      </c>
      <c r="Q8" s="346">
        <v>2417.654646483325</v>
      </c>
      <c r="R8" s="346"/>
      <c r="S8" s="346"/>
    </row>
    <row r="9" spans="1:19" ht="12.75" customHeight="1">
      <c r="B9" s="341" t="s">
        <v>1808</v>
      </c>
      <c r="C9" s="342" t="s">
        <v>1809</v>
      </c>
      <c r="D9" s="342" t="s">
        <v>29</v>
      </c>
      <c r="E9" s="342" t="s">
        <v>1799</v>
      </c>
      <c r="F9" s="347">
        <v>0</v>
      </c>
      <c r="G9" s="347">
        <v>0</v>
      </c>
      <c r="H9" s="347">
        <v>-646.60478367988617</v>
      </c>
      <c r="I9" s="347">
        <v>-672.92446430277789</v>
      </c>
      <c r="J9" s="347">
        <v>-689.64619391662347</v>
      </c>
      <c r="K9" s="347">
        <v>-718.10452757040082</v>
      </c>
      <c r="L9" s="347">
        <v>-737.35888854596533</v>
      </c>
      <c r="M9" s="347">
        <v>0</v>
      </c>
      <c r="N9" s="347">
        <v>0</v>
      </c>
      <c r="O9" s="347">
        <v>0</v>
      </c>
      <c r="P9" s="347">
        <v>0</v>
      </c>
      <c r="Q9" s="347">
        <v>0</v>
      </c>
      <c r="R9" s="347"/>
      <c r="S9" s="347"/>
    </row>
    <row r="10" spans="1:19" ht="12.75" customHeight="1">
      <c r="B10" s="341" t="s">
        <v>1810</v>
      </c>
      <c r="C10" s="342" t="s">
        <v>1811</v>
      </c>
      <c r="D10" s="344" t="s">
        <v>29</v>
      </c>
      <c r="E10" s="342" t="s">
        <v>1799</v>
      </c>
      <c r="F10" s="345">
        <v>0</v>
      </c>
      <c r="G10" s="345">
        <v>0</v>
      </c>
      <c r="H10" s="345">
        <v>408.2891709238877</v>
      </c>
      <c r="I10" s="345">
        <v>469.91441994214404</v>
      </c>
      <c r="J10" s="345">
        <v>515.31131708697001</v>
      </c>
      <c r="K10" s="345">
        <v>531.41644372371468</v>
      </c>
      <c r="L10" s="345">
        <v>534.45397458824755</v>
      </c>
      <c r="M10" s="345">
        <v>2233.5391868653687</v>
      </c>
      <c r="N10" s="345">
        <v>2278.2099706026765</v>
      </c>
      <c r="O10" s="345">
        <v>2323.774170014728</v>
      </c>
      <c r="P10" s="345">
        <v>2370.2496534150232</v>
      </c>
      <c r="Q10" s="346">
        <v>2417.654646483325</v>
      </c>
      <c r="R10" s="346"/>
      <c r="S10" s="346"/>
    </row>
    <row r="11" spans="1:19" ht="12.75" customHeight="1">
      <c r="B11" s="341" t="s">
        <v>1812</v>
      </c>
      <c r="C11" s="342" t="s">
        <v>1813</v>
      </c>
      <c r="D11" s="342" t="s">
        <v>29</v>
      </c>
      <c r="E11" s="342" t="s">
        <v>1799</v>
      </c>
      <c r="F11" s="343">
        <v>0</v>
      </c>
      <c r="G11" s="343">
        <v>0</v>
      </c>
      <c r="H11" s="343">
        <v>20.098614929402672</v>
      </c>
      <c r="I11" s="343">
        <v>20.234655126672834</v>
      </c>
      <c r="J11" s="343">
        <v>21.099224884554829</v>
      </c>
      <c r="K11" s="343">
        <v>21.565526796542258</v>
      </c>
      <c r="L11" s="343">
        <v>21.906725920346119</v>
      </c>
      <c r="M11" s="343">
        <v>21.239236085367626</v>
      </c>
      <c r="N11" s="343">
        <v>0</v>
      </c>
      <c r="O11" s="343">
        <v>0</v>
      </c>
      <c r="P11" s="343">
        <v>0</v>
      </c>
      <c r="Q11" s="343">
        <v>0</v>
      </c>
      <c r="R11" s="343"/>
      <c r="S11" s="343"/>
    </row>
    <row r="12" spans="1:19" ht="12.75" customHeight="1">
      <c r="B12" s="341" t="s">
        <v>1814</v>
      </c>
      <c r="C12" s="342" t="s">
        <v>1815</v>
      </c>
      <c r="D12" s="342" t="s">
        <v>29</v>
      </c>
      <c r="E12" s="342" t="s">
        <v>1799</v>
      </c>
      <c r="F12" s="343">
        <v>0</v>
      </c>
      <c r="G12" s="343">
        <v>0</v>
      </c>
      <c r="H12" s="343">
        <v>-284.12824549822835</v>
      </c>
      <c r="I12" s="343">
        <v>-303.37065377032593</v>
      </c>
      <c r="J12" s="343">
        <v>-325.37852765908769</v>
      </c>
      <c r="K12" s="343">
        <v>-341.05041472743102</v>
      </c>
      <c r="L12" s="343">
        <v>-344.92259226575305</v>
      </c>
      <c r="M12" s="343">
        <v>-253.43979817492851</v>
      </c>
      <c r="N12" s="343">
        <v>-145.57707999002884</v>
      </c>
      <c r="O12" s="343">
        <v>-56.61040536170313</v>
      </c>
      <c r="P12" s="343">
        <v>37.967255977881095</v>
      </c>
      <c r="Q12" s="343">
        <v>138.42805849794257</v>
      </c>
      <c r="R12" s="343"/>
      <c r="S12" s="343"/>
    </row>
    <row r="13" spans="1:19" ht="12.75" customHeight="1">
      <c r="B13" s="341" t="s">
        <v>1816</v>
      </c>
      <c r="C13" s="342" t="s">
        <v>1817</v>
      </c>
      <c r="D13" s="342" t="s">
        <v>29</v>
      </c>
      <c r="E13" s="342" t="s">
        <v>1799</v>
      </c>
      <c r="F13" s="343">
        <v>0</v>
      </c>
      <c r="G13" s="343">
        <v>0</v>
      </c>
      <c r="H13" s="343">
        <v>-85.992952170595032</v>
      </c>
      <c r="I13" s="343">
        <v>-88.572740735712884</v>
      </c>
      <c r="J13" s="343">
        <v>-91.229922957784282</v>
      </c>
      <c r="K13" s="343">
        <v>-93.966820646517817</v>
      </c>
      <c r="L13" s="343">
        <v>-96.785825265913331</v>
      </c>
      <c r="M13" s="343">
        <v>-99.689400023890755</v>
      </c>
      <c r="N13" s="343">
        <v>-102.68008202460749</v>
      </c>
      <c r="O13" s="343">
        <v>-105.76048448534569</v>
      </c>
      <c r="P13" s="343">
        <v>-108.93329901990606</v>
      </c>
      <c r="Q13" s="343">
        <v>-112.20129799050322</v>
      </c>
      <c r="R13" s="343"/>
      <c r="S13" s="343"/>
    </row>
    <row r="14" spans="1:19" ht="12.75" customHeight="1">
      <c r="B14" s="341" t="s">
        <v>1818</v>
      </c>
      <c r="C14" s="342" t="s">
        <v>1819</v>
      </c>
      <c r="D14" s="344" t="s">
        <v>29</v>
      </c>
      <c r="E14" s="342" t="s">
        <v>1799</v>
      </c>
      <c r="F14" s="345">
        <v>0</v>
      </c>
      <c r="G14" s="345">
        <v>0</v>
      </c>
      <c r="H14" s="345">
        <v>58.266588184466968</v>
      </c>
      <c r="I14" s="345">
        <v>98.205680562778014</v>
      </c>
      <c r="J14" s="345">
        <v>119.80209135465282</v>
      </c>
      <c r="K14" s="345">
        <v>117.9647351463081</v>
      </c>
      <c r="L14" s="345">
        <v>114.65228297692727</v>
      </c>
      <c r="M14" s="345">
        <v>1901.649224751917</v>
      </c>
      <c r="N14" s="345">
        <v>2029.9528085880402</v>
      </c>
      <c r="O14" s="345">
        <v>2161.4032801676794</v>
      </c>
      <c r="P14" s="345">
        <v>2299.2836103729983</v>
      </c>
      <c r="Q14" s="346">
        <v>2443.8814069907644</v>
      </c>
      <c r="R14" s="346"/>
      <c r="S14" s="346"/>
    </row>
    <row r="15" spans="1:19" ht="12.75" customHeight="1">
      <c r="B15" s="341" t="s">
        <v>1820</v>
      </c>
      <c r="C15" s="342" t="s">
        <v>1821</v>
      </c>
      <c r="D15" s="342" t="s">
        <v>29</v>
      </c>
      <c r="E15" s="342" t="s">
        <v>1799</v>
      </c>
      <c r="F15" s="343">
        <v>0</v>
      </c>
      <c r="G15" s="343">
        <v>0</v>
      </c>
      <c r="H15" s="343">
        <v>0</v>
      </c>
      <c r="I15" s="343">
        <v>0</v>
      </c>
      <c r="J15" s="343">
        <v>0</v>
      </c>
      <c r="K15" s="343">
        <v>-1.6063059153084478</v>
      </c>
      <c r="L15" s="343">
        <v>-2.7174779135149016</v>
      </c>
      <c r="M15" s="343">
        <v>0</v>
      </c>
      <c r="N15" s="343">
        <v>0</v>
      </c>
      <c r="O15" s="343">
        <v>0</v>
      </c>
      <c r="P15" s="343">
        <v>0</v>
      </c>
      <c r="Q15" s="343">
        <v>0</v>
      </c>
      <c r="R15" s="343"/>
      <c r="S15" s="343"/>
    </row>
    <row r="16" spans="1:19" ht="12.75" customHeight="1">
      <c r="B16" s="341" t="s">
        <v>1822</v>
      </c>
      <c r="C16" s="342" t="s">
        <v>1823</v>
      </c>
      <c r="D16" s="342" t="s">
        <v>29</v>
      </c>
      <c r="E16" s="342" t="s">
        <v>1799</v>
      </c>
      <c r="F16" s="343">
        <v>0</v>
      </c>
      <c r="G16" s="343">
        <v>0</v>
      </c>
      <c r="H16" s="343">
        <v>-12.337449273245285</v>
      </c>
      <c r="I16" s="343">
        <v>-6.9116488870621833</v>
      </c>
      <c r="J16" s="343">
        <v>-7.1720963442800674</v>
      </c>
      <c r="K16" s="343">
        <v>-1.7690782367443081</v>
      </c>
      <c r="L16" s="343">
        <v>4.5267051234184326</v>
      </c>
      <c r="M16" s="343">
        <v>1020.7957394177623</v>
      </c>
      <c r="N16" s="343">
        <v>0</v>
      </c>
      <c r="O16" s="343">
        <v>0</v>
      </c>
      <c r="P16" s="343">
        <v>0</v>
      </c>
      <c r="Q16" s="343">
        <v>0</v>
      </c>
      <c r="R16" s="343"/>
      <c r="S16" s="343"/>
    </row>
    <row r="17" spans="2:19" ht="12.75" customHeight="1">
      <c r="B17" s="341" t="s">
        <v>1824</v>
      </c>
      <c r="C17" s="342" t="s">
        <v>1825</v>
      </c>
      <c r="D17" s="344" t="s">
        <v>29</v>
      </c>
      <c r="E17" s="342" t="s">
        <v>1799</v>
      </c>
      <c r="F17" s="345">
        <v>0</v>
      </c>
      <c r="G17" s="345">
        <v>0</v>
      </c>
      <c r="H17" s="345">
        <v>45.929138911221685</v>
      </c>
      <c r="I17" s="345">
        <v>91.294031675715829</v>
      </c>
      <c r="J17" s="345">
        <v>112.62999501037275</v>
      </c>
      <c r="K17" s="345">
        <v>114.58935099425534</v>
      </c>
      <c r="L17" s="345">
        <v>116.46151018683079</v>
      </c>
      <c r="M17" s="345">
        <v>2922.4449641696792</v>
      </c>
      <c r="N17" s="345">
        <v>2029.9528085880402</v>
      </c>
      <c r="O17" s="345">
        <v>2161.4032801676794</v>
      </c>
      <c r="P17" s="345">
        <v>2299.2836103729983</v>
      </c>
      <c r="Q17" s="346">
        <v>2443.8814069907644</v>
      </c>
      <c r="R17" s="346"/>
      <c r="S17" s="346"/>
    </row>
    <row r="18" spans="2:19" ht="12.75" customHeight="1">
      <c r="B18" s="341" t="s">
        <v>1826</v>
      </c>
      <c r="C18" s="342" t="s">
        <v>1827</v>
      </c>
      <c r="D18" s="342" t="s">
        <v>29</v>
      </c>
      <c r="E18" s="342" t="s">
        <v>1799</v>
      </c>
      <c r="F18" s="343">
        <v>0</v>
      </c>
      <c r="G18" s="343">
        <v>0</v>
      </c>
      <c r="H18" s="343">
        <v>-106.9870894059048</v>
      </c>
      <c r="I18" s="343">
        <v>-110.41907245413233</v>
      </c>
      <c r="J18" s="343">
        <v>-114.04038920319232</v>
      </c>
      <c r="K18" s="343">
        <v>-117.80917317750162</v>
      </c>
      <c r="L18" s="343">
        <v>-121.70250717083724</v>
      </c>
      <c r="M18" s="343">
        <v>-125.60136869056204</v>
      </c>
      <c r="N18" s="343">
        <v>-129.62513413793286</v>
      </c>
      <c r="O18" s="343">
        <v>-133.7778049351756</v>
      </c>
      <c r="P18" s="343">
        <v>-138.06351069407893</v>
      </c>
      <c r="Q18" s="343">
        <v>-142.48651332267448</v>
      </c>
      <c r="R18" s="343"/>
      <c r="S18" s="343"/>
    </row>
    <row r="19" spans="2:19" ht="12.75" customHeight="1">
      <c r="B19" s="341" t="s">
        <v>1828</v>
      </c>
      <c r="C19" s="342" t="s">
        <v>1829</v>
      </c>
      <c r="D19" s="344" t="s">
        <v>29</v>
      </c>
      <c r="E19" s="342" t="s">
        <v>1799</v>
      </c>
      <c r="F19" s="345">
        <v>0</v>
      </c>
      <c r="G19" s="345">
        <v>0</v>
      </c>
      <c r="H19" s="345">
        <v>-61.057950494683112</v>
      </c>
      <c r="I19" s="345">
        <v>-19.125040778416505</v>
      </c>
      <c r="J19" s="345">
        <v>-1.4103941928195667</v>
      </c>
      <c r="K19" s="345">
        <v>-3.2198221832462792</v>
      </c>
      <c r="L19" s="345">
        <v>-5.2409969840064434</v>
      </c>
      <c r="M19" s="345">
        <v>2796.8435954791171</v>
      </c>
      <c r="N19" s="345">
        <v>1900.3276744501072</v>
      </c>
      <c r="O19" s="345">
        <v>2027.625475232504</v>
      </c>
      <c r="P19" s="345">
        <v>2161.2200996789193</v>
      </c>
      <c r="Q19" s="346">
        <v>2301.3948936680899</v>
      </c>
      <c r="R19" s="346"/>
      <c r="S19" s="346"/>
    </row>
    <row r="20" spans="2:19" ht="12.75" customHeight="1">
      <c r="B20" s="341" t="s">
        <v>1830</v>
      </c>
      <c r="C20" s="342" t="s">
        <v>1831</v>
      </c>
      <c r="D20" s="342" t="s">
        <v>29</v>
      </c>
      <c r="E20" s="342" t="s">
        <v>1799</v>
      </c>
      <c r="F20" s="343">
        <v>0</v>
      </c>
      <c r="G20" s="343">
        <v>0</v>
      </c>
      <c r="H20" s="343">
        <v>408.2891709238877</v>
      </c>
      <c r="I20" s="343">
        <v>469.91441994214404</v>
      </c>
      <c r="J20" s="343">
        <v>515.31131708697001</v>
      </c>
      <c r="K20" s="343">
        <v>531.41644372371468</v>
      </c>
      <c r="L20" s="343">
        <v>534.45397458824755</v>
      </c>
      <c r="M20" s="343">
        <v>2233.5391868653687</v>
      </c>
      <c r="N20" s="343">
        <v>2278.2099706026765</v>
      </c>
      <c r="O20" s="343">
        <v>2323.774170014728</v>
      </c>
      <c r="P20" s="343">
        <v>2370.2496534150232</v>
      </c>
      <c r="Q20" s="343">
        <v>2417.654646483325</v>
      </c>
      <c r="R20" s="343"/>
      <c r="S20" s="343"/>
    </row>
    <row r="21" spans="2:19" ht="12.75" customHeight="1">
      <c r="B21" s="341" t="s">
        <v>1832</v>
      </c>
      <c r="C21" s="342" t="s">
        <v>1833</v>
      </c>
      <c r="D21" s="342" t="s">
        <v>29</v>
      </c>
      <c r="E21" s="342" t="s">
        <v>1799</v>
      </c>
      <c r="F21" s="343">
        <v>0</v>
      </c>
      <c r="G21" s="343">
        <v>0</v>
      </c>
      <c r="H21" s="343">
        <v>646.60478367988617</v>
      </c>
      <c r="I21" s="343">
        <v>672.92446430277789</v>
      </c>
      <c r="J21" s="343">
        <v>689.64619391662347</v>
      </c>
      <c r="K21" s="343">
        <v>718.10452757040082</v>
      </c>
      <c r="L21" s="343">
        <v>737.35888854596533</v>
      </c>
      <c r="M21" s="343">
        <v>0</v>
      </c>
      <c r="N21" s="343">
        <v>0</v>
      </c>
      <c r="O21" s="343">
        <v>0</v>
      </c>
      <c r="P21" s="343">
        <v>0</v>
      </c>
      <c r="Q21" s="343">
        <v>0</v>
      </c>
      <c r="R21" s="343"/>
      <c r="S21" s="343"/>
    </row>
    <row r="22" spans="2:19" ht="12.75" customHeight="1">
      <c r="B22" s="341" t="s">
        <v>1834</v>
      </c>
      <c r="C22" s="342" t="s">
        <v>1835</v>
      </c>
      <c r="D22" s="342" t="s">
        <v>29</v>
      </c>
      <c r="E22" s="342" t="s">
        <v>1799</v>
      </c>
      <c r="F22" s="343">
        <v>0</v>
      </c>
      <c r="G22" s="343">
        <v>0</v>
      </c>
      <c r="H22" s="343">
        <v>9.9920072216264089E-16</v>
      </c>
      <c r="I22" s="343">
        <v>3.8857805861880479E-16</v>
      </c>
      <c r="J22" s="343">
        <v>-1.8873791418627661E-15</v>
      </c>
      <c r="K22" s="343">
        <v>1.8318679906315083E-15</v>
      </c>
      <c r="L22" s="343">
        <v>-2.886579864025407E-15</v>
      </c>
      <c r="M22" s="343">
        <v>18.100000000000005</v>
      </c>
      <c r="N22" s="343">
        <v>0</v>
      </c>
      <c r="O22" s="343">
        <v>0</v>
      </c>
      <c r="P22" s="343">
        <v>0</v>
      </c>
      <c r="Q22" s="343">
        <v>0</v>
      </c>
      <c r="R22" s="343"/>
      <c r="S22" s="343"/>
    </row>
    <row r="23" spans="2:19" ht="12.75" customHeight="1">
      <c r="B23" s="341" t="s">
        <v>1836</v>
      </c>
      <c r="C23" s="342" t="s">
        <v>1837</v>
      </c>
      <c r="D23" s="342" t="s">
        <v>29</v>
      </c>
      <c r="E23" s="342" t="s">
        <v>1799</v>
      </c>
      <c r="F23" s="343">
        <v>0</v>
      </c>
      <c r="G23" s="343">
        <v>0</v>
      </c>
      <c r="H23" s="343">
        <v>26.512639967865439</v>
      </c>
      <c r="I23" s="343">
        <v>-29.28272377262828</v>
      </c>
      <c r="J23" s="343">
        <v>-14.066471870970609</v>
      </c>
      <c r="K23" s="343">
        <v>0.41454592813417879</v>
      </c>
      <c r="L23" s="343">
        <v>-1.7163417973152058</v>
      </c>
      <c r="M23" s="343">
        <v>449.23677886436036</v>
      </c>
      <c r="N23" s="343">
        <v>0</v>
      </c>
      <c r="O23" s="343">
        <v>0</v>
      </c>
      <c r="P23" s="343">
        <v>0</v>
      </c>
      <c r="Q23" s="343">
        <v>0</v>
      </c>
      <c r="R23" s="343"/>
      <c r="S23" s="343"/>
    </row>
    <row r="24" spans="2:19" ht="12.75" customHeight="1">
      <c r="B24" s="341" t="s">
        <v>1838</v>
      </c>
      <c r="C24" s="342" t="s">
        <v>1839</v>
      </c>
      <c r="D24" s="342" t="s">
        <v>29</v>
      </c>
      <c r="E24" s="342" t="s">
        <v>1799</v>
      </c>
      <c r="F24" s="343">
        <v>0</v>
      </c>
      <c r="G24" s="343">
        <v>0</v>
      </c>
      <c r="H24" s="343">
        <v>6.9003628231251781</v>
      </c>
      <c r="I24" s="343">
        <v>25.859201087020629</v>
      </c>
      <c r="J24" s="343">
        <v>1.5058316136383771</v>
      </c>
      <c r="K24" s="343">
        <v>-44.324710837315038</v>
      </c>
      <c r="L24" s="343">
        <v>-27.684336481736207</v>
      </c>
      <c r="M24" s="343">
        <v>-396.88290997558596</v>
      </c>
      <c r="N24" s="343">
        <v>0</v>
      </c>
      <c r="O24" s="343">
        <v>0</v>
      </c>
      <c r="P24" s="343">
        <v>0</v>
      </c>
      <c r="Q24" s="343">
        <v>0</v>
      </c>
      <c r="R24" s="343"/>
      <c r="S24" s="343"/>
    </row>
    <row r="25" spans="2:19" ht="12.75" customHeight="1">
      <c r="B25" s="341" t="s">
        <v>1840</v>
      </c>
      <c r="C25" s="342" t="s">
        <v>1841</v>
      </c>
      <c r="D25" s="342" t="s">
        <v>29</v>
      </c>
      <c r="E25" s="342" t="s">
        <v>1799</v>
      </c>
      <c r="F25" s="343">
        <v>0</v>
      </c>
      <c r="G25" s="343">
        <v>0</v>
      </c>
      <c r="H25" s="343">
        <v>3.1020181983479418</v>
      </c>
      <c r="I25" s="343">
        <v>9.0689429996950537</v>
      </c>
      <c r="J25" s="343">
        <v>8.802612434601742E-2</v>
      </c>
      <c r="K25" s="343">
        <v>-8.9055255252591117</v>
      </c>
      <c r="L25" s="343">
        <v>-2.7964103532189433</v>
      </c>
      <c r="M25" s="343">
        <v>-388.78765100068699</v>
      </c>
      <c r="N25" s="343">
        <v>0</v>
      </c>
      <c r="O25" s="343">
        <v>0</v>
      </c>
      <c r="P25" s="343">
        <v>0</v>
      </c>
      <c r="Q25" s="343">
        <v>0</v>
      </c>
      <c r="R25" s="343"/>
      <c r="S25" s="343"/>
    </row>
    <row r="26" spans="2:19" ht="12.75" customHeight="1">
      <c r="B26" s="341" t="s">
        <v>1842</v>
      </c>
      <c r="C26" s="342" t="s">
        <v>1843</v>
      </c>
      <c r="D26" s="342" t="s">
        <v>29</v>
      </c>
      <c r="E26" s="342" t="s">
        <v>1799</v>
      </c>
      <c r="F26" s="343">
        <v>0</v>
      </c>
      <c r="G26" s="343">
        <v>0</v>
      </c>
      <c r="H26" s="343">
        <v>-22.600486607573401</v>
      </c>
      <c r="I26" s="343">
        <v>-23.053445178398029</v>
      </c>
      <c r="J26" s="343">
        <v>-23.531833019440839</v>
      </c>
      <c r="K26" s="343">
        <v>0</v>
      </c>
      <c r="L26" s="343">
        <v>0</v>
      </c>
      <c r="M26" s="343">
        <v>0</v>
      </c>
      <c r="N26" s="343">
        <v>0</v>
      </c>
      <c r="O26" s="343">
        <v>0</v>
      </c>
      <c r="P26" s="343">
        <v>0</v>
      </c>
      <c r="Q26" s="343">
        <v>0</v>
      </c>
      <c r="R26" s="343"/>
      <c r="S26" s="343"/>
    </row>
    <row r="27" spans="2:19" ht="12.75" customHeight="1">
      <c r="B27" s="341" t="s">
        <v>1844</v>
      </c>
      <c r="C27" s="342" t="s">
        <v>1845</v>
      </c>
      <c r="D27" s="342" t="s">
        <v>29</v>
      </c>
      <c r="E27" s="342" t="s">
        <v>1799</v>
      </c>
      <c r="F27" s="343">
        <v>0</v>
      </c>
      <c r="G27" s="343">
        <v>0</v>
      </c>
      <c r="H27" s="343">
        <v>0</v>
      </c>
      <c r="I27" s="343">
        <v>0</v>
      </c>
      <c r="J27" s="343">
        <v>0</v>
      </c>
      <c r="K27" s="343">
        <v>0</v>
      </c>
      <c r="L27" s="343">
        <v>0</v>
      </c>
      <c r="M27" s="343">
        <v>0</v>
      </c>
      <c r="N27" s="343">
        <v>0</v>
      </c>
      <c r="O27" s="343">
        <v>0</v>
      </c>
      <c r="P27" s="343">
        <v>0</v>
      </c>
      <c r="Q27" s="343">
        <v>0</v>
      </c>
      <c r="R27" s="343"/>
      <c r="S27" s="343"/>
    </row>
    <row r="28" spans="2:19" ht="12.75" customHeight="1">
      <c r="B28" s="341" t="s">
        <v>1846</v>
      </c>
      <c r="C28" s="342" t="s">
        <v>1847</v>
      </c>
      <c r="D28" s="342" t="s">
        <v>29</v>
      </c>
      <c r="E28" s="342" t="s">
        <v>1799</v>
      </c>
      <c r="F28" s="343">
        <v>0</v>
      </c>
      <c r="G28" s="343">
        <v>0</v>
      </c>
      <c r="H28" s="343">
        <v>0</v>
      </c>
      <c r="I28" s="343">
        <v>0</v>
      </c>
      <c r="J28" s="343">
        <v>0</v>
      </c>
      <c r="K28" s="343">
        <v>0</v>
      </c>
      <c r="L28" s="343">
        <v>0</v>
      </c>
      <c r="M28" s="343">
        <v>0</v>
      </c>
      <c r="N28" s="343">
        <v>0</v>
      </c>
      <c r="O28" s="343">
        <v>0</v>
      </c>
      <c r="P28" s="343">
        <v>0</v>
      </c>
      <c r="Q28" s="343">
        <v>0</v>
      </c>
      <c r="R28" s="343"/>
      <c r="S28" s="343"/>
    </row>
    <row r="29" spans="2:19" ht="12.75" customHeight="1">
      <c r="B29" s="341" t="s">
        <v>1848</v>
      </c>
      <c r="C29" s="342" t="s">
        <v>1849</v>
      </c>
      <c r="D29" s="344" t="s">
        <v>29</v>
      </c>
      <c r="E29" s="342" t="s">
        <v>1799</v>
      </c>
      <c r="F29" s="348">
        <v>0</v>
      </c>
      <c r="G29" s="345">
        <v>0</v>
      </c>
      <c r="H29" s="345">
        <v>1068.8084889855388</v>
      </c>
      <c r="I29" s="345">
        <v>1125.4308593806113</v>
      </c>
      <c r="J29" s="345">
        <v>1168.9530638511662</v>
      </c>
      <c r="K29" s="345">
        <v>1196.7052808596757</v>
      </c>
      <c r="L29" s="345">
        <v>1239.6157745019425</v>
      </c>
      <c r="M29" s="345">
        <v>1915.2054047534564</v>
      </c>
      <c r="N29" s="345">
        <v>2278.2099706026765</v>
      </c>
      <c r="O29" s="345">
        <v>2323.774170014728</v>
      </c>
      <c r="P29" s="345">
        <v>2370.2496534150232</v>
      </c>
      <c r="Q29" s="346">
        <v>2417.654646483325</v>
      </c>
      <c r="R29" s="346"/>
      <c r="S29" s="346"/>
    </row>
    <row r="30" spans="2:19" ht="12.75" customHeight="1">
      <c r="B30" s="341" t="s">
        <v>1850</v>
      </c>
      <c r="C30" s="342" t="s">
        <v>1851</v>
      </c>
      <c r="D30" s="342" t="s">
        <v>29</v>
      </c>
      <c r="E30" s="342" t="s">
        <v>1799</v>
      </c>
      <c r="F30" s="343">
        <v>0</v>
      </c>
      <c r="G30" s="343">
        <v>0</v>
      </c>
      <c r="H30" s="343">
        <v>20.098614929402672</v>
      </c>
      <c r="I30" s="343">
        <v>20.234655126672834</v>
      </c>
      <c r="J30" s="343">
        <v>21.099224884554829</v>
      </c>
      <c r="K30" s="343">
        <v>21.565526796542258</v>
      </c>
      <c r="L30" s="343">
        <v>21.906725920346119</v>
      </c>
      <c r="M30" s="343">
        <v>21.239236085367626</v>
      </c>
      <c r="N30" s="343">
        <v>0</v>
      </c>
      <c r="O30" s="343">
        <v>0</v>
      </c>
      <c r="P30" s="343">
        <v>0</v>
      </c>
      <c r="Q30" s="343">
        <v>0</v>
      </c>
      <c r="R30" s="343"/>
      <c r="S30" s="343"/>
    </row>
    <row r="31" spans="2:19" ht="12.75" customHeight="1">
      <c r="B31" s="341" t="s">
        <v>1852</v>
      </c>
      <c r="C31" s="342" t="s">
        <v>1853</v>
      </c>
      <c r="D31" s="342" t="s">
        <v>29</v>
      </c>
      <c r="E31" s="342" t="s">
        <v>1799</v>
      </c>
      <c r="F31" s="343">
        <v>0</v>
      </c>
      <c r="G31" s="343">
        <v>0</v>
      </c>
      <c r="H31" s="343">
        <v>-284.12824549822835</v>
      </c>
      <c r="I31" s="343">
        <v>-303.37065377032593</v>
      </c>
      <c r="J31" s="343">
        <v>-325.37852765908769</v>
      </c>
      <c r="K31" s="343">
        <v>-341.05041472743102</v>
      </c>
      <c r="L31" s="343">
        <v>-344.92259226575305</v>
      </c>
      <c r="M31" s="343">
        <v>-253.43979817492851</v>
      </c>
      <c r="N31" s="343">
        <v>-145.57707999002884</v>
      </c>
      <c r="O31" s="343">
        <v>-56.61040536170313</v>
      </c>
      <c r="P31" s="343">
        <v>37.967255977881095</v>
      </c>
      <c r="Q31" s="343">
        <v>138.42805849794257</v>
      </c>
      <c r="R31" s="343"/>
      <c r="S31" s="343"/>
    </row>
    <row r="32" spans="2:19" ht="12.75" customHeight="1">
      <c r="B32" s="341" t="s">
        <v>1854</v>
      </c>
      <c r="C32" s="342" t="s">
        <v>1855</v>
      </c>
      <c r="D32" s="342" t="s">
        <v>29</v>
      </c>
      <c r="E32" s="342" t="s">
        <v>1799</v>
      </c>
      <c r="F32" s="343">
        <v>0</v>
      </c>
      <c r="G32" s="343">
        <v>0</v>
      </c>
      <c r="H32" s="343">
        <v>0</v>
      </c>
      <c r="I32" s="343">
        <v>0</v>
      </c>
      <c r="J32" s="343">
        <v>0</v>
      </c>
      <c r="K32" s="343">
        <v>-1.6063059153084478</v>
      </c>
      <c r="L32" s="343">
        <v>-2.7174779135149016</v>
      </c>
      <c r="M32" s="343">
        <v>0</v>
      </c>
      <c r="N32" s="343">
        <v>0</v>
      </c>
      <c r="O32" s="343">
        <v>0</v>
      </c>
      <c r="P32" s="343">
        <v>0</v>
      </c>
      <c r="Q32" s="343">
        <v>0</v>
      </c>
      <c r="R32" s="343"/>
      <c r="S32" s="343"/>
    </row>
    <row r="33" spans="2:19" ht="12.75" customHeight="1">
      <c r="B33" s="341" t="s">
        <v>1856</v>
      </c>
      <c r="C33" s="342" t="s">
        <v>1857</v>
      </c>
      <c r="D33" s="344" t="s">
        <v>29</v>
      </c>
      <c r="E33" s="342" t="s">
        <v>1799</v>
      </c>
      <c r="F33" s="348">
        <v>0</v>
      </c>
      <c r="G33" s="345">
        <v>0</v>
      </c>
      <c r="H33" s="345">
        <v>804.77885841671309</v>
      </c>
      <c r="I33" s="345">
        <v>842.29486073695819</v>
      </c>
      <c r="J33" s="345">
        <v>864.67376107663335</v>
      </c>
      <c r="K33" s="345">
        <v>875.61408701347841</v>
      </c>
      <c r="L33" s="345">
        <v>913.88243024302062</v>
      </c>
      <c r="M33" s="345">
        <v>1683.0048426638955</v>
      </c>
      <c r="N33" s="345">
        <v>2132.6328906126478</v>
      </c>
      <c r="O33" s="345">
        <v>2267.1637646530248</v>
      </c>
      <c r="P33" s="345">
        <v>2408.2169093929042</v>
      </c>
      <c r="Q33" s="346">
        <v>2556.0827049812674</v>
      </c>
      <c r="R33" s="346"/>
      <c r="S33" s="346"/>
    </row>
    <row r="34" spans="2:19" ht="12.75" customHeight="1">
      <c r="B34" s="341" t="s">
        <v>1858</v>
      </c>
      <c r="C34" s="342" t="s">
        <v>1859</v>
      </c>
      <c r="D34" s="342" t="s">
        <v>29</v>
      </c>
      <c r="E34" s="342" t="s">
        <v>1799</v>
      </c>
      <c r="F34" s="343">
        <v>0</v>
      </c>
      <c r="G34" s="343">
        <v>0</v>
      </c>
      <c r="H34" s="343">
        <v>-1074.3285427150984</v>
      </c>
      <c r="I34" s="343">
        <v>-1246.2826557783608</v>
      </c>
      <c r="J34" s="343">
        <v>-1260.6980439323174</v>
      </c>
      <c r="K34" s="343">
        <v>-963.08618363272103</v>
      </c>
      <c r="L34" s="343">
        <v>-727.51646400650384</v>
      </c>
      <c r="M34" s="343">
        <v>0</v>
      </c>
      <c r="N34" s="343">
        <v>0</v>
      </c>
      <c r="O34" s="343">
        <v>0</v>
      </c>
      <c r="P34" s="343">
        <v>0</v>
      </c>
      <c r="Q34" s="343">
        <v>0</v>
      </c>
      <c r="R34" s="343"/>
      <c r="S34" s="343"/>
    </row>
    <row r="35" spans="2:19" ht="12.75" customHeight="1">
      <c r="B35" s="341" t="s">
        <v>1860</v>
      </c>
      <c r="C35" s="342" t="s">
        <v>1861</v>
      </c>
      <c r="D35" s="342" t="s">
        <v>29</v>
      </c>
      <c r="E35" s="342" t="s">
        <v>1799</v>
      </c>
      <c r="F35" s="343">
        <v>0</v>
      </c>
      <c r="G35" s="343">
        <v>0</v>
      </c>
      <c r="H35" s="343">
        <v>0</v>
      </c>
      <c r="I35" s="343">
        <v>0</v>
      </c>
      <c r="J35" s="343">
        <v>0</v>
      </c>
      <c r="K35" s="343">
        <v>0</v>
      </c>
      <c r="L35" s="343">
        <v>0</v>
      </c>
      <c r="M35" s="343">
        <v>1504.7447204000002</v>
      </c>
      <c r="N35" s="343">
        <v>0</v>
      </c>
      <c r="O35" s="343">
        <v>0</v>
      </c>
      <c r="P35" s="343">
        <v>0</v>
      </c>
      <c r="Q35" s="343">
        <v>0</v>
      </c>
      <c r="R35" s="343"/>
      <c r="S35" s="343"/>
    </row>
    <row r="36" spans="2:19" ht="12.75" customHeight="1">
      <c r="B36" s="341" t="s">
        <v>1862</v>
      </c>
      <c r="C36" s="342" t="s">
        <v>1863</v>
      </c>
      <c r="D36" s="344" t="s">
        <v>29</v>
      </c>
      <c r="E36" s="342" t="s">
        <v>1799</v>
      </c>
      <c r="F36" s="348">
        <v>0</v>
      </c>
      <c r="G36" s="345">
        <v>0</v>
      </c>
      <c r="H36" s="345">
        <v>-1074.3285427150984</v>
      </c>
      <c r="I36" s="345">
        <v>-1246.2826557783608</v>
      </c>
      <c r="J36" s="345">
        <v>-1260.6980439323174</v>
      </c>
      <c r="K36" s="345">
        <v>-963.08618363272103</v>
      </c>
      <c r="L36" s="345">
        <v>-727.51646400650384</v>
      </c>
      <c r="M36" s="345">
        <v>1504.7447204000002</v>
      </c>
      <c r="N36" s="345">
        <v>0</v>
      </c>
      <c r="O36" s="345">
        <v>0</v>
      </c>
      <c r="P36" s="345">
        <v>0</v>
      </c>
      <c r="Q36" s="346">
        <v>0</v>
      </c>
      <c r="R36" s="346"/>
      <c r="S36" s="346"/>
    </row>
    <row r="37" spans="2:19" ht="12.75" customHeight="1">
      <c r="B37" s="341" t="s">
        <v>1864</v>
      </c>
      <c r="C37" s="342" t="s">
        <v>1865</v>
      </c>
      <c r="D37" s="342" t="s">
        <v>29</v>
      </c>
      <c r="E37" s="342" t="s">
        <v>1799</v>
      </c>
      <c r="F37" s="343">
        <v>0</v>
      </c>
      <c r="G37" s="343">
        <v>0</v>
      </c>
      <c r="H37" s="343">
        <v>-106.9870894059048</v>
      </c>
      <c r="I37" s="343">
        <v>-110.41907245413233</v>
      </c>
      <c r="J37" s="343">
        <v>-114.04038920319232</v>
      </c>
      <c r="K37" s="343">
        <v>-117.80917317750162</v>
      </c>
      <c r="L37" s="343">
        <v>-121.70250717083724</v>
      </c>
      <c r="M37" s="343">
        <v>-125.60136869056204</v>
      </c>
      <c r="N37" s="343">
        <v>-129.62513413793286</v>
      </c>
      <c r="O37" s="343">
        <v>-133.7778049351756</v>
      </c>
      <c r="P37" s="343">
        <v>-138.06351069407893</v>
      </c>
      <c r="Q37" s="343">
        <v>-142.48651332267448</v>
      </c>
      <c r="R37" s="343"/>
      <c r="S37" s="343"/>
    </row>
    <row r="38" spans="2:19" ht="12.75" customHeight="1">
      <c r="B38" s="341" t="s">
        <v>1866</v>
      </c>
      <c r="C38" s="342" t="s">
        <v>1867</v>
      </c>
      <c r="D38" s="342" t="s">
        <v>29</v>
      </c>
      <c r="E38" s="342" t="s">
        <v>1799</v>
      </c>
      <c r="F38" s="343">
        <v>0</v>
      </c>
      <c r="G38" s="343">
        <v>0</v>
      </c>
      <c r="H38" s="343">
        <v>0</v>
      </c>
      <c r="I38" s="343">
        <v>0</v>
      </c>
      <c r="J38" s="343">
        <v>0</v>
      </c>
      <c r="K38" s="343">
        <v>0</v>
      </c>
      <c r="L38" s="343">
        <v>0</v>
      </c>
      <c r="M38" s="343">
        <v>0</v>
      </c>
      <c r="N38" s="343">
        <v>0</v>
      </c>
      <c r="O38" s="343">
        <v>0</v>
      </c>
      <c r="P38" s="343">
        <v>0</v>
      </c>
      <c r="Q38" s="343">
        <v>0</v>
      </c>
      <c r="R38" s="343"/>
      <c r="S38" s="343"/>
    </row>
    <row r="39" spans="2:19" ht="12.75" customHeight="1">
      <c r="B39" s="341" t="s">
        <v>1868</v>
      </c>
      <c r="C39" s="342" t="s">
        <v>1869</v>
      </c>
      <c r="D39" s="342" t="s">
        <v>29</v>
      </c>
      <c r="E39" s="342" t="s">
        <v>1799</v>
      </c>
      <c r="F39" s="343">
        <v>0</v>
      </c>
      <c r="G39" s="343">
        <v>0</v>
      </c>
      <c r="H39" s="343">
        <v>0</v>
      </c>
      <c r="I39" s="343">
        <v>0</v>
      </c>
      <c r="J39" s="343">
        <v>0</v>
      </c>
      <c r="K39" s="343">
        <v>0</v>
      </c>
      <c r="L39" s="343">
        <v>0</v>
      </c>
      <c r="M39" s="343">
        <v>0</v>
      </c>
      <c r="N39" s="343">
        <v>0</v>
      </c>
      <c r="O39" s="343">
        <v>0</v>
      </c>
      <c r="P39" s="343">
        <v>0</v>
      </c>
      <c r="Q39" s="343">
        <v>0</v>
      </c>
      <c r="R39" s="343"/>
      <c r="S39" s="343"/>
    </row>
    <row r="40" spans="2:19" ht="12.75" customHeight="1">
      <c r="B40" s="341" t="s">
        <v>1870</v>
      </c>
      <c r="C40" s="342" t="s">
        <v>1871</v>
      </c>
      <c r="D40" s="344" t="s">
        <v>29</v>
      </c>
      <c r="E40" s="342" t="s">
        <v>1799</v>
      </c>
      <c r="F40" s="348">
        <v>0</v>
      </c>
      <c r="G40" s="345">
        <v>0</v>
      </c>
      <c r="H40" s="345">
        <v>-106.9870894059048</v>
      </c>
      <c r="I40" s="345">
        <v>-110.41907245413233</v>
      </c>
      <c r="J40" s="345">
        <v>-114.04038920319232</v>
      </c>
      <c r="K40" s="345">
        <v>-117.80917317750162</v>
      </c>
      <c r="L40" s="345">
        <v>-121.70250717083724</v>
      </c>
      <c r="M40" s="345">
        <v>-125.60136869056204</v>
      </c>
      <c r="N40" s="345">
        <v>-129.62513413793286</v>
      </c>
      <c r="O40" s="345">
        <v>-133.7778049351756</v>
      </c>
      <c r="P40" s="345">
        <v>-138.06351069407893</v>
      </c>
      <c r="Q40" s="346">
        <v>-142.48651332267448</v>
      </c>
      <c r="R40" s="346"/>
      <c r="S40" s="346"/>
    </row>
    <row r="41" spans="2:19" ht="12.75" customHeight="1">
      <c r="B41" s="341" t="s">
        <v>1872</v>
      </c>
      <c r="C41" s="342" t="s">
        <v>1873</v>
      </c>
      <c r="D41" s="344" t="s">
        <v>29</v>
      </c>
      <c r="E41" s="342" t="s">
        <v>1799</v>
      </c>
      <c r="F41" s="348">
        <v>0</v>
      </c>
      <c r="G41" s="345">
        <v>0</v>
      </c>
      <c r="H41" s="345">
        <v>-376.53677370429006</v>
      </c>
      <c r="I41" s="345">
        <v>-514.40686749553493</v>
      </c>
      <c r="J41" s="345">
        <v>-510.0646720588764</v>
      </c>
      <c r="K41" s="345">
        <v>-205.28126979674425</v>
      </c>
      <c r="L41" s="345">
        <v>64.663459065679547</v>
      </c>
      <c r="M41" s="345">
        <v>3062.1481943733338</v>
      </c>
      <c r="N41" s="345">
        <v>2003.0077564747148</v>
      </c>
      <c r="O41" s="345">
        <v>2133.3859597178493</v>
      </c>
      <c r="P41" s="345">
        <v>2270.1533986988252</v>
      </c>
      <c r="Q41" s="346">
        <v>2413.5961916585929</v>
      </c>
      <c r="R41" s="346"/>
      <c r="S41" s="346"/>
    </row>
    <row r="42" spans="2:19" ht="12.75" customHeight="1">
      <c r="B42" s="341" t="s">
        <v>1874</v>
      </c>
      <c r="C42" s="342" t="s">
        <v>1875</v>
      </c>
      <c r="D42" s="342" t="s">
        <v>29</v>
      </c>
      <c r="E42" s="342" t="s">
        <v>1799</v>
      </c>
      <c r="F42" s="343">
        <v>0</v>
      </c>
      <c r="G42" s="343">
        <v>15363.506466131868</v>
      </c>
      <c r="H42" s="343">
        <v>15791.230225167079</v>
      </c>
      <c r="I42" s="343">
        <v>16364.58841664266</v>
      </c>
      <c r="J42" s="343">
        <v>16935.640266658353</v>
      </c>
      <c r="K42" s="343">
        <v>17180.621922720675</v>
      </c>
      <c r="L42" s="343">
        <v>17170.779498181215</v>
      </c>
      <c r="M42" s="343">
        <v>17170.779498181215</v>
      </c>
      <c r="N42" s="343">
        <v>17170.779498181215</v>
      </c>
      <c r="O42" s="343">
        <v>17170.779498181215</v>
      </c>
      <c r="P42" s="343">
        <v>17170.779498181215</v>
      </c>
      <c r="Q42" s="343">
        <v>17170.779498181215</v>
      </c>
      <c r="R42" s="343"/>
      <c r="S42" s="343"/>
    </row>
    <row r="43" spans="2:19" ht="12.75" customHeight="1">
      <c r="B43" s="341" t="s">
        <v>1876</v>
      </c>
      <c r="C43" s="342" t="s">
        <v>1877</v>
      </c>
      <c r="D43" s="342" t="s">
        <v>29</v>
      </c>
      <c r="E43" s="342" t="s">
        <v>1799</v>
      </c>
      <c r="F43" s="343">
        <v>0</v>
      </c>
      <c r="G43" s="343">
        <v>1504.7447204000002</v>
      </c>
      <c r="H43" s="343">
        <v>1504.7447204000002</v>
      </c>
      <c r="I43" s="343">
        <v>1504.7447204000002</v>
      </c>
      <c r="J43" s="343">
        <v>1504.7447204000002</v>
      </c>
      <c r="K43" s="343">
        <v>1504.7447204000002</v>
      </c>
      <c r="L43" s="343">
        <v>1504.7447204000002</v>
      </c>
      <c r="M43" s="343">
        <v>0</v>
      </c>
      <c r="N43" s="343">
        <v>0</v>
      </c>
      <c r="O43" s="343">
        <v>0</v>
      </c>
      <c r="P43" s="343">
        <v>0</v>
      </c>
      <c r="Q43" s="343">
        <v>0</v>
      </c>
      <c r="R43" s="343"/>
      <c r="S43" s="343"/>
    </row>
    <row r="44" spans="2:19" ht="12.75" customHeight="1">
      <c r="B44" s="342" t="s">
        <v>1878</v>
      </c>
      <c r="C44" s="342" t="s">
        <v>1879</v>
      </c>
      <c r="D44" s="342" t="s">
        <v>29</v>
      </c>
      <c r="E44" s="342" t="s">
        <v>1799</v>
      </c>
      <c r="F44" s="343">
        <v>0</v>
      </c>
      <c r="G44" s="343">
        <v>0</v>
      </c>
      <c r="H44" s="343">
        <v>0</v>
      </c>
      <c r="I44" s="343">
        <v>0</v>
      </c>
      <c r="J44" s="343">
        <v>0</v>
      </c>
      <c r="K44" s="343">
        <v>0</v>
      </c>
      <c r="L44" s="343">
        <v>0</v>
      </c>
      <c r="M44" s="343">
        <v>0</v>
      </c>
      <c r="N44" s="343">
        <v>0</v>
      </c>
      <c r="O44" s="343">
        <v>0</v>
      </c>
      <c r="P44" s="343">
        <v>0</v>
      </c>
      <c r="Q44" s="343">
        <v>0</v>
      </c>
      <c r="R44" s="343"/>
      <c r="S44" s="343"/>
    </row>
    <row r="45" spans="2:19" ht="12.75" customHeight="1">
      <c r="B45" s="341" t="s">
        <v>1880</v>
      </c>
      <c r="C45" s="342" t="s">
        <v>1881</v>
      </c>
      <c r="D45" s="344" t="s">
        <v>29</v>
      </c>
      <c r="E45" s="342" t="s">
        <v>1799</v>
      </c>
      <c r="F45" s="348">
        <v>0</v>
      </c>
      <c r="G45" s="345">
        <v>16868.25118653187</v>
      </c>
      <c r="H45" s="345">
        <v>17295.974945567079</v>
      </c>
      <c r="I45" s="345">
        <v>17869.33313704266</v>
      </c>
      <c r="J45" s="345">
        <v>18440.384987058354</v>
      </c>
      <c r="K45" s="345">
        <v>18685.366643120677</v>
      </c>
      <c r="L45" s="345">
        <v>18675.524218581217</v>
      </c>
      <c r="M45" s="345">
        <v>17170.779498181215</v>
      </c>
      <c r="N45" s="345">
        <v>17170.779498181215</v>
      </c>
      <c r="O45" s="345">
        <v>17170.779498181215</v>
      </c>
      <c r="P45" s="345">
        <v>17170.779498181215</v>
      </c>
      <c r="Q45" s="346">
        <v>17170.779498181215</v>
      </c>
      <c r="R45" s="346"/>
      <c r="S45" s="346"/>
    </row>
    <row r="46" spans="2:19" ht="12.75" customHeight="1">
      <c r="B46" s="341" t="s">
        <v>1882</v>
      </c>
      <c r="C46" s="342" t="s">
        <v>1883</v>
      </c>
      <c r="D46" s="342" t="s">
        <v>29</v>
      </c>
      <c r="E46" s="342" t="s">
        <v>1799</v>
      </c>
      <c r="F46" s="343">
        <v>0</v>
      </c>
      <c r="G46" s="343">
        <v>18.100000000000001</v>
      </c>
      <c r="H46" s="343">
        <v>18.100000000000001</v>
      </c>
      <c r="I46" s="343">
        <v>18.100000000000001</v>
      </c>
      <c r="J46" s="343">
        <v>18.100000000000001</v>
      </c>
      <c r="K46" s="343">
        <v>18.099999999999998</v>
      </c>
      <c r="L46" s="343">
        <v>18.100000000000005</v>
      </c>
      <c r="M46" s="343">
        <v>0</v>
      </c>
      <c r="N46" s="343">
        <v>0</v>
      </c>
      <c r="O46" s="343">
        <v>0</v>
      </c>
      <c r="P46" s="343">
        <v>0</v>
      </c>
      <c r="Q46" s="343">
        <v>0</v>
      </c>
      <c r="R46" s="343"/>
      <c r="S46" s="343"/>
    </row>
    <row r="47" spans="2:19" ht="12.75" customHeight="1">
      <c r="B47" s="341" t="s">
        <v>1884</v>
      </c>
      <c r="C47" s="342" t="s">
        <v>1885</v>
      </c>
      <c r="D47" s="342" t="s">
        <v>29</v>
      </c>
      <c r="E47" s="342" t="s">
        <v>1799</v>
      </c>
      <c r="F47" s="343">
        <v>0</v>
      </c>
      <c r="G47" s="343">
        <v>431.09842731944593</v>
      </c>
      <c r="H47" s="343">
        <v>404.58578735158039</v>
      </c>
      <c r="I47" s="343">
        <v>433.86851112420868</v>
      </c>
      <c r="J47" s="343">
        <v>447.93498299517933</v>
      </c>
      <c r="K47" s="343">
        <v>447.52043706704518</v>
      </c>
      <c r="L47" s="343">
        <v>449.23677886436036</v>
      </c>
      <c r="M47" s="343">
        <v>0</v>
      </c>
      <c r="N47" s="343">
        <v>0</v>
      </c>
      <c r="O47" s="343">
        <v>0</v>
      </c>
      <c r="P47" s="343">
        <v>0</v>
      </c>
      <c r="Q47" s="343">
        <v>0</v>
      </c>
      <c r="R47" s="343"/>
      <c r="S47" s="343"/>
    </row>
    <row r="48" spans="2:19" ht="12.75" customHeight="1">
      <c r="B48" s="341" t="s">
        <v>1886</v>
      </c>
      <c r="C48" s="342" t="s">
        <v>1887</v>
      </c>
      <c r="D48" s="342" t="s">
        <v>29</v>
      </c>
      <c r="E48" s="342" t="s">
        <v>1799</v>
      </c>
      <c r="F48" s="343">
        <v>0</v>
      </c>
      <c r="G48" s="343">
        <v>13.6299973276271</v>
      </c>
      <c r="H48" s="343">
        <v>-362.90677637666249</v>
      </c>
      <c r="I48" s="343">
        <v>-877.31364387219719</v>
      </c>
      <c r="J48" s="343">
        <v>-1387.3783159310735</v>
      </c>
      <c r="K48" s="343">
        <v>-1592.659585727818</v>
      </c>
      <c r="L48" s="343">
        <v>-1527.9961266621381</v>
      </c>
      <c r="M48" s="343">
        <v>1534.1520677111948</v>
      </c>
      <c r="N48" s="343">
        <v>3537.1598241859092</v>
      </c>
      <c r="O48" s="343">
        <v>5670.5457839037581</v>
      </c>
      <c r="P48" s="343">
        <v>7940.6991826025833</v>
      </c>
      <c r="Q48" s="343">
        <v>10354.295374261177</v>
      </c>
      <c r="R48" s="343"/>
      <c r="S48" s="343"/>
    </row>
    <row r="49" spans="2:19" ht="12.75" customHeight="1">
      <c r="B49" s="341" t="s">
        <v>1888</v>
      </c>
      <c r="C49" s="342" t="s">
        <v>1889</v>
      </c>
      <c r="D49" s="344" t="s">
        <v>29</v>
      </c>
      <c r="E49" s="342" t="s">
        <v>1799</v>
      </c>
      <c r="F49" s="348">
        <v>0</v>
      </c>
      <c r="G49" s="345">
        <v>462.82842464707306</v>
      </c>
      <c r="H49" s="345">
        <v>59.779010974917924</v>
      </c>
      <c r="I49" s="345">
        <v>-425.34513274798849</v>
      </c>
      <c r="J49" s="345">
        <v>-921.34333293589418</v>
      </c>
      <c r="K49" s="345">
        <v>-1127.0391486607728</v>
      </c>
      <c r="L49" s="345">
        <v>-1060.6593477977776</v>
      </c>
      <c r="M49" s="345">
        <v>1534.1520677111948</v>
      </c>
      <c r="N49" s="345">
        <v>3537.1598241859092</v>
      </c>
      <c r="O49" s="345">
        <v>5670.5457839037581</v>
      </c>
      <c r="P49" s="345">
        <v>7940.6991826025833</v>
      </c>
      <c r="Q49" s="346">
        <v>10354.295374261177</v>
      </c>
      <c r="R49" s="346"/>
      <c r="S49" s="346"/>
    </row>
    <row r="50" spans="2:19" ht="12.75" customHeight="1">
      <c r="B50" s="341" t="s">
        <v>1890</v>
      </c>
      <c r="C50" s="342" t="s">
        <v>1891</v>
      </c>
      <c r="D50" s="342" t="s">
        <v>29</v>
      </c>
      <c r="E50" s="342" t="s">
        <v>1799</v>
      </c>
      <c r="F50" s="343">
        <v>0</v>
      </c>
      <c r="G50" s="343">
        <v>674.42724854846495</v>
      </c>
      <c r="H50" s="343">
        <v>670.61212997930613</v>
      </c>
      <c r="I50" s="343">
        <v>679.57139324270349</v>
      </c>
      <c r="J50" s="343">
        <v>678.98820798751308</v>
      </c>
      <c r="K50" s="343">
        <v>670.70395630681105</v>
      </c>
      <c r="L50" s="343">
        <v>675.79945632967372</v>
      </c>
      <c r="M50" s="343">
        <v>0</v>
      </c>
      <c r="N50" s="343">
        <v>0</v>
      </c>
      <c r="O50" s="343">
        <v>0</v>
      </c>
      <c r="P50" s="343">
        <v>0</v>
      </c>
      <c r="Q50" s="343">
        <v>0</v>
      </c>
      <c r="R50" s="343"/>
      <c r="S50" s="343"/>
    </row>
    <row r="51" spans="2:19" ht="12.75" customHeight="1">
      <c r="B51" s="341" t="s">
        <v>1892</v>
      </c>
      <c r="C51" s="342" t="s">
        <v>1893</v>
      </c>
      <c r="D51" s="342" t="s">
        <v>29</v>
      </c>
      <c r="E51" s="342" t="s">
        <v>1799</v>
      </c>
      <c r="F51" s="343">
        <v>0</v>
      </c>
      <c r="G51" s="343">
        <v>148.429912779164</v>
      </c>
      <c r="H51" s="343">
        <v>162.24741236979602</v>
      </c>
      <c r="I51" s="343">
        <v>188.21629319311432</v>
      </c>
      <c r="J51" s="343">
        <v>190.3933361862893</v>
      </c>
      <c r="K51" s="343">
        <v>145.44735150441713</v>
      </c>
      <c r="L51" s="343">
        <v>109.87110464659929</v>
      </c>
      <c r="M51" s="343">
        <v>0</v>
      </c>
      <c r="N51" s="343">
        <v>0</v>
      </c>
      <c r="O51" s="343">
        <v>0</v>
      </c>
      <c r="P51" s="343">
        <v>0</v>
      </c>
      <c r="Q51" s="343">
        <v>0</v>
      </c>
      <c r="R51" s="343"/>
      <c r="S51" s="343"/>
    </row>
    <row r="52" spans="2:19" ht="12.75" customHeight="1">
      <c r="B52" s="341" t="s">
        <v>1894</v>
      </c>
      <c r="C52" s="342" t="s">
        <v>1895</v>
      </c>
      <c r="D52" s="342" t="s">
        <v>29</v>
      </c>
      <c r="E52" s="342" t="s">
        <v>1799</v>
      </c>
      <c r="F52" s="343">
        <v>0</v>
      </c>
      <c r="G52" s="343">
        <v>0</v>
      </c>
      <c r="H52" s="343">
        <v>0</v>
      </c>
      <c r="I52" s="343">
        <v>0</v>
      </c>
      <c r="J52" s="343">
        <v>0</v>
      </c>
      <c r="K52" s="343">
        <v>0</v>
      </c>
      <c r="L52" s="343">
        <v>0</v>
      </c>
      <c r="M52" s="343">
        <v>0</v>
      </c>
      <c r="N52" s="343">
        <v>0</v>
      </c>
      <c r="O52" s="343">
        <v>0</v>
      </c>
      <c r="P52" s="343">
        <v>0</v>
      </c>
      <c r="Q52" s="343">
        <v>0</v>
      </c>
      <c r="R52" s="343"/>
      <c r="S52" s="343"/>
    </row>
    <row r="53" spans="2:19" ht="12.75" customHeight="1">
      <c r="B53" s="341" t="s">
        <v>1896</v>
      </c>
      <c r="C53" s="342" t="s">
        <v>1897</v>
      </c>
      <c r="D53" s="342" t="s">
        <v>29</v>
      </c>
      <c r="E53" s="342" t="s">
        <v>1799</v>
      </c>
      <c r="F53" s="343">
        <v>0</v>
      </c>
      <c r="G53" s="343">
        <v>8699.7867822362168</v>
      </c>
      <c r="H53" s="343">
        <v>8785.7797344068113</v>
      </c>
      <c r="I53" s="343">
        <v>8874.3524751425248</v>
      </c>
      <c r="J53" s="343">
        <v>8965.5823981003105</v>
      </c>
      <c r="K53" s="343">
        <v>9059.5492187468262</v>
      </c>
      <c r="L53" s="343">
        <v>9156.3350440127397</v>
      </c>
      <c r="M53" s="343">
        <v>9256.0244440366296</v>
      </c>
      <c r="N53" s="343">
        <v>9358.7045260612394</v>
      </c>
      <c r="O53" s="343">
        <v>9464.4650105465862</v>
      </c>
      <c r="P53" s="343">
        <v>9573.3983095664917</v>
      </c>
      <c r="Q53" s="343">
        <v>9685.599607556991</v>
      </c>
      <c r="R53" s="343"/>
      <c r="S53" s="343"/>
    </row>
    <row r="54" spans="2:19" ht="12.75" customHeight="1">
      <c r="B54" s="341" t="s">
        <v>1898</v>
      </c>
      <c r="C54" s="342" t="s">
        <v>1899</v>
      </c>
      <c r="D54" s="342" t="s">
        <v>29</v>
      </c>
      <c r="E54" s="342" t="s">
        <v>1799</v>
      </c>
      <c r="F54" s="343">
        <v>0</v>
      </c>
      <c r="G54" s="343">
        <v>0</v>
      </c>
      <c r="H54" s="343">
        <v>0</v>
      </c>
      <c r="I54" s="343">
        <v>0</v>
      </c>
      <c r="J54" s="343">
        <v>0</v>
      </c>
      <c r="K54" s="343">
        <v>0</v>
      </c>
      <c r="L54" s="343">
        <v>0</v>
      </c>
      <c r="M54" s="343">
        <v>0</v>
      </c>
      <c r="N54" s="343">
        <v>0</v>
      </c>
      <c r="O54" s="343">
        <v>0</v>
      </c>
      <c r="P54" s="343">
        <v>0</v>
      </c>
      <c r="Q54" s="343">
        <v>0</v>
      </c>
      <c r="R54" s="343"/>
      <c r="S54" s="343"/>
    </row>
    <row r="55" spans="2:19" ht="12.75" customHeight="1">
      <c r="B55" s="341" t="s">
        <v>1900</v>
      </c>
      <c r="C55" s="342" t="s">
        <v>1901</v>
      </c>
      <c r="D55" s="342" t="s">
        <v>29</v>
      </c>
      <c r="E55" s="342" t="s">
        <v>1799</v>
      </c>
      <c r="F55" s="343">
        <v>0</v>
      </c>
      <c r="G55" s="343">
        <v>0</v>
      </c>
      <c r="H55" s="343">
        <v>0</v>
      </c>
      <c r="I55" s="343">
        <v>0</v>
      </c>
      <c r="J55" s="343">
        <v>0</v>
      </c>
      <c r="K55" s="343">
        <v>0</v>
      </c>
      <c r="L55" s="343">
        <v>0</v>
      </c>
      <c r="M55" s="343">
        <v>0</v>
      </c>
      <c r="N55" s="343">
        <v>0</v>
      </c>
      <c r="O55" s="343">
        <v>0</v>
      </c>
      <c r="P55" s="343">
        <v>0</v>
      </c>
      <c r="Q55" s="343">
        <v>0</v>
      </c>
      <c r="R55" s="343"/>
      <c r="S55" s="343"/>
    </row>
    <row r="56" spans="2:19" ht="12.75" customHeight="1">
      <c r="B56" s="341" t="s">
        <v>1902</v>
      </c>
      <c r="C56" s="342" t="s">
        <v>1903</v>
      </c>
      <c r="D56" s="342" t="s">
        <v>29</v>
      </c>
      <c r="E56" s="342" t="s">
        <v>1799</v>
      </c>
      <c r="F56" s="343">
        <v>0</v>
      </c>
      <c r="G56" s="343">
        <v>258.59220949480999</v>
      </c>
      <c r="H56" s="343">
        <v>235.99172288723662</v>
      </c>
      <c r="I56" s="343">
        <v>212.93827770883854</v>
      </c>
      <c r="J56" s="343">
        <v>189.40644468939769</v>
      </c>
      <c r="K56" s="343">
        <v>189.40644468939769</v>
      </c>
      <c r="L56" s="343">
        <v>189.40644468939769</v>
      </c>
      <c r="M56" s="343">
        <v>189.40644468939769</v>
      </c>
      <c r="N56" s="343">
        <v>189.40644468939769</v>
      </c>
      <c r="O56" s="343">
        <v>189.40644468939769</v>
      </c>
      <c r="P56" s="343">
        <v>189.40644468939769</v>
      </c>
      <c r="Q56" s="343">
        <v>189.40644468939769</v>
      </c>
      <c r="R56" s="343"/>
      <c r="S56" s="343"/>
    </row>
    <row r="57" spans="2:19" ht="12.75" customHeight="1">
      <c r="B57" s="341" t="s">
        <v>1904</v>
      </c>
      <c r="C57" s="342" t="s">
        <v>1905</v>
      </c>
      <c r="D57" s="342" t="s">
        <v>29</v>
      </c>
      <c r="E57" s="342" t="s">
        <v>1799</v>
      </c>
      <c r="F57" s="343">
        <v>0</v>
      </c>
      <c r="G57" s="343">
        <v>111.30000000000001</v>
      </c>
      <c r="H57" s="343">
        <v>111.30000000000001</v>
      </c>
      <c r="I57" s="343">
        <v>111.30000000000001</v>
      </c>
      <c r="J57" s="343">
        <v>111.30000000000001</v>
      </c>
      <c r="K57" s="343">
        <v>111.30000000000001</v>
      </c>
      <c r="L57" s="343">
        <v>111.30000000000001</v>
      </c>
      <c r="M57" s="343">
        <v>111.30000000000001</v>
      </c>
      <c r="N57" s="343">
        <v>111.30000000000001</v>
      </c>
      <c r="O57" s="343">
        <v>111.30000000000001</v>
      </c>
      <c r="P57" s="343">
        <v>111.30000000000001</v>
      </c>
      <c r="Q57" s="343">
        <v>111.30000000000001</v>
      </c>
      <c r="R57" s="343"/>
      <c r="S57" s="343"/>
    </row>
    <row r="58" spans="2:19" ht="12.75" customHeight="1">
      <c r="B58" s="341" t="s">
        <v>1906</v>
      </c>
      <c r="C58" s="342" t="s">
        <v>1907</v>
      </c>
      <c r="D58" s="342" t="s">
        <v>29</v>
      </c>
      <c r="E58" s="342" t="s">
        <v>1799</v>
      </c>
      <c r="F58" s="343">
        <v>0</v>
      </c>
      <c r="G58" s="343">
        <v>587.72297738217299</v>
      </c>
      <c r="H58" s="343">
        <v>587.72297738217299</v>
      </c>
      <c r="I58" s="343">
        <v>587.72297738217299</v>
      </c>
      <c r="J58" s="343">
        <v>587.72297738217299</v>
      </c>
      <c r="K58" s="343">
        <v>587.72297738217299</v>
      </c>
      <c r="L58" s="343">
        <v>587.72297738217299</v>
      </c>
      <c r="M58" s="343">
        <v>587.72297738217299</v>
      </c>
      <c r="N58" s="343">
        <v>587.72297738217299</v>
      </c>
      <c r="O58" s="343">
        <v>587.72297738217299</v>
      </c>
      <c r="P58" s="343">
        <v>587.72297738217299</v>
      </c>
      <c r="Q58" s="343">
        <v>587.72297738217299</v>
      </c>
      <c r="R58" s="343"/>
      <c r="S58" s="343"/>
    </row>
    <row r="59" spans="2:19" ht="12.75" customHeight="1">
      <c r="B59" s="341" t="s">
        <v>1908</v>
      </c>
      <c r="C59" s="342" t="s">
        <v>1909</v>
      </c>
      <c r="D59" s="344" t="s">
        <v>29</v>
      </c>
      <c r="E59" s="342" t="s">
        <v>1799</v>
      </c>
      <c r="F59" s="348">
        <v>0</v>
      </c>
      <c r="G59" s="345">
        <v>10480.259130440827</v>
      </c>
      <c r="H59" s="345">
        <v>10553.653977025322</v>
      </c>
      <c r="I59" s="345">
        <v>10654.101416669355</v>
      </c>
      <c r="J59" s="345">
        <v>10723.393364345682</v>
      </c>
      <c r="K59" s="345">
        <v>10764.129948629623</v>
      </c>
      <c r="L59" s="345">
        <v>10830.435027060581</v>
      </c>
      <c r="M59" s="345">
        <v>10144.453866108199</v>
      </c>
      <c r="N59" s="345">
        <v>10247.133948132809</v>
      </c>
      <c r="O59" s="345">
        <v>10352.894432618155</v>
      </c>
      <c r="P59" s="345">
        <v>10461.827731638061</v>
      </c>
      <c r="Q59" s="346">
        <v>10574.02902962856</v>
      </c>
      <c r="R59" s="346"/>
      <c r="S59" s="346"/>
    </row>
    <row r="60" spans="2:19" ht="12.75" customHeight="1">
      <c r="B60" s="341" t="s">
        <v>1910</v>
      </c>
      <c r="C60" s="342" t="s">
        <v>1911</v>
      </c>
      <c r="D60" s="344" t="s">
        <v>29</v>
      </c>
      <c r="E60" s="342" t="s">
        <v>1799</v>
      </c>
      <c r="F60" s="348">
        <v>0</v>
      </c>
      <c r="G60" s="345">
        <v>6850.8204807381153</v>
      </c>
      <c r="H60" s="345">
        <v>6802.0999795166754</v>
      </c>
      <c r="I60" s="345">
        <v>6789.8865876253167</v>
      </c>
      <c r="J60" s="345">
        <v>6795.6482897767764</v>
      </c>
      <c r="K60" s="345">
        <v>6794.1975458302804</v>
      </c>
      <c r="L60" s="345">
        <v>6784.429843722859</v>
      </c>
      <c r="M60" s="345">
        <v>8560.4776997842109</v>
      </c>
      <c r="N60" s="345">
        <v>10460.805374234316</v>
      </c>
      <c r="O60" s="345">
        <v>12488.430849466818</v>
      </c>
      <c r="P60" s="345">
        <v>14649.650949145738</v>
      </c>
      <c r="Q60" s="346">
        <v>16951.04584281383</v>
      </c>
      <c r="R60" s="346"/>
      <c r="S60" s="346"/>
    </row>
    <row r="61" spans="2:19" ht="12.75" customHeight="1">
      <c r="B61" s="341" t="s">
        <v>1912</v>
      </c>
      <c r="C61" s="342" t="s">
        <v>1913</v>
      </c>
      <c r="D61" s="342" t="s">
        <v>29</v>
      </c>
      <c r="E61" s="342" t="s">
        <v>1799</v>
      </c>
      <c r="F61" s="343">
        <v>0</v>
      </c>
      <c r="G61" s="343">
        <v>-997.13217179984895</v>
      </c>
      <c r="H61" s="343">
        <v>-1009.4696210730942</v>
      </c>
      <c r="I61" s="343">
        <v>-1016.3812699601565</v>
      </c>
      <c r="J61" s="343">
        <v>-1023.5533663044366</v>
      </c>
      <c r="K61" s="343">
        <v>-1025.3224445411809</v>
      </c>
      <c r="L61" s="343">
        <v>-1020.7957394177623</v>
      </c>
      <c r="M61" s="343">
        <v>0</v>
      </c>
      <c r="N61" s="343">
        <v>0</v>
      </c>
      <c r="O61" s="343">
        <v>0</v>
      </c>
      <c r="P61" s="343">
        <v>0</v>
      </c>
      <c r="Q61" s="343">
        <v>0</v>
      </c>
      <c r="R61" s="343"/>
      <c r="S61" s="343"/>
    </row>
    <row r="62" spans="2:19" ht="12.75" customHeight="1">
      <c r="B62" s="341" t="s">
        <v>1914</v>
      </c>
      <c r="C62" s="342" t="s">
        <v>1915</v>
      </c>
      <c r="D62" s="344" t="s">
        <v>29</v>
      </c>
      <c r="E62" s="342" t="s">
        <v>1799</v>
      </c>
      <c r="F62" s="348">
        <v>0</v>
      </c>
      <c r="G62" s="345">
        <v>5853.6883089382663</v>
      </c>
      <c r="H62" s="345">
        <v>5792.6303584435809</v>
      </c>
      <c r="I62" s="345">
        <v>5773.50531766516</v>
      </c>
      <c r="J62" s="345">
        <v>5772.0949234723394</v>
      </c>
      <c r="K62" s="345">
        <v>5768.8751012890998</v>
      </c>
      <c r="L62" s="345">
        <v>5763.634104305097</v>
      </c>
      <c r="M62" s="345">
        <v>8560.4776997842109</v>
      </c>
      <c r="N62" s="345">
        <v>10460.805374234316</v>
      </c>
      <c r="O62" s="345">
        <v>12488.430849466818</v>
      </c>
      <c r="P62" s="345">
        <v>14649.650949145738</v>
      </c>
      <c r="Q62" s="346">
        <v>16951.04584281383</v>
      </c>
      <c r="R62" s="346"/>
      <c r="S62" s="346"/>
    </row>
    <row r="63" spans="2:19" ht="12.75" customHeight="1">
      <c r="B63" s="341" t="s">
        <v>1916</v>
      </c>
      <c r="C63" s="342" t="s">
        <v>1917</v>
      </c>
      <c r="D63" s="342" t="s">
        <v>29</v>
      </c>
      <c r="E63" s="342" t="s">
        <v>1799</v>
      </c>
      <c r="F63" s="343">
        <v>0</v>
      </c>
      <c r="G63" s="343">
        <v>129.05000000000001</v>
      </c>
      <c r="H63" s="343">
        <v>129.05000000000001</v>
      </c>
      <c r="I63" s="343">
        <v>129.05000000000001</v>
      </c>
      <c r="J63" s="343">
        <v>129.05000000000001</v>
      </c>
      <c r="K63" s="343">
        <v>129.05000000000001</v>
      </c>
      <c r="L63" s="343">
        <v>129.05000000000001</v>
      </c>
      <c r="M63" s="343">
        <v>129.05000000000001</v>
      </c>
      <c r="N63" s="343">
        <v>129.05000000000001</v>
      </c>
      <c r="O63" s="343">
        <v>129.05000000000001</v>
      </c>
      <c r="P63" s="343">
        <v>129.05000000000001</v>
      </c>
      <c r="Q63" s="343">
        <v>129.05000000000001</v>
      </c>
      <c r="R63" s="343"/>
      <c r="S63" s="343"/>
    </row>
    <row r="64" spans="2:19" ht="12.75" customHeight="1">
      <c r="B64" s="341" t="s">
        <v>1918</v>
      </c>
      <c r="C64" s="342" t="s">
        <v>1919</v>
      </c>
      <c r="D64" s="349" t="s">
        <v>29</v>
      </c>
      <c r="E64" s="342" t="s">
        <v>1799</v>
      </c>
      <c r="F64" s="350">
        <v>0</v>
      </c>
      <c r="G64" s="350">
        <v>818.5</v>
      </c>
      <c r="H64" s="350">
        <v>818.5</v>
      </c>
      <c r="I64" s="350">
        <v>818.5</v>
      </c>
      <c r="J64" s="350">
        <v>818.5</v>
      </c>
      <c r="K64" s="350">
        <v>818.5</v>
      </c>
      <c r="L64" s="350">
        <v>818.5</v>
      </c>
      <c r="M64" s="350">
        <v>818.5</v>
      </c>
      <c r="N64" s="350">
        <v>818.5</v>
      </c>
      <c r="O64" s="350">
        <v>818.5</v>
      </c>
      <c r="P64" s="350">
        <v>818.5</v>
      </c>
      <c r="Q64" s="350">
        <v>818.5</v>
      </c>
      <c r="R64" s="350"/>
      <c r="S64" s="350"/>
    </row>
    <row r="65" spans="2:19" ht="12.75" customHeight="1">
      <c r="B65" s="341" t="s">
        <v>1920</v>
      </c>
      <c r="C65" s="342" t="s">
        <v>1921</v>
      </c>
      <c r="D65" s="342" t="s">
        <v>29</v>
      </c>
      <c r="E65" s="342" t="s">
        <v>1799</v>
      </c>
      <c r="F65" s="343">
        <v>0</v>
      </c>
      <c r="G65" s="343">
        <v>4906.1383089382607</v>
      </c>
      <c r="H65" s="343">
        <v>4845.080358443578</v>
      </c>
      <c r="I65" s="343">
        <v>4825.9553176651616</v>
      </c>
      <c r="J65" s="343">
        <v>4824.5449234723419</v>
      </c>
      <c r="K65" s="343">
        <v>4821.3251012890951</v>
      </c>
      <c r="L65" s="343">
        <v>4816.0841043050896</v>
      </c>
      <c r="M65" s="343">
        <v>7612.927699784208</v>
      </c>
      <c r="N65" s="343">
        <v>9513.2553742343134</v>
      </c>
      <c r="O65" s="343">
        <v>11540.880849466817</v>
      </c>
      <c r="P65" s="343">
        <v>13702.100949145735</v>
      </c>
      <c r="Q65" s="343">
        <v>16003.495842813827</v>
      </c>
      <c r="R65" s="343"/>
      <c r="S65" s="343"/>
    </row>
    <row r="66" spans="2:19" ht="12.75" customHeight="1">
      <c r="B66" s="341" t="s">
        <v>1922</v>
      </c>
      <c r="C66" s="342" t="s">
        <v>1923</v>
      </c>
      <c r="D66" s="344" t="s">
        <v>29</v>
      </c>
      <c r="E66" s="342" t="s">
        <v>1799</v>
      </c>
      <c r="F66" s="348">
        <v>0</v>
      </c>
      <c r="G66" s="345">
        <v>5853.6883089382609</v>
      </c>
      <c r="H66" s="345">
        <v>5792.6303584435782</v>
      </c>
      <c r="I66" s="345">
        <v>5773.5053176651618</v>
      </c>
      <c r="J66" s="345">
        <v>5772.0949234723421</v>
      </c>
      <c r="K66" s="345">
        <v>5768.8751012890953</v>
      </c>
      <c r="L66" s="345">
        <v>5763.6341043050897</v>
      </c>
      <c r="M66" s="345">
        <v>8560.4776997842073</v>
      </c>
      <c r="N66" s="345">
        <v>10460.805374234313</v>
      </c>
      <c r="O66" s="345">
        <v>12488.430849466817</v>
      </c>
      <c r="P66" s="345">
        <v>14649.650949145735</v>
      </c>
      <c r="Q66" s="346">
        <v>16951.045842813826</v>
      </c>
      <c r="R66" s="346"/>
      <c r="S66" s="346"/>
    </row>
    <row r="67" spans="2:19" s="351" customFormat="1" ht="12.75" customHeight="1">
      <c r="B67" s="341" t="s">
        <v>1924</v>
      </c>
      <c r="C67" s="342" t="s">
        <v>1925</v>
      </c>
      <c r="D67" s="342" t="s">
        <v>29</v>
      </c>
      <c r="E67" s="342" t="s">
        <v>1799</v>
      </c>
      <c r="F67" s="343">
        <v>0</v>
      </c>
      <c r="G67" s="343">
        <v>0</v>
      </c>
      <c r="H67" s="343">
        <v>2089.1530092003864</v>
      </c>
      <c r="I67" s="343">
        <v>2180.3731667161942</v>
      </c>
      <c r="J67" s="343">
        <v>2243.4171769232898</v>
      </c>
      <c r="K67" s="343">
        <v>2292.4137089156525</v>
      </c>
      <c r="L67" s="343">
        <v>2342.1944006981967</v>
      </c>
      <c r="M67" s="343">
        <v>2233.5391868653687</v>
      </c>
      <c r="N67" s="343">
        <v>2278.2099706026765</v>
      </c>
      <c r="O67" s="343">
        <v>2323.774170014728</v>
      </c>
      <c r="P67" s="343">
        <v>2370.2496534150232</v>
      </c>
      <c r="Q67" s="343">
        <v>2417.654646483325</v>
      </c>
      <c r="R67" s="343">
        <v>11147.551462453721</v>
      </c>
      <c r="S67" s="343"/>
    </row>
    <row r="68" spans="2:19" s="351" customFormat="1" ht="12.75" customHeight="1">
      <c r="B68" s="341" t="s">
        <v>1926</v>
      </c>
      <c r="C68" s="342" t="s">
        <v>1927</v>
      </c>
      <c r="D68" s="342" t="s">
        <v>29</v>
      </c>
      <c r="E68" s="342" t="s">
        <v>1799</v>
      </c>
      <c r="F68" s="343">
        <v>0</v>
      </c>
      <c r="G68" s="343">
        <v>0</v>
      </c>
      <c r="H68" s="343">
        <v>0</v>
      </c>
      <c r="I68" s="343">
        <v>0</v>
      </c>
      <c r="J68" s="343">
        <v>0</v>
      </c>
      <c r="K68" s="343">
        <v>0</v>
      </c>
      <c r="L68" s="343">
        <v>0</v>
      </c>
      <c r="M68" s="343">
        <v>0</v>
      </c>
      <c r="N68" s="343">
        <v>0</v>
      </c>
      <c r="O68" s="343">
        <v>0</v>
      </c>
      <c r="P68" s="343">
        <v>0</v>
      </c>
      <c r="Q68" s="343">
        <v>0</v>
      </c>
      <c r="R68" s="343"/>
      <c r="S68" s="343"/>
    </row>
    <row r="69" spans="2:19" ht="12.75" customHeight="1">
      <c r="B69" s="341" t="s">
        <v>1928</v>
      </c>
      <c r="C69" s="342" t="s">
        <v>1929</v>
      </c>
      <c r="D69" s="342" t="s">
        <v>29</v>
      </c>
      <c r="E69" s="342" t="s">
        <v>1799</v>
      </c>
      <c r="F69" s="343">
        <v>0</v>
      </c>
      <c r="G69" s="343">
        <v>0</v>
      </c>
      <c r="H69" s="343">
        <v>-2076.0921361340734</v>
      </c>
      <c r="I69" s="343">
        <v>-2166.0974874513531</v>
      </c>
      <c r="J69" s="343">
        <v>-2227.9167906684524</v>
      </c>
      <c r="K69" s="343">
        <v>-2276.099414805024</v>
      </c>
      <c r="L69" s="343">
        <v>-2328.9773658788686</v>
      </c>
      <c r="M69" s="343">
        <v>-2233.5391868653687</v>
      </c>
      <c r="N69" s="343">
        <v>-2278.2099706026765</v>
      </c>
      <c r="O69" s="343">
        <v>-2323.774170014728</v>
      </c>
      <c r="P69" s="343">
        <v>-2370.2496534150232</v>
      </c>
      <c r="Q69" s="343">
        <v>-2417.654646483325</v>
      </c>
      <c r="R69" s="343"/>
      <c r="S69" s="343"/>
    </row>
    <row r="70" spans="2:19" ht="12.75" customHeight="1">
      <c r="B70" s="341" t="s">
        <v>1930</v>
      </c>
      <c r="C70" s="342" t="s">
        <v>1931</v>
      </c>
      <c r="D70" s="342" t="s">
        <v>29</v>
      </c>
      <c r="E70" s="342" t="s">
        <v>1799</v>
      </c>
      <c r="F70" s="343">
        <v>0</v>
      </c>
      <c r="G70" s="343">
        <v>0</v>
      </c>
      <c r="H70" s="343">
        <v>0</v>
      </c>
      <c r="I70" s="343">
        <v>0</v>
      </c>
      <c r="J70" s="343">
        <v>0</v>
      </c>
      <c r="K70" s="343">
        <v>0</v>
      </c>
      <c r="L70" s="343">
        <v>0</v>
      </c>
      <c r="M70" s="343">
        <v>0</v>
      </c>
      <c r="N70" s="343">
        <v>0</v>
      </c>
      <c r="O70" s="343">
        <v>0</v>
      </c>
      <c r="P70" s="343">
        <v>0</v>
      </c>
      <c r="Q70" s="343">
        <v>0</v>
      </c>
      <c r="R70" s="343"/>
      <c r="S70" s="343"/>
    </row>
    <row r="71" spans="2:19" ht="12.75" customHeight="1">
      <c r="B71" s="341" t="s">
        <v>1932</v>
      </c>
      <c r="C71" s="342" t="s">
        <v>1933</v>
      </c>
      <c r="D71" s="344" t="s">
        <v>29</v>
      </c>
      <c r="E71" s="342" t="s">
        <v>1799</v>
      </c>
      <c r="F71" s="348">
        <v>0</v>
      </c>
      <c r="G71" s="345">
        <v>0</v>
      </c>
      <c r="H71" s="345">
        <v>13.060873066312979</v>
      </c>
      <c r="I71" s="345">
        <v>14.275679264841074</v>
      </c>
      <c r="J71" s="345">
        <v>15.500386254837395</v>
      </c>
      <c r="K71" s="345">
        <v>16.314294110628452</v>
      </c>
      <c r="L71" s="345">
        <v>13.217034819328092</v>
      </c>
      <c r="M71" s="345">
        <v>0</v>
      </c>
      <c r="N71" s="345">
        <v>0</v>
      </c>
      <c r="O71" s="345">
        <v>0</v>
      </c>
      <c r="P71" s="345">
        <v>0</v>
      </c>
      <c r="Q71" s="346">
        <v>0</v>
      </c>
      <c r="R71" s="346"/>
      <c r="S71" s="346"/>
    </row>
    <row r="72" spans="2:19" ht="12.75" customHeight="1">
      <c r="B72" s="341" t="s">
        <v>1934</v>
      </c>
      <c r="C72" s="342" t="s">
        <v>1935</v>
      </c>
      <c r="D72" s="342" t="s">
        <v>29</v>
      </c>
      <c r="E72" s="342" t="s">
        <v>1799</v>
      </c>
      <c r="F72" s="343">
        <v>0</v>
      </c>
      <c r="G72" s="343">
        <v>0</v>
      </c>
      <c r="H72" s="343">
        <v>-17.902719501256481</v>
      </c>
      <c r="I72" s="343">
        <v>-19.508136440088823</v>
      </c>
      <c r="J72" s="343">
        <v>-21.413676450779583</v>
      </c>
      <c r="K72" s="343">
        <v>-23.086975743234589</v>
      </c>
      <c r="L72" s="343">
        <v>-20.900065531280475</v>
      </c>
      <c r="M72" s="343">
        <v>0</v>
      </c>
      <c r="N72" s="343">
        <v>0</v>
      </c>
      <c r="O72" s="343">
        <v>0</v>
      </c>
      <c r="P72" s="343">
        <v>0</v>
      </c>
      <c r="Q72" s="343">
        <v>0</v>
      </c>
      <c r="R72" s="343"/>
      <c r="S72" s="343"/>
    </row>
    <row r="73" spans="2:19" ht="12.75" customHeight="1">
      <c r="B73" s="341" t="s">
        <v>1936</v>
      </c>
      <c r="C73" s="342" t="s">
        <v>1937</v>
      </c>
      <c r="D73" s="344" t="s">
        <v>29</v>
      </c>
      <c r="E73" s="342" t="s">
        <v>1799</v>
      </c>
      <c r="F73" s="348">
        <v>0</v>
      </c>
      <c r="G73" s="345">
        <v>0</v>
      </c>
      <c r="H73" s="345">
        <v>-4.841846434943502</v>
      </c>
      <c r="I73" s="345">
        <v>-5.2324571752477489</v>
      </c>
      <c r="J73" s="345">
        <v>-5.9132901959421886</v>
      </c>
      <c r="K73" s="345">
        <v>-6.7726816326061368</v>
      </c>
      <c r="L73" s="345">
        <v>-7.6830307119523837</v>
      </c>
      <c r="M73" s="345">
        <v>0</v>
      </c>
      <c r="N73" s="345">
        <v>0</v>
      </c>
      <c r="O73" s="345">
        <v>0</v>
      </c>
      <c r="P73" s="345">
        <v>0</v>
      </c>
      <c r="Q73" s="346">
        <v>0</v>
      </c>
      <c r="R73" s="346"/>
      <c r="S73" s="346"/>
    </row>
    <row r="74" spans="2:19" ht="12.75" customHeight="1">
      <c r="B74" s="341" t="s">
        <v>1938</v>
      </c>
      <c r="C74" s="342" t="s">
        <v>1939</v>
      </c>
      <c r="D74" s="342" t="s">
        <v>29</v>
      </c>
      <c r="E74" s="342" t="s">
        <v>1799</v>
      </c>
      <c r="F74" s="343">
        <v>0</v>
      </c>
      <c r="G74" s="343">
        <v>0</v>
      </c>
      <c r="H74" s="343">
        <v>0</v>
      </c>
      <c r="I74" s="343">
        <v>0</v>
      </c>
      <c r="J74" s="343">
        <v>0</v>
      </c>
      <c r="K74" s="343">
        <v>0</v>
      </c>
      <c r="L74" s="343">
        <v>0</v>
      </c>
      <c r="M74" s="343">
        <v>0</v>
      </c>
      <c r="N74" s="343">
        <v>0</v>
      </c>
      <c r="O74" s="343">
        <v>0</v>
      </c>
      <c r="P74" s="343">
        <v>0</v>
      </c>
      <c r="Q74" s="343">
        <v>0</v>
      </c>
      <c r="R74" s="343"/>
      <c r="S74" s="343"/>
    </row>
    <row r="75" spans="2:19" ht="12.75" customHeight="1">
      <c r="B75" s="341" t="s">
        <v>1940</v>
      </c>
      <c r="C75" s="342" t="s">
        <v>1941</v>
      </c>
      <c r="D75" s="342" t="s">
        <v>29</v>
      </c>
      <c r="E75" s="342" t="s">
        <v>1799</v>
      </c>
      <c r="F75" s="343">
        <v>0</v>
      </c>
      <c r="G75" s="343">
        <v>0</v>
      </c>
      <c r="H75" s="343">
        <v>0</v>
      </c>
      <c r="I75" s="343">
        <v>-0.20910378508093727</v>
      </c>
      <c r="J75" s="343">
        <v>-1.0447475931719488</v>
      </c>
      <c r="K75" s="343">
        <v>-2.0995481597242529</v>
      </c>
      <c r="L75" s="343">
        <v>-2.2030863384388524</v>
      </c>
      <c r="M75" s="343">
        <v>-2.1734305467138406</v>
      </c>
      <c r="N75" s="343">
        <v>6.9331883501634026</v>
      </c>
      <c r="O75" s="343">
        <v>7.2232362299687969</v>
      </c>
      <c r="P75" s="343">
        <v>7.5254181768629103</v>
      </c>
      <c r="Q75" s="343">
        <v>7.8402418159461638</v>
      </c>
      <c r="R75" s="343"/>
      <c r="S75" s="343"/>
    </row>
    <row r="76" spans="2:19" ht="12.75" customHeight="1">
      <c r="B76" s="341" t="s">
        <v>1942</v>
      </c>
      <c r="C76" s="342" t="s">
        <v>1943</v>
      </c>
      <c r="D76" s="342" t="s">
        <v>29</v>
      </c>
      <c r="E76" s="342" t="s">
        <v>1799</v>
      </c>
      <c r="F76" s="343">
        <v>0</v>
      </c>
      <c r="G76" s="343">
        <v>0</v>
      </c>
      <c r="H76" s="343">
        <v>0</v>
      </c>
      <c r="I76" s="343">
        <v>0</v>
      </c>
      <c r="J76" s="343">
        <v>0</v>
      </c>
      <c r="K76" s="343">
        <v>0</v>
      </c>
      <c r="L76" s="343">
        <v>0</v>
      </c>
      <c r="M76" s="343">
        <v>0</v>
      </c>
      <c r="N76" s="343">
        <v>0</v>
      </c>
      <c r="O76" s="343">
        <v>0</v>
      </c>
      <c r="P76" s="343">
        <v>0</v>
      </c>
      <c r="Q76" s="343">
        <v>0</v>
      </c>
      <c r="R76" s="343"/>
      <c r="S76" s="343"/>
    </row>
    <row r="77" spans="2:19" ht="12.75" customHeight="1">
      <c r="B77" s="341" t="s">
        <v>1944</v>
      </c>
      <c r="C77" s="342" t="s">
        <v>1945</v>
      </c>
      <c r="D77" s="344" t="s">
        <v>29</v>
      </c>
      <c r="E77" s="342" t="s">
        <v>1799</v>
      </c>
      <c r="F77" s="348">
        <v>0</v>
      </c>
      <c r="G77" s="345">
        <v>0</v>
      </c>
      <c r="H77" s="345">
        <v>-4.841846434943502</v>
      </c>
      <c r="I77" s="345">
        <v>-5.4415609603286859</v>
      </c>
      <c r="J77" s="345">
        <v>-6.9580377891141376</v>
      </c>
      <c r="K77" s="345">
        <v>-8.8722297923303906</v>
      </c>
      <c r="L77" s="345">
        <v>-9.8861170503912366</v>
      </c>
      <c r="M77" s="345">
        <v>-2.1734305467138406</v>
      </c>
      <c r="N77" s="345">
        <v>6.9331883501634026</v>
      </c>
      <c r="O77" s="345">
        <v>7.2232362299687969</v>
      </c>
      <c r="P77" s="345">
        <v>7.5254181768629103</v>
      </c>
      <c r="Q77" s="346">
        <v>7.8402418159461638</v>
      </c>
      <c r="R77" s="346"/>
      <c r="S77" s="346"/>
    </row>
    <row r="78" spans="2:19" ht="12.75" customHeight="1">
      <c r="B78" s="341" t="s">
        <v>1946</v>
      </c>
      <c r="C78" s="342" t="s">
        <v>1947</v>
      </c>
      <c r="D78" s="342" t="s">
        <v>29</v>
      </c>
      <c r="E78" s="342" t="s">
        <v>1799</v>
      </c>
      <c r="F78" s="343">
        <v>0</v>
      </c>
      <c r="G78" s="343">
        <v>0</v>
      </c>
      <c r="H78" s="343">
        <v>0</v>
      </c>
      <c r="I78" s="343">
        <v>0</v>
      </c>
      <c r="J78" s="343">
        <v>0</v>
      </c>
      <c r="K78" s="343">
        <v>0</v>
      </c>
      <c r="L78" s="343">
        <v>0</v>
      </c>
      <c r="M78" s="343">
        <v>0</v>
      </c>
      <c r="N78" s="343">
        <v>0</v>
      </c>
      <c r="O78" s="343">
        <v>0</v>
      </c>
      <c r="P78" s="343">
        <v>0</v>
      </c>
      <c r="Q78" s="343">
        <v>0</v>
      </c>
      <c r="R78" s="343"/>
      <c r="S78" s="343"/>
    </row>
    <row r="79" spans="2:19" ht="12.75" customHeight="1">
      <c r="B79" s="341" t="s">
        <v>1948</v>
      </c>
      <c r="C79" s="342" t="s">
        <v>1949</v>
      </c>
      <c r="D79" s="342" t="s">
        <v>29</v>
      </c>
      <c r="E79" s="342" t="s">
        <v>1799</v>
      </c>
      <c r="F79" s="343">
        <v>0</v>
      </c>
      <c r="G79" s="343">
        <v>0</v>
      </c>
      <c r="H79" s="343">
        <v>0</v>
      </c>
      <c r="I79" s="343">
        <v>0</v>
      </c>
      <c r="J79" s="343">
        <v>0</v>
      </c>
      <c r="K79" s="343">
        <v>0</v>
      </c>
      <c r="L79" s="343">
        <v>0</v>
      </c>
      <c r="M79" s="343">
        <v>0</v>
      </c>
      <c r="N79" s="343">
        <v>0</v>
      </c>
      <c r="O79" s="343">
        <v>0</v>
      </c>
      <c r="P79" s="343">
        <v>0</v>
      </c>
      <c r="Q79" s="343">
        <v>0</v>
      </c>
      <c r="R79" s="343"/>
      <c r="S79" s="343"/>
    </row>
    <row r="80" spans="2:19" ht="12.75" customHeight="1">
      <c r="B80" s="341" t="s">
        <v>1950</v>
      </c>
      <c r="C80" s="342" t="s">
        <v>1951</v>
      </c>
      <c r="D80" s="344" t="s">
        <v>29</v>
      </c>
      <c r="E80" s="342" t="s">
        <v>1799</v>
      </c>
      <c r="F80" s="348">
        <v>0</v>
      </c>
      <c r="G80" s="345">
        <v>0</v>
      </c>
      <c r="H80" s="345">
        <v>-4.841846434943502</v>
      </c>
      <c r="I80" s="345">
        <v>-5.4415609603286859</v>
      </c>
      <c r="J80" s="345">
        <v>-6.9580377891141376</v>
      </c>
      <c r="K80" s="345">
        <v>-8.8722297923303906</v>
      </c>
      <c r="L80" s="345">
        <v>-9.8861170503912366</v>
      </c>
      <c r="M80" s="345">
        <v>-2.1734305467138406</v>
      </c>
      <c r="N80" s="345">
        <v>6.9331883501634026</v>
      </c>
      <c r="O80" s="345">
        <v>7.2232362299687969</v>
      </c>
      <c r="P80" s="345">
        <v>7.5254181768629103</v>
      </c>
      <c r="Q80" s="346">
        <v>7.8402418159461638</v>
      </c>
      <c r="R80" s="346"/>
      <c r="S80" s="346"/>
    </row>
    <row r="81" spans="2:19" ht="12.75" customHeight="1">
      <c r="B81" s="341" t="s">
        <v>1952</v>
      </c>
      <c r="C81" s="342" t="s">
        <v>1953</v>
      </c>
      <c r="D81" s="342" t="s">
        <v>29</v>
      </c>
      <c r="E81" s="342" t="s">
        <v>1799</v>
      </c>
      <c r="F81" s="343">
        <v>0</v>
      </c>
      <c r="G81" s="343">
        <v>0</v>
      </c>
      <c r="H81" s="343">
        <v>0</v>
      </c>
      <c r="I81" s="343">
        <v>0</v>
      </c>
      <c r="J81" s="343">
        <v>0</v>
      </c>
      <c r="K81" s="343">
        <v>0</v>
      </c>
      <c r="L81" s="343">
        <v>0</v>
      </c>
      <c r="M81" s="343">
        <v>0</v>
      </c>
      <c r="N81" s="343">
        <v>0</v>
      </c>
      <c r="O81" s="343">
        <v>0</v>
      </c>
      <c r="P81" s="343">
        <v>0</v>
      </c>
      <c r="Q81" s="343">
        <v>0</v>
      </c>
      <c r="R81" s="343"/>
      <c r="S81" s="343"/>
    </row>
    <row r="82" spans="2:19" ht="12.75" customHeight="1">
      <c r="B82" s="341" t="s">
        <v>1954</v>
      </c>
      <c r="C82" s="342" t="s">
        <v>1955</v>
      </c>
      <c r="D82" s="344" t="s">
        <v>29</v>
      </c>
      <c r="E82" s="342" t="s">
        <v>1799</v>
      </c>
      <c r="F82" s="348">
        <v>0</v>
      </c>
      <c r="G82" s="345">
        <v>0</v>
      </c>
      <c r="H82" s="345">
        <v>-4.841846434943502</v>
      </c>
      <c r="I82" s="345">
        <v>-5.4415609603286859</v>
      </c>
      <c r="J82" s="345">
        <v>-6.9580377891141376</v>
      </c>
      <c r="K82" s="345">
        <v>-8.8722297923303906</v>
      </c>
      <c r="L82" s="345">
        <v>-9.8861170503912366</v>
      </c>
      <c r="M82" s="345">
        <v>-2.1734305467138406</v>
      </c>
      <c r="N82" s="345">
        <v>6.9331883501634026</v>
      </c>
      <c r="O82" s="345">
        <v>7.2232362299687969</v>
      </c>
      <c r="P82" s="345">
        <v>7.5254181768629103</v>
      </c>
      <c r="Q82" s="346">
        <v>7.8402418159461638</v>
      </c>
      <c r="R82" s="346"/>
      <c r="S82" s="346"/>
    </row>
    <row r="83" spans="2:19" ht="12.75" customHeight="1">
      <c r="B83" s="341" t="s">
        <v>1956</v>
      </c>
      <c r="C83" s="342" t="s">
        <v>1957</v>
      </c>
      <c r="D83" s="342" t="s">
        <v>29</v>
      </c>
      <c r="E83" s="342" t="s">
        <v>1799</v>
      </c>
      <c r="F83" s="343">
        <v>0</v>
      </c>
      <c r="G83" s="343">
        <v>0</v>
      </c>
      <c r="H83" s="343">
        <v>-4.841846434943502</v>
      </c>
      <c r="I83" s="343">
        <v>-5.2324571752477489</v>
      </c>
      <c r="J83" s="343">
        <v>-5.9132901959421886</v>
      </c>
      <c r="K83" s="343">
        <v>-6.7726816326061368</v>
      </c>
      <c r="L83" s="343">
        <v>-7.6830307119523837</v>
      </c>
      <c r="M83" s="343">
        <v>0</v>
      </c>
      <c r="N83" s="343">
        <v>0</v>
      </c>
      <c r="O83" s="343">
        <v>0</v>
      </c>
      <c r="P83" s="343">
        <v>0</v>
      </c>
      <c r="Q83" s="343">
        <v>0</v>
      </c>
      <c r="R83" s="343"/>
      <c r="S83" s="343"/>
    </row>
    <row r="84" spans="2:19" ht="12.75" customHeight="1">
      <c r="B84" s="341" t="s">
        <v>1958</v>
      </c>
      <c r="C84" s="342" t="s">
        <v>1959</v>
      </c>
      <c r="D84" s="342" t="s">
        <v>29</v>
      </c>
      <c r="E84" s="342" t="s">
        <v>1799</v>
      </c>
      <c r="F84" s="343">
        <v>0</v>
      </c>
      <c r="G84" s="343">
        <v>0</v>
      </c>
      <c r="H84" s="343">
        <v>17.902719501256481</v>
      </c>
      <c r="I84" s="343">
        <v>19.508136440088823</v>
      </c>
      <c r="J84" s="343">
        <v>21.413676450779583</v>
      </c>
      <c r="K84" s="343">
        <v>23.086975743234589</v>
      </c>
      <c r="L84" s="343">
        <v>20.900065531280475</v>
      </c>
      <c r="M84" s="343">
        <v>0</v>
      </c>
      <c r="N84" s="343">
        <v>0</v>
      </c>
      <c r="O84" s="343">
        <v>0</v>
      </c>
      <c r="P84" s="343">
        <v>0</v>
      </c>
      <c r="Q84" s="343">
        <v>0</v>
      </c>
      <c r="R84" s="343"/>
      <c r="S84" s="343"/>
    </row>
    <row r="85" spans="2:19" ht="12.75" customHeight="1">
      <c r="B85" s="341" t="s">
        <v>1960</v>
      </c>
      <c r="C85" s="342" t="s">
        <v>1961</v>
      </c>
      <c r="D85" s="342" t="s">
        <v>29</v>
      </c>
      <c r="E85" s="342" t="s">
        <v>1799</v>
      </c>
      <c r="F85" s="343">
        <v>0</v>
      </c>
      <c r="G85" s="343">
        <v>0</v>
      </c>
      <c r="H85" s="343">
        <v>0</v>
      </c>
      <c r="I85" s="343">
        <v>0</v>
      </c>
      <c r="J85" s="343">
        <v>0</v>
      </c>
      <c r="K85" s="343">
        <v>0</v>
      </c>
      <c r="L85" s="343">
        <v>0</v>
      </c>
      <c r="M85" s="343">
        <v>0</v>
      </c>
      <c r="N85" s="343">
        <v>0</v>
      </c>
      <c r="O85" s="343">
        <v>0</v>
      </c>
      <c r="P85" s="343">
        <v>0</v>
      </c>
      <c r="Q85" s="343">
        <v>0</v>
      </c>
      <c r="R85" s="343"/>
      <c r="S85" s="343"/>
    </row>
    <row r="86" spans="2:19" ht="12.75" customHeight="1">
      <c r="B86" s="341" t="s">
        <v>1962</v>
      </c>
      <c r="C86" s="342" t="s">
        <v>1963</v>
      </c>
      <c r="D86" s="342" t="s">
        <v>29</v>
      </c>
      <c r="E86" s="342" t="s">
        <v>1799</v>
      </c>
      <c r="F86" s="343">
        <v>0</v>
      </c>
      <c r="G86" s="343">
        <v>0</v>
      </c>
      <c r="H86" s="343">
        <v>-4.897540973860913</v>
      </c>
      <c r="I86" s="343">
        <v>-7.5463820518110651</v>
      </c>
      <c r="J86" s="343">
        <v>0.71791848841425576</v>
      </c>
      <c r="K86" s="343">
        <v>5.1853800562695369</v>
      </c>
      <c r="L86" s="343">
        <v>5.8524633056827895</v>
      </c>
      <c r="M86" s="343">
        <v>177.66000525766503</v>
      </c>
      <c r="N86" s="343">
        <v>0</v>
      </c>
      <c r="O86" s="343">
        <v>0</v>
      </c>
      <c r="P86" s="343">
        <v>0</v>
      </c>
      <c r="Q86" s="343">
        <v>0</v>
      </c>
      <c r="R86" s="343"/>
      <c r="S86" s="343"/>
    </row>
    <row r="87" spans="2:19" ht="12.75" customHeight="1">
      <c r="B87" s="341" t="s">
        <v>1964</v>
      </c>
      <c r="C87" s="342" t="s">
        <v>1965</v>
      </c>
      <c r="D87" s="342" t="s">
        <v>29</v>
      </c>
      <c r="E87" s="342" t="s">
        <v>1799</v>
      </c>
      <c r="F87" s="343">
        <v>0</v>
      </c>
      <c r="G87" s="343">
        <v>0</v>
      </c>
      <c r="H87" s="343">
        <v>1.8019097472088212</v>
      </c>
      <c r="I87" s="343">
        <v>5.3019542366797481</v>
      </c>
      <c r="J87" s="343">
        <v>3.5025972103646446</v>
      </c>
      <c r="K87" s="343">
        <v>2.9296324402117548</v>
      </c>
      <c r="L87" s="343">
        <v>3.2292787424970371</v>
      </c>
      <c r="M87" s="343">
        <v>-160.61464337861401</v>
      </c>
      <c r="N87" s="343">
        <v>0</v>
      </c>
      <c r="O87" s="343">
        <v>0</v>
      </c>
      <c r="P87" s="343">
        <v>0</v>
      </c>
      <c r="Q87" s="343">
        <v>0</v>
      </c>
      <c r="R87" s="343"/>
      <c r="S87" s="343"/>
    </row>
    <row r="88" spans="2:19" ht="12.75" customHeight="1">
      <c r="B88" s="341" t="s">
        <v>1966</v>
      </c>
      <c r="C88" s="342" t="s">
        <v>1967</v>
      </c>
      <c r="D88" s="342" t="s">
        <v>29</v>
      </c>
      <c r="E88" s="342" t="s">
        <v>1799</v>
      </c>
      <c r="F88" s="343">
        <v>0</v>
      </c>
      <c r="G88" s="343">
        <v>0</v>
      </c>
      <c r="H88" s="343">
        <v>2.3653085424800508</v>
      </c>
      <c r="I88" s="343">
        <v>-15.8215448849636</v>
      </c>
      <c r="J88" s="343">
        <v>-15.321424861121329</v>
      </c>
      <c r="K88" s="343">
        <v>-14.141630231282221</v>
      </c>
      <c r="L88" s="343">
        <v>-14.437744876677243</v>
      </c>
      <c r="M88" s="343">
        <v>264.54215951061235</v>
      </c>
      <c r="N88" s="343">
        <v>0</v>
      </c>
      <c r="O88" s="343">
        <v>0</v>
      </c>
      <c r="P88" s="343">
        <v>0</v>
      </c>
      <c r="Q88" s="343">
        <v>0</v>
      </c>
      <c r="R88" s="343"/>
      <c r="S88" s="343"/>
    </row>
    <row r="89" spans="2:19" ht="12.75" customHeight="1">
      <c r="B89" s="341" t="s">
        <v>1968</v>
      </c>
      <c r="C89" s="342" t="s">
        <v>1969</v>
      </c>
      <c r="D89" s="342" t="s">
        <v>29</v>
      </c>
      <c r="E89" s="342" t="s">
        <v>1799</v>
      </c>
      <c r="F89" s="343">
        <v>0</v>
      </c>
      <c r="G89" s="343">
        <v>0</v>
      </c>
      <c r="H89" s="343">
        <v>-1.388168809760387</v>
      </c>
      <c r="I89" s="343">
        <v>0.76068520171381238</v>
      </c>
      <c r="J89" s="343">
        <v>-0.64264741806037051</v>
      </c>
      <c r="K89" s="343">
        <v>-1.0982615626715102</v>
      </c>
      <c r="L89" s="343">
        <v>-1.1664866874065112</v>
      </c>
      <c r="M89" s="343">
        <v>-61.220015623995934</v>
      </c>
      <c r="N89" s="343">
        <v>0</v>
      </c>
      <c r="O89" s="343">
        <v>0</v>
      </c>
      <c r="P89" s="343">
        <v>0</v>
      </c>
      <c r="Q89" s="343">
        <v>0</v>
      </c>
      <c r="R89" s="343"/>
      <c r="S89" s="343"/>
    </row>
    <row r="90" spans="2:19" ht="12.75" customHeight="1">
      <c r="B90" s="341" t="s">
        <v>1970</v>
      </c>
      <c r="C90" s="342" t="s">
        <v>1971</v>
      </c>
      <c r="D90" s="342" t="s">
        <v>29</v>
      </c>
      <c r="E90" s="342" t="s">
        <v>1799</v>
      </c>
      <c r="F90" s="343">
        <v>0</v>
      </c>
      <c r="G90" s="343">
        <v>0</v>
      </c>
      <c r="H90" s="343">
        <v>0.35267023460474256</v>
      </c>
      <c r="I90" s="343">
        <v>7.8768015747427533E-2</v>
      </c>
      <c r="J90" s="343">
        <v>1.976442678247273</v>
      </c>
      <c r="K90" s="343">
        <v>-3.6177337754463368</v>
      </c>
      <c r="L90" s="343">
        <v>-0.3850345829765276</v>
      </c>
      <c r="M90" s="343">
        <v>-0.51310445106144886</v>
      </c>
      <c r="N90" s="343">
        <v>0</v>
      </c>
      <c r="O90" s="343">
        <v>0</v>
      </c>
      <c r="P90" s="343">
        <v>0</v>
      </c>
      <c r="Q90" s="343">
        <v>0</v>
      </c>
      <c r="R90" s="343"/>
      <c r="S90" s="343"/>
    </row>
    <row r="91" spans="2:19" ht="12.75" customHeight="1">
      <c r="B91" s="341" t="s">
        <v>1972</v>
      </c>
      <c r="C91" s="342" t="s">
        <v>1973</v>
      </c>
      <c r="D91" s="342" t="s">
        <v>29</v>
      </c>
      <c r="E91" s="342" t="s">
        <v>1799</v>
      </c>
      <c r="F91" s="343">
        <v>0</v>
      </c>
      <c r="G91" s="343">
        <v>0</v>
      </c>
      <c r="H91" s="343">
        <v>0</v>
      </c>
      <c r="I91" s="343">
        <v>0</v>
      </c>
      <c r="J91" s="343">
        <v>0</v>
      </c>
      <c r="K91" s="343">
        <v>0</v>
      </c>
      <c r="L91" s="343">
        <v>0</v>
      </c>
      <c r="M91" s="343">
        <v>0</v>
      </c>
      <c r="N91" s="343">
        <v>0</v>
      </c>
      <c r="O91" s="343">
        <v>0</v>
      </c>
      <c r="P91" s="343">
        <v>0</v>
      </c>
      <c r="Q91" s="343">
        <v>0</v>
      </c>
      <c r="R91" s="343"/>
      <c r="S91" s="343"/>
    </row>
    <row r="92" spans="2:19" ht="12.75" customHeight="1">
      <c r="B92" s="341" t="s">
        <v>1974</v>
      </c>
      <c r="C92" s="342" t="s">
        <v>1975</v>
      </c>
      <c r="D92" s="342" t="s">
        <v>29</v>
      </c>
      <c r="E92" s="342" t="s">
        <v>1799</v>
      </c>
      <c r="F92" s="343">
        <v>0</v>
      </c>
      <c r="G92" s="343">
        <v>0</v>
      </c>
      <c r="H92" s="343">
        <v>0</v>
      </c>
      <c r="I92" s="343">
        <v>0</v>
      </c>
      <c r="J92" s="343">
        <v>0</v>
      </c>
      <c r="K92" s="343">
        <v>0</v>
      </c>
      <c r="L92" s="343">
        <v>0</v>
      </c>
      <c r="M92" s="343">
        <v>0</v>
      </c>
      <c r="N92" s="343">
        <v>0</v>
      </c>
      <c r="O92" s="343">
        <v>0</v>
      </c>
      <c r="P92" s="343">
        <v>0</v>
      </c>
      <c r="Q92" s="343">
        <v>0</v>
      </c>
      <c r="R92" s="343"/>
      <c r="S92" s="343"/>
    </row>
    <row r="93" spans="2:19" ht="12.75" customHeight="1">
      <c r="B93" s="341" t="s">
        <v>1976</v>
      </c>
      <c r="C93" s="342" t="s">
        <v>1977</v>
      </c>
      <c r="D93" s="342" t="s">
        <v>29</v>
      </c>
      <c r="E93" s="342" t="s">
        <v>1799</v>
      </c>
      <c r="F93" s="343">
        <v>0</v>
      </c>
      <c r="G93" s="343">
        <v>0</v>
      </c>
      <c r="H93" s="343">
        <v>0</v>
      </c>
      <c r="I93" s="343">
        <v>0</v>
      </c>
      <c r="J93" s="343">
        <v>0</v>
      </c>
      <c r="K93" s="343">
        <v>0</v>
      </c>
      <c r="L93" s="343">
        <v>0</v>
      </c>
      <c r="M93" s="343">
        <v>0</v>
      </c>
      <c r="N93" s="343">
        <v>0</v>
      </c>
      <c r="O93" s="343">
        <v>0</v>
      </c>
      <c r="P93" s="343">
        <v>0</v>
      </c>
      <c r="Q93" s="343">
        <v>0</v>
      </c>
      <c r="R93" s="343"/>
      <c r="S93" s="343"/>
    </row>
    <row r="94" spans="2:19" ht="12.75" customHeight="1">
      <c r="B94" s="341" t="s">
        <v>1978</v>
      </c>
      <c r="C94" s="342" t="s">
        <v>1979</v>
      </c>
      <c r="D94" s="344" t="s">
        <v>29</v>
      </c>
      <c r="E94" s="342" t="s">
        <v>1799</v>
      </c>
      <c r="F94" s="348">
        <v>0</v>
      </c>
      <c r="G94" s="345">
        <v>0</v>
      </c>
      <c r="H94" s="345">
        <v>11.295051806985294</v>
      </c>
      <c r="I94" s="345">
        <v>-2.9508402177926039</v>
      </c>
      <c r="J94" s="345">
        <v>5.7332723526818681</v>
      </c>
      <c r="K94" s="345">
        <v>5.5716810377096762</v>
      </c>
      <c r="L94" s="345">
        <v>6.3095107204476362</v>
      </c>
      <c r="M94" s="345">
        <v>219.85440131460598</v>
      </c>
      <c r="N94" s="345">
        <v>0</v>
      </c>
      <c r="O94" s="345">
        <v>0</v>
      </c>
      <c r="P94" s="345">
        <v>0</v>
      </c>
      <c r="Q94" s="346">
        <v>0</v>
      </c>
      <c r="R94" s="346"/>
      <c r="S94" s="346"/>
    </row>
    <row r="95" spans="2:19" ht="12.75" customHeight="1">
      <c r="B95" s="341" t="s">
        <v>1980</v>
      </c>
      <c r="C95" s="342" t="s">
        <v>1981</v>
      </c>
      <c r="D95" s="342" t="s">
        <v>29</v>
      </c>
      <c r="E95" s="342" t="s">
        <v>1799</v>
      </c>
      <c r="F95" s="343">
        <v>0</v>
      </c>
      <c r="G95" s="343">
        <v>0</v>
      </c>
      <c r="H95" s="343">
        <v>0</v>
      </c>
      <c r="I95" s="343">
        <v>0</v>
      </c>
      <c r="J95" s="343">
        <v>0</v>
      </c>
      <c r="K95" s="343">
        <v>0</v>
      </c>
      <c r="L95" s="343">
        <v>0</v>
      </c>
      <c r="M95" s="343">
        <v>0</v>
      </c>
      <c r="N95" s="343">
        <v>0</v>
      </c>
      <c r="O95" s="343">
        <v>0</v>
      </c>
      <c r="P95" s="343">
        <v>0</v>
      </c>
      <c r="Q95" s="343">
        <v>0</v>
      </c>
      <c r="R95" s="343"/>
      <c r="S95" s="343"/>
    </row>
    <row r="96" spans="2:19" ht="12.75" customHeight="1">
      <c r="B96" s="341" t="s">
        <v>1982</v>
      </c>
      <c r="C96" s="342" t="s">
        <v>1983</v>
      </c>
      <c r="D96" s="342" t="s">
        <v>29</v>
      </c>
      <c r="E96" s="342" t="s">
        <v>1799</v>
      </c>
      <c r="F96" s="343">
        <v>0</v>
      </c>
      <c r="G96" s="343">
        <v>0</v>
      </c>
      <c r="H96" s="343">
        <v>0</v>
      </c>
      <c r="I96" s="343">
        <v>-0.20910378508093727</v>
      </c>
      <c r="J96" s="343">
        <v>-1.0447475931719488</v>
      </c>
      <c r="K96" s="343">
        <v>-2.0995481597242529</v>
      </c>
      <c r="L96" s="343">
        <v>-2.2030863384388524</v>
      </c>
      <c r="M96" s="343">
        <v>-2.1734305467138406</v>
      </c>
      <c r="N96" s="343">
        <v>6.9331883501634026</v>
      </c>
      <c r="O96" s="343">
        <v>7.2232362299687969</v>
      </c>
      <c r="P96" s="343">
        <v>7.5254181768629103</v>
      </c>
      <c r="Q96" s="343">
        <v>7.8402418159461638</v>
      </c>
      <c r="R96" s="343"/>
      <c r="S96" s="343"/>
    </row>
    <row r="97" spans="2:19" ht="12.75" customHeight="1">
      <c r="B97" s="341" t="s">
        <v>1984</v>
      </c>
      <c r="C97" s="342" t="s">
        <v>1985</v>
      </c>
      <c r="D97" s="342" t="s">
        <v>29</v>
      </c>
      <c r="E97" s="342" t="s">
        <v>1799</v>
      </c>
      <c r="F97" s="343">
        <v>0</v>
      </c>
      <c r="G97" s="343">
        <v>0</v>
      </c>
      <c r="H97" s="343">
        <v>0</v>
      </c>
      <c r="I97" s="343">
        <v>0</v>
      </c>
      <c r="J97" s="343">
        <v>0</v>
      </c>
      <c r="K97" s="343">
        <v>0</v>
      </c>
      <c r="L97" s="343">
        <v>0</v>
      </c>
      <c r="M97" s="343">
        <v>0</v>
      </c>
      <c r="N97" s="343">
        <v>0</v>
      </c>
      <c r="O97" s="343">
        <v>0</v>
      </c>
      <c r="P97" s="343">
        <v>0</v>
      </c>
      <c r="Q97" s="343">
        <v>0</v>
      </c>
      <c r="R97" s="343"/>
      <c r="S97" s="343"/>
    </row>
    <row r="98" spans="2:19" ht="12.75" customHeight="1">
      <c r="B98" s="341" t="s">
        <v>1986</v>
      </c>
      <c r="C98" s="342" t="s">
        <v>1987</v>
      </c>
      <c r="D98" s="344" t="s">
        <v>29</v>
      </c>
      <c r="E98" s="342" t="s">
        <v>1799</v>
      </c>
      <c r="F98" s="348">
        <v>0</v>
      </c>
      <c r="G98" s="345">
        <v>0</v>
      </c>
      <c r="H98" s="345">
        <v>11.295051806985294</v>
      </c>
      <c r="I98" s="345">
        <v>-3.1599440028735413</v>
      </c>
      <c r="J98" s="345">
        <v>4.6885247595099191</v>
      </c>
      <c r="K98" s="345">
        <v>3.4721328779854232</v>
      </c>
      <c r="L98" s="345">
        <v>4.1064243820087842</v>
      </c>
      <c r="M98" s="345">
        <v>217.68097076789215</v>
      </c>
      <c r="N98" s="345">
        <v>6.9331883501634026</v>
      </c>
      <c r="O98" s="345">
        <v>7.2232362299687969</v>
      </c>
      <c r="P98" s="345">
        <v>7.5254181768629103</v>
      </c>
      <c r="Q98" s="346">
        <v>7.8402418159461638</v>
      </c>
      <c r="R98" s="346"/>
      <c r="S98" s="346"/>
    </row>
    <row r="99" spans="2:19" ht="12.75" customHeight="1">
      <c r="B99" s="341" t="s">
        <v>1988</v>
      </c>
      <c r="C99" s="342" t="s">
        <v>1989</v>
      </c>
      <c r="D99" s="342" t="s">
        <v>29</v>
      </c>
      <c r="E99" s="342" t="s">
        <v>1799</v>
      </c>
      <c r="F99" s="343">
        <v>0</v>
      </c>
      <c r="G99" s="343">
        <v>0</v>
      </c>
      <c r="H99" s="343">
        <v>-16.293384936229231</v>
      </c>
      <c r="I99" s="343">
        <v>-16.814950897340651</v>
      </c>
      <c r="J99" s="343">
        <v>-29.90205503827918</v>
      </c>
      <c r="K99" s="343">
        <v>-5.9470680333216235</v>
      </c>
      <c r="L99" s="343">
        <v>-3.3975442142219099</v>
      </c>
      <c r="M99" s="343">
        <v>0</v>
      </c>
      <c r="N99" s="343">
        <v>0</v>
      </c>
      <c r="O99" s="343">
        <v>0</v>
      </c>
      <c r="P99" s="343">
        <v>0</v>
      </c>
      <c r="Q99" s="343">
        <v>0</v>
      </c>
      <c r="R99" s="343"/>
      <c r="S99" s="343"/>
    </row>
    <row r="100" spans="2:19" ht="12.75" customHeight="1">
      <c r="B100" s="341" t="s">
        <v>1990</v>
      </c>
      <c r="C100" s="342" t="s">
        <v>1991</v>
      </c>
      <c r="D100" s="342" t="s">
        <v>29</v>
      </c>
      <c r="E100" s="342" t="s">
        <v>1799</v>
      </c>
      <c r="F100" s="343">
        <v>0</v>
      </c>
      <c r="G100" s="343">
        <v>0</v>
      </c>
      <c r="H100" s="343">
        <v>0</v>
      </c>
      <c r="I100" s="343">
        <v>0</v>
      </c>
      <c r="J100" s="343">
        <v>0</v>
      </c>
      <c r="K100" s="343">
        <v>0</v>
      </c>
      <c r="L100" s="343">
        <v>0</v>
      </c>
      <c r="M100" s="343">
        <v>0</v>
      </c>
      <c r="N100" s="343">
        <v>0</v>
      </c>
      <c r="O100" s="343">
        <v>0</v>
      </c>
      <c r="P100" s="343">
        <v>0</v>
      </c>
      <c r="Q100" s="343">
        <v>0</v>
      </c>
      <c r="R100" s="343"/>
      <c r="S100" s="343"/>
    </row>
    <row r="101" spans="2:19" ht="12.75" customHeight="1">
      <c r="B101" s="341" t="s">
        <v>1992</v>
      </c>
      <c r="C101" s="342" t="s">
        <v>1993</v>
      </c>
      <c r="D101" s="344" t="s">
        <v>29</v>
      </c>
      <c r="E101" s="342" t="s">
        <v>1799</v>
      </c>
      <c r="F101" s="348">
        <v>0</v>
      </c>
      <c r="G101" s="345">
        <v>0</v>
      </c>
      <c r="H101" s="345">
        <v>-16.293384936229231</v>
      </c>
      <c r="I101" s="345">
        <v>-16.814950897340651</v>
      </c>
      <c r="J101" s="345">
        <v>-29.90205503827918</v>
      </c>
      <c r="K101" s="345">
        <v>-5.9470680333216235</v>
      </c>
      <c r="L101" s="345">
        <v>-3.3975442142219099</v>
      </c>
      <c r="M101" s="345">
        <v>0</v>
      </c>
      <c r="N101" s="345">
        <v>0</v>
      </c>
      <c r="O101" s="345">
        <v>0</v>
      </c>
      <c r="P101" s="345">
        <v>0</v>
      </c>
      <c r="Q101" s="346">
        <v>0</v>
      </c>
      <c r="R101" s="346"/>
      <c r="S101" s="346"/>
    </row>
    <row r="102" spans="2:19" ht="12.75" customHeight="1">
      <c r="B102" s="341" t="s">
        <v>1994</v>
      </c>
      <c r="C102" s="342" t="s">
        <v>1995</v>
      </c>
      <c r="D102" s="342" t="s">
        <v>29</v>
      </c>
      <c r="E102" s="342" t="s">
        <v>1799</v>
      </c>
      <c r="F102" s="343">
        <v>0</v>
      </c>
      <c r="G102" s="343">
        <v>0</v>
      </c>
      <c r="H102" s="343">
        <v>0</v>
      </c>
      <c r="I102" s="343">
        <v>0</v>
      </c>
      <c r="J102" s="343">
        <v>0</v>
      </c>
      <c r="K102" s="343">
        <v>0</v>
      </c>
      <c r="L102" s="343">
        <v>0</v>
      </c>
      <c r="M102" s="343">
        <v>0</v>
      </c>
      <c r="N102" s="343">
        <v>0</v>
      </c>
      <c r="O102" s="343">
        <v>0</v>
      </c>
      <c r="P102" s="343">
        <v>0</v>
      </c>
      <c r="Q102" s="343">
        <v>0</v>
      </c>
      <c r="R102" s="343"/>
      <c r="S102" s="343"/>
    </row>
    <row r="103" spans="2:19" ht="12.75" customHeight="1">
      <c r="B103" s="341" t="s">
        <v>1996</v>
      </c>
      <c r="C103" s="342" t="s">
        <v>1997</v>
      </c>
      <c r="D103" s="342" t="s">
        <v>29</v>
      </c>
      <c r="E103" s="342" t="s">
        <v>1799</v>
      </c>
      <c r="F103" s="343">
        <v>0</v>
      </c>
      <c r="G103" s="343">
        <v>0</v>
      </c>
      <c r="H103" s="343">
        <v>0</v>
      </c>
      <c r="I103" s="343">
        <v>0</v>
      </c>
      <c r="J103" s="343">
        <v>0</v>
      </c>
      <c r="K103" s="343">
        <v>0</v>
      </c>
      <c r="L103" s="343">
        <v>0</v>
      </c>
      <c r="M103" s="343">
        <v>0</v>
      </c>
      <c r="N103" s="343">
        <v>0</v>
      </c>
      <c r="O103" s="343">
        <v>0</v>
      </c>
      <c r="P103" s="343">
        <v>0</v>
      </c>
      <c r="Q103" s="343">
        <v>0</v>
      </c>
      <c r="R103" s="343"/>
      <c r="S103" s="343"/>
    </row>
    <row r="104" spans="2:19" ht="12.75" customHeight="1">
      <c r="B104" s="341" t="s">
        <v>1998</v>
      </c>
      <c r="C104" s="342" t="s">
        <v>1999</v>
      </c>
      <c r="D104" s="342" t="s">
        <v>29</v>
      </c>
      <c r="E104" s="342" t="s">
        <v>1799</v>
      </c>
      <c r="F104" s="343">
        <v>0</v>
      </c>
      <c r="G104" s="343">
        <v>0</v>
      </c>
      <c r="H104" s="343">
        <v>0</v>
      </c>
      <c r="I104" s="343">
        <v>0</v>
      </c>
      <c r="J104" s="343">
        <v>0</v>
      </c>
      <c r="K104" s="343">
        <v>0</v>
      </c>
      <c r="L104" s="343">
        <v>0</v>
      </c>
      <c r="M104" s="343">
        <v>0</v>
      </c>
      <c r="N104" s="343">
        <v>0</v>
      </c>
      <c r="O104" s="343">
        <v>0</v>
      </c>
      <c r="P104" s="343">
        <v>0</v>
      </c>
      <c r="Q104" s="343">
        <v>0</v>
      </c>
      <c r="R104" s="343"/>
      <c r="S104" s="343"/>
    </row>
    <row r="105" spans="2:19" ht="12.75" customHeight="1">
      <c r="B105" s="341" t="s">
        <v>2000</v>
      </c>
      <c r="C105" s="342" t="s">
        <v>2001</v>
      </c>
      <c r="D105" s="344" t="s">
        <v>29</v>
      </c>
      <c r="E105" s="342" t="s">
        <v>1799</v>
      </c>
      <c r="F105" s="348">
        <v>0</v>
      </c>
      <c r="G105" s="345">
        <v>0</v>
      </c>
      <c r="H105" s="345">
        <v>0</v>
      </c>
      <c r="I105" s="345">
        <v>0</v>
      </c>
      <c r="J105" s="345">
        <v>0</v>
      </c>
      <c r="K105" s="345">
        <v>0</v>
      </c>
      <c r="L105" s="345">
        <v>0</v>
      </c>
      <c r="M105" s="345">
        <v>0</v>
      </c>
      <c r="N105" s="345">
        <v>0</v>
      </c>
      <c r="O105" s="345">
        <v>0</v>
      </c>
      <c r="P105" s="345">
        <v>0</v>
      </c>
      <c r="Q105" s="346">
        <v>0</v>
      </c>
      <c r="R105" s="346"/>
      <c r="S105" s="346"/>
    </row>
    <row r="106" spans="2:19" ht="12.75" customHeight="1">
      <c r="B106" s="341" t="s">
        <v>2002</v>
      </c>
      <c r="C106" s="342" t="s">
        <v>2003</v>
      </c>
      <c r="D106" s="344" t="s">
        <v>29</v>
      </c>
      <c r="E106" s="342" t="s">
        <v>1799</v>
      </c>
      <c r="F106" s="348">
        <v>0</v>
      </c>
      <c r="G106" s="345">
        <v>0</v>
      </c>
      <c r="H106" s="345">
        <v>-4.998333129243937</v>
      </c>
      <c r="I106" s="345">
        <v>-19.974894900214192</v>
      </c>
      <c r="J106" s="345">
        <v>-25.213530278769262</v>
      </c>
      <c r="K106" s="345">
        <v>-2.4749351553362002</v>
      </c>
      <c r="L106" s="345">
        <v>0.70888016778687435</v>
      </c>
      <c r="M106" s="345">
        <v>217.68097076789215</v>
      </c>
      <c r="N106" s="345">
        <v>6.9331883501634026</v>
      </c>
      <c r="O106" s="345">
        <v>7.2232362299687969</v>
      </c>
      <c r="P106" s="345">
        <v>7.5254181768629103</v>
      </c>
      <c r="Q106" s="346">
        <v>7.8402418159461638</v>
      </c>
      <c r="R106" s="346"/>
      <c r="S106" s="346"/>
    </row>
    <row r="107" spans="2:19" ht="12.75" customHeight="1">
      <c r="B107" s="341" t="s">
        <v>2004</v>
      </c>
      <c r="C107" s="342" t="s">
        <v>2005</v>
      </c>
      <c r="D107" s="342" t="s">
        <v>29</v>
      </c>
      <c r="E107" s="342" t="s">
        <v>1799</v>
      </c>
      <c r="F107" s="343">
        <v>0</v>
      </c>
      <c r="G107" s="343">
        <v>155.20144613101201</v>
      </c>
      <c r="H107" s="343">
        <v>153.59211156598477</v>
      </c>
      <c r="I107" s="343">
        <v>150.89892602323658</v>
      </c>
      <c r="J107" s="343">
        <v>159.38730461073618</v>
      </c>
      <c r="K107" s="343">
        <v>142.24739690082322</v>
      </c>
      <c r="L107" s="343">
        <v>124.74487558376465</v>
      </c>
      <c r="M107" s="343">
        <v>124.74487558376465</v>
      </c>
      <c r="N107" s="343">
        <v>124.74487558376465</v>
      </c>
      <c r="O107" s="343">
        <v>124.74487558376465</v>
      </c>
      <c r="P107" s="343">
        <v>124.74487558376465</v>
      </c>
      <c r="Q107" s="343">
        <v>124.74487558376465</v>
      </c>
      <c r="R107" s="343"/>
      <c r="S107" s="343"/>
    </row>
    <row r="108" spans="2:19" ht="12.75" customHeight="1">
      <c r="B108" s="341" t="s">
        <v>2006</v>
      </c>
      <c r="C108" s="342" t="s">
        <v>2007</v>
      </c>
      <c r="D108" s="342" t="s">
        <v>29</v>
      </c>
      <c r="E108" s="342" t="s">
        <v>1799</v>
      </c>
      <c r="F108" s="343">
        <v>0</v>
      </c>
      <c r="G108" s="343">
        <v>0</v>
      </c>
      <c r="H108" s="343">
        <v>0</v>
      </c>
      <c r="I108" s="343">
        <v>0</v>
      </c>
      <c r="J108" s="343">
        <v>0</v>
      </c>
      <c r="K108" s="343">
        <v>0</v>
      </c>
      <c r="L108" s="343">
        <v>0</v>
      </c>
      <c r="M108" s="343">
        <v>0</v>
      </c>
      <c r="N108" s="343">
        <v>0</v>
      </c>
      <c r="O108" s="343">
        <v>0</v>
      </c>
      <c r="P108" s="343">
        <v>0</v>
      </c>
      <c r="Q108" s="343">
        <v>0</v>
      </c>
      <c r="R108" s="343"/>
      <c r="S108" s="343"/>
    </row>
    <row r="109" spans="2:19" ht="12.75" customHeight="1">
      <c r="B109" s="342" t="s">
        <v>2008</v>
      </c>
      <c r="C109" s="342" t="s">
        <v>2009</v>
      </c>
      <c r="D109" s="342" t="s">
        <v>29</v>
      </c>
      <c r="E109" s="342" t="s">
        <v>1799</v>
      </c>
      <c r="F109" s="343">
        <v>0</v>
      </c>
      <c r="G109" s="343">
        <v>0</v>
      </c>
      <c r="H109" s="343">
        <v>0</v>
      </c>
      <c r="I109" s="343">
        <v>0</v>
      </c>
      <c r="J109" s="343">
        <v>0</v>
      </c>
      <c r="K109" s="343">
        <v>0</v>
      </c>
      <c r="L109" s="343">
        <v>0</v>
      </c>
      <c r="M109" s="343">
        <v>0</v>
      </c>
      <c r="N109" s="343">
        <v>0</v>
      </c>
      <c r="O109" s="343">
        <v>0</v>
      </c>
      <c r="P109" s="343">
        <v>0</v>
      </c>
      <c r="Q109" s="343">
        <v>0</v>
      </c>
      <c r="R109" s="343"/>
      <c r="S109" s="343"/>
    </row>
    <row r="110" spans="2:19" ht="12.75" customHeight="1">
      <c r="B110" s="341" t="s">
        <v>2010</v>
      </c>
      <c r="C110" s="342" t="s">
        <v>2011</v>
      </c>
      <c r="D110" s="344" t="s">
        <v>29</v>
      </c>
      <c r="E110" s="342" t="s">
        <v>1799</v>
      </c>
      <c r="F110" s="348">
        <v>0</v>
      </c>
      <c r="G110" s="345">
        <v>155.20144613101201</v>
      </c>
      <c r="H110" s="345">
        <v>153.59211156598477</v>
      </c>
      <c r="I110" s="345">
        <v>150.89892602323658</v>
      </c>
      <c r="J110" s="345">
        <v>159.38730461073618</v>
      </c>
      <c r="K110" s="345">
        <v>142.24739690082322</v>
      </c>
      <c r="L110" s="345">
        <v>124.74487558376465</v>
      </c>
      <c r="M110" s="345">
        <v>124.74487558376465</v>
      </c>
      <c r="N110" s="345">
        <v>124.74487558376465</v>
      </c>
      <c r="O110" s="345">
        <v>124.74487558376465</v>
      </c>
      <c r="P110" s="345">
        <v>124.74487558376465</v>
      </c>
      <c r="Q110" s="346">
        <v>124.74487558376465</v>
      </c>
      <c r="R110" s="346"/>
      <c r="S110" s="346"/>
    </row>
    <row r="111" spans="2:19" ht="12.75" customHeight="1">
      <c r="B111" s="341" t="s">
        <v>2012</v>
      </c>
      <c r="C111" s="342" t="s">
        <v>2013</v>
      </c>
      <c r="D111" s="342" t="s">
        <v>29</v>
      </c>
      <c r="E111" s="342" t="s">
        <v>1799</v>
      </c>
      <c r="F111" s="343">
        <v>0</v>
      </c>
      <c r="G111" s="343">
        <v>0</v>
      </c>
      <c r="H111" s="343">
        <v>0</v>
      </c>
      <c r="I111" s="343">
        <v>0</v>
      </c>
      <c r="J111" s="343">
        <v>0</v>
      </c>
      <c r="K111" s="343">
        <v>0</v>
      </c>
      <c r="L111" s="343">
        <v>0</v>
      </c>
      <c r="M111" s="343">
        <v>0</v>
      </c>
      <c r="N111" s="343">
        <v>0</v>
      </c>
      <c r="O111" s="343">
        <v>0</v>
      </c>
      <c r="P111" s="343">
        <v>0</v>
      </c>
      <c r="Q111" s="343">
        <v>0</v>
      </c>
      <c r="R111" s="343"/>
      <c r="S111" s="343"/>
    </row>
    <row r="112" spans="2:19" ht="12.75" customHeight="1">
      <c r="B112" s="341" t="s">
        <v>2014</v>
      </c>
      <c r="C112" s="342" t="s">
        <v>2015</v>
      </c>
      <c r="D112" s="342" t="s">
        <v>29</v>
      </c>
      <c r="E112" s="342" t="s">
        <v>1799</v>
      </c>
      <c r="F112" s="343">
        <v>0</v>
      </c>
      <c r="G112" s="343">
        <v>176.97184408235938</v>
      </c>
      <c r="H112" s="343">
        <v>181.86938505622038</v>
      </c>
      <c r="I112" s="343">
        <v>189.41576710803156</v>
      </c>
      <c r="J112" s="343">
        <v>188.69784861961739</v>
      </c>
      <c r="K112" s="343">
        <v>183.51246856334774</v>
      </c>
      <c r="L112" s="343">
        <v>177.66000525766503</v>
      </c>
      <c r="M112" s="343">
        <v>0</v>
      </c>
      <c r="N112" s="343">
        <v>0</v>
      </c>
      <c r="O112" s="343">
        <v>0</v>
      </c>
      <c r="P112" s="343">
        <v>0</v>
      </c>
      <c r="Q112" s="343">
        <v>0</v>
      </c>
      <c r="R112" s="343"/>
      <c r="S112" s="343"/>
    </row>
    <row r="113" spans="2:19" ht="12.75" customHeight="1">
      <c r="B113" s="341" t="s">
        <v>2016</v>
      </c>
      <c r="C113" s="342" t="s">
        <v>2017</v>
      </c>
      <c r="D113" s="342" t="s">
        <v>29</v>
      </c>
      <c r="E113" s="342" t="s">
        <v>1799</v>
      </c>
      <c r="F113" s="343">
        <v>0</v>
      </c>
      <c r="G113" s="343">
        <v>207.18512319904801</v>
      </c>
      <c r="H113" s="343">
        <v>204.81981465656796</v>
      </c>
      <c r="I113" s="343">
        <v>220.64135954153156</v>
      </c>
      <c r="J113" s="343">
        <v>235.96278440265289</v>
      </c>
      <c r="K113" s="343">
        <v>250.10441463393511</v>
      </c>
      <c r="L113" s="343">
        <v>264.54215951061235</v>
      </c>
      <c r="M113" s="343">
        <v>0</v>
      </c>
      <c r="N113" s="343">
        <v>0</v>
      </c>
      <c r="O113" s="343">
        <v>0</v>
      </c>
      <c r="P113" s="343">
        <v>0</v>
      </c>
      <c r="Q113" s="343">
        <v>0</v>
      </c>
      <c r="R113" s="343"/>
      <c r="S113" s="343"/>
    </row>
    <row r="114" spans="2:19" ht="12.75" customHeight="1">
      <c r="B114" s="341" t="s">
        <v>2018</v>
      </c>
      <c r="C114" s="342" t="s">
        <v>2019</v>
      </c>
      <c r="D114" s="342" t="s">
        <v>29</v>
      </c>
      <c r="E114" s="342" t="s">
        <v>1799</v>
      </c>
      <c r="F114" s="343">
        <v>0</v>
      </c>
      <c r="G114" s="343">
        <v>0</v>
      </c>
      <c r="H114" s="343">
        <v>-4.9983331292437949</v>
      </c>
      <c r="I114" s="343">
        <v>-24.973228029458216</v>
      </c>
      <c r="J114" s="343">
        <v>-50.186758308227645</v>
      </c>
      <c r="K114" s="343">
        <v>-52.661693463564184</v>
      </c>
      <c r="L114" s="343">
        <v>-51.95281329577714</v>
      </c>
      <c r="M114" s="343">
        <v>165.72815747211502</v>
      </c>
      <c r="N114" s="343">
        <v>172.66134582227841</v>
      </c>
      <c r="O114" s="343">
        <v>179.8845820522472</v>
      </c>
      <c r="P114" s="343">
        <v>187.4100002291101</v>
      </c>
      <c r="Q114" s="343">
        <v>195.25024204505627</v>
      </c>
      <c r="R114" s="343"/>
      <c r="S114" s="343"/>
    </row>
    <row r="115" spans="2:19" ht="12.75" customHeight="1">
      <c r="B115" s="341" t="s">
        <v>2020</v>
      </c>
      <c r="C115" s="342" t="s">
        <v>2021</v>
      </c>
      <c r="D115" s="344" t="s">
        <v>29</v>
      </c>
      <c r="E115" s="342" t="s">
        <v>1799</v>
      </c>
      <c r="F115" s="348">
        <v>0</v>
      </c>
      <c r="G115" s="345">
        <v>384.15696728140739</v>
      </c>
      <c r="H115" s="345">
        <v>381.6908665835445</v>
      </c>
      <c r="I115" s="345">
        <v>385.08389862010489</v>
      </c>
      <c r="J115" s="345">
        <v>374.47387471404267</v>
      </c>
      <c r="K115" s="345">
        <v>380.95518973371867</v>
      </c>
      <c r="L115" s="345">
        <v>390.24935147250022</v>
      </c>
      <c r="M115" s="345">
        <v>165.72815747211502</v>
      </c>
      <c r="N115" s="345">
        <v>172.66134582227841</v>
      </c>
      <c r="O115" s="345">
        <v>179.8845820522472</v>
      </c>
      <c r="P115" s="345">
        <v>187.4100002291101</v>
      </c>
      <c r="Q115" s="346">
        <v>195.25024204505627</v>
      </c>
      <c r="R115" s="346"/>
      <c r="S115" s="346"/>
    </row>
    <row r="116" spans="2:19" ht="12.75" customHeight="1">
      <c r="B116" s="341" t="s">
        <v>2022</v>
      </c>
      <c r="C116" s="342" t="s">
        <v>2023</v>
      </c>
      <c r="D116" s="342" t="s">
        <v>29</v>
      </c>
      <c r="E116" s="342" t="s">
        <v>1799</v>
      </c>
      <c r="F116" s="343">
        <v>0</v>
      </c>
      <c r="G116" s="343">
        <v>143.84927100165203</v>
      </c>
      <c r="H116" s="343">
        <v>145.65118074886078</v>
      </c>
      <c r="I116" s="343">
        <v>150.95313498554054</v>
      </c>
      <c r="J116" s="343">
        <v>154.45573219590511</v>
      </c>
      <c r="K116" s="343">
        <v>157.38536463611695</v>
      </c>
      <c r="L116" s="343">
        <v>160.61464337861401</v>
      </c>
      <c r="M116" s="343">
        <v>0</v>
      </c>
      <c r="N116" s="343">
        <v>0</v>
      </c>
      <c r="O116" s="343">
        <v>0</v>
      </c>
      <c r="P116" s="343">
        <v>0</v>
      </c>
      <c r="Q116" s="343">
        <v>0</v>
      </c>
      <c r="R116" s="343"/>
      <c r="S116" s="343"/>
    </row>
    <row r="117" spans="2:19" ht="12.75" customHeight="1">
      <c r="B117" s="341" t="s">
        <v>2024</v>
      </c>
      <c r="C117" s="342" t="s">
        <v>2025</v>
      </c>
      <c r="D117" s="342" t="s">
        <v>29</v>
      </c>
      <c r="E117" s="342" t="s">
        <v>1799</v>
      </c>
      <c r="F117" s="343">
        <v>0</v>
      </c>
      <c r="G117" s="343">
        <v>64.754894900180901</v>
      </c>
      <c r="H117" s="343">
        <v>63.366726090420514</v>
      </c>
      <c r="I117" s="343">
        <v>64.127411292134326</v>
      </c>
      <c r="J117" s="343">
        <v>63.484763874073955</v>
      </c>
      <c r="K117" s="343">
        <v>62.386502311402445</v>
      </c>
      <c r="L117" s="343">
        <v>61.220015623995934</v>
      </c>
      <c r="M117" s="343">
        <v>0</v>
      </c>
      <c r="N117" s="343">
        <v>0</v>
      </c>
      <c r="O117" s="343">
        <v>0</v>
      </c>
      <c r="P117" s="343">
        <v>0</v>
      </c>
      <c r="Q117" s="343">
        <v>0</v>
      </c>
      <c r="R117" s="343"/>
      <c r="S117" s="343"/>
    </row>
    <row r="118" spans="2:19" ht="12.75" customHeight="1">
      <c r="B118" s="341" t="s">
        <v>2026</v>
      </c>
      <c r="C118" s="342" t="s">
        <v>2027</v>
      </c>
      <c r="D118" s="342" t="s">
        <v>29</v>
      </c>
      <c r="E118" s="342" t="s">
        <v>1799</v>
      </c>
      <c r="F118" s="343">
        <v>0</v>
      </c>
      <c r="G118" s="343">
        <v>0</v>
      </c>
      <c r="H118" s="343">
        <v>0</v>
      </c>
      <c r="I118" s="343">
        <v>0</v>
      </c>
      <c r="J118" s="343">
        <v>0</v>
      </c>
      <c r="K118" s="343">
        <v>0</v>
      </c>
      <c r="L118" s="343">
        <v>0</v>
      </c>
      <c r="M118" s="343">
        <v>0</v>
      </c>
      <c r="N118" s="343">
        <v>0</v>
      </c>
      <c r="O118" s="343">
        <v>0</v>
      </c>
      <c r="P118" s="343">
        <v>0</v>
      </c>
      <c r="Q118" s="343">
        <v>0</v>
      </c>
      <c r="R118" s="343"/>
      <c r="S118" s="343"/>
    </row>
    <row r="119" spans="2:19" ht="12.75" customHeight="1">
      <c r="B119" s="341" t="s">
        <v>2028</v>
      </c>
      <c r="C119" s="342" t="s">
        <v>2029</v>
      </c>
      <c r="D119" s="342" t="s">
        <v>29</v>
      </c>
      <c r="E119" s="342" t="s">
        <v>1799</v>
      </c>
      <c r="F119" s="343">
        <v>0</v>
      </c>
      <c r="G119" s="343">
        <v>2.1079918808848701</v>
      </c>
      <c r="H119" s="343">
        <v>2.4606621154896127</v>
      </c>
      <c r="I119" s="343">
        <v>2.5394301312370402</v>
      </c>
      <c r="J119" s="343">
        <v>4.5158728094843132</v>
      </c>
      <c r="K119" s="343">
        <v>0.89813903403797646</v>
      </c>
      <c r="L119" s="343">
        <v>0.51310445106144886</v>
      </c>
      <c r="M119" s="343">
        <v>0</v>
      </c>
      <c r="N119" s="343">
        <v>0</v>
      </c>
      <c r="O119" s="343">
        <v>0</v>
      </c>
      <c r="P119" s="343">
        <v>0</v>
      </c>
      <c r="Q119" s="343">
        <v>0</v>
      </c>
      <c r="R119" s="343"/>
      <c r="S119" s="343"/>
    </row>
    <row r="120" spans="2:19" ht="12.75" customHeight="1">
      <c r="B120" s="341" t="s">
        <v>2030</v>
      </c>
      <c r="C120" s="342" t="s">
        <v>2031</v>
      </c>
      <c r="D120" s="342" t="s">
        <v>29</v>
      </c>
      <c r="E120" s="342" t="s">
        <v>1799</v>
      </c>
      <c r="F120" s="343">
        <v>0</v>
      </c>
      <c r="G120" s="343">
        <v>0</v>
      </c>
      <c r="H120" s="343">
        <v>0</v>
      </c>
      <c r="I120" s="343">
        <v>0</v>
      </c>
      <c r="J120" s="343">
        <v>0</v>
      </c>
      <c r="K120" s="343">
        <v>0</v>
      </c>
      <c r="L120" s="343">
        <v>0</v>
      </c>
      <c r="M120" s="343">
        <v>0</v>
      </c>
      <c r="N120" s="343">
        <v>0</v>
      </c>
      <c r="O120" s="343">
        <v>0</v>
      </c>
      <c r="P120" s="343">
        <v>0</v>
      </c>
      <c r="Q120" s="343">
        <v>0</v>
      </c>
      <c r="R120" s="343"/>
      <c r="S120" s="343"/>
    </row>
    <row r="121" spans="2:19" ht="12.75" customHeight="1">
      <c r="B121" s="341" t="s">
        <v>2032</v>
      </c>
      <c r="C121" s="342" t="s">
        <v>2033</v>
      </c>
      <c r="D121" s="342" t="s">
        <v>29</v>
      </c>
      <c r="E121" s="342" t="s">
        <v>1799</v>
      </c>
      <c r="F121" s="343">
        <v>0</v>
      </c>
      <c r="G121" s="343">
        <v>0</v>
      </c>
      <c r="H121" s="343">
        <v>0</v>
      </c>
      <c r="I121" s="343">
        <v>0</v>
      </c>
      <c r="J121" s="343">
        <v>0</v>
      </c>
      <c r="K121" s="343">
        <v>0</v>
      </c>
      <c r="L121" s="343">
        <v>0</v>
      </c>
      <c r="M121" s="343">
        <v>0</v>
      </c>
      <c r="N121" s="343">
        <v>0</v>
      </c>
      <c r="O121" s="343">
        <v>0</v>
      </c>
      <c r="P121" s="343">
        <v>0</v>
      </c>
      <c r="Q121" s="343">
        <v>0</v>
      </c>
      <c r="R121" s="343"/>
      <c r="S121" s="343"/>
    </row>
    <row r="122" spans="2:19" ht="12.75" customHeight="1">
      <c r="B122" s="341" t="s">
        <v>2034</v>
      </c>
      <c r="C122" s="342" t="s">
        <v>2035</v>
      </c>
      <c r="D122" s="342" t="s">
        <v>29</v>
      </c>
      <c r="E122" s="342" t="s">
        <v>1799</v>
      </c>
      <c r="F122" s="343">
        <v>0</v>
      </c>
      <c r="G122" s="343">
        <v>0</v>
      </c>
      <c r="H122" s="343">
        <v>0</v>
      </c>
      <c r="I122" s="343">
        <v>0</v>
      </c>
      <c r="J122" s="343">
        <v>0</v>
      </c>
      <c r="K122" s="343">
        <v>0</v>
      </c>
      <c r="L122" s="343">
        <v>0</v>
      </c>
      <c r="M122" s="343">
        <v>0</v>
      </c>
      <c r="N122" s="343">
        <v>0</v>
      </c>
      <c r="O122" s="343">
        <v>0</v>
      </c>
      <c r="P122" s="343">
        <v>0</v>
      </c>
      <c r="Q122" s="343">
        <v>0</v>
      </c>
      <c r="R122" s="343"/>
      <c r="S122" s="343"/>
    </row>
    <row r="123" spans="2:19" ht="12.75" customHeight="1">
      <c r="B123" s="341" t="s">
        <v>2036</v>
      </c>
      <c r="C123" s="342" t="s">
        <v>2037</v>
      </c>
      <c r="D123" s="342" t="s">
        <v>29</v>
      </c>
      <c r="E123" s="342" t="s">
        <v>1799</v>
      </c>
      <c r="F123" s="343">
        <v>0</v>
      </c>
      <c r="G123" s="343">
        <v>0</v>
      </c>
      <c r="H123" s="343">
        <v>0</v>
      </c>
      <c r="I123" s="343">
        <v>0</v>
      </c>
      <c r="J123" s="343">
        <v>0</v>
      </c>
      <c r="K123" s="343">
        <v>0</v>
      </c>
      <c r="L123" s="343">
        <v>0</v>
      </c>
      <c r="M123" s="343">
        <v>0</v>
      </c>
      <c r="N123" s="343">
        <v>0</v>
      </c>
      <c r="O123" s="343">
        <v>0</v>
      </c>
      <c r="P123" s="343">
        <v>0</v>
      </c>
      <c r="Q123" s="343">
        <v>0</v>
      </c>
      <c r="R123" s="343"/>
      <c r="S123" s="343"/>
    </row>
    <row r="124" spans="2:19" ht="12.75" customHeight="1">
      <c r="B124" s="341" t="s">
        <v>2038</v>
      </c>
      <c r="C124" s="342" t="s">
        <v>2039</v>
      </c>
      <c r="D124" s="342" t="s">
        <v>29</v>
      </c>
      <c r="E124" s="342" t="s">
        <v>1799</v>
      </c>
      <c r="F124" s="343">
        <v>0</v>
      </c>
      <c r="G124" s="343">
        <v>0</v>
      </c>
      <c r="H124" s="343">
        <v>0</v>
      </c>
      <c r="I124" s="343">
        <v>0</v>
      </c>
      <c r="J124" s="343">
        <v>0</v>
      </c>
      <c r="K124" s="343">
        <v>0</v>
      </c>
      <c r="L124" s="343">
        <v>0</v>
      </c>
      <c r="M124" s="343">
        <v>0</v>
      </c>
      <c r="N124" s="343">
        <v>0</v>
      </c>
      <c r="O124" s="343">
        <v>0</v>
      </c>
      <c r="P124" s="343">
        <v>0</v>
      </c>
      <c r="Q124" s="343">
        <v>0</v>
      </c>
      <c r="R124" s="343"/>
      <c r="S124" s="343"/>
    </row>
    <row r="125" spans="2:19" ht="12.75" customHeight="1">
      <c r="B125" s="341" t="s">
        <v>2040</v>
      </c>
      <c r="C125" s="342" t="s">
        <v>2041</v>
      </c>
      <c r="D125" s="342" t="s">
        <v>29</v>
      </c>
      <c r="E125" s="342" t="s">
        <v>1799</v>
      </c>
      <c r="F125" s="343">
        <v>0</v>
      </c>
      <c r="G125" s="343">
        <v>0</v>
      </c>
      <c r="H125" s="343">
        <v>0</v>
      </c>
      <c r="I125" s="343">
        <v>0</v>
      </c>
      <c r="J125" s="343">
        <v>0</v>
      </c>
      <c r="K125" s="343">
        <v>0</v>
      </c>
      <c r="L125" s="343">
        <v>0</v>
      </c>
      <c r="M125" s="343">
        <v>0</v>
      </c>
      <c r="N125" s="343">
        <v>0</v>
      </c>
      <c r="O125" s="343">
        <v>0</v>
      </c>
      <c r="P125" s="343">
        <v>0</v>
      </c>
      <c r="Q125" s="343">
        <v>0</v>
      </c>
      <c r="R125" s="343"/>
      <c r="S125" s="343"/>
    </row>
    <row r="126" spans="2:19" ht="12.75" customHeight="1">
      <c r="B126" s="341" t="s">
        <v>2042</v>
      </c>
      <c r="C126" s="342" t="s">
        <v>2043</v>
      </c>
      <c r="D126" s="342" t="s">
        <v>29</v>
      </c>
      <c r="E126" s="342" t="s">
        <v>1799</v>
      </c>
      <c r="F126" s="343">
        <v>0</v>
      </c>
      <c r="G126" s="343">
        <v>0</v>
      </c>
      <c r="H126" s="343">
        <v>0</v>
      </c>
      <c r="I126" s="343">
        <v>0</v>
      </c>
      <c r="J126" s="343">
        <v>0</v>
      </c>
      <c r="K126" s="343">
        <v>0</v>
      </c>
      <c r="L126" s="343">
        <v>0</v>
      </c>
      <c r="M126" s="343">
        <v>0</v>
      </c>
      <c r="N126" s="343">
        <v>0</v>
      </c>
      <c r="O126" s="343">
        <v>0</v>
      </c>
      <c r="P126" s="343">
        <v>0</v>
      </c>
      <c r="Q126" s="343">
        <v>0</v>
      </c>
      <c r="R126" s="343"/>
      <c r="S126" s="343"/>
    </row>
    <row r="127" spans="2:19" ht="12.75" customHeight="1">
      <c r="B127" s="341" t="s">
        <v>2044</v>
      </c>
      <c r="C127" s="342" t="s">
        <v>2045</v>
      </c>
      <c r="D127" s="344" t="s">
        <v>29</v>
      </c>
      <c r="E127" s="342" t="s">
        <v>1799</v>
      </c>
      <c r="F127" s="348">
        <v>0</v>
      </c>
      <c r="G127" s="345">
        <v>210.71215778271778</v>
      </c>
      <c r="H127" s="345">
        <v>211.47856895477091</v>
      </c>
      <c r="I127" s="345">
        <v>217.6199764089119</v>
      </c>
      <c r="J127" s="345">
        <v>222.45636887946338</v>
      </c>
      <c r="K127" s="345">
        <v>220.67000598155735</v>
      </c>
      <c r="L127" s="345">
        <v>222.3477634536714</v>
      </c>
      <c r="M127" s="345">
        <v>0</v>
      </c>
      <c r="N127" s="345">
        <v>0</v>
      </c>
      <c r="O127" s="345">
        <v>0</v>
      </c>
      <c r="P127" s="345">
        <v>0</v>
      </c>
      <c r="Q127" s="346">
        <v>0</v>
      </c>
      <c r="R127" s="346"/>
      <c r="S127" s="346"/>
    </row>
    <row r="128" spans="2:19" ht="12.75" customHeight="1">
      <c r="B128" s="341" t="s">
        <v>2046</v>
      </c>
      <c r="C128" s="342" t="s">
        <v>2047</v>
      </c>
      <c r="D128" s="344" t="s">
        <v>29</v>
      </c>
      <c r="E128" s="342" t="s">
        <v>1799</v>
      </c>
      <c r="F128" s="348">
        <v>0</v>
      </c>
      <c r="G128" s="345">
        <v>328.64625562970161</v>
      </c>
      <c r="H128" s="345">
        <v>323.80440919475836</v>
      </c>
      <c r="I128" s="345">
        <v>318.36284823442958</v>
      </c>
      <c r="J128" s="345">
        <v>311.40481044531543</v>
      </c>
      <c r="K128" s="345">
        <v>302.53258065298451</v>
      </c>
      <c r="L128" s="345">
        <v>292.64646360259349</v>
      </c>
      <c r="M128" s="345">
        <v>290.47303305587968</v>
      </c>
      <c r="N128" s="345">
        <v>297.40622140604307</v>
      </c>
      <c r="O128" s="345">
        <v>304.62945763601186</v>
      </c>
      <c r="P128" s="345">
        <v>312.15487581287476</v>
      </c>
      <c r="Q128" s="346">
        <v>319.99511762882094</v>
      </c>
      <c r="R128" s="346"/>
      <c r="S128" s="346"/>
    </row>
    <row r="129" spans="2:19" ht="12.75" customHeight="1">
      <c r="B129" s="341" t="s">
        <v>2048</v>
      </c>
      <c r="C129" s="342" t="s">
        <v>2049</v>
      </c>
      <c r="D129" s="342" t="s">
        <v>29</v>
      </c>
      <c r="E129" s="342" t="s">
        <v>1799</v>
      </c>
      <c r="F129" s="343">
        <v>0</v>
      </c>
      <c r="G129" s="343">
        <v>0</v>
      </c>
      <c r="H129" s="343">
        <v>0</v>
      </c>
      <c r="I129" s="343">
        <v>0</v>
      </c>
      <c r="J129" s="343">
        <v>0</v>
      </c>
      <c r="K129" s="343">
        <v>0</v>
      </c>
      <c r="L129" s="343">
        <v>0</v>
      </c>
      <c r="M129" s="343">
        <v>0</v>
      </c>
      <c r="N129" s="343">
        <v>0</v>
      </c>
      <c r="O129" s="343">
        <v>0</v>
      </c>
      <c r="P129" s="343">
        <v>0</v>
      </c>
      <c r="Q129" s="343">
        <v>0</v>
      </c>
      <c r="R129" s="343"/>
      <c r="S129" s="343"/>
    </row>
    <row r="130" spans="2:19" ht="12.75" customHeight="1">
      <c r="B130" s="341" t="s">
        <v>2050</v>
      </c>
      <c r="C130" s="342" t="s">
        <v>2051</v>
      </c>
      <c r="D130" s="344" t="s">
        <v>29</v>
      </c>
      <c r="E130" s="342" t="s">
        <v>1799</v>
      </c>
      <c r="F130" s="348">
        <v>0</v>
      </c>
      <c r="G130" s="345">
        <v>328.64625562970161</v>
      </c>
      <c r="H130" s="345">
        <v>323.80440919475836</v>
      </c>
      <c r="I130" s="345">
        <v>318.36284823442958</v>
      </c>
      <c r="J130" s="345">
        <v>311.40481044531543</v>
      </c>
      <c r="K130" s="345">
        <v>302.53258065298451</v>
      </c>
      <c r="L130" s="345">
        <v>292.64646360259349</v>
      </c>
      <c r="M130" s="345">
        <v>290.47303305587968</v>
      </c>
      <c r="N130" s="345">
        <v>297.40622140604307</v>
      </c>
      <c r="O130" s="345">
        <v>304.62945763601186</v>
      </c>
      <c r="P130" s="345">
        <v>312.15487581287476</v>
      </c>
      <c r="Q130" s="346">
        <v>319.99511762882094</v>
      </c>
      <c r="R130" s="346"/>
      <c r="S130" s="346"/>
    </row>
    <row r="131" spans="2:19" ht="12.75" customHeight="1">
      <c r="B131" s="341" t="s">
        <v>2052</v>
      </c>
      <c r="C131" s="342" t="s">
        <v>2053</v>
      </c>
      <c r="D131" s="342" t="s">
        <v>29</v>
      </c>
      <c r="E131" s="342" t="s">
        <v>1799</v>
      </c>
      <c r="F131" s="343">
        <v>0</v>
      </c>
      <c r="G131" s="343">
        <v>0</v>
      </c>
      <c r="H131" s="343">
        <v>0</v>
      </c>
      <c r="I131" s="343">
        <v>0</v>
      </c>
      <c r="J131" s="343">
        <v>0</v>
      </c>
      <c r="K131" s="343">
        <v>0</v>
      </c>
      <c r="L131" s="343">
        <v>0</v>
      </c>
      <c r="M131" s="343">
        <v>0</v>
      </c>
      <c r="N131" s="343">
        <v>0</v>
      </c>
      <c r="O131" s="343">
        <v>0</v>
      </c>
      <c r="P131" s="343">
        <v>0</v>
      </c>
      <c r="Q131" s="343">
        <v>0</v>
      </c>
      <c r="R131" s="343"/>
      <c r="S131" s="343"/>
    </row>
    <row r="132" spans="2:19" ht="12.75" customHeight="1">
      <c r="B132" s="341" t="s">
        <v>2054</v>
      </c>
      <c r="C132" s="342" t="s">
        <v>2055</v>
      </c>
      <c r="D132" s="342" t="s">
        <v>29</v>
      </c>
      <c r="E132" s="342" t="s">
        <v>1799</v>
      </c>
      <c r="F132" s="343">
        <v>0</v>
      </c>
      <c r="G132" s="343">
        <v>0</v>
      </c>
      <c r="H132" s="343">
        <v>0</v>
      </c>
      <c r="I132" s="343">
        <v>0</v>
      </c>
      <c r="J132" s="343">
        <v>0</v>
      </c>
      <c r="K132" s="343">
        <v>0</v>
      </c>
      <c r="L132" s="343">
        <v>0</v>
      </c>
      <c r="M132" s="343">
        <v>0</v>
      </c>
      <c r="N132" s="343">
        <v>0</v>
      </c>
      <c r="O132" s="343">
        <v>0</v>
      </c>
      <c r="P132" s="343">
        <v>0</v>
      </c>
      <c r="Q132" s="343">
        <v>0</v>
      </c>
      <c r="R132" s="343"/>
      <c r="S132" s="343"/>
    </row>
    <row r="133" spans="2:19" ht="12.75" customHeight="1">
      <c r="B133" s="341" t="s">
        <v>2056</v>
      </c>
      <c r="C133" s="342" t="s">
        <v>2057</v>
      </c>
      <c r="D133" s="342" t="s">
        <v>29</v>
      </c>
      <c r="E133" s="342" t="s">
        <v>1799</v>
      </c>
      <c r="F133" s="343">
        <v>0</v>
      </c>
      <c r="G133" s="343">
        <v>328.64625562970201</v>
      </c>
      <c r="H133" s="343">
        <v>323.80440919475876</v>
      </c>
      <c r="I133" s="343">
        <v>318.36284823442986</v>
      </c>
      <c r="J133" s="343">
        <v>311.40481044531549</v>
      </c>
      <c r="K133" s="343">
        <v>302.53258065298485</v>
      </c>
      <c r="L133" s="343">
        <v>292.64646360259383</v>
      </c>
      <c r="M133" s="343">
        <v>290.47303305587997</v>
      </c>
      <c r="N133" s="343">
        <v>297.40622140604336</v>
      </c>
      <c r="O133" s="343">
        <v>304.62945763601215</v>
      </c>
      <c r="P133" s="343">
        <v>312.15487581287505</v>
      </c>
      <c r="Q133" s="343">
        <v>319.99511762882122</v>
      </c>
      <c r="R133" s="343"/>
      <c r="S133" s="343"/>
    </row>
    <row r="134" spans="2:19" ht="12.75" customHeight="1">
      <c r="B134" s="341" t="s">
        <v>2058</v>
      </c>
      <c r="C134" s="342" t="s">
        <v>2059</v>
      </c>
      <c r="D134" s="344" t="s">
        <v>29</v>
      </c>
      <c r="E134" s="342" t="s">
        <v>1799</v>
      </c>
      <c r="F134" s="348">
        <v>0</v>
      </c>
      <c r="G134" s="345">
        <v>328.64625562970201</v>
      </c>
      <c r="H134" s="345">
        <v>323.80440919475876</v>
      </c>
      <c r="I134" s="345">
        <v>318.36284823442986</v>
      </c>
      <c r="J134" s="345">
        <v>311.40481044531549</v>
      </c>
      <c r="K134" s="345">
        <v>302.53258065298485</v>
      </c>
      <c r="L134" s="345">
        <v>292.64646360259383</v>
      </c>
      <c r="M134" s="345">
        <v>290.47303305587997</v>
      </c>
      <c r="N134" s="345">
        <v>297.40622140604336</v>
      </c>
      <c r="O134" s="345">
        <v>304.62945763601215</v>
      </c>
      <c r="P134" s="345">
        <v>312.15487581287505</v>
      </c>
      <c r="Q134" s="346">
        <v>319.99511762882122</v>
      </c>
      <c r="R134" s="346"/>
      <c r="S134" s="346"/>
    </row>
    <row r="135" spans="2:19" ht="12.75" customHeight="1">
      <c r="B135" s="341" t="s">
        <v>2060</v>
      </c>
      <c r="C135" s="342" t="s">
        <v>2061</v>
      </c>
      <c r="D135" s="342" t="s">
        <v>29</v>
      </c>
      <c r="E135" s="342" t="s">
        <v>1799</v>
      </c>
      <c r="F135" s="343">
        <v>0</v>
      </c>
      <c r="G135" s="343">
        <v>0</v>
      </c>
      <c r="H135" s="343">
        <v>2089.1530092003864</v>
      </c>
      <c r="I135" s="343">
        <v>2180.3731667161942</v>
      </c>
      <c r="J135" s="343">
        <v>2243.4171769232898</v>
      </c>
      <c r="K135" s="343">
        <v>2292.4137089156525</v>
      </c>
      <c r="L135" s="343">
        <v>2342.1944006981967</v>
      </c>
      <c r="M135" s="343">
        <v>2233.5391868653687</v>
      </c>
      <c r="N135" s="343">
        <v>2278.2099706026765</v>
      </c>
      <c r="O135" s="343">
        <v>2323.774170014728</v>
      </c>
      <c r="P135" s="343">
        <v>2370.2496534150232</v>
      </c>
      <c r="Q135" s="343">
        <v>2417.654646483325</v>
      </c>
      <c r="R135" s="343">
        <v>11147.551462453721</v>
      </c>
      <c r="S135" s="343"/>
    </row>
    <row r="136" spans="2:19" ht="12.75" customHeight="1">
      <c r="B136" s="341" t="s">
        <v>2062</v>
      </c>
      <c r="C136" s="342" t="s">
        <v>2063</v>
      </c>
      <c r="D136" s="342" t="s">
        <v>29</v>
      </c>
      <c r="E136" s="342" t="s">
        <v>1799</v>
      </c>
      <c r="F136" s="343">
        <v>0</v>
      </c>
      <c r="G136" s="343">
        <v>0</v>
      </c>
      <c r="H136" s="343">
        <v>0</v>
      </c>
      <c r="I136" s="343">
        <v>0</v>
      </c>
      <c r="J136" s="343">
        <v>0</v>
      </c>
      <c r="K136" s="343">
        <v>0</v>
      </c>
      <c r="L136" s="343">
        <v>0</v>
      </c>
      <c r="M136" s="343">
        <v>0</v>
      </c>
      <c r="N136" s="343">
        <v>0</v>
      </c>
      <c r="O136" s="343">
        <v>0</v>
      </c>
      <c r="P136" s="343">
        <v>0</v>
      </c>
      <c r="Q136" s="343">
        <v>0</v>
      </c>
      <c r="R136" s="343"/>
      <c r="S136" s="343"/>
    </row>
    <row r="137" spans="2:19" ht="12.75" customHeight="1">
      <c r="B137" s="341" t="s">
        <v>2064</v>
      </c>
      <c r="C137" s="342" t="s">
        <v>2065</v>
      </c>
      <c r="D137" s="342" t="s">
        <v>29</v>
      </c>
      <c r="E137" s="342" t="s">
        <v>1799</v>
      </c>
      <c r="F137" s="343">
        <v>0</v>
      </c>
      <c r="G137" s="343">
        <v>0</v>
      </c>
      <c r="H137" s="343">
        <v>-1021.1981815302995</v>
      </c>
      <c r="I137" s="343">
        <v>-1023.2586032064312</v>
      </c>
      <c r="J137" s="343">
        <v>-1022.959279664859</v>
      </c>
      <c r="K137" s="343">
        <v>-1026.5784435109085</v>
      </c>
      <c r="L137" s="343">
        <v>-1057.1645027446552</v>
      </c>
      <c r="M137" s="343">
        <v>0</v>
      </c>
      <c r="N137" s="343">
        <v>0</v>
      </c>
      <c r="O137" s="343">
        <v>0</v>
      </c>
      <c r="P137" s="343">
        <v>0</v>
      </c>
      <c r="Q137" s="343">
        <v>0</v>
      </c>
      <c r="R137" s="343"/>
      <c r="S137" s="343"/>
    </row>
    <row r="138" spans="2:19" ht="12.75" customHeight="1">
      <c r="B138" s="341" t="s">
        <v>2066</v>
      </c>
      <c r="C138" s="342" t="s">
        <v>2067</v>
      </c>
      <c r="D138" s="342" t="s">
        <v>29</v>
      </c>
      <c r="E138" s="342" t="s">
        <v>1799</v>
      </c>
      <c r="F138" s="343">
        <v>0</v>
      </c>
      <c r="G138" s="343">
        <v>0</v>
      </c>
      <c r="H138" s="343">
        <v>-664.50750318114262</v>
      </c>
      <c r="I138" s="343">
        <v>-692.43260074286684</v>
      </c>
      <c r="J138" s="343">
        <v>-711.05987036740305</v>
      </c>
      <c r="K138" s="343">
        <v>-741.19150331363551</v>
      </c>
      <c r="L138" s="343">
        <v>-758.25895407724579</v>
      </c>
      <c r="M138" s="343">
        <v>0</v>
      </c>
      <c r="N138" s="343">
        <v>0</v>
      </c>
      <c r="O138" s="343">
        <v>0</v>
      </c>
      <c r="P138" s="343">
        <v>0</v>
      </c>
      <c r="Q138" s="343">
        <v>0</v>
      </c>
      <c r="R138" s="343"/>
      <c r="S138" s="343"/>
    </row>
    <row r="139" spans="2:19" ht="12.75" customHeight="1">
      <c r="B139" s="341" t="s">
        <v>2068</v>
      </c>
      <c r="C139" s="342" t="s">
        <v>2069</v>
      </c>
      <c r="D139" s="344" t="s">
        <v>29</v>
      </c>
      <c r="E139" s="342" t="s">
        <v>1799</v>
      </c>
      <c r="F139" s="348">
        <v>0</v>
      </c>
      <c r="G139" s="345">
        <v>0</v>
      </c>
      <c r="H139" s="345">
        <v>403.44732448894422</v>
      </c>
      <c r="I139" s="345">
        <v>464.68196276689616</v>
      </c>
      <c r="J139" s="345">
        <v>509.39802689102783</v>
      </c>
      <c r="K139" s="345">
        <v>524.64376209110844</v>
      </c>
      <c r="L139" s="345">
        <v>526.77094387629563</v>
      </c>
      <c r="M139" s="345">
        <v>2233.5391868653687</v>
      </c>
      <c r="N139" s="345">
        <v>2278.2099706026765</v>
      </c>
      <c r="O139" s="345">
        <v>2323.774170014728</v>
      </c>
      <c r="P139" s="345">
        <v>2370.2496534150232</v>
      </c>
      <c r="Q139" s="346">
        <v>2417.654646483325</v>
      </c>
      <c r="R139" s="346"/>
      <c r="S139" s="346"/>
    </row>
    <row r="140" spans="2:19" ht="12.75" customHeight="1">
      <c r="B140" s="341" t="s">
        <v>2070</v>
      </c>
      <c r="C140" s="342" t="s">
        <v>2071</v>
      </c>
      <c r="D140" s="342" t="s">
        <v>29</v>
      </c>
      <c r="E140" s="342" t="s">
        <v>1799</v>
      </c>
      <c r="F140" s="343">
        <v>0</v>
      </c>
      <c r="G140" s="343">
        <v>0</v>
      </c>
      <c r="H140" s="343">
        <v>20.098614929402672</v>
      </c>
      <c r="I140" s="343">
        <v>20.234655126672834</v>
      </c>
      <c r="J140" s="343">
        <v>21.099224884554829</v>
      </c>
      <c r="K140" s="343">
        <v>21.565526796542258</v>
      </c>
      <c r="L140" s="343">
        <v>21.906725920346119</v>
      </c>
      <c r="M140" s="343">
        <v>21.239236085367626</v>
      </c>
      <c r="N140" s="343">
        <v>0</v>
      </c>
      <c r="O140" s="343">
        <v>0</v>
      </c>
      <c r="P140" s="343">
        <v>0</v>
      </c>
      <c r="Q140" s="343">
        <v>0</v>
      </c>
      <c r="R140" s="343"/>
      <c r="S140" s="343"/>
    </row>
    <row r="141" spans="2:19" ht="12.75" customHeight="1">
      <c r="B141" s="341" t="s">
        <v>2072</v>
      </c>
      <c r="C141" s="342" t="s">
        <v>2073</v>
      </c>
      <c r="D141" s="342" t="s">
        <v>29</v>
      </c>
      <c r="E141" s="342" t="s">
        <v>1799</v>
      </c>
      <c r="F141" s="343">
        <v>0</v>
      </c>
      <c r="G141" s="343">
        <v>0</v>
      </c>
      <c r="H141" s="343">
        <v>-284.12824549822835</v>
      </c>
      <c r="I141" s="343">
        <v>-303.57975755540684</v>
      </c>
      <c r="J141" s="343">
        <v>-326.42327525225966</v>
      </c>
      <c r="K141" s="343">
        <v>-343.14996288715525</v>
      </c>
      <c r="L141" s="343">
        <v>-347.12567860419193</v>
      </c>
      <c r="M141" s="343">
        <v>-255.61322872164234</v>
      </c>
      <c r="N141" s="343">
        <v>-138.64389163986544</v>
      </c>
      <c r="O141" s="343">
        <v>-49.387169131734332</v>
      </c>
      <c r="P141" s="343">
        <v>45.492674154744009</v>
      </c>
      <c r="Q141" s="343">
        <v>146.26830031388874</v>
      </c>
      <c r="R141" s="343"/>
      <c r="S141" s="343"/>
    </row>
    <row r="142" spans="2:19" ht="12.75" customHeight="1">
      <c r="B142" s="341" t="s">
        <v>2074</v>
      </c>
      <c r="C142" s="342" t="s">
        <v>2075</v>
      </c>
      <c r="D142" s="342" t="s">
        <v>29</v>
      </c>
      <c r="E142" s="342" t="s">
        <v>1799</v>
      </c>
      <c r="F142" s="343">
        <v>0</v>
      </c>
      <c r="G142" s="343">
        <v>0</v>
      </c>
      <c r="H142" s="343">
        <v>-85.992952170595032</v>
      </c>
      <c r="I142" s="343">
        <v>-88.572740735712884</v>
      </c>
      <c r="J142" s="343">
        <v>-91.229922957784282</v>
      </c>
      <c r="K142" s="343">
        <v>-93.966820646517803</v>
      </c>
      <c r="L142" s="343">
        <v>-96.785825265913346</v>
      </c>
      <c r="M142" s="343">
        <v>-99.689400023890755</v>
      </c>
      <c r="N142" s="343">
        <v>-102.68008202460749</v>
      </c>
      <c r="O142" s="343">
        <v>-105.76048448534567</v>
      </c>
      <c r="P142" s="343">
        <v>-108.93329901990606</v>
      </c>
      <c r="Q142" s="343">
        <v>-112.20129799050324</v>
      </c>
      <c r="R142" s="343"/>
      <c r="S142" s="343"/>
    </row>
    <row r="143" spans="2:19" s="341" customFormat="1" ht="12.75" customHeight="1">
      <c r="B143" s="341" t="s">
        <v>2076</v>
      </c>
      <c r="C143" s="342" t="s">
        <v>2077</v>
      </c>
      <c r="D143" s="344" t="s">
        <v>29</v>
      </c>
      <c r="E143" s="342" t="s">
        <v>1799</v>
      </c>
      <c r="F143" s="352">
        <v>0</v>
      </c>
      <c r="G143" s="353">
        <v>0</v>
      </c>
      <c r="H143" s="353">
        <v>53.424741749523491</v>
      </c>
      <c r="I143" s="353">
        <v>92.764119602449284</v>
      </c>
      <c r="J143" s="353">
        <v>112.84405356553873</v>
      </c>
      <c r="K143" s="353">
        <v>109.09250535397763</v>
      </c>
      <c r="L143" s="353">
        <v>104.76616592653647</v>
      </c>
      <c r="M143" s="353">
        <v>1899.4757942052033</v>
      </c>
      <c r="N143" s="353">
        <v>2036.8859969382036</v>
      </c>
      <c r="O143" s="353">
        <v>2168.6265163976482</v>
      </c>
      <c r="P143" s="353">
        <v>2306.8090285498611</v>
      </c>
      <c r="Q143" s="354">
        <v>2451.7216488067106</v>
      </c>
      <c r="R143" s="354"/>
      <c r="S143" s="354"/>
    </row>
    <row r="144" spans="2:19" ht="12.75" customHeight="1">
      <c r="B144" s="341" t="s">
        <v>2078</v>
      </c>
      <c r="C144" s="342" t="s">
        <v>2079</v>
      </c>
      <c r="D144" s="342" t="s">
        <v>29</v>
      </c>
      <c r="E144" s="342" t="s">
        <v>1799</v>
      </c>
      <c r="F144" s="343">
        <v>0</v>
      </c>
      <c r="G144" s="343">
        <v>0</v>
      </c>
      <c r="H144" s="343">
        <v>0</v>
      </c>
      <c r="I144" s="343">
        <v>0</v>
      </c>
      <c r="J144" s="343">
        <v>0</v>
      </c>
      <c r="K144" s="343">
        <v>-1.6063059153084478</v>
      </c>
      <c r="L144" s="343">
        <v>-2.7174779135149016</v>
      </c>
      <c r="M144" s="343">
        <v>0</v>
      </c>
      <c r="N144" s="343">
        <v>0</v>
      </c>
      <c r="O144" s="343">
        <v>0</v>
      </c>
      <c r="P144" s="343">
        <v>0</v>
      </c>
      <c r="Q144" s="343">
        <v>0</v>
      </c>
      <c r="R144" s="343"/>
      <c r="S144" s="343"/>
    </row>
    <row r="145" spans="2:19" ht="12.75" customHeight="1">
      <c r="B145" s="341" t="s">
        <v>2080</v>
      </c>
      <c r="C145" s="342" t="s">
        <v>2081</v>
      </c>
      <c r="D145" s="342" t="s">
        <v>29</v>
      </c>
      <c r="E145" s="342" t="s">
        <v>1799</v>
      </c>
      <c r="F145" s="343">
        <v>0</v>
      </c>
      <c r="G145" s="343">
        <v>0</v>
      </c>
      <c r="H145" s="343">
        <v>-12.337449273245285</v>
      </c>
      <c r="I145" s="343">
        <v>-6.9116488870621833</v>
      </c>
      <c r="J145" s="343">
        <v>-7.1720963442800674</v>
      </c>
      <c r="K145" s="343">
        <v>-1.7690782367443081</v>
      </c>
      <c r="L145" s="343">
        <v>4.5267051234184326</v>
      </c>
      <c r="M145" s="343">
        <v>1020.7957394177623</v>
      </c>
      <c r="N145" s="343">
        <v>0</v>
      </c>
      <c r="O145" s="343">
        <v>0</v>
      </c>
      <c r="P145" s="343">
        <v>0</v>
      </c>
      <c r="Q145" s="343">
        <v>0</v>
      </c>
      <c r="R145" s="343"/>
      <c r="S145" s="343"/>
    </row>
    <row r="146" spans="2:19" ht="12.75" customHeight="1">
      <c r="B146" s="341" t="s">
        <v>2082</v>
      </c>
      <c r="C146" s="342" t="s">
        <v>2083</v>
      </c>
      <c r="D146" s="344" t="s">
        <v>29</v>
      </c>
      <c r="E146" s="342" t="s">
        <v>1799</v>
      </c>
      <c r="F146" s="348">
        <v>0</v>
      </c>
      <c r="G146" s="345">
        <v>0</v>
      </c>
      <c r="H146" s="345">
        <v>41.087292476278208</v>
      </c>
      <c r="I146" s="345">
        <v>85.852470715387099</v>
      </c>
      <c r="J146" s="345">
        <v>105.67195722125867</v>
      </c>
      <c r="K146" s="345">
        <v>105.71712120192487</v>
      </c>
      <c r="L146" s="345">
        <v>106.57539313644</v>
      </c>
      <c r="M146" s="345">
        <v>2920.2715336229658</v>
      </c>
      <c r="N146" s="345">
        <v>2036.8859969382036</v>
      </c>
      <c r="O146" s="345">
        <v>2168.6265163976482</v>
      </c>
      <c r="P146" s="345">
        <v>2306.8090285498611</v>
      </c>
      <c r="Q146" s="346">
        <v>2451.7216488067106</v>
      </c>
      <c r="R146" s="346"/>
      <c r="S146" s="346"/>
    </row>
    <row r="147" spans="2:19" ht="12.75" customHeight="1">
      <c r="B147" s="341" t="s">
        <v>2084</v>
      </c>
      <c r="C147" s="342" t="s">
        <v>2085</v>
      </c>
      <c r="D147" s="342" t="s">
        <v>29</v>
      </c>
      <c r="E147" s="342" t="s">
        <v>1799</v>
      </c>
      <c r="F147" s="343">
        <v>0</v>
      </c>
      <c r="G147" s="343">
        <v>0</v>
      </c>
      <c r="H147" s="343">
        <v>-106.9870894059048</v>
      </c>
      <c r="I147" s="343">
        <v>-110.41907245413233</v>
      </c>
      <c r="J147" s="343">
        <v>-114.04038920319232</v>
      </c>
      <c r="K147" s="343">
        <v>-117.80917317750162</v>
      </c>
      <c r="L147" s="343">
        <v>-121.70250717083724</v>
      </c>
      <c r="M147" s="343">
        <v>-125.60136869056204</v>
      </c>
      <c r="N147" s="343">
        <v>-129.62513413793286</v>
      </c>
      <c r="O147" s="343">
        <v>-133.7778049351756</v>
      </c>
      <c r="P147" s="343">
        <v>-138.06351069407893</v>
      </c>
      <c r="Q147" s="343">
        <v>-142.48651332267448</v>
      </c>
      <c r="R147" s="343"/>
      <c r="S147" s="343"/>
    </row>
    <row r="148" spans="2:19" ht="12.75" customHeight="1">
      <c r="B148" s="341" t="s">
        <v>2086</v>
      </c>
      <c r="C148" s="342" t="s">
        <v>2087</v>
      </c>
      <c r="D148" s="344" t="s">
        <v>29</v>
      </c>
      <c r="E148" s="342" t="s">
        <v>1799</v>
      </c>
      <c r="F148" s="348">
        <v>0</v>
      </c>
      <c r="G148" s="345">
        <v>0</v>
      </c>
      <c r="H148" s="345">
        <v>-65.899796929626589</v>
      </c>
      <c r="I148" s="345">
        <v>-24.566601738745234</v>
      </c>
      <c r="J148" s="345">
        <v>-8.3684319819336537</v>
      </c>
      <c r="K148" s="345">
        <v>-12.092051975576751</v>
      </c>
      <c r="L148" s="345">
        <v>-15.127114034397238</v>
      </c>
      <c r="M148" s="345">
        <v>2794.6701649324036</v>
      </c>
      <c r="N148" s="345">
        <v>1907.2608628002706</v>
      </c>
      <c r="O148" s="345">
        <v>2034.8487114624727</v>
      </c>
      <c r="P148" s="345">
        <v>2168.7455178557821</v>
      </c>
      <c r="Q148" s="346">
        <v>2309.2351354840362</v>
      </c>
      <c r="R148" s="346"/>
      <c r="S148" s="346"/>
    </row>
    <row r="149" spans="2:19" ht="12.75" customHeight="1">
      <c r="B149" s="341" t="s">
        <v>2088</v>
      </c>
      <c r="C149" s="342" t="s">
        <v>2089</v>
      </c>
      <c r="D149" s="342" t="s">
        <v>29</v>
      </c>
      <c r="E149" s="342" t="s">
        <v>1799</v>
      </c>
      <c r="F149" s="343">
        <v>0</v>
      </c>
      <c r="G149" s="343">
        <v>0</v>
      </c>
      <c r="H149" s="343">
        <v>403.44732448894422</v>
      </c>
      <c r="I149" s="343">
        <v>464.68196276689616</v>
      </c>
      <c r="J149" s="343">
        <v>509.39802689102783</v>
      </c>
      <c r="K149" s="343">
        <v>524.64376209110844</v>
      </c>
      <c r="L149" s="343">
        <v>526.77094387629563</v>
      </c>
      <c r="M149" s="343">
        <v>2233.5391868653687</v>
      </c>
      <c r="N149" s="343">
        <v>2278.2099706026765</v>
      </c>
      <c r="O149" s="343">
        <v>2323.774170014728</v>
      </c>
      <c r="P149" s="343">
        <v>2370.2496534150232</v>
      </c>
      <c r="Q149" s="343">
        <v>2417.654646483325</v>
      </c>
      <c r="R149" s="343"/>
      <c r="S149" s="343"/>
    </row>
    <row r="150" spans="2:19" ht="12.75" customHeight="1">
      <c r="B150" s="341" t="s">
        <v>2090</v>
      </c>
      <c r="C150" s="342" t="s">
        <v>2091</v>
      </c>
      <c r="D150" s="342" t="s">
        <v>29</v>
      </c>
      <c r="E150" s="342" t="s">
        <v>1799</v>
      </c>
      <c r="F150" s="343">
        <v>0</v>
      </c>
      <c r="G150" s="343">
        <v>0</v>
      </c>
      <c r="H150" s="343">
        <v>664.50750318114262</v>
      </c>
      <c r="I150" s="343">
        <v>692.43260074286684</v>
      </c>
      <c r="J150" s="343">
        <v>711.05987036740305</v>
      </c>
      <c r="K150" s="343">
        <v>741.19150331363551</v>
      </c>
      <c r="L150" s="343">
        <v>758.25895407724579</v>
      </c>
      <c r="M150" s="343">
        <v>0</v>
      </c>
      <c r="N150" s="343">
        <v>0</v>
      </c>
      <c r="O150" s="343">
        <v>0</v>
      </c>
      <c r="P150" s="343">
        <v>0</v>
      </c>
      <c r="Q150" s="343">
        <v>0</v>
      </c>
      <c r="R150" s="343"/>
      <c r="S150" s="343"/>
    </row>
    <row r="151" spans="2:19" ht="12.75" customHeight="1">
      <c r="B151" s="341" t="s">
        <v>2092</v>
      </c>
      <c r="C151" s="342" t="s">
        <v>2093</v>
      </c>
      <c r="D151" s="342" t="s">
        <v>29</v>
      </c>
      <c r="E151" s="342" t="s">
        <v>1799</v>
      </c>
      <c r="F151" s="343">
        <v>0</v>
      </c>
      <c r="G151" s="343">
        <v>0</v>
      </c>
      <c r="H151" s="343">
        <v>0</v>
      </c>
      <c r="I151" s="343">
        <v>0</v>
      </c>
      <c r="J151" s="343">
        <v>0</v>
      </c>
      <c r="K151" s="343">
        <v>0</v>
      </c>
      <c r="L151" s="343">
        <v>0</v>
      </c>
      <c r="M151" s="343">
        <v>18.100000000000001</v>
      </c>
      <c r="N151" s="343">
        <v>0</v>
      </c>
      <c r="O151" s="343">
        <v>0</v>
      </c>
      <c r="P151" s="343">
        <v>0</v>
      </c>
      <c r="Q151" s="343">
        <v>0</v>
      </c>
      <c r="R151" s="343"/>
      <c r="S151" s="343"/>
    </row>
    <row r="152" spans="2:19" ht="12.75" customHeight="1">
      <c r="B152" s="341" t="s">
        <v>2094</v>
      </c>
      <c r="C152" s="342" t="s">
        <v>2095</v>
      </c>
      <c r="D152" s="342" t="s">
        <v>29</v>
      </c>
      <c r="E152" s="342" t="s">
        <v>1799</v>
      </c>
      <c r="F152" s="343">
        <v>0</v>
      </c>
      <c r="G152" s="343">
        <v>0</v>
      </c>
      <c r="H152" s="343">
        <v>23.980407536484563</v>
      </c>
      <c r="I152" s="343">
        <v>-52.650650709403067</v>
      </c>
      <c r="J152" s="343">
        <v>-28.669978243677861</v>
      </c>
      <c r="K152" s="343">
        <v>-8.5417042468783393</v>
      </c>
      <c r="L152" s="343">
        <v>-10.301623368309833</v>
      </c>
      <c r="M152" s="343">
        <v>891.4389436326378</v>
      </c>
      <c r="N152" s="343">
        <v>0</v>
      </c>
      <c r="O152" s="343">
        <v>0</v>
      </c>
      <c r="P152" s="343">
        <v>0</v>
      </c>
      <c r="Q152" s="343">
        <v>0</v>
      </c>
      <c r="R152" s="343"/>
      <c r="S152" s="343"/>
    </row>
    <row r="153" spans="2:19" ht="12.75" customHeight="1">
      <c r="B153" s="341" t="s">
        <v>2096</v>
      </c>
      <c r="C153" s="342" t="s">
        <v>2097</v>
      </c>
      <c r="D153" s="342" t="s">
        <v>29</v>
      </c>
      <c r="E153" s="342" t="s">
        <v>1799</v>
      </c>
      <c r="F153" s="343">
        <v>0</v>
      </c>
      <c r="G153" s="343">
        <v>0</v>
      </c>
      <c r="H153" s="343">
        <v>10.768792193526451</v>
      </c>
      <c r="I153" s="343">
        <v>41.069551540856537</v>
      </c>
      <c r="J153" s="343">
        <v>6.4302502085361084</v>
      </c>
      <c r="K153" s="343">
        <v>-55.016599260480234</v>
      </c>
      <c r="L153" s="343">
        <v>-28.802989362841117</v>
      </c>
      <c r="M153" s="343">
        <v>-1008.0183244299444</v>
      </c>
      <c r="N153" s="343">
        <v>0</v>
      </c>
      <c r="O153" s="343">
        <v>0</v>
      </c>
      <c r="P153" s="343">
        <v>0</v>
      </c>
      <c r="Q153" s="343">
        <v>0</v>
      </c>
      <c r="R153" s="343"/>
      <c r="S153" s="343"/>
    </row>
    <row r="154" spans="2:19" ht="12.75" customHeight="1">
      <c r="B154" s="341" t="s">
        <v>2098</v>
      </c>
      <c r="C154" s="342" t="s">
        <v>2099</v>
      </c>
      <c r="D154" s="342" t="s">
        <v>29</v>
      </c>
      <c r="E154" s="342" t="s">
        <v>1799</v>
      </c>
      <c r="F154" s="343">
        <v>0</v>
      </c>
      <c r="G154" s="343">
        <v>0</v>
      </c>
      <c r="H154" s="343">
        <v>-22.600486607573401</v>
      </c>
      <c r="I154" s="343">
        <v>-23.053445178398029</v>
      </c>
      <c r="J154" s="343">
        <v>-23.531833019440839</v>
      </c>
      <c r="K154" s="343">
        <v>0</v>
      </c>
      <c r="L154" s="343">
        <v>0</v>
      </c>
      <c r="M154" s="343">
        <v>0</v>
      </c>
      <c r="N154" s="343">
        <v>0</v>
      </c>
      <c r="O154" s="343">
        <v>0</v>
      </c>
      <c r="P154" s="343">
        <v>0</v>
      </c>
      <c r="Q154" s="343">
        <v>0</v>
      </c>
      <c r="R154" s="343"/>
      <c r="S154" s="343"/>
    </row>
    <row r="155" spans="2:19" ht="12.75" customHeight="1">
      <c r="B155" s="341" t="s">
        <v>2100</v>
      </c>
      <c r="C155" s="342" t="s">
        <v>2101</v>
      </c>
      <c r="D155" s="342" t="s">
        <v>29</v>
      </c>
      <c r="E155" s="342" t="s">
        <v>1799</v>
      </c>
      <c r="F155" s="343">
        <v>0</v>
      </c>
      <c r="G155" s="343">
        <v>0</v>
      </c>
      <c r="H155" s="343">
        <v>0</v>
      </c>
      <c r="I155" s="343">
        <v>0</v>
      </c>
      <c r="J155" s="343">
        <v>0</v>
      </c>
      <c r="K155" s="343">
        <v>0</v>
      </c>
      <c r="L155" s="343">
        <v>0</v>
      </c>
      <c r="M155" s="343">
        <v>0</v>
      </c>
      <c r="N155" s="343">
        <v>0</v>
      </c>
      <c r="O155" s="343">
        <v>0</v>
      </c>
      <c r="P155" s="343">
        <v>0</v>
      </c>
      <c r="Q155" s="343">
        <v>0</v>
      </c>
      <c r="R155" s="343"/>
      <c r="S155" s="343"/>
    </row>
    <row r="156" spans="2:19" ht="12.75" customHeight="1">
      <c r="B156" s="341" t="s">
        <v>2102</v>
      </c>
      <c r="C156" s="342" t="s">
        <v>2103</v>
      </c>
      <c r="D156" s="342" t="s">
        <v>29</v>
      </c>
      <c r="E156" s="342" t="s">
        <v>1799</v>
      </c>
      <c r="F156" s="343">
        <v>0</v>
      </c>
      <c r="G156" s="343">
        <v>0</v>
      </c>
      <c r="H156" s="343">
        <v>0</v>
      </c>
      <c r="I156" s="343">
        <v>0</v>
      </c>
      <c r="J156" s="343">
        <v>0</v>
      </c>
      <c r="K156" s="343">
        <v>0</v>
      </c>
      <c r="L156" s="343">
        <v>0</v>
      </c>
      <c r="M156" s="343">
        <v>0</v>
      </c>
      <c r="N156" s="343">
        <v>0</v>
      </c>
      <c r="O156" s="343">
        <v>0</v>
      </c>
      <c r="P156" s="343">
        <v>0</v>
      </c>
      <c r="Q156" s="343">
        <v>0</v>
      </c>
      <c r="R156" s="343"/>
      <c r="S156" s="343"/>
    </row>
    <row r="157" spans="2:19" ht="12.75" customHeight="1">
      <c r="B157" s="341" t="s">
        <v>2104</v>
      </c>
      <c r="C157" s="342" t="s">
        <v>2105</v>
      </c>
      <c r="D157" s="344" t="s">
        <v>29</v>
      </c>
      <c r="E157" s="342" t="s">
        <v>1799</v>
      </c>
      <c r="F157" s="348">
        <v>0</v>
      </c>
      <c r="G157" s="345">
        <v>0</v>
      </c>
      <c r="H157" s="345">
        <v>1080.1035407925244</v>
      </c>
      <c r="I157" s="345">
        <v>1122.4800191628185</v>
      </c>
      <c r="J157" s="345">
        <v>1174.6863362038482</v>
      </c>
      <c r="K157" s="345">
        <v>1202.2769618973853</v>
      </c>
      <c r="L157" s="345">
        <v>1245.9252852223906</v>
      </c>
      <c r="M157" s="345">
        <v>2135.0598060680622</v>
      </c>
      <c r="N157" s="345">
        <v>2278.2099706026765</v>
      </c>
      <c r="O157" s="345">
        <v>2323.774170014728</v>
      </c>
      <c r="P157" s="345">
        <v>2370.2496534150232</v>
      </c>
      <c r="Q157" s="346">
        <v>2417.654646483325</v>
      </c>
      <c r="R157" s="346"/>
      <c r="S157" s="346"/>
    </row>
    <row r="158" spans="2:19" ht="12.75" customHeight="1">
      <c r="B158" s="341" t="s">
        <v>2106</v>
      </c>
      <c r="C158" s="342" t="s">
        <v>2107</v>
      </c>
      <c r="D158" s="342" t="s">
        <v>29</v>
      </c>
      <c r="E158" s="342" t="s">
        <v>1799</v>
      </c>
      <c r="F158" s="343">
        <v>0</v>
      </c>
      <c r="G158" s="343">
        <v>0</v>
      </c>
      <c r="H158" s="343">
        <v>20.098614929402672</v>
      </c>
      <c r="I158" s="343">
        <v>20.234655126672834</v>
      </c>
      <c r="J158" s="343">
        <v>21.099224884554829</v>
      </c>
      <c r="K158" s="343">
        <v>21.565526796542258</v>
      </c>
      <c r="L158" s="343">
        <v>21.906725920346119</v>
      </c>
      <c r="M158" s="343">
        <v>21.239236085367626</v>
      </c>
      <c r="N158" s="343">
        <v>0</v>
      </c>
      <c r="O158" s="343">
        <v>0</v>
      </c>
      <c r="P158" s="343">
        <v>0</v>
      </c>
      <c r="Q158" s="343">
        <v>0</v>
      </c>
      <c r="R158" s="343"/>
      <c r="S158" s="343"/>
    </row>
    <row r="159" spans="2:19" ht="12.75" customHeight="1">
      <c r="B159" s="341" t="s">
        <v>2108</v>
      </c>
      <c r="C159" s="342" t="s">
        <v>2109</v>
      </c>
      <c r="D159" s="342" t="s">
        <v>29</v>
      </c>
      <c r="E159" s="342" t="s">
        <v>1799</v>
      </c>
      <c r="F159" s="343">
        <v>0</v>
      </c>
      <c r="G159" s="343">
        <v>0</v>
      </c>
      <c r="H159" s="343">
        <v>-284.12824549822835</v>
      </c>
      <c r="I159" s="343">
        <v>-303.57975755540684</v>
      </c>
      <c r="J159" s="343">
        <v>-326.42327525225966</v>
      </c>
      <c r="K159" s="343">
        <v>-343.14996288715525</v>
      </c>
      <c r="L159" s="343">
        <v>-347.12567860419193</v>
      </c>
      <c r="M159" s="343">
        <v>-255.61322872164234</v>
      </c>
      <c r="N159" s="343">
        <v>-138.64389163986544</v>
      </c>
      <c r="O159" s="343">
        <v>-49.387169131734332</v>
      </c>
      <c r="P159" s="343">
        <v>45.492674154744009</v>
      </c>
      <c r="Q159" s="343">
        <v>146.26830031388874</v>
      </c>
      <c r="R159" s="343"/>
      <c r="S159" s="343"/>
    </row>
    <row r="160" spans="2:19" ht="12.75" customHeight="1">
      <c r="B160" s="341" t="s">
        <v>2110</v>
      </c>
      <c r="C160" s="342" t="s">
        <v>2111</v>
      </c>
      <c r="D160" s="342" t="s">
        <v>29</v>
      </c>
      <c r="E160" s="342" t="s">
        <v>1799</v>
      </c>
      <c r="F160" s="343">
        <v>0</v>
      </c>
      <c r="G160" s="343">
        <v>0</v>
      </c>
      <c r="H160" s="343">
        <v>0</v>
      </c>
      <c r="I160" s="343">
        <v>0</v>
      </c>
      <c r="J160" s="343">
        <v>0</v>
      </c>
      <c r="K160" s="343">
        <v>-1.6063059153084478</v>
      </c>
      <c r="L160" s="343">
        <v>-2.7174779135149016</v>
      </c>
      <c r="M160" s="343">
        <v>0</v>
      </c>
      <c r="N160" s="343">
        <v>0</v>
      </c>
      <c r="O160" s="343">
        <v>0</v>
      </c>
      <c r="P160" s="343">
        <v>0</v>
      </c>
      <c r="Q160" s="343">
        <v>0</v>
      </c>
      <c r="R160" s="343"/>
      <c r="S160" s="343"/>
    </row>
    <row r="161" spans="2:19" ht="12.75" customHeight="1">
      <c r="B161" s="341" t="s">
        <v>2112</v>
      </c>
      <c r="C161" s="342" t="s">
        <v>2113</v>
      </c>
      <c r="D161" s="344" t="s">
        <v>29</v>
      </c>
      <c r="E161" s="342" t="s">
        <v>1799</v>
      </c>
      <c r="F161" s="348">
        <v>0</v>
      </c>
      <c r="G161" s="345">
        <v>0</v>
      </c>
      <c r="H161" s="345">
        <v>816.0739102236987</v>
      </c>
      <c r="I161" s="345">
        <v>839.13491673408453</v>
      </c>
      <c r="J161" s="345">
        <v>869.36228583614343</v>
      </c>
      <c r="K161" s="345">
        <v>879.08621989146377</v>
      </c>
      <c r="L161" s="345">
        <v>917.98885462502983</v>
      </c>
      <c r="M161" s="345">
        <v>1900.6858134317874</v>
      </c>
      <c r="N161" s="345">
        <v>2139.5660789628109</v>
      </c>
      <c r="O161" s="345">
        <v>2274.3870008829936</v>
      </c>
      <c r="P161" s="345">
        <v>2415.7423275697674</v>
      </c>
      <c r="Q161" s="346">
        <v>2563.9229467972136</v>
      </c>
      <c r="R161" s="346"/>
      <c r="S161" s="346"/>
    </row>
    <row r="162" spans="2:19" ht="12.75" customHeight="1">
      <c r="B162" s="341" t="s">
        <v>2114</v>
      </c>
      <c r="C162" s="342" t="s">
        <v>2115</v>
      </c>
      <c r="D162" s="342" t="s">
        <v>29</v>
      </c>
      <c r="E162" s="342" t="s">
        <v>1799</v>
      </c>
      <c r="F162" s="343">
        <v>0</v>
      </c>
      <c r="G162" s="343">
        <v>0</v>
      </c>
      <c r="H162" s="343">
        <v>-1090.6219276513275</v>
      </c>
      <c r="I162" s="343">
        <v>-1263.0976066757014</v>
      </c>
      <c r="J162" s="343">
        <v>-1290.6000989705967</v>
      </c>
      <c r="K162" s="343">
        <v>-969.0332516660427</v>
      </c>
      <c r="L162" s="343">
        <v>-730.9140082207258</v>
      </c>
      <c r="M162" s="343">
        <v>0</v>
      </c>
      <c r="N162" s="343">
        <v>0</v>
      </c>
      <c r="O162" s="343">
        <v>0</v>
      </c>
      <c r="P162" s="343">
        <v>0</v>
      </c>
      <c r="Q162" s="343">
        <v>0</v>
      </c>
      <c r="R162" s="343"/>
      <c r="S162" s="343"/>
    </row>
    <row r="163" spans="2:19" ht="12.75" customHeight="1">
      <c r="B163" s="341" t="s">
        <v>2116</v>
      </c>
      <c r="C163" s="342" t="s">
        <v>2117</v>
      </c>
      <c r="D163" s="342" t="s">
        <v>29</v>
      </c>
      <c r="E163" s="342" t="s">
        <v>1799</v>
      </c>
      <c r="F163" s="343">
        <v>0</v>
      </c>
      <c r="G163" s="343">
        <v>0</v>
      </c>
      <c r="H163" s="343">
        <v>0</v>
      </c>
      <c r="I163" s="343">
        <v>0</v>
      </c>
      <c r="J163" s="343">
        <v>0</v>
      </c>
      <c r="K163" s="343">
        <v>0</v>
      </c>
      <c r="L163" s="343">
        <v>0</v>
      </c>
      <c r="M163" s="343">
        <v>1504.7447204</v>
      </c>
      <c r="N163" s="343">
        <v>0</v>
      </c>
      <c r="O163" s="343">
        <v>0</v>
      </c>
      <c r="P163" s="343">
        <v>0</v>
      </c>
      <c r="Q163" s="343">
        <v>0</v>
      </c>
      <c r="R163" s="343"/>
      <c r="S163" s="343"/>
    </row>
    <row r="164" spans="2:19" ht="12.75" customHeight="1">
      <c r="B164" s="341" t="s">
        <v>2118</v>
      </c>
      <c r="C164" s="342" t="s">
        <v>2119</v>
      </c>
      <c r="D164" s="344" t="s">
        <v>29</v>
      </c>
      <c r="E164" s="342" t="s">
        <v>1799</v>
      </c>
      <c r="F164" s="348">
        <v>0</v>
      </c>
      <c r="G164" s="345">
        <v>0</v>
      </c>
      <c r="H164" s="345">
        <v>-1090.6219276513275</v>
      </c>
      <c r="I164" s="345">
        <v>-1263.0976066757014</v>
      </c>
      <c r="J164" s="345">
        <v>-1290.6000989705967</v>
      </c>
      <c r="K164" s="345">
        <v>-969.0332516660427</v>
      </c>
      <c r="L164" s="345">
        <v>-730.9140082207258</v>
      </c>
      <c r="M164" s="345">
        <v>1504.7447204</v>
      </c>
      <c r="N164" s="345">
        <v>0</v>
      </c>
      <c r="O164" s="345">
        <v>0</v>
      </c>
      <c r="P164" s="345">
        <v>0</v>
      </c>
      <c r="Q164" s="346">
        <v>0</v>
      </c>
      <c r="R164" s="346"/>
      <c r="S164" s="346"/>
    </row>
    <row r="165" spans="2:19" ht="12.75" customHeight="1">
      <c r="B165" s="341" t="s">
        <v>2120</v>
      </c>
      <c r="C165" s="342" t="s">
        <v>2121</v>
      </c>
      <c r="D165" s="344" t="s">
        <v>29</v>
      </c>
      <c r="E165" s="342" t="s">
        <v>1799</v>
      </c>
      <c r="F165" s="348">
        <v>0</v>
      </c>
      <c r="G165" s="345">
        <v>0</v>
      </c>
      <c r="H165" s="345">
        <v>-274.54801742762879</v>
      </c>
      <c r="I165" s="345">
        <v>-423.96268994161687</v>
      </c>
      <c r="J165" s="345">
        <v>-421.23781313445329</v>
      </c>
      <c r="K165" s="345">
        <v>-89.947031774578932</v>
      </c>
      <c r="L165" s="345">
        <v>187.07484640430403</v>
      </c>
      <c r="M165" s="345">
        <v>3405.4305338317872</v>
      </c>
      <c r="N165" s="345">
        <v>2139.5660789628109</v>
      </c>
      <c r="O165" s="345">
        <v>2274.3870008829936</v>
      </c>
      <c r="P165" s="345">
        <v>2415.7423275697674</v>
      </c>
      <c r="Q165" s="346">
        <v>2563.9229467972136</v>
      </c>
      <c r="R165" s="346"/>
      <c r="S165" s="346"/>
    </row>
    <row r="166" spans="2:19" ht="12.75" customHeight="1">
      <c r="B166" s="341" t="s">
        <v>2122</v>
      </c>
      <c r="C166" s="342" t="s">
        <v>2123</v>
      </c>
      <c r="D166" s="342" t="s">
        <v>29</v>
      </c>
      <c r="E166" s="342" t="s">
        <v>1799</v>
      </c>
      <c r="F166" s="343">
        <v>0</v>
      </c>
      <c r="G166" s="343">
        <v>0</v>
      </c>
      <c r="H166" s="343">
        <v>-106.9870894059048</v>
      </c>
      <c r="I166" s="343">
        <v>-110.41907245413233</v>
      </c>
      <c r="J166" s="343">
        <v>-114.04038920319232</v>
      </c>
      <c r="K166" s="343">
        <v>-117.80917317750162</v>
      </c>
      <c r="L166" s="343">
        <v>-121.70250717083724</v>
      </c>
      <c r="M166" s="343">
        <v>-125.60136869056204</v>
      </c>
      <c r="N166" s="343">
        <v>-129.62513413793286</v>
      </c>
      <c r="O166" s="343">
        <v>-133.7778049351756</v>
      </c>
      <c r="P166" s="343">
        <v>-138.06351069407893</v>
      </c>
      <c r="Q166" s="343">
        <v>-142.48651332267448</v>
      </c>
      <c r="R166" s="343"/>
      <c r="S166" s="343"/>
    </row>
    <row r="167" spans="2:19" ht="12.75" customHeight="1">
      <c r="B167" s="341" t="s">
        <v>2124</v>
      </c>
      <c r="C167" s="342" t="s">
        <v>2125</v>
      </c>
      <c r="D167" s="342" t="s">
        <v>29</v>
      </c>
      <c r="E167" s="342" t="s">
        <v>1799</v>
      </c>
      <c r="F167" s="343">
        <v>0</v>
      </c>
      <c r="G167" s="343">
        <v>0</v>
      </c>
      <c r="H167" s="343">
        <v>0</v>
      </c>
      <c r="I167" s="343">
        <v>0</v>
      </c>
      <c r="J167" s="343">
        <v>0</v>
      </c>
      <c r="K167" s="343">
        <v>0</v>
      </c>
      <c r="L167" s="343">
        <v>0</v>
      </c>
      <c r="M167" s="343">
        <v>0</v>
      </c>
      <c r="N167" s="343">
        <v>0</v>
      </c>
      <c r="O167" s="343">
        <v>0</v>
      </c>
      <c r="P167" s="343">
        <v>0</v>
      </c>
      <c r="Q167" s="343">
        <v>0</v>
      </c>
      <c r="R167" s="343"/>
      <c r="S167" s="343"/>
    </row>
    <row r="168" spans="2:19" ht="12.75" customHeight="1">
      <c r="B168" s="341" t="s">
        <v>2126</v>
      </c>
      <c r="C168" s="342" t="s">
        <v>2127</v>
      </c>
      <c r="D168" s="342" t="s">
        <v>29</v>
      </c>
      <c r="E168" s="342" t="s">
        <v>1799</v>
      </c>
      <c r="F168" s="343">
        <v>0</v>
      </c>
      <c r="G168" s="343">
        <v>0</v>
      </c>
      <c r="H168" s="343">
        <v>0</v>
      </c>
      <c r="I168" s="343">
        <v>0</v>
      </c>
      <c r="J168" s="343">
        <v>0</v>
      </c>
      <c r="K168" s="343">
        <v>0</v>
      </c>
      <c r="L168" s="343">
        <v>0</v>
      </c>
      <c r="M168" s="343">
        <v>0</v>
      </c>
      <c r="N168" s="343">
        <v>0</v>
      </c>
      <c r="O168" s="343">
        <v>0</v>
      </c>
      <c r="P168" s="343">
        <v>0</v>
      </c>
      <c r="Q168" s="343">
        <v>0</v>
      </c>
      <c r="R168" s="343"/>
      <c r="S168" s="343"/>
    </row>
    <row r="169" spans="2:19" ht="12.75" customHeight="1">
      <c r="B169" s="341" t="s">
        <v>2128</v>
      </c>
      <c r="C169" s="342" t="s">
        <v>2129</v>
      </c>
      <c r="D169" s="344" t="s">
        <v>29</v>
      </c>
      <c r="E169" s="342" t="s">
        <v>1799</v>
      </c>
      <c r="F169" s="348">
        <v>0</v>
      </c>
      <c r="G169" s="345">
        <v>0</v>
      </c>
      <c r="H169" s="345">
        <v>-106.9870894059048</v>
      </c>
      <c r="I169" s="345">
        <v>-110.41907245413233</v>
      </c>
      <c r="J169" s="345">
        <v>-114.04038920319232</v>
      </c>
      <c r="K169" s="345">
        <v>-117.80917317750162</v>
      </c>
      <c r="L169" s="345">
        <v>-121.70250717083724</v>
      </c>
      <c r="M169" s="345">
        <v>-125.60136869056204</v>
      </c>
      <c r="N169" s="345">
        <v>-129.62513413793286</v>
      </c>
      <c r="O169" s="345">
        <v>-133.7778049351756</v>
      </c>
      <c r="P169" s="345">
        <v>-138.06351069407893</v>
      </c>
      <c r="Q169" s="346">
        <v>-142.48651332267448</v>
      </c>
      <c r="R169" s="346"/>
      <c r="S169" s="346"/>
    </row>
    <row r="170" spans="2:19" ht="12.75" customHeight="1">
      <c r="B170" s="341" t="s">
        <v>2130</v>
      </c>
      <c r="C170" s="342" t="s">
        <v>2131</v>
      </c>
      <c r="D170" s="344" t="s">
        <v>29</v>
      </c>
      <c r="E170" s="342" t="s">
        <v>1799</v>
      </c>
      <c r="F170" s="348">
        <v>0</v>
      </c>
      <c r="G170" s="345">
        <v>0</v>
      </c>
      <c r="H170" s="345">
        <v>-381.53510683353358</v>
      </c>
      <c r="I170" s="345">
        <v>-534.38176239574921</v>
      </c>
      <c r="J170" s="345">
        <v>-535.27820233764555</v>
      </c>
      <c r="K170" s="345">
        <v>-207.75620495208057</v>
      </c>
      <c r="L170" s="345">
        <v>65.372339233466789</v>
      </c>
      <c r="M170" s="345">
        <v>3279.8291651412251</v>
      </c>
      <c r="N170" s="345">
        <v>2009.940944824878</v>
      </c>
      <c r="O170" s="345">
        <v>2140.6091959478181</v>
      </c>
      <c r="P170" s="345">
        <v>2277.6788168756884</v>
      </c>
      <c r="Q170" s="346">
        <v>2421.4364334745392</v>
      </c>
      <c r="R170" s="346"/>
      <c r="S170" s="346"/>
    </row>
    <row r="171" spans="2:19" ht="12.75" customHeight="1">
      <c r="B171" s="341" t="s">
        <v>2132</v>
      </c>
      <c r="C171" s="342" t="s">
        <v>2133</v>
      </c>
      <c r="D171" s="342" t="s">
        <v>29</v>
      </c>
      <c r="E171" s="342" t="s">
        <v>1799</v>
      </c>
      <c r="F171" s="343">
        <v>0</v>
      </c>
      <c r="G171" s="343">
        <v>15518.707912262878</v>
      </c>
      <c r="H171" s="343">
        <v>15944.822336733065</v>
      </c>
      <c r="I171" s="343">
        <v>16515.4873426659</v>
      </c>
      <c r="J171" s="343">
        <v>17095.027571269093</v>
      </c>
      <c r="K171" s="343">
        <v>17322.869319621499</v>
      </c>
      <c r="L171" s="343">
        <v>17295.52437376498</v>
      </c>
      <c r="M171" s="343">
        <v>17295.52437376498</v>
      </c>
      <c r="N171" s="343">
        <v>17295.52437376498</v>
      </c>
      <c r="O171" s="343">
        <v>17295.52437376498</v>
      </c>
      <c r="P171" s="343">
        <v>17295.52437376498</v>
      </c>
      <c r="Q171" s="343">
        <v>17295.52437376498</v>
      </c>
      <c r="R171" s="343"/>
      <c r="S171" s="343"/>
    </row>
    <row r="172" spans="2:19" ht="12.75" customHeight="1">
      <c r="B172" s="341" t="s">
        <v>2134</v>
      </c>
      <c r="C172" s="342" t="s">
        <v>2135</v>
      </c>
      <c r="D172" s="342" t="s">
        <v>29</v>
      </c>
      <c r="E172" s="342" t="s">
        <v>1799</v>
      </c>
      <c r="F172" s="343">
        <v>0</v>
      </c>
      <c r="G172" s="343">
        <v>1504.7447204</v>
      </c>
      <c r="H172" s="343">
        <v>1504.7447204</v>
      </c>
      <c r="I172" s="343">
        <v>1504.7447204</v>
      </c>
      <c r="J172" s="343">
        <v>1504.7447204</v>
      </c>
      <c r="K172" s="343">
        <v>1504.7447204</v>
      </c>
      <c r="L172" s="343">
        <v>1504.7447204</v>
      </c>
      <c r="M172" s="343">
        <v>0</v>
      </c>
      <c r="N172" s="343">
        <v>0</v>
      </c>
      <c r="O172" s="343">
        <v>0</v>
      </c>
      <c r="P172" s="343">
        <v>0</v>
      </c>
      <c r="Q172" s="343">
        <v>0</v>
      </c>
      <c r="R172" s="343"/>
      <c r="S172" s="343"/>
    </row>
    <row r="173" spans="2:19" ht="12.75" customHeight="1">
      <c r="B173" s="342" t="s">
        <v>2136</v>
      </c>
      <c r="C173" s="342" t="s">
        <v>2137</v>
      </c>
      <c r="D173" s="342" t="s">
        <v>29</v>
      </c>
      <c r="E173" s="342" t="s">
        <v>1799</v>
      </c>
      <c r="F173" s="343">
        <v>0</v>
      </c>
      <c r="G173" s="343">
        <v>0</v>
      </c>
      <c r="H173" s="343">
        <v>0</v>
      </c>
      <c r="I173" s="343">
        <v>0</v>
      </c>
      <c r="J173" s="343">
        <v>0</v>
      </c>
      <c r="K173" s="343">
        <v>0</v>
      </c>
      <c r="L173" s="343">
        <v>0</v>
      </c>
      <c r="M173" s="343">
        <v>0</v>
      </c>
      <c r="N173" s="343">
        <v>0</v>
      </c>
      <c r="O173" s="343">
        <v>0</v>
      </c>
      <c r="P173" s="343">
        <v>0</v>
      </c>
      <c r="Q173" s="343">
        <v>0</v>
      </c>
      <c r="R173" s="343"/>
      <c r="S173" s="343"/>
    </row>
    <row r="174" spans="2:19" ht="12.75" customHeight="1">
      <c r="B174" s="341" t="s">
        <v>2138</v>
      </c>
      <c r="C174" s="342" t="s">
        <v>2139</v>
      </c>
      <c r="D174" s="344" t="s">
        <v>29</v>
      </c>
      <c r="E174" s="342" t="s">
        <v>1799</v>
      </c>
      <c r="F174" s="348">
        <v>0</v>
      </c>
      <c r="G174" s="345">
        <v>17023.452632662877</v>
      </c>
      <c r="H174" s="345">
        <v>17449.567057133063</v>
      </c>
      <c r="I174" s="345">
        <v>18020.232063065901</v>
      </c>
      <c r="J174" s="345">
        <v>18599.772291669091</v>
      </c>
      <c r="K174" s="345">
        <v>18827.614040021501</v>
      </c>
      <c r="L174" s="345">
        <v>18800.269094164978</v>
      </c>
      <c r="M174" s="345">
        <v>17295.52437376498</v>
      </c>
      <c r="N174" s="345">
        <v>17295.52437376498</v>
      </c>
      <c r="O174" s="345">
        <v>17295.52437376498</v>
      </c>
      <c r="P174" s="345">
        <v>17295.52437376498</v>
      </c>
      <c r="Q174" s="346">
        <v>17295.52437376498</v>
      </c>
      <c r="R174" s="346"/>
      <c r="S174" s="346"/>
    </row>
    <row r="175" spans="2:19" ht="12.75" customHeight="1">
      <c r="B175" s="341" t="s">
        <v>2140</v>
      </c>
      <c r="C175" s="342" t="s">
        <v>2141</v>
      </c>
      <c r="D175" s="342" t="s">
        <v>29</v>
      </c>
      <c r="E175" s="342" t="s">
        <v>1799</v>
      </c>
      <c r="F175" s="343">
        <v>0</v>
      </c>
      <c r="G175" s="343">
        <v>18.100000000000001</v>
      </c>
      <c r="H175" s="343">
        <v>18.100000000000001</v>
      </c>
      <c r="I175" s="343">
        <v>18.100000000000001</v>
      </c>
      <c r="J175" s="343">
        <v>18.100000000000001</v>
      </c>
      <c r="K175" s="343">
        <v>18.100000000000001</v>
      </c>
      <c r="L175" s="343">
        <v>18.100000000000001</v>
      </c>
      <c r="M175" s="343">
        <v>0</v>
      </c>
      <c r="N175" s="343">
        <v>0</v>
      </c>
      <c r="O175" s="343">
        <v>0</v>
      </c>
      <c r="P175" s="343">
        <v>0</v>
      </c>
      <c r="Q175" s="343">
        <v>0</v>
      </c>
      <c r="R175" s="343"/>
      <c r="S175" s="343"/>
    </row>
    <row r="176" spans="2:19" ht="12.75" customHeight="1">
      <c r="B176" s="341" t="s">
        <v>2142</v>
      </c>
      <c r="C176" s="342" t="s">
        <v>2143</v>
      </c>
      <c r="D176" s="342" t="s">
        <v>29</v>
      </c>
      <c r="E176" s="342" t="s">
        <v>1799</v>
      </c>
      <c r="F176" s="343">
        <v>0</v>
      </c>
      <c r="G176" s="343">
        <v>815.25539460085326</v>
      </c>
      <c r="H176" s="343">
        <v>791.2749870643687</v>
      </c>
      <c r="I176" s="343">
        <v>843.92563777377177</v>
      </c>
      <c r="J176" s="343">
        <v>872.59561601744963</v>
      </c>
      <c r="K176" s="343">
        <v>881.13732026432797</v>
      </c>
      <c r="L176" s="343">
        <v>891.4389436326378</v>
      </c>
      <c r="M176" s="343">
        <v>0</v>
      </c>
      <c r="N176" s="343">
        <v>0</v>
      </c>
      <c r="O176" s="343">
        <v>0</v>
      </c>
      <c r="P176" s="343">
        <v>0</v>
      </c>
      <c r="Q176" s="343">
        <v>0</v>
      </c>
      <c r="R176" s="343"/>
      <c r="S176" s="343"/>
    </row>
    <row r="177" spans="2:19" ht="12.75" customHeight="1">
      <c r="B177" s="341" t="s">
        <v>2144</v>
      </c>
      <c r="C177" s="342" t="s">
        <v>2145</v>
      </c>
      <c r="D177" s="342" t="s">
        <v>29</v>
      </c>
      <c r="E177" s="342" t="s">
        <v>1799</v>
      </c>
      <c r="F177" s="343">
        <v>0</v>
      </c>
      <c r="G177" s="343">
        <v>13.6299973276271</v>
      </c>
      <c r="H177" s="343">
        <v>-367.90510950590652</v>
      </c>
      <c r="I177" s="343">
        <v>-902.28687190165567</v>
      </c>
      <c r="J177" s="343">
        <v>-1437.5650742393013</v>
      </c>
      <c r="K177" s="343">
        <v>-1645.321279191382</v>
      </c>
      <c r="L177" s="343">
        <v>-1579.9489399579152</v>
      </c>
      <c r="M177" s="343">
        <v>1699.8802251833101</v>
      </c>
      <c r="N177" s="343">
        <v>3709.8211700081883</v>
      </c>
      <c r="O177" s="343">
        <v>5850.4303659560064</v>
      </c>
      <c r="P177" s="343">
        <v>8128.1091828316949</v>
      </c>
      <c r="Q177" s="343">
        <v>10549.545616306234</v>
      </c>
      <c r="R177" s="343"/>
      <c r="S177" s="343"/>
    </row>
    <row r="178" spans="2:19" ht="12.75" customHeight="1">
      <c r="B178" s="341" t="s">
        <v>2146</v>
      </c>
      <c r="C178" s="342" t="s">
        <v>2147</v>
      </c>
      <c r="D178" s="344" t="s">
        <v>29</v>
      </c>
      <c r="E178" s="342" t="s">
        <v>1799</v>
      </c>
      <c r="F178" s="348">
        <v>0</v>
      </c>
      <c r="G178" s="345">
        <v>846.98539192848034</v>
      </c>
      <c r="H178" s="345">
        <v>441.4698775584622</v>
      </c>
      <c r="I178" s="345">
        <v>-40.261234127883881</v>
      </c>
      <c r="J178" s="345">
        <v>-546.86945822185169</v>
      </c>
      <c r="K178" s="345">
        <v>-746.08395892705403</v>
      </c>
      <c r="L178" s="345">
        <v>-670.40999632527735</v>
      </c>
      <c r="M178" s="345">
        <v>1699.8802251833101</v>
      </c>
      <c r="N178" s="345">
        <v>3709.8211700081883</v>
      </c>
      <c r="O178" s="345">
        <v>5850.4303659560064</v>
      </c>
      <c r="P178" s="345">
        <v>8128.1091828316949</v>
      </c>
      <c r="Q178" s="346">
        <v>10549.545616306234</v>
      </c>
      <c r="R178" s="346"/>
      <c r="S178" s="346"/>
    </row>
    <row r="179" spans="2:19" ht="12.75" customHeight="1">
      <c r="B179" s="341" t="s">
        <v>2148</v>
      </c>
      <c r="C179" s="342" t="s">
        <v>2149</v>
      </c>
      <c r="D179" s="342" t="s">
        <v>29</v>
      </c>
      <c r="E179" s="342" t="s">
        <v>1799</v>
      </c>
      <c r="F179" s="343">
        <v>0</v>
      </c>
      <c r="G179" s="343">
        <v>883.0314144502978</v>
      </c>
      <c r="H179" s="343">
        <v>879.63003681858743</v>
      </c>
      <c r="I179" s="343">
        <v>894.65193952037828</v>
      </c>
      <c r="J179" s="343">
        <v>896.92870405749204</v>
      </c>
      <c r="K179" s="343">
        <v>890.47582325433041</v>
      </c>
      <c r="L179" s="343">
        <v>897.63411533228373</v>
      </c>
      <c r="M179" s="343">
        <v>0</v>
      </c>
      <c r="N179" s="343">
        <v>0</v>
      </c>
      <c r="O179" s="343">
        <v>0</v>
      </c>
      <c r="P179" s="343">
        <v>0</v>
      </c>
      <c r="Q179" s="343">
        <v>0</v>
      </c>
      <c r="R179" s="343"/>
      <c r="S179" s="343"/>
    </row>
    <row r="180" spans="2:19" ht="12.75" customHeight="1">
      <c r="B180" s="341" t="s">
        <v>2150</v>
      </c>
      <c r="C180" s="342" t="s">
        <v>2151</v>
      </c>
      <c r="D180" s="342" t="s">
        <v>29</v>
      </c>
      <c r="E180" s="342" t="s">
        <v>1799</v>
      </c>
      <c r="F180" s="343">
        <v>0</v>
      </c>
      <c r="G180" s="343">
        <v>150.53790466004887</v>
      </c>
      <c r="H180" s="343">
        <v>164.70807448528564</v>
      </c>
      <c r="I180" s="343">
        <v>190.75572332435138</v>
      </c>
      <c r="J180" s="343">
        <v>194.90920899577361</v>
      </c>
      <c r="K180" s="343">
        <v>146.34549053845512</v>
      </c>
      <c r="L180" s="343">
        <v>110.38420909766073</v>
      </c>
      <c r="M180" s="343">
        <v>0</v>
      </c>
      <c r="N180" s="343">
        <v>0</v>
      </c>
      <c r="O180" s="343">
        <v>0</v>
      </c>
      <c r="P180" s="343">
        <v>0</v>
      </c>
      <c r="Q180" s="343">
        <v>0</v>
      </c>
      <c r="R180" s="343"/>
      <c r="S180" s="343"/>
    </row>
    <row r="181" spans="2:19" ht="12.75" customHeight="1">
      <c r="B181" s="341" t="s">
        <v>2152</v>
      </c>
      <c r="C181" s="342" t="s">
        <v>2153</v>
      </c>
      <c r="D181" s="342" t="s">
        <v>29</v>
      </c>
      <c r="E181" s="342" t="s">
        <v>1799</v>
      </c>
      <c r="F181" s="343">
        <v>0</v>
      </c>
      <c r="G181" s="343">
        <v>0</v>
      </c>
      <c r="H181" s="343">
        <v>0</v>
      </c>
      <c r="I181" s="343">
        <v>0</v>
      </c>
      <c r="J181" s="343">
        <v>0</v>
      </c>
      <c r="K181" s="343">
        <v>0</v>
      </c>
      <c r="L181" s="343">
        <v>0</v>
      </c>
      <c r="M181" s="343">
        <v>0</v>
      </c>
      <c r="N181" s="343">
        <v>0</v>
      </c>
      <c r="O181" s="343">
        <v>0</v>
      </c>
      <c r="P181" s="343">
        <v>0</v>
      </c>
      <c r="Q181" s="343">
        <v>0</v>
      </c>
      <c r="R181" s="343"/>
      <c r="S181" s="343"/>
    </row>
    <row r="182" spans="2:19" ht="12.75" customHeight="1">
      <c r="B182" s="341" t="s">
        <v>2154</v>
      </c>
      <c r="C182" s="342" t="s">
        <v>2155</v>
      </c>
      <c r="D182" s="342" t="s">
        <v>29</v>
      </c>
      <c r="E182" s="342" t="s">
        <v>1799</v>
      </c>
      <c r="F182" s="343">
        <v>0</v>
      </c>
      <c r="G182" s="343">
        <v>8699.7867822362168</v>
      </c>
      <c r="H182" s="343">
        <v>8785.7797344068113</v>
      </c>
      <c r="I182" s="343">
        <v>8874.3524751425248</v>
      </c>
      <c r="J182" s="343">
        <v>8965.5823981003086</v>
      </c>
      <c r="K182" s="343">
        <v>9059.5492187468262</v>
      </c>
      <c r="L182" s="343">
        <v>9156.3350440127415</v>
      </c>
      <c r="M182" s="343">
        <v>9256.0244440366296</v>
      </c>
      <c r="N182" s="343">
        <v>9358.7045260612358</v>
      </c>
      <c r="O182" s="343">
        <v>9464.4650105465826</v>
      </c>
      <c r="P182" s="343">
        <v>9573.398309566488</v>
      </c>
      <c r="Q182" s="343">
        <v>9685.5996075569929</v>
      </c>
      <c r="R182" s="343"/>
      <c r="S182" s="343"/>
    </row>
    <row r="183" spans="2:19" ht="12.75" customHeight="1">
      <c r="B183" s="341" t="s">
        <v>2156</v>
      </c>
      <c r="C183" s="342" t="s">
        <v>2157</v>
      </c>
      <c r="D183" s="342" t="s">
        <v>29</v>
      </c>
      <c r="E183" s="342" t="s">
        <v>1799</v>
      </c>
      <c r="F183" s="343">
        <v>0</v>
      </c>
      <c r="G183" s="343">
        <v>0</v>
      </c>
      <c r="H183" s="343">
        <v>0</v>
      </c>
      <c r="I183" s="343">
        <v>0</v>
      </c>
      <c r="J183" s="343">
        <v>0</v>
      </c>
      <c r="K183" s="343">
        <v>0</v>
      </c>
      <c r="L183" s="343">
        <v>0</v>
      </c>
      <c r="M183" s="343">
        <v>0</v>
      </c>
      <c r="N183" s="343">
        <v>0</v>
      </c>
      <c r="O183" s="343">
        <v>0</v>
      </c>
      <c r="P183" s="343">
        <v>0</v>
      </c>
      <c r="Q183" s="343">
        <v>0</v>
      </c>
      <c r="R183" s="343"/>
      <c r="S183" s="343"/>
    </row>
    <row r="184" spans="2:19" ht="12.75" customHeight="1">
      <c r="B184" s="341" t="s">
        <v>2158</v>
      </c>
      <c r="C184" s="342" t="s">
        <v>2159</v>
      </c>
      <c r="D184" s="342" t="s">
        <v>29</v>
      </c>
      <c r="E184" s="342" t="s">
        <v>1799</v>
      </c>
      <c r="F184" s="343">
        <v>0</v>
      </c>
      <c r="G184" s="343">
        <v>0</v>
      </c>
      <c r="H184" s="343">
        <v>0</v>
      </c>
      <c r="I184" s="343">
        <v>0</v>
      </c>
      <c r="J184" s="343">
        <v>0</v>
      </c>
      <c r="K184" s="343">
        <v>0</v>
      </c>
      <c r="L184" s="343">
        <v>0</v>
      </c>
      <c r="M184" s="343">
        <v>0</v>
      </c>
      <c r="N184" s="343">
        <v>0</v>
      </c>
      <c r="O184" s="343">
        <v>0</v>
      </c>
      <c r="P184" s="343">
        <v>0</v>
      </c>
      <c r="Q184" s="343">
        <v>0</v>
      </c>
      <c r="R184" s="343"/>
      <c r="S184" s="343"/>
    </row>
    <row r="185" spans="2:19" ht="12.75" customHeight="1">
      <c r="B185" s="341" t="s">
        <v>2160</v>
      </c>
      <c r="C185" s="342" t="s">
        <v>2161</v>
      </c>
      <c r="D185" s="342" t="s">
        <v>29</v>
      </c>
      <c r="E185" s="342" t="s">
        <v>1799</v>
      </c>
      <c r="F185" s="343">
        <v>0</v>
      </c>
      <c r="G185" s="343">
        <v>258.59220949480999</v>
      </c>
      <c r="H185" s="343">
        <v>235.99172288723659</v>
      </c>
      <c r="I185" s="343">
        <v>212.93827770883857</v>
      </c>
      <c r="J185" s="343">
        <v>189.40644468939774</v>
      </c>
      <c r="K185" s="343">
        <v>189.40644468939774</v>
      </c>
      <c r="L185" s="343">
        <v>189.40644468939774</v>
      </c>
      <c r="M185" s="343">
        <v>189.40644468939774</v>
      </c>
      <c r="N185" s="343">
        <v>189.40644468939774</v>
      </c>
      <c r="O185" s="343">
        <v>189.40644468939774</v>
      </c>
      <c r="P185" s="343">
        <v>189.40644468939774</v>
      </c>
      <c r="Q185" s="343">
        <v>189.40644468939774</v>
      </c>
      <c r="R185" s="343"/>
      <c r="S185" s="343"/>
    </row>
    <row r="186" spans="2:19" ht="12.75" customHeight="1">
      <c r="B186" s="341" t="s">
        <v>2162</v>
      </c>
      <c r="C186" s="342" t="s">
        <v>2163</v>
      </c>
      <c r="D186" s="342" t="s">
        <v>29</v>
      </c>
      <c r="E186" s="342" t="s">
        <v>1799</v>
      </c>
      <c r="F186" s="343">
        <v>0</v>
      </c>
      <c r="G186" s="343">
        <v>111.3</v>
      </c>
      <c r="H186" s="343">
        <v>111.3</v>
      </c>
      <c r="I186" s="343">
        <v>111.3</v>
      </c>
      <c r="J186" s="343">
        <v>111.3</v>
      </c>
      <c r="K186" s="343">
        <v>111.3</v>
      </c>
      <c r="L186" s="343">
        <v>111.3</v>
      </c>
      <c r="M186" s="343">
        <v>111.3</v>
      </c>
      <c r="N186" s="343">
        <v>111.3</v>
      </c>
      <c r="O186" s="343">
        <v>111.3</v>
      </c>
      <c r="P186" s="343">
        <v>111.3</v>
      </c>
      <c r="Q186" s="343">
        <v>111.3</v>
      </c>
      <c r="R186" s="343"/>
      <c r="S186" s="343"/>
    </row>
    <row r="187" spans="2:19" ht="12.75" customHeight="1">
      <c r="B187" s="341" t="s">
        <v>2164</v>
      </c>
      <c r="C187" s="342" t="s">
        <v>2165</v>
      </c>
      <c r="D187" s="342" t="s">
        <v>29</v>
      </c>
      <c r="E187" s="342" t="s">
        <v>1799</v>
      </c>
      <c r="F187" s="343">
        <v>0</v>
      </c>
      <c r="G187" s="343">
        <v>587.72297738217299</v>
      </c>
      <c r="H187" s="343">
        <v>587.72297738217299</v>
      </c>
      <c r="I187" s="343">
        <v>587.72297738217299</v>
      </c>
      <c r="J187" s="343">
        <v>587.72297738217299</v>
      </c>
      <c r="K187" s="343">
        <v>587.72297738217299</v>
      </c>
      <c r="L187" s="343">
        <v>587.72297738217299</v>
      </c>
      <c r="M187" s="343">
        <v>587.72297738217299</v>
      </c>
      <c r="N187" s="343">
        <v>587.72297738217299</v>
      </c>
      <c r="O187" s="343">
        <v>587.72297738217299</v>
      </c>
      <c r="P187" s="343">
        <v>587.72297738217299</v>
      </c>
      <c r="Q187" s="343">
        <v>587.72297738217299</v>
      </c>
      <c r="R187" s="343"/>
      <c r="S187" s="343"/>
    </row>
    <row r="188" spans="2:19" ht="12.75" customHeight="1">
      <c r="B188" s="341" t="s">
        <v>2166</v>
      </c>
      <c r="C188" s="342" t="s">
        <v>2167</v>
      </c>
      <c r="D188" s="344" t="s">
        <v>29</v>
      </c>
      <c r="E188" s="342" t="s">
        <v>1799</v>
      </c>
      <c r="F188" s="348">
        <v>0</v>
      </c>
      <c r="G188" s="345">
        <v>10690.971288223545</v>
      </c>
      <c r="H188" s="345">
        <v>10765.132545980092</v>
      </c>
      <c r="I188" s="345">
        <v>10871.721393078265</v>
      </c>
      <c r="J188" s="345">
        <v>10945.849733225145</v>
      </c>
      <c r="K188" s="345">
        <v>10984.799954611181</v>
      </c>
      <c r="L188" s="345">
        <v>11052.782790514255</v>
      </c>
      <c r="M188" s="345">
        <v>10144.453866108199</v>
      </c>
      <c r="N188" s="345">
        <v>10247.133948132805</v>
      </c>
      <c r="O188" s="345">
        <v>10352.894432618152</v>
      </c>
      <c r="P188" s="345">
        <v>10461.827731638057</v>
      </c>
      <c r="Q188" s="346">
        <v>10574.029029628562</v>
      </c>
      <c r="R188" s="346"/>
      <c r="S188" s="346"/>
    </row>
    <row r="189" spans="2:19" ht="12.75" customHeight="1">
      <c r="B189" s="341" t="s">
        <v>2168</v>
      </c>
      <c r="C189" s="342" t="s">
        <v>2169</v>
      </c>
      <c r="D189" s="344" t="s">
        <v>29</v>
      </c>
      <c r="E189" s="342" t="s">
        <v>1799</v>
      </c>
      <c r="F189" s="348">
        <v>0</v>
      </c>
      <c r="G189" s="345">
        <v>7179.4667363678109</v>
      </c>
      <c r="H189" s="345">
        <v>7125.9043887114331</v>
      </c>
      <c r="I189" s="345">
        <v>7108.2494358597523</v>
      </c>
      <c r="J189" s="345">
        <v>7107.0531002220941</v>
      </c>
      <c r="K189" s="345">
        <v>7096.7301264832658</v>
      </c>
      <c r="L189" s="345">
        <v>7077.0763073254457</v>
      </c>
      <c r="M189" s="345">
        <v>8850.9507328400923</v>
      </c>
      <c r="N189" s="345">
        <v>10758.211595640363</v>
      </c>
      <c r="O189" s="345">
        <v>12793.060307102834</v>
      </c>
      <c r="P189" s="345">
        <v>14961.805824958616</v>
      </c>
      <c r="Q189" s="346">
        <v>17271.040960442653</v>
      </c>
      <c r="R189" s="346"/>
      <c r="S189" s="346"/>
    </row>
    <row r="190" spans="2:19" ht="12.75" customHeight="1">
      <c r="B190" s="341" t="s">
        <v>2170</v>
      </c>
      <c r="C190" s="342" t="s">
        <v>2171</v>
      </c>
      <c r="D190" s="342" t="s">
        <v>29</v>
      </c>
      <c r="E190" s="342" t="s">
        <v>1799</v>
      </c>
      <c r="F190" s="343">
        <v>0</v>
      </c>
      <c r="G190" s="343">
        <v>-997.13217179984895</v>
      </c>
      <c r="H190" s="343">
        <v>-1009.4696210730942</v>
      </c>
      <c r="I190" s="343">
        <v>-1016.3812699601565</v>
      </c>
      <c r="J190" s="343">
        <v>-1023.5533663044366</v>
      </c>
      <c r="K190" s="343">
        <v>-1025.3224445411809</v>
      </c>
      <c r="L190" s="343">
        <v>-1020.7957394177623</v>
      </c>
      <c r="M190" s="343">
        <v>0</v>
      </c>
      <c r="N190" s="343">
        <v>0</v>
      </c>
      <c r="O190" s="343">
        <v>0</v>
      </c>
      <c r="P190" s="343">
        <v>0</v>
      </c>
      <c r="Q190" s="343">
        <v>0</v>
      </c>
      <c r="R190" s="343"/>
      <c r="S190" s="343"/>
    </row>
    <row r="191" spans="2:19" ht="12.75" customHeight="1">
      <c r="B191" s="341" t="s">
        <v>2172</v>
      </c>
      <c r="C191" s="342" t="s">
        <v>2173</v>
      </c>
      <c r="D191" s="344" t="s">
        <v>29</v>
      </c>
      <c r="E191" s="342" t="s">
        <v>1799</v>
      </c>
      <c r="F191" s="348">
        <v>0</v>
      </c>
      <c r="G191" s="345">
        <v>6182.3345645679619</v>
      </c>
      <c r="H191" s="345">
        <v>6116.4347676383386</v>
      </c>
      <c r="I191" s="345">
        <v>6091.8681658995956</v>
      </c>
      <c r="J191" s="345">
        <v>6083.4997339176571</v>
      </c>
      <c r="K191" s="345">
        <v>6071.4076819420852</v>
      </c>
      <c r="L191" s="345">
        <v>6056.2805679076837</v>
      </c>
      <c r="M191" s="345">
        <v>8850.9507328400923</v>
      </c>
      <c r="N191" s="345">
        <v>10758.211595640363</v>
      </c>
      <c r="O191" s="345">
        <v>12793.060307102834</v>
      </c>
      <c r="P191" s="345">
        <v>14961.805824958616</v>
      </c>
      <c r="Q191" s="346">
        <v>17271.040960442653</v>
      </c>
      <c r="R191" s="346"/>
      <c r="S191" s="346"/>
    </row>
    <row r="192" spans="2:19" ht="12.75" customHeight="1">
      <c r="B192" s="341" t="s">
        <v>2174</v>
      </c>
      <c r="C192" s="342" t="s">
        <v>2175</v>
      </c>
      <c r="D192" s="342" t="s">
        <v>29</v>
      </c>
      <c r="E192" s="342" t="s">
        <v>1799</v>
      </c>
      <c r="F192" s="343">
        <v>0</v>
      </c>
      <c r="G192" s="343">
        <v>129.05000000000001</v>
      </c>
      <c r="H192" s="343">
        <v>129.05000000000001</v>
      </c>
      <c r="I192" s="343">
        <v>129.05000000000001</v>
      </c>
      <c r="J192" s="343">
        <v>129.05000000000001</v>
      </c>
      <c r="K192" s="343">
        <v>129.05000000000001</v>
      </c>
      <c r="L192" s="343">
        <v>129.05000000000001</v>
      </c>
      <c r="M192" s="343">
        <v>129.05000000000001</v>
      </c>
      <c r="N192" s="343">
        <v>129.05000000000001</v>
      </c>
      <c r="O192" s="343">
        <v>129.05000000000001</v>
      </c>
      <c r="P192" s="343">
        <v>129.05000000000001</v>
      </c>
      <c r="Q192" s="343">
        <v>129.05000000000001</v>
      </c>
      <c r="R192" s="343"/>
      <c r="S192" s="343"/>
    </row>
    <row r="193" spans="2:19" ht="12.75" customHeight="1">
      <c r="B193" s="341" t="s">
        <v>2176</v>
      </c>
      <c r="C193" s="342" t="s">
        <v>2177</v>
      </c>
      <c r="D193" s="342" t="s">
        <v>29</v>
      </c>
      <c r="E193" s="342" t="s">
        <v>1799</v>
      </c>
      <c r="F193" s="343">
        <v>0</v>
      </c>
      <c r="G193" s="343">
        <v>818.5</v>
      </c>
      <c r="H193" s="343">
        <v>818.5</v>
      </c>
      <c r="I193" s="343">
        <v>818.5</v>
      </c>
      <c r="J193" s="343">
        <v>818.5</v>
      </c>
      <c r="K193" s="343">
        <v>818.5</v>
      </c>
      <c r="L193" s="343">
        <v>818.5</v>
      </c>
      <c r="M193" s="343">
        <v>818.5</v>
      </c>
      <c r="N193" s="343">
        <v>818.5</v>
      </c>
      <c r="O193" s="343">
        <v>818.5</v>
      </c>
      <c r="P193" s="343">
        <v>818.5</v>
      </c>
      <c r="Q193" s="343">
        <v>818.5</v>
      </c>
      <c r="R193" s="343"/>
      <c r="S193" s="343"/>
    </row>
    <row r="194" spans="2:19" ht="12.75" customHeight="1">
      <c r="B194" s="341" t="s">
        <v>2178</v>
      </c>
      <c r="C194" s="342" t="s">
        <v>2179</v>
      </c>
      <c r="D194" s="342" t="s">
        <v>29</v>
      </c>
      <c r="E194" s="342" t="s">
        <v>1799</v>
      </c>
      <c r="F194" s="343">
        <v>0</v>
      </c>
      <c r="G194" s="343">
        <v>5234.7845645679618</v>
      </c>
      <c r="H194" s="343">
        <v>5168.8847676383348</v>
      </c>
      <c r="I194" s="343">
        <v>5144.31816589959</v>
      </c>
      <c r="J194" s="343">
        <v>5135.949733917656</v>
      </c>
      <c r="K194" s="343">
        <v>5123.8576819420796</v>
      </c>
      <c r="L194" s="343">
        <v>5108.7305679076817</v>
      </c>
      <c r="M194" s="343">
        <v>7903.4007328400858</v>
      </c>
      <c r="N194" s="343">
        <v>9810.6615956403566</v>
      </c>
      <c r="O194" s="343">
        <v>11845.510307102828</v>
      </c>
      <c r="P194" s="343">
        <v>14014.255824958611</v>
      </c>
      <c r="Q194" s="343">
        <v>16323.490960442647</v>
      </c>
      <c r="R194" s="343"/>
      <c r="S194" s="343"/>
    </row>
    <row r="195" spans="2:19" ht="12.75" customHeight="1">
      <c r="B195" s="341" t="s">
        <v>2180</v>
      </c>
      <c r="C195" s="342" t="s">
        <v>2181</v>
      </c>
      <c r="D195" s="344" t="s">
        <v>29</v>
      </c>
      <c r="E195" s="342" t="s">
        <v>1799</v>
      </c>
      <c r="F195" s="348">
        <v>0</v>
      </c>
      <c r="G195" s="345">
        <v>6182.3345645679619</v>
      </c>
      <c r="H195" s="345">
        <v>6116.434767638335</v>
      </c>
      <c r="I195" s="345">
        <v>6091.8681658995902</v>
      </c>
      <c r="J195" s="345">
        <v>6083.4997339176562</v>
      </c>
      <c r="K195" s="345">
        <v>6071.4076819420798</v>
      </c>
      <c r="L195" s="345">
        <v>6056.2805679076819</v>
      </c>
      <c r="M195" s="345">
        <v>8850.950732840085</v>
      </c>
      <c r="N195" s="345">
        <v>10758.211595640356</v>
      </c>
      <c r="O195" s="345">
        <v>12793.060307102827</v>
      </c>
      <c r="P195" s="345">
        <v>14961.80582495861</v>
      </c>
      <c r="Q195" s="346">
        <v>17271.040960442646</v>
      </c>
      <c r="R195" s="346"/>
      <c r="S195" s="346"/>
    </row>
    <row r="196" spans="2:19" ht="12.75" customHeight="1">
      <c r="B196" s="341" t="s">
        <v>2182</v>
      </c>
      <c r="C196" s="342" t="s">
        <v>2183</v>
      </c>
      <c r="D196" s="342" t="s">
        <v>29</v>
      </c>
      <c r="E196" s="342" t="s">
        <v>1799</v>
      </c>
      <c r="F196" s="343">
        <v>0</v>
      </c>
      <c r="G196" s="343">
        <v>185.44093956449834</v>
      </c>
      <c r="H196" s="343">
        <v>175.77308476030569</v>
      </c>
      <c r="I196" s="343">
        <v>205.98468382486689</v>
      </c>
      <c r="J196" s="343">
        <v>268.18885079428748</v>
      </c>
      <c r="K196" s="343">
        <v>338.68452799877713</v>
      </c>
      <c r="L196" s="343">
        <v>360.64640743118366</v>
      </c>
      <c r="M196" s="343">
        <v>255.88246024030141</v>
      </c>
      <c r="N196" s="343">
        <v>156.14107375997264</v>
      </c>
      <c r="O196" s="343">
        <v>49.946928333333801</v>
      </c>
      <c r="P196" s="343">
        <v>-63.015856113280165</v>
      </c>
      <c r="Q196" s="343">
        <v>-183.07730354351497</v>
      </c>
      <c r="R196" s="343"/>
      <c r="S196" s="343"/>
    </row>
    <row r="197" spans="2:19" ht="12.75" customHeight="1">
      <c r="B197" s="341" t="s">
        <v>2184</v>
      </c>
      <c r="C197" s="342" t="s">
        <v>2185</v>
      </c>
      <c r="D197" s="342" t="s">
        <v>29</v>
      </c>
      <c r="E197" s="342" t="s">
        <v>1799</v>
      </c>
      <c r="F197" s="343">
        <v>0</v>
      </c>
      <c r="G197" s="343">
        <v>0</v>
      </c>
      <c r="H197" s="343">
        <v>197.66161586098011</v>
      </c>
      <c r="I197" s="343">
        <v>220.76038934307365</v>
      </c>
      <c r="J197" s="343">
        <v>255.36034239169595</v>
      </c>
      <c r="K197" s="343">
        <v>300.9148415844117</v>
      </c>
      <c r="L197" s="343">
        <v>331.92415767551438</v>
      </c>
      <c r="M197" s="343">
        <v>335.76715525003812</v>
      </c>
      <c r="N197" s="343">
        <v>330.28385047857154</v>
      </c>
      <c r="O197" s="343">
        <v>326.31524935716237</v>
      </c>
      <c r="P197" s="343">
        <v>325.52946964312048</v>
      </c>
      <c r="Q197" s="343">
        <v>327.75655242098242</v>
      </c>
      <c r="R197" s="343"/>
      <c r="S197" s="343"/>
    </row>
    <row r="198" spans="2:19" ht="12.75" customHeight="1">
      <c r="B198" s="341" t="s">
        <v>2186</v>
      </c>
      <c r="C198" s="342" t="s">
        <v>2187</v>
      </c>
      <c r="D198" s="342" t="s">
        <v>29</v>
      </c>
      <c r="E198" s="342" t="s">
        <v>1799</v>
      </c>
      <c r="F198" s="343">
        <v>0</v>
      </c>
      <c r="G198" s="343">
        <v>0</v>
      </c>
      <c r="H198" s="343">
        <v>20.636929281954266</v>
      </c>
      <c r="I198" s="343">
        <v>22.675495252458585</v>
      </c>
      <c r="J198" s="343">
        <v>24.124495484093835</v>
      </c>
      <c r="K198" s="343">
        <v>26.104045501666938</v>
      </c>
      <c r="L198" s="343">
        <v>25.840115981798256</v>
      </c>
      <c r="M198" s="343">
        <v>119.41100057729396</v>
      </c>
      <c r="N198" s="343">
        <v>104.70087531039007</v>
      </c>
      <c r="O198" s="343">
        <v>111.30805328621031</v>
      </c>
      <c r="P198" s="343">
        <v>118.23592440908551</v>
      </c>
      <c r="Q198" s="343">
        <v>125.49878274377629</v>
      </c>
      <c r="R198" s="343"/>
      <c r="S198" s="343"/>
    </row>
    <row r="199" spans="2:19" ht="12.75" customHeight="1">
      <c r="B199" s="341" t="s">
        <v>2188</v>
      </c>
      <c r="C199" s="342" t="s">
        <v>2189</v>
      </c>
      <c r="D199" s="342" t="s">
        <v>29</v>
      </c>
      <c r="E199" s="342" t="s">
        <v>1799</v>
      </c>
      <c r="F199" s="343">
        <v>0</v>
      </c>
      <c r="G199" s="343">
        <v>0</v>
      </c>
      <c r="H199" s="343">
        <v>18.352859713330801</v>
      </c>
      <c r="I199" s="343">
        <v>20.318156207265403</v>
      </c>
      <c r="J199" s="343">
        <v>21.689844873264043</v>
      </c>
      <c r="K199" s="343">
        <v>23.588935044380563</v>
      </c>
      <c r="L199" s="343">
        <v>23.241886657141571</v>
      </c>
      <c r="M199" s="343">
        <v>116.72953437799258</v>
      </c>
      <c r="N199" s="343">
        <v>101.93350565992787</v>
      </c>
      <c r="O199" s="343">
        <v>108.45202818162591</v>
      </c>
      <c r="P199" s="343">
        <v>115.28840368425064</v>
      </c>
      <c r="Q199" s="343">
        <v>122.4568352450006</v>
      </c>
      <c r="R199" s="343"/>
      <c r="S199" s="343"/>
    </row>
    <row r="200" spans="2:19" ht="12.75" customHeight="1">
      <c r="B200" s="341" t="s">
        <v>2190</v>
      </c>
      <c r="C200" s="342" t="s">
        <v>2191</v>
      </c>
      <c r="D200" s="342" t="s">
        <v>29</v>
      </c>
      <c r="E200" s="342" t="s">
        <v>1799</v>
      </c>
      <c r="F200" s="343">
        <v>0</v>
      </c>
      <c r="G200" s="343">
        <v>154.53411630374859</v>
      </c>
      <c r="H200" s="343">
        <v>329.43602643496683</v>
      </c>
      <c r="I200" s="343">
        <v>367.93398223845611</v>
      </c>
      <c r="J200" s="343">
        <v>425.6005706528266</v>
      </c>
      <c r="K200" s="343">
        <v>501.52473597401951</v>
      </c>
      <c r="L200" s="343">
        <v>553.20692945919063</v>
      </c>
      <c r="M200" s="343">
        <v>559.61192541673017</v>
      </c>
      <c r="N200" s="343">
        <v>550.47308413095254</v>
      </c>
      <c r="O200" s="343">
        <v>543.85874892860397</v>
      </c>
      <c r="P200" s="343">
        <v>542.5491160718675</v>
      </c>
      <c r="Q200" s="343">
        <v>546.26092070163736</v>
      </c>
      <c r="R200" s="343"/>
      <c r="S200" s="343"/>
    </row>
    <row r="201" spans="2:19" ht="12.75" customHeight="1">
      <c r="B201" s="341" t="s">
        <v>2192</v>
      </c>
      <c r="C201" s="342" t="s">
        <v>2193</v>
      </c>
      <c r="D201" s="342" t="s">
        <v>29</v>
      </c>
      <c r="E201" s="342" t="s">
        <v>1799</v>
      </c>
      <c r="F201" s="343">
        <v>0</v>
      </c>
      <c r="G201" s="343">
        <v>309.06823260749718</v>
      </c>
      <c r="H201" s="343">
        <v>342.99014340978403</v>
      </c>
      <c r="I201" s="343">
        <v>384.55757023464622</v>
      </c>
      <c r="J201" s="343">
        <v>457.0572461449263</v>
      </c>
      <c r="K201" s="343">
        <v>534.76768878092059</v>
      </c>
      <c r="L201" s="343">
        <v>558.80419630622191</v>
      </c>
      <c r="M201" s="343">
        <v>549.2435706011147</v>
      </c>
      <c r="N201" s="343">
        <v>540.71772624876803</v>
      </c>
      <c r="O201" s="343">
        <v>536.18541708346504</v>
      </c>
      <c r="P201" s="343">
        <v>538.18910671860044</v>
      </c>
      <c r="Q201" s="343">
        <v>543.56895255030201</v>
      </c>
      <c r="R201" s="343"/>
      <c r="S201" s="343"/>
    </row>
    <row r="202" spans="2:19" ht="12.75" customHeight="1">
      <c r="B202" s="341" t="s">
        <v>2194</v>
      </c>
      <c r="C202" s="342" t="s">
        <v>2195</v>
      </c>
      <c r="D202" s="342" t="s">
        <v>29</v>
      </c>
      <c r="E202" s="342" t="s">
        <v>1799</v>
      </c>
      <c r="F202" s="343">
        <v>0</v>
      </c>
      <c r="G202" s="343">
        <v>0</v>
      </c>
      <c r="H202" s="343">
        <v>16.888602646310019</v>
      </c>
      <c r="I202" s="343">
        <v>17.61944457320979</v>
      </c>
      <c r="J202" s="343">
        <v>18.931594385778219</v>
      </c>
      <c r="K202" s="343">
        <v>20.654030943625596</v>
      </c>
      <c r="L202" s="343">
        <v>24.8902333058256</v>
      </c>
      <c r="M202" s="343">
        <v>129.40618947092284</v>
      </c>
      <c r="N202" s="343">
        <v>110.33029245326631</v>
      </c>
      <c r="O202" s="343">
        <v>112.53689830233155</v>
      </c>
      <c r="P202" s="343">
        <v>114.78763626837824</v>
      </c>
      <c r="Q202" s="343">
        <v>117.08338899374584</v>
      </c>
      <c r="R202" s="343"/>
      <c r="S202" s="343"/>
    </row>
    <row r="203" spans="2:19" ht="12.75" customHeight="1">
      <c r="B203" s="341" t="s">
        <v>2196</v>
      </c>
      <c r="C203" s="342" t="s">
        <v>2197</v>
      </c>
      <c r="D203" s="342" t="s">
        <v>29</v>
      </c>
      <c r="E203" s="342" t="s">
        <v>1799</v>
      </c>
      <c r="F203" s="343">
        <v>0</v>
      </c>
      <c r="G203" s="343">
        <v>0</v>
      </c>
      <c r="H203" s="343">
        <v>27.514290228849973</v>
      </c>
      <c r="I203" s="343">
        <v>29.942797755005149</v>
      </c>
      <c r="J203" s="343">
        <v>33.254015320360516</v>
      </c>
      <c r="K203" s="343">
        <v>36.631939017466749</v>
      </c>
      <c r="L203" s="343">
        <v>38.201941100935542</v>
      </c>
      <c r="M203" s="343">
        <v>129.40618947092284</v>
      </c>
      <c r="N203" s="343">
        <v>110.33029245326631</v>
      </c>
      <c r="O203" s="343">
        <v>112.53689830233155</v>
      </c>
      <c r="P203" s="343">
        <v>114.78763626837824</v>
      </c>
      <c r="Q203" s="343">
        <v>117.08338899374584</v>
      </c>
      <c r="R203" s="343"/>
      <c r="S203" s="343"/>
    </row>
    <row r="204" spans="2:19" ht="12.75" customHeight="1">
      <c r="B204" s="341" t="s">
        <v>2198</v>
      </c>
      <c r="C204" s="342" t="s">
        <v>2199</v>
      </c>
      <c r="D204" s="342" t="s">
        <v>29</v>
      </c>
      <c r="E204" s="342" t="s">
        <v>1799</v>
      </c>
      <c r="F204" s="343">
        <v>0</v>
      </c>
      <c r="G204" s="343">
        <v>0</v>
      </c>
      <c r="H204" s="343">
        <v>9.7629835286793849</v>
      </c>
      <c r="I204" s="343">
        <v>10.195296827840693</v>
      </c>
      <c r="J204" s="343">
        <v>10.861787307510795</v>
      </c>
      <c r="K204" s="343">
        <v>12.396773841508747</v>
      </c>
      <c r="L204" s="343">
        <v>12.932221457921088</v>
      </c>
      <c r="M204" s="343">
        <v>108.66947983969179</v>
      </c>
      <c r="N204" s="343">
        <v>90.819576688897342</v>
      </c>
      <c r="O204" s="343">
        <v>97.19023461205353</v>
      </c>
      <c r="P204" s="343">
        <v>106.0676175618441</v>
      </c>
      <c r="Q204" s="343">
        <v>111.69945269107511</v>
      </c>
      <c r="R204" s="343"/>
      <c r="S204" s="343"/>
    </row>
    <row r="205" spans="2:19" ht="12.75" customHeight="1">
      <c r="B205" s="341" t="s">
        <v>2200</v>
      </c>
      <c r="C205" s="342" t="s">
        <v>2201</v>
      </c>
      <c r="D205" s="355" t="s">
        <v>2202</v>
      </c>
      <c r="E205" s="342" t="s">
        <v>1799</v>
      </c>
      <c r="F205" s="356">
        <v>0</v>
      </c>
      <c r="G205" s="356">
        <v>0</v>
      </c>
      <c r="H205" s="356">
        <v>4.6425869867355578</v>
      </c>
      <c r="I205" s="356">
        <v>4.7597535003242033</v>
      </c>
      <c r="J205" s="356">
        <v>4.0662793259968586</v>
      </c>
      <c r="K205" s="356">
        <v>3.4795126833768872</v>
      </c>
      <c r="L205" s="356">
        <v>3.0903156073446856</v>
      </c>
      <c r="M205" s="356">
        <v>12.946847813292347</v>
      </c>
      <c r="N205" s="356">
        <v>19.598883801475655</v>
      </c>
      <c r="O205" s="356">
        <v>91.579407350771191</v>
      </c>
      <c r="P205" s="356">
        <v>-33.288295984695289</v>
      </c>
      <c r="Q205" s="356">
        <v>-13.913001871519343</v>
      </c>
      <c r="R205" s="356"/>
      <c r="S205" s="356"/>
    </row>
    <row r="206" spans="2:19" ht="12.75" customHeight="1">
      <c r="B206" s="341" t="s">
        <v>2203</v>
      </c>
      <c r="C206" s="342" t="s">
        <v>2204</v>
      </c>
      <c r="D206" s="355" t="s">
        <v>2202</v>
      </c>
      <c r="E206" s="342" t="s">
        <v>1799</v>
      </c>
      <c r="F206" s="356">
        <v>0</v>
      </c>
      <c r="G206" s="356">
        <v>0</v>
      </c>
      <c r="H206" s="356">
        <v>2.0524844904871209</v>
      </c>
      <c r="I206" s="356">
        <v>2.0314176181106016</v>
      </c>
      <c r="J206" s="356">
        <v>1.7065038928105611</v>
      </c>
      <c r="K206" s="356">
        <v>1.4309734755089147</v>
      </c>
      <c r="L206" s="356">
        <v>1.1939897875258911</v>
      </c>
      <c r="M206" s="356">
        <v>10.872178704792653</v>
      </c>
      <c r="N206" s="356">
        <v>16.133033737573591</v>
      </c>
      <c r="O206" s="356">
        <v>79.090717980716448</v>
      </c>
      <c r="P206" s="356">
        <v>-30.7594995643516</v>
      </c>
      <c r="Q206" s="356">
        <v>-13.273229513553176</v>
      </c>
      <c r="R206" s="356"/>
      <c r="S206" s="356"/>
    </row>
    <row r="207" spans="2:19" ht="12.75" customHeight="1">
      <c r="B207" s="341" t="s">
        <v>2205</v>
      </c>
      <c r="C207" s="342" t="s">
        <v>2206</v>
      </c>
      <c r="D207" s="355" t="s">
        <v>2202</v>
      </c>
      <c r="E207" s="342" t="s">
        <v>1799</v>
      </c>
      <c r="F207" s="356">
        <v>0</v>
      </c>
      <c r="G207" s="356">
        <v>0</v>
      </c>
      <c r="H207" s="356">
        <v>1.7232465289483929</v>
      </c>
      <c r="I207" s="356">
        <v>1.6904505285794007</v>
      </c>
      <c r="J207" s="356">
        <v>1.3805583576392226</v>
      </c>
      <c r="K207" s="356">
        <v>1.1775170239805526</v>
      </c>
      <c r="L207" s="356">
        <v>1.0461417576520129</v>
      </c>
      <c r="M207" s="356">
        <v>10.872178704792653</v>
      </c>
      <c r="N207" s="356">
        <v>16.133033737573591</v>
      </c>
      <c r="O207" s="356">
        <v>79.090717980716448</v>
      </c>
      <c r="P207" s="356">
        <v>-30.7594995643516</v>
      </c>
      <c r="Q207" s="356">
        <v>-13.273229513553176</v>
      </c>
      <c r="R207" s="356"/>
      <c r="S207" s="356"/>
    </row>
    <row r="208" spans="2:19" ht="12.75" customHeight="1">
      <c r="B208" s="341" t="s">
        <v>2207</v>
      </c>
      <c r="C208" s="342" t="s">
        <v>2208</v>
      </c>
      <c r="D208" s="108" t="s">
        <v>64</v>
      </c>
      <c r="E208" s="342" t="s">
        <v>1799</v>
      </c>
      <c r="F208" s="169">
        <v>0</v>
      </c>
      <c r="G208" s="169">
        <v>0</v>
      </c>
      <c r="H208" s="169">
        <v>0.117406651365856</v>
      </c>
      <c r="I208" s="169">
        <v>0.11008340441339723</v>
      </c>
      <c r="J208" s="169">
        <v>8.9953386998173068E-2</v>
      </c>
      <c r="K208" s="169">
        <v>7.7074809575479603E-2</v>
      </c>
      <c r="L208" s="169">
        <v>7.1649447906198566E-2</v>
      </c>
      <c r="M208" s="169">
        <v>0.46666348473105218</v>
      </c>
      <c r="N208" s="169">
        <v>0.67055306325958253</v>
      </c>
      <c r="O208" s="169">
        <v>2.2285264980334145</v>
      </c>
      <c r="P208" s="169">
        <v>-1.8762884724844371</v>
      </c>
      <c r="Q208" s="169">
        <v>-0.68549612821857486</v>
      </c>
      <c r="R208" s="169"/>
      <c r="S208" s="169"/>
    </row>
    <row r="209" spans="2:19" ht="12.75" customHeight="1">
      <c r="B209" s="341" t="s">
        <v>2209</v>
      </c>
      <c r="C209" s="342" t="s">
        <v>2210</v>
      </c>
      <c r="D209" s="108" t="s">
        <v>64</v>
      </c>
      <c r="E209" s="342" t="s">
        <v>1799</v>
      </c>
      <c r="F209" s="169">
        <v>0</v>
      </c>
      <c r="G209" s="169">
        <v>0</v>
      </c>
      <c r="H209" s="169">
        <v>0.10696213248976058</v>
      </c>
      <c r="I209" s="169">
        <v>0.10090339536793386</v>
      </c>
      <c r="J209" s="169">
        <v>8.2691081004493586E-2</v>
      </c>
      <c r="K209" s="169">
        <v>7.1151599574208302E-2</v>
      </c>
      <c r="L209" s="169">
        <v>6.5920061647393183E-2</v>
      </c>
      <c r="M209" s="169">
        <v>0.45834610711104734</v>
      </c>
      <c r="N209" s="169">
        <v>0.65651371328707664</v>
      </c>
      <c r="O209" s="169">
        <v>2.1833208601627834</v>
      </c>
      <c r="P209" s="169">
        <v>-1.839383169897481</v>
      </c>
      <c r="Q209" s="169">
        <v>-0.67241210432045995</v>
      </c>
      <c r="R209" s="169"/>
      <c r="S209" s="169"/>
    </row>
    <row r="210" spans="2:19" ht="12.75" customHeight="1">
      <c r="B210" s="341" t="s">
        <v>2211</v>
      </c>
      <c r="C210" s="342" t="s">
        <v>2212</v>
      </c>
      <c r="D210" s="355" t="s">
        <v>2202</v>
      </c>
      <c r="E210" s="342" t="s">
        <v>1799</v>
      </c>
      <c r="F210" s="356">
        <v>0</v>
      </c>
      <c r="G210" s="356">
        <v>0</v>
      </c>
      <c r="H210" s="356">
        <v>0.10441222976975012</v>
      </c>
      <c r="I210" s="356">
        <v>9.8639160106391149E-2</v>
      </c>
      <c r="J210" s="356">
        <v>8.087526684657409E-2</v>
      </c>
      <c r="K210" s="356">
        <v>6.9648693974192211E-2</v>
      </c>
      <c r="L210" s="356">
        <v>6.4445080217737774E-2</v>
      </c>
      <c r="M210" s="356">
        <v>0.45618419593265935</v>
      </c>
      <c r="N210" s="356">
        <v>0.65282954193478149</v>
      </c>
      <c r="O210" s="356">
        <v>2.1713453019141262</v>
      </c>
      <c r="P210" s="356">
        <v>-1.8295142015844865</v>
      </c>
      <c r="Q210" s="356">
        <v>-0.66888048313369597</v>
      </c>
      <c r="R210" s="356"/>
      <c r="S210" s="356"/>
    </row>
    <row r="211" spans="2:19" ht="12.75" customHeight="1">
      <c r="B211" s="341" t="s">
        <v>2213</v>
      </c>
      <c r="C211" s="342" t="s">
        <v>2214</v>
      </c>
      <c r="D211" s="355" t="s">
        <v>2202</v>
      </c>
      <c r="E211" s="342" t="s">
        <v>1799</v>
      </c>
      <c r="F211" s="356">
        <v>0</v>
      </c>
      <c r="G211" s="356">
        <v>0</v>
      </c>
      <c r="H211" s="356">
        <v>3.6584090389026027</v>
      </c>
      <c r="I211" s="356">
        <v>3.7533114970040247</v>
      </c>
      <c r="J211" s="356">
        <v>3.3179319939201504</v>
      </c>
      <c r="K211" s="356">
        <v>2.6947567457130424</v>
      </c>
      <c r="L211" s="356">
        <v>3.3644170163960596</v>
      </c>
      <c r="M211" s="356">
        <v>53.908034895129525</v>
      </c>
      <c r="N211" s="356">
        <v>37.041945630093196</v>
      </c>
      <c r="O211" s="356">
        <v>38.182497190300964</v>
      </c>
      <c r="P211" s="356">
        <v>39.324678600162258</v>
      </c>
      <c r="Q211" s="356">
        <v>40.468612616935928</v>
      </c>
      <c r="R211" s="356"/>
      <c r="S211" s="356"/>
    </row>
    <row r="212" spans="2:19" ht="12.75" customHeight="1">
      <c r="B212" s="341" t="s">
        <v>2215</v>
      </c>
      <c r="C212" s="342" t="s">
        <v>2216</v>
      </c>
      <c r="D212" s="355" t="s">
        <v>2202</v>
      </c>
      <c r="E212" s="342" t="s">
        <v>1799</v>
      </c>
      <c r="F212" s="356">
        <v>0</v>
      </c>
      <c r="G212" s="356">
        <v>0</v>
      </c>
      <c r="H212" s="356">
        <v>27.679080838438942</v>
      </c>
      <c r="I212" s="356">
        <v>27.258273847055648</v>
      </c>
      <c r="J212" s="356">
        <v>26.813362413444381</v>
      </c>
      <c r="K212" s="356">
        <v>26.408895695679274</v>
      </c>
      <c r="L212" s="356">
        <v>26.197979074716162</v>
      </c>
      <c r="M212" s="356">
        <v>24.46210804006714</v>
      </c>
      <c r="N212" s="356">
        <v>24.462108040067143</v>
      </c>
      <c r="O212" s="356">
        <v>24.462108040067143</v>
      </c>
      <c r="P212" s="356">
        <v>24.46210804006714</v>
      </c>
      <c r="Q212" s="356">
        <v>24.462108040067136</v>
      </c>
      <c r="R212" s="356"/>
      <c r="S212" s="356"/>
    </row>
    <row r="213" spans="2:19" ht="12.75" customHeight="1">
      <c r="B213" s="341" t="s">
        <v>2217</v>
      </c>
      <c r="C213" s="342" t="s">
        <v>2218</v>
      </c>
      <c r="D213" s="355" t="s">
        <v>2202</v>
      </c>
      <c r="E213" s="342" t="s">
        <v>1799</v>
      </c>
      <c r="F213" s="356">
        <v>0</v>
      </c>
      <c r="G213" s="356">
        <v>0</v>
      </c>
      <c r="H213" s="356">
        <v>11.97327002422684</v>
      </c>
      <c r="I213" s="356">
        <v>12.287895915703247</v>
      </c>
      <c r="J213" s="356">
        <v>12.798471599676059</v>
      </c>
      <c r="K213" s="356">
        <v>13.690914252037921</v>
      </c>
      <c r="L213" s="356">
        <v>14.481120946119749</v>
      </c>
      <c r="M213" s="356">
        <v>4.3244602727636394</v>
      </c>
      <c r="N213" s="356">
        <v>4.9893195412685216</v>
      </c>
      <c r="O213" s="356">
        <v>4.8327149329060211</v>
      </c>
      <c r="P213" s="356">
        <v>4.7265466361147572</v>
      </c>
      <c r="Q213" s="356">
        <v>4.6655714819701419</v>
      </c>
      <c r="R213" s="356"/>
      <c r="S213" s="356"/>
    </row>
    <row r="214" spans="2:19" ht="12.75" customHeight="1">
      <c r="B214" s="341" t="s">
        <v>2219</v>
      </c>
      <c r="C214" s="342" t="s">
        <v>2220</v>
      </c>
      <c r="D214" s="355" t="s">
        <v>2202</v>
      </c>
      <c r="E214" s="342" t="s">
        <v>1799</v>
      </c>
      <c r="F214" s="356">
        <v>0</v>
      </c>
      <c r="G214" s="356">
        <v>0</v>
      </c>
      <c r="H214" s="356">
        <v>0.42047771704381065</v>
      </c>
      <c r="I214" s="356">
        <v>0.39255699944705136</v>
      </c>
      <c r="J214" s="356">
        <v>0.25807806567157382</v>
      </c>
      <c r="K214" s="356">
        <v>0.26001605623732454</v>
      </c>
      <c r="L214" s="356">
        <v>0.63738825096163965</v>
      </c>
      <c r="M214" s="356">
        <v>0</v>
      </c>
      <c r="N214" s="356">
        <v>0</v>
      </c>
      <c r="O214" s="356">
        <v>0</v>
      </c>
      <c r="P214" s="356">
        <v>0</v>
      </c>
      <c r="Q214" s="356">
        <v>0</v>
      </c>
      <c r="R214" s="356"/>
      <c r="S214" s="356"/>
    </row>
    <row r="215" spans="2:19" ht="12.75" customHeight="1">
      <c r="B215" s="341" t="s">
        <v>2221</v>
      </c>
      <c r="C215" s="342" t="s">
        <v>2222</v>
      </c>
      <c r="D215" s="108" t="s">
        <v>64</v>
      </c>
      <c r="E215" s="342" t="s">
        <v>1799</v>
      </c>
      <c r="F215" s="169">
        <v>0</v>
      </c>
      <c r="G215" s="169">
        <v>0.60000000000000009</v>
      </c>
      <c r="H215" s="169">
        <v>0.51247269969009746</v>
      </c>
      <c r="I215" s="169">
        <v>0.53564069405571924</v>
      </c>
      <c r="J215" s="169">
        <v>0.58677299847303732</v>
      </c>
      <c r="K215" s="169">
        <v>0.63333020132696671</v>
      </c>
      <c r="L215" s="169">
        <v>0.64538958335515295</v>
      </c>
      <c r="M215" s="169">
        <v>0.46588157592860513</v>
      </c>
      <c r="N215" s="169">
        <v>0.28876633071233326</v>
      </c>
      <c r="O215" s="169">
        <v>9.3152343838472651E-2</v>
      </c>
      <c r="P215" s="169">
        <v>-0.11708868746432817</v>
      </c>
      <c r="Q215" s="169">
        <v>-0.33680603479017313</v>
      </c>
      <c r="R215" s="169"/>
      <c r="S215" s="169"/>
    </row>
    <row r="216" spans="2:19" ht="12.75" customHeight="1">
      <c r="B216" s="341" t="s">
        <v>2223</v>
      </c>
      <c r="C216" s="342" t="s">
        <v>2224</v>
      </c>
      <c r="D216" s="108" t="s">
        <v>64</v>
      </c>
      <c r="E216" s="342" t="s">
        <v>1799</v>
      </c>
      <c r="F216" s="169">
        <v>0</v>
      </c>
      <c r="G216" s="169">
        <v>0</v>
      </c>
      <c r="H216" s="169">
        <v>4.9239323551442497E-2</v>
      </c>
      <c r="I216" s="169">
        <v>4.5817443048797347E-2</v>
      </c>
      <c r="J216" s="169">
        <v>4.1420619726429811E-2</v>
      </c>
      <c r="K216" s="169">
        <v>3.8622436203483823E-2</v>
      </c>
      <c r="L216" s="169">
        <v>4.454195847195442E-2</v>
      </c>
      <c r="M216" s="169">
        <v>0.23560801873255502</v>
      </c>
      <c r="N216" s="169">
        <v>0.20404415667798292</v>
      </c>
      <c r="O216" s="169">
        <v>0.20988429509043052</v>
      </c>
      <c r="P216" s="169">
        <v>0.21328494916638385</v>
      </c>
      <c r="Q216" s="169">
        <v>0.21539749178906775</v>
      </c>
      <c r="R216" s="169"/>
      <c r="S216" s="169"/>
    </row>
    <row r="217" spans="2:19" ht="12.75" customHeight="1">
      <c r="B217" s="341" t="s">
        <v>2225</v>
      </c>
      <c r="C217" s="342" t="s">
        <v>2226</v>
      </c>
      <c r="D217" s="108" t="s">
        <v>64</v>
      </c>
      <c r="E217" s="342" t="s">
        <v>1799</v>
      </c>
      <c r="F217" s="169">
        <v>0</v>
      </c>
      <c r="G217" s="169">
        <v>0</v>
      </c>
      <c r="H217" s="169">
        <v>2.9635445868901263E-2</v>
      </c>
      <c r="I217" s="169">
        <v>2.7709581935906027E-2</v>
      </c>
      <c r="J217" s="169">
        <v>2.5521082574795316E-2</v>
      </c>
      <c r="K217" s="169">
        <v>2.4718170316031903E-2</v>
      </c>
      <c r="L217" s="169">
        <v>2.3376824781575847E-2</v>
      </c>
      <c r="M217" s="169">
        <v>0.19418721243077178</v>
      </c>
      <c r="N217" s="169">
        <v>0.16498459108546021</v>
      </c>
      <c r="O217" s="169">
        <v>0.17870492072347327</v>
      </c>
      <c r="P217" s="169">
        <v>0.19549864596552785</v>
      </c>
      <c r="Q217" s="169">
        <v>0.20448003592789371</v>
      </c>
      <c r="R217" s="169"/>
      <c r="S217" s="169"/>
    </row>
    <row r="218" spans="2:19" ht="12.75" customHeight="1">
      <c r="B218" s="341" t="s">
        <v>2227</v>
      </c>
      <c r="C218" s="342" t="s">
        <v>2228</v>
      </c>
      <c r="D218" s="108" t="s">
        <v>64</v>
      </c>
      <c r="E218" s="342" t="s">
        <v>1799</v>
      </c>
      <c r="F218" s="169">
        <v>0</v>
      </c>
      <c r="G218" s="169">
        <v>0</v>
      </c>
      <c r="H218" s="169">
        <v>3.6128367334050476E-2</v>
      </c>
      <c r="I218" s="169">
        <v>3.6686108798045437E-2</v>
      </c>
      <c r="J218" s="169">
        <v>3.7294837722351225E-2</v>
      </c>
      <c r="K218" s="169">
        <v>3.7866028611094435E-2</v>
      </c>
      <c r="L218" s="169">
        <v>3.8170883225305971E-2</v>
      </c>
      <c r="M218" s="169">
        <v>4.0879551278331094E-2</v>
      </c>
      <c r="N218" s="169">
        <v>4.0879551278331087E-2</v>
      </c>
      <c r="O218" s="169">
        <v>4.0879551278331087E-2</v>
      </c>
      <c r="P218" s="169">
        <v>4.0879551278331094E-2</v>
      </c>
      <c r="Q218" s="169">
        <v>4.0879551278331101E-2</v>
      </c>
      <c r="R218" s="169"/>
      <c r="S218" s="169"/>
    </row>
    <row r="219" spans="2:19" ht="12.75" customHeight="1">
      <c r="B219" s="341" t="s">
        <v>2229</v>
      </c>
      <c r="C219" s="342" t="s">
        <v>2230</v>
      </c>
      <c r="D219" s="108" t="s">
        <v>29</v>
      </c>
      <c r="E219" s="342" t="s">
        <v>1799</v>
      </c>
      <c r="F219" s="169">
        <v>0</v>
      </c>
      <c r="G219" s="169">
        <v>3653.1658801795911</v>
      </c>
      <c r="H219" s="169">
        <v>3956.2455810515553</v>
      </c>
      <c r="I219" s="169">
        <v>4313.7334122863667</v>
      </c>
      <c r="J219" s="169">
        <v>4624.9585401617114</v>
      </c>
      <c r="K219" s="169">
        <v>4889.6493078347939</v>
      </c>
      <c r="L219" s="169">
        <v>5099.0169401149578</v>
      </c>
      <c r="M219" s="169">
        <v>3879.0679866601099</v>
      </c>
      <c r="N219" s="169">
        <v>3067.5058242496407</v>
      </c>
      <c r="O219" s="169">
        <v>2201.1130136322245</v>
      </c>
      <c r="P219" s="169">
        <v>1277.1716725426409</v>
      </c>
      <c r="Q219" s="169">
        <v>292.84152842002186</v>
      </c>
      <c r="R219" s="169"/>
      <c r="S219" s="169"/>
    </row>
    <row r="220" spans="2:19" ht="12.75" customHeight="1">
      <c r="B220" s="341" t="s">
        <v>2231</v>
      </c>
      <c r="C220" s="342" t="s">
        <v>2232</v>
      </c>
      <c r="D220" s="342" t="s">
        <v>29</v>
      </c>
      <c r="E220" s="342" t="s">
        <v>1799</v>
      </c>
      <c r="F220" s="343">
        <v>0</v>
      </c>
      <c r="G220" s="343">
        <v>0</v>
      </c>
      <c r="H220" s="343">
        <v>3814.2662498568379</v>
      </c>
      <c r="I220" s="343">
        <v>4077.7790677437324</v>
      </c>
      <c r="J220" s="343">
        <v>4343.1133526609956</v>
      </c>
      <c r="K220" s="343">
        <v>4584.024856836435</v>
      </c>
      <c r="L220" s="343">
        <v>4794.2423157965468</v>
      </c>
      <c r="M220" s="343">
        <v>4830.0198208067713</v>
      </c>
      <c r="N220" s="343">
        <v>4733.8338685443114</v>
      </c>
      <c r="O220" s="343">
        <v>4649.8297954161117</v>
      </c>
      <c r="P220" s="343">
        <v>4584.9579344448066</v>
      </c>
      <c r="Q220" s="343">
        <v>4532.0575776232945</v>
      </c>
      <c r="R220" s="343"/>
      <c r="S220" s="343"/>
    </row>
    <row r="221" spans="2:19" ht="12.75" customHeight="1">
      <c r="B221" s="341" t="s">
        <v>2233</v>
      </c>
      <c r="C221" s="342" t="s">
        <v>2234</v>
      </c>
      <c r="D221" s="342" t="s">
        <v>29</v>
      </c>
      <c r="E221" s="342" t="s">
        <v>1799</v>
      </c>
      <c r="F221" s="343">
        <v>0</v>
      </c>
      <c r="G221" s="343">
        <v>0</v>
      </c>
      <c r="H221" s="343">
        <v>274.10660496804712</v>
      </c>
      <c r="I221" s="343">
        <v>317.14755405028455</v>
      </c>
      <c r="J221" s="343">
        <v>351.34562094399644</v>
      </c>
      <c r="K221" s="343">
        <v>386.96840552080999</v>
      </c>
      <c r="L221" s="343">
        <v>393.68130811373294</v>
      </c>
      <c r="M221" s="343">
        <v>844.64590109936648</v>
      </c>
      <c r="N221" s="343">
        <v>909.26354064798738</v>
      </c>
      <c r="O221" s="343">
        <v>967.1362265580525</v>
      </c>
      <c r="P221" s="343">
        <v>1027.8216117436939</v>
      </c>
      <c r="Q221" s="343">
        <v>1091.4450449270153</v>
      </c>
      <c r="R221" s="343"/>
      <c r="S221" s="343"/>
    </row>
    <row r="222" spans="2:19" ht="12.75" customHeight="1">
      <c r="B222" s="341" t="s">
        <v>2235</v>
      </c>
      <c r="C222" s="342" t="s">
        <v>2236</v>
      </c>
      <c r="D222" s="342" t="s">
        <v>29</v>
      </c>
      <c r="E222" s="342" t="s">
        <v>1799</v>
      </c>
      <c r="F222" s="343">
        <v>0</v>
      </c>
      <c r="G222" s="343">
        <v>0</v>
      </c>
      <c r="H222" s="343">
        <v>229.11068855580521</v>
      </c>
      <c r="I222" s="343">
        <v>270.70823710042833</v>
      </c>
      <c r="J222" s="343">
        <v>303.38327475156728</v>
      </c>
      <c r="K222" s="343">
        <v>337.42100930388267</v>
      </c>
      <c r="L222" s="343">
        <v>342.49647945610775</v>
      </c>
      <c r="M222" s="343">
        <v>791.82131527086574</v>
      </c>
      <c r="N222" s="343">
        <v>854.74666638788472</v>
      </c>
      <c r="O222" s="343">
        <v>910.87284971415329</v>
      </c>
      <c r="P222" s="343">
        <v>969.75578135922342</v>
      </c>
      <c r="Q222" s="343">
        <v>1031.519017600348</v>
      </c>
      <c r="R222" s="343"/>
      <c r="S222" s="343"/>
    </row>
    <row r="223" spans="2:19" ht="12.75" customHeight="1">
      <c r="B223" s="341" t="s">
        <v>2237</v>
      </c>
      <c r="C223" s="342" t="s">
        <v>2238</v>
      </c>
      <c r="D223" s="342" t="s">
        <v>29</v>
      </c>
      <c r="E223" s="342" t="s">
        <v>1799</v>
      </c>
      <c r="F223" s="343">
        <v>0</v>
      </c>
      <c r="G223" s="343">
        <v>3044.3049001496593</v>
      </c>
      <c r="H223" s="343">
        <v>6357.1104164280632</v>
      </c>
      <c r="I223" s="343">
        <v>6796.2984462395543</v>
      </c>
      <c r="J223" s="343">
        <v>7238.5222544349926</v>
      </c>
      <c r="K223" s="343">
        <v>7640.0414280607256</v>
      </c>
      <c r="L223" s="343">
        <v>7990.4038596609116</v>
      </c>
      <c r="M223" s="343">
        <v>8050.0330346779529</v>
      </c>
      <c r="N223" s="343">
        <v>7889.723114240519</v>
      </c>
      <c r="O223" s="343">
        <v>7749.71632569352</v>
      </c>
      <c r="P223" s="343">
        <v>7641.596557408011</v>
      </c>
      <c r="Q223" s="343">
        <v>7553.4292960388238</v>
      </c>
      <c r="R223" s="343"/>
      <c r="S223" s="343"/>
    </row>
    <row r="224" spans="2:19" ht="12.75" customHeight="1">
      <c r="B224" s="341" t="s">
        <v>2239</v>
      </c>
      <c r="C224" s="342" t="s">
        <v>2240</v>
      </c>
      <c r="D224" s="342" t="s">
        <v>29</v>
      </c>
      <c r="E224" s="342" t="s">
        <v>1799</v>
      </c>
      <c r="F224" s="343">
        <v>0</v>
      </c>
      <c r="G224" s="343">
        <v>6088.6098002993185</v>
      </c>
      <c r="H224" s="343">
        <v>6491.382356542028</v>
      </c>
      <c r="I224" s="343">
        <v>6942.4303354103504</v>
      </c>
      <c r="J224" s="343">
        <v>7358.4439166410457</v>
      </c>
      <c r="K224" s="343">
        <v>7734.5032177750654</v>
      </c>
      <c r="L224" s="343">
        <v>8051.7436634768501</v>
      </c>
      <c r="M224" s="343">
        <v>7887.2875326095273</v>
      </c>
      <c r="N224" s="343">
        <v>7734.4129452193201</v>
      </c>
      <c r="O224" s="343">
        <v>7610.3314472633392</v>
      </c>
      <c r="P224" s="343">
        <v>7520.6550386074114</v>
      </c>
      <c r="Q224" s="343">
        <v>7435.7904526980847</v>
      </c>
      <c r="R224" s="343"/>
      <c r="S224" s="343"/>
    </row>
    <row r="225" spans="2:19" ht="12.75" customHeight="1">
      <c r="B225" s="341" t="s">
        <v>2241</v>
      </c>
      <c r="C225" s="342" t="s">
        <v>2242</v>
      </c>
      <c r="D225" s="342" t="s">
        <v>29</v>
      </c>
      <c r="E225" s="342" t="s">
        <v>1799</v>
      </c>
      <c r="F225" s="343">
        <v>0</v>
      </c>
      <c r="G225" s="343">
        <v>0</v>
      </c>
      <c r="H225" s="343">
        <v>95.777667959734245</v>
      </c>
      <c r="I225" s="343">
        <v>138.50737851458291</v>
      </c>
      <c r="J225" s="343">
        <v>176.77915579801413</v>
      </c>
      <c r="K225" s="343">
        <v>201.03494181880211</v>
      </c>
      <c r="L225" s="343">
        <v>204.78337666809662</v>
      </c>
      <c r="M225" s="343">
        <v>976.65355553231348</v>
      </c>
      <c r="N225" s="343">
        <v>996.18662664295971</v>
      </c>
      <c r="O225" s="343">
        <v>1016.1103591758181</v>
      </c>
      <c r="P225" s="343">
        <v>1036.4325663593349</v>
      </c>
      <c r="Q225" s="343">
        <v>1057.1612176865221</v>
      </c>
      <c r="R225" s="343"/>
      <c r="S225" s="343"/>
    </row>
    <row r="226" spans="2:19" ht="12.75" customHeight="1">
      <c r="B226" s="341" t="s">
        <v>2243</v>
      </c>
      <c r="C226" s="342" t="s">
        <v>2244</v>
      </c>
      <c r="D226" s="342" t="s">
        <v>29</v>
      </c>
      <c r="E226" s="342" t="s">
        <v>1799</v>
      </c>
      <c r="F226" s="343">
        <v>0</v>
      </c>
      <c r="G226" s="343">
        <v>0</v>
      </c>
      <c r="H226" s="343">
        <v>406.43535936705553</v>
      </c>
      <c r="I226" s="343">
        <v>462.13444777934205</v>
      </c>
      <c r="J226" s="343">
        <v>509.13681888138137</v>
      </c>
      <c r="K226" s="343">
        <v>544.35939428951747</v>
      </c>
      <c r="L226" s="343">
        <v>559.59553756990306</v>
      </c>
      <c r="M226" s="343">
        <v>976.65355553231348</v>
      </c>
      <c r="N226" s="343">
        <v>996.18662664295971</v>
      </c>
      <c r="O226" s="343">
        <v>1016.1103591758181</v>
      </c>
      <c r="P226" s="343">
        <v>1036.4325663593349</v>
      </c>
      <c r="Q226" s="343">
        <v>1057.1612176865221</v>
      </c>
      <c r="R226" s="343"/>
      <c r="S226" s="343"/>
    </row>
    <row r="227" spans="2:19" ht="12.75" customHeight="1">
      <c r="B227" s="341" t="s">
        <v>2245</v>
      </c>
      <c r="C227" s="342" t="s">
        <v>2246</v>
      </c>
      <c r="D227" s="342" t="s">
        <v>29</v>
      </c>
      <c r="E227" s="342" t="s">
        <v>1799</v>
      </c>
      <c r="F227" s="343">
        <v>0</v>
      </c>
      <c r="G227" s="343">
        <v>0</v>
      </c>
      <c r="H227" s="343">
        <v>122.00949937085591</v>
      </c>
      <c r="I227" s="343">
        <v>159.70009659088475</v>
      </c>
      <c r="J227" s="343">
        <v>180.66729588019382</v>
      </c>
      <c r="K227" s="343">
        <v>186.11299568625896</v>
      </c>
      <c r="L227" s="343">
        <v>187.97756896257431</v>
      </c>
      <c r="M227" s="343">
        <v>651.16255139546274</v>
      </c>
      <c r="N227" s="343">
        <v>685.56628860056185</v>
      </c>
      <c r="O227" s="343">
        <v>737.34060231545527</v>
      </c>
      <c r="P227" s="343">
        <v>794.5495287581366</v>
      </c>
      <c r="Q227" s="343">
        <v>821.88353100504355</v>
      </c>
      <c r="R227" s="343"/>
      <c r="S227" s="343"/>
    </row>
    <row r="228" spans="2:19" ht="12.75" customHeight="1">
      <c r="B228" s="341" t="s">
        <v>2247</v>
      </c>
      <c r="C228" s="342" t="s">
        <v>2248</v>
      </c>
      <c r="D228" s="355" t="s">
        <v>2202</v>
      </c>
      <c r="E228" s="342" t="s">
        <v>1799</v>
      </c>
      <c r="F228" s="356">
        <v>0</v>
      </c>
      <c r="G228" s="356">
        <v>0</v>
      </c>
      <c r="H228" s="356">
        <v>3.251927915864131</v>
      </c>
      <c r="I228" s="356">
        <v>3.3638374491186691</v>
      </c>
      <c r="J228" s="356">
        <v>3.3942406048337479</v>
      </c>
      <c r="K228" s="356">
        <v>3.4586439703322278</v>
      </c>
      <c r="L228" s="356">
        <v>3.3728001474263687</v>
      </c>
      <c r="M228" s="356">
        <v>7.3984615492763197</v>
      </c>
      <c r="N228" s="356">
        <v>11.460552915718834</v>
      </c>
      <c r="O228" s="356">
        <v>20.747899041038263</v>
      </c>
      <c r="P228" s="356">
        <v>120.36209835280648</v>
      </c>
      <c r="Q228" s="356">
        <v>-30.835566002324612</v>
      </c>
      <c r="R228" s="356"/>
      <c r="S228" s="356"/>
    </row>
    <row r="229" spans="2:19" ht="12.75" customHeight="1">
      <c r="B229" s="341" t="s">
        <v>2249</v>
      </c>
      <c r="C229" s="342" t="s">
        <v>2250</v>
      </c>
      <c r="D229" s="355" t="s">
        <v>2202</v>
      </c>
      <c r="E229" s="342" t="s">
        <v>1799</v>
      </c>
      <c r="F229" s="356">
        <v>0</v>
      </c>
      <c r="G229" s="356">
        <v>0</v>
      </c>
      <c r="H229" s="356">
        <v>1.1053825919259164</v>
      </c>
      <c r="I229" s="356">
        <v>1.2886592872646951</v>
      </c>
      <c r="J229" s="356">
        <v>1.3168939636120893</v>
      </c>
      <c r="K229" s="356">
        <v>1.2604700754244762</v>
      </c>
      <c r="L229" s="356">
        <v>1.2018113990494008</v>
      </c>
      <c r="M229" s="356">
        <v>4.9327635900554503</v>
      </c>
      <c r="N229" s="356">
        <v>7.8870449749128202</v>
      </c>
      <c r="O229" s="356">
        <v>15.055715393068187</v>
      </c>
      <c r="P229" s="356">
        <v>92.271944775427244</v>
      </c>
      <c r="Q229" s="356">
        <v>-23.972922428984344</v>
      </c>
      <c r="R229" s="356"/>
      <c r="S229" s="356"/>
    </row>
    <row r="230" spans="2:19" ht="12.75" customHeight="1">
      <c r="B230" s="341" t="s">
        <v>2251</v>
      </c>
      <c r="C230" s="342" t="s">
        <v>2252</v>
      </c>
      <c r="D230" s="355" t="s">
        <v>2202</v>
      </c>
      <c r="E230" s="342" t="s">
        <v>1799</v>
      </c>
      <c r="F230" s="356">
        <v>0</v>
      </c>
      <c r="G230" s="356">
        <v>0</v>
      </c>
      <c r="H230" s="356">
        <v>1.0023713134014645</v>
      </c>
      <c r="I230" s="356">
        <v>1.1903136698621601</v>
      </c>
      <c r="J230" s="356">
        <v>1.2311551645347587</v>
      </c>
      <c r="K230" s="356">
        <v>1.182488255155189</v>
      </c>
      <c r="L230" s="356">
        <v>1.1329803934160612</v>
      </c>
      <c r="M230" s="356">
        <v>4.9327635900554503</v>
      </c>
      <c r="N230" s="356">
        <v>7.8870449749128202</v>
      </c>
      <c r="O230" s="356">
        <v>15.055715393068187</v>
      </c>
      <c r="P230" s="356">
        <v>92.271944775427244</v>
      </c>
      <c r="Q230" s="356">
        <v>-23.972922428984344</v>
      </c>
      <c r="R230" s="356"/>
      <c r="S230" s="356"/>
    </row>
    <row r="231" spans="2:19" ht="12.75" customHeight="1">
      <c r="B231" s="341" t="s">
        <v>2253</v>
      </c>
      <c r="C231" s="342" t="s">
        <v>2254</v>
      </c>
      <c r="D231" s="108" t="s">
        <v>64</v>
      </c>
      <c r="E231" s="342" t="s">
        <v>1799</v>
      </c>
      <c r="F231" s="169">
        <v>0</v>
      </c>
      <c r="G231" s="169">
        <v>0</v>
      </c>
      <c r="H231" s="169">
        <v>6.9284527300550083E-2</v>
      </c>
      <c r="I231" s="169">
        <v>7.3520434328877518E-2</v>
      </c>
      <c r="J231" s="169">
        <v>7.596730173752253E-2</v>
      </c>
      <c r="K231" s="169">
        <v>7.9140318897873083E-2</v>
      </c>
      <c r="L231" s="169">
        <v>7.7207295589972552E-2</v>
      </c>
      <c r="M231" s="169">
        <v>0.21774454688704989</v>
      </c>
      <c r="N231" s="169">
        <v>0.29641786935169301</v>
      </c>
      <c r="O231" s="169">
        <v>0.43938508407712662</v>
      </c>
      <c r="P231" s="169">
        <v>0.80476386521904952</v>
      </c>
      <c r="Q231" s="169">
        <v>3.727084238412929</v>
      </c>
      <c r="R231" s="169"/>
      <c r="S231" s="169"/>
    </row>
    <row r="232" spans="2:19" ht="12.75" customHeight="1">
      <c r="B232" s="341" t="s">
        <v>2255</v>
      </c>
      <c r="C232" s="342" t="s">
        <v>2256</v>
      </c>
      <c r="D232" s="108" t="s">
        <v>64</v>
      </c>
      <c r="E232" s="342" t="s">
        <v>1799</v>
      </c>
      <c r="F232" s="169">
        <v>0</v>
      </c>
      <c r="G232" s="169">
        <v>0</v>
      </c>
      <c r="H232" s="169">
        <v>6.0142945598191486E-2</v>
      </c>
      <c r="I232" s="169">
        <v>6.4884914022014753E-2</v>
      </c>
      <c r="J232" s="169">
        <v>6.767125494674299E-2</v>
      </c>
      <c r="K232" s="169">
        <v>7.1057952220796416E-2</v>
      </c>
      <c r="L232" s="169">
        <v>6.9224279007532197E-2</v>
      </c>
      <c r="M232" s="169">
        <v>0.20693609933344217</v>
      </c>
      <c r="N232" s="169">
        <v>0.28233981817538306</v>
      </c>
      <c r="O232" s="169">
        <v>0.41917710801171876</v>
      </c>
      <c r="P232" s="169">
        <v>0.7688920703346307</v>
      </c>
      <c r="Q232" s="169">
        <v>3.5659429080410763</v>
      </c>
      <c r="R232" s="169"/>
      <c r="S232" s="169"/>
    </row>
    <row r="233" spans="2:19" ht="12.75" customHeight="1">
      <c r="B233" s="341" t="s">
        <v>2257</v>
      </c>
      <c r="C233" s="342" t="s">
        <v>2258</v>
      </c>
      <c r="D233" s="355" t="s">
        <v>2202</v>
      </c>
      <c r="E233" s="342" t="s">
        <v>1799</v>
      </c>
      <c r="F233" s="356">
        <v>0</v>
      </c>
      <c r="G233" s="356">
        <v>0</v>
      </c>
      <c r="H233" s="356">
        <v>5.7911139200541854E-2</v>
      </c>
      <c r="I233" s="356">
        <v>6.2754976079281502E-2</v>
      </c>
      <c r="J233" s="356">
        <v>6.5596971760304587E-2</v>
      </c>
      <c r="K233" s="356">
        <v>6.9007200324821966E-2</v>
      </c>
      <c r="L233" s="356">
        <v>6.7169119749656322E-2</v>
      </c>
      <c r="M233" s="356">
        <v>0.2041266917707793</v>
      </c>
      <c r="N233" s="356">
        <v>0.27864549094930208</v>
      </c>
      <c r="O233" s="356">
        <v>0.41382375374313585</v>
      </c>
      <c r="P233" s="356">
        <v>0.75929947571464496</v>
      </c>
      <c r="Q233" s="356">
        <v>3.522447868530596</v>
      </c>
      <c r="R233" s="356"/>
      <c r="S233" s="356"/>
    </row>
    <row r="234" spans="2:19" ht="12.75" customHeight="1">
      <c r="B234" s="341" t="s">
        <v>2259</v>
      </c>
      <c r="C234" s="342" t="s">
        <v>2260</v>
      </c>
      <c r="D234" s="355" t="s">
        <v>2202</v>
      </c>
      <c r="E234" s="342" t="s">
        <v>1799</v>
      </c>
      <c r="F234" s="356">
        <v>0</v>
      </c>
      <c r="G234" s="356">
        <v>0</v>
      </c>
      <c r="H234" s="356">
        <v>-1.3696307088674111</v>
      </c>
      <c r="I234" s="356">
        <v>-0.65210473239503042</v>
      </c>
      <c r="J234" s="356">
        <v>-0.11147506070105065</v>
      </c>
      <c r="K234" s="356">
        <v>0.17596995928702647</v>
      </c>
      <c r="L234" s="356">
        <v>9.2238256181444669E-2</v>
      </c>
      <c r="M234" s="356">
        <v>22.80824120228198</v>
      </c>
      <c r="N234" s="356">
        <v>15.886439720268394</v>
      </c>
      <c r="O234" s="356">
        <v>16.398876839923631</v>
      </c>
      <c r="P234" s="356">
        <v>16.911962938821411</v>
      </c>
      <c r="Q234" s="356">
        <v>17.425753350157215</v>
      </c>
      <c r="R234" s="356"/>
      <c r="S234" s="356"/>
    </row>
    <row r="235" spans="2:19" ht="12.75" customHeight="1">
      <c r="B235" s="341" t="s">
        <v>2261</v>
      </c>
      <c r="C235" s="342" t="s">
        <v>2262</v>
      </c>
      <c r="D235" s="355" t="s">
        <v>2202</v>
      </c>
      <c r="E235" s="342" t="s">
        <v>1799</v>
      </c>
      <c r="F235" s="356">
        <v>0</v>
      </c>
      <c r="G235" s="356">
        <v>0</v>
      </c>
      <c r="H235" s="356">
        <v>27.767942117812332</v>
      </c>
      <c r="I235" s="356">
        <v>27.503168912015528</v>
      </c>
      <c r="J235" s="356">
        <v>27.277477237007105</v>
      </c>
      <c r="K235" s="356">
        <v>27.082558989944332</v>
      </c>
      <c r="L235" s="356">
        <v>26.916110641410242</v>
      </c>
      <c r="M235" s="356">
        <v>24.46210804006714</v>
      </c>
      <c r="N235" s="356">
        <v>24.46210804006714</v>
      </c>
      <c r="O235" s="356">
        <v>24.462108040067143</v>
      </c>
      <c r="P235" s="356">
        <v>24.462108040067143</v>
      </c>
      <c r="Q235" s="356">
        <v>24.46210804006714</v>
      </c>
      <c r="R235" s="356"/>
      <c r="S235" s="356"/>
    </row>
    <row r="236" spans="2:19" ht="12.75" customHeight="1">
      <c r="B236" s="341" t="s">
        <v>2263</v>
      </c>
      <c r="C236" s="342" t="s">
        <v>2264</v>
      </c>
      <c r="D236" s="355" t="s">
        <v>2202</v>
      </c>
      <c r="E236" s="342" t="s">
        <v>1799</v>
      </c>
      <c r="F236" s="356">
        <v>0</v>
      </c>
      <c r="G236" s="356">
        <v>0</v>
      </c>
      <c r="H236" s="356">
        <v>15.641135225852478</v>
      </c>
      <c r="I236" s="356">
        <v>14.706322973535661</v>
      </c>
      <c r="J236" s="356">
        <v>14.217243746658641</v>
      </c>
      <c r="K236" s="356">
        <v>14.034921612829503</v>
      </c>
      <c r="L236" s="356">
        <v>14.278891312035835</v>
      </c>
      <c r="M236" s="356">
        <v>8.2424652929158455</v>
      </c>
      <c r="N236" s="356">
        <v>7.9199247442500065</v>
      </c>
      <c r="O236" s="356">
        <v>7.62684511156783</v>
      </c>
      <c r="P236" s="356">
        <v>7.3729799751956477</v>
      </c>
      <c r="Q236" s="356">
        <v>7.1450117254288328</v>
      </c>
      <c r="R236" s="356"/>
      <c r="S236" s="356"/>
    </row>
    <row r="237" spans="2:19" ht="12.75" customHeight="1">
      <c r="B237" s="341" t="s">
        <v>2265</v>
      </c>
      <c r="C237" s="342" t="s">
        <v>2266</v>
      </c>
      <c r="D237" s="355" t="s">
        <v>2202</v>
      </c>
      <c r="E237" s="342" t="s">
        <v>1799</v>
      </c>
      <c r="F237" s="356">
        <v>0</v>
      </c>
      <c r="G237" s="356">
        <v>0</v>
      </c>
      <c r="H237" s="356">
        <v>0.41981140647946152</v>
      </c>
      <c r="I237" s="356">
        <v>0.46091309566467048</v>
      </c>
      <c r="J237" s="356">
        <v>0.54099058845193038</v>
      </c>
      <c r="K237" s="356">
        <v>0.61263691690357869</v>
      </c>
      <c r="L237" s="356">
        <v>0.68778330991420122</v>
      </c>
      <c r="M237" s="356">
        <v>0</v>
      </c>
      <c r="N237" s="356">
        <v>0</v>
      </c>
      <c r="O237" s="356">
        <v>0</v>
      </c>
      <c r="P237" s="356">
        <v>0</v>
      </c>
      <c r="Q237" s="356">
        <v>0</v>
      </c>
      <c r="R237" s="356"/>
      <c r="S237" s="356"/>
    </row>
    <row r="238" spans="2:19" ht="12.75" customHeight="1">
      <c r="B238" s="341" t="s">
        <v>2267</v>
      </c>
      <c r="C238" s="342" t="s">
        <v>2268</v>
      </c>
      <c r="D238" s="108" t="s">
        <v>64</v>
      </c>
      <c r="E238" s="342" t="s">
        <v>1799</v>
      </c>
      <c r="F238" s="169">
        <v>0</v>
      </c>
      <c r="G238" s="169">
        <v>0.6</v>
      </c>
      <c r="H238" s="169">
        <v>0.60946118465267163</v>
      </c>
      <c r="I238" s="169">
        <v>0.62135782483604751</v>
      </c>
      <c r="J238" s="169">
        <v>0.62852399128875802</v>
      </c>
      <c r="K238" s="169">
        <v>0.63218660205579014</v>
      </c>
      <c r="L238" s="169">
        <v>0.63328108211447143</v>
      </c>
      <c r="M238" s="169">
        <v>0.49181267585622196</v>
      </c>
      <c r="N238" s="169">
        <v>0.39660486787761723</v>
      </c>
      <c r="O238" s="169">
        <v>0.28922695796958231</v>
      </c>
      <c r="P238" s="169">
        <v>0.16982186604574445</v>
      </c>
      <c r="Q238" s="169">
        <v>3.9382703195161184E-2</v>
      </c>
      <c r="R238" s="169"/>
      <c r="S238" s="169"/>
    </row>
    <row r="239" spans="2:19" ht="12.75" customHeight="1">
      <c r="B239" s="341" t="s">
        <v>2269</v>
      </c>
      <c r="C239" s="342" t="s">
        <v>2270</v>
      </c>
      <c r="D239" s="108" t="s">
        <v>64</v>
      </c>
      <c r="E239" s="342" t="s">
        <v>1799</v>
      </c>
      <c r="F239" s="169">
        <v>0</v>
      </c>
      <c r="G239" s="169">
        <v>0</v>
      </c>
      <c r="H239" s="169">
        <v>1.4754587343512329E-2</v>
      </c>
      <c r="I239" s="169">
        <v>1.9950848884736569E-2</v>
      </c>
      <c r="J239" s="169">
        <v>2.4023986293926883E-2</v>
      </c>
      <c r="K239" s="169">
        <v>2.5991965632232619E-2</v>
      </c>
      <c r="L239" s="169">
        <v>2.5433419794150331E-2</v>
      </c>
      <c r="M239" s="169">
        <v>0.12382629027969333</v>
      </c>
      <c r="N239" s="169">
        <v>0.1287992551857097</v>
      </c>
      <c r="O239" s="169">
        <v>0.13351722802312499</v>
      </c>
      <c r="P239" s="169">
        <v>0.13781147533543164</v>
      </c>
      <c r="Q239" s="169">
        <v>0.14217200234615676</v>
      </c>
      <c r="R239" s="169"/>
      <c r="S239" s="169"/>
    </row>
    <row r="240" spans="2:19" ht="12.75" customHeight="1">
      <c r="B240" s="341" t="s">
        <v>2271</v>
      </c>
      <c r="C240" s="342" t="s">
        <v>2272</v>
      </c>
      <c r="D240" s="108" t="s">
        <v>64</v>
      </c>
      <c r="E240" s="342" t="s">
        <v>1799</v>
      </c>
      <c r="F240" s="169">
        <v>0</v>
      </c>
      <c r="G240" s="169">
        <v>0</v>
      </c>
      <c r="H240" s="169">
        <v>1.919260345951497E-2</v>
      </c>
      <c r="I240" s="169">
        <v>2.3498099421935786E-2</v>
      </c>
      <c r="J240" s="169">
        <v>2.495914076516104E-2</v>
      </c>
      <c r="K240" s="169">
        <v>2.4360207655771845E-2</v>
      </c>
      <c r="L240" s="169">
        <v>2.3525415268628426E-2</v>
      </c>
      <c r="M240" s="169">
        <v>8.0889425992462766E-2</v>
      </c>
      <c r="N240" s="169">
        <v>8.6893580252918157E-2</v>
      </c>
      <c r="O240" s="169">
        <v>9.5144205455735931E-2</v>
      </c>
      <c r="P240" s="169">
        <v>0.10397690100347873</v>
      </c>
      <c r="Q240" s="169">
        <v>0.10880932339382013</v>
      </c>
      <c r="R240" s="169"/>
      <c r="S240" s="169"/>
    </row>
    <row r="241" spans="2:19" ht="12.75" customHeight="1">
      <c r="B241" s="341" t="s">
        <v>2273</v>
      </c>
      <c r="C241" s="342" t="s">
        <v>2274</v>
      </c>
      <c r="D241" s="108" t="s">
        <v>64</v>
      </c>
      <c r="E241" s="342" t="s">
        <v>1799</v>
      </c>
      <c r="F241" s="169">
        <v>0</v>
      </c>
      <c r="G241" s="169">
        <v>0</v>
      </c>
      <c r="H241" s="169">
        <v>3.601275153042504E-2</v>
      </c>
      <c r="I241" s="169">
        <v>3.6359446549561858E-2</v>
      </c>
      <c r="J241" s="169">
        <v>3.6660281715616617E-2</v>
      </c>
      <c r="K241" s="169">
        <v>3.6924132626141304E-2</v>
      </c>
      <c r="L241" s="169">
        <v>3.7152470255546771E-2</v>
      </c>
      <c r="M241" s="169">
        <v>4.0879551278331094E-2</v>
      </c>
      <c r="N241" s="169">
        <v>4.0879551278331094E-2</v>
      </c>
      <c r="O241" s="169">
        <v>4.0879551278331087E-2</v>
      </c>
      <c r="P241" s="169">
        <v>4.0879551278331087E-2</v>
      </c>
      <c r="Q241" s="169">
        <v>4.0879551278331094E-2</v>
      </c>
      <c r="R241" s="169"/>
      <c r="S241" s="169"/>
    </row>
    <row r="242" spans="2:19" ht="12.75" customHeight="1">
      <c r="B242" s="341" t="s">
        <v>2275</v>
      </c>
      <c r="C242" s="342" t="s">
        <v>2276</v>
      </c>
      <c r="D242" s="342" t="s">
        <v>29</v>
      </c>
      <c r="E242" s="342" t="s">
        <v>1799</v>
      </c>
      <c r="F242" s="343">
        <v>0</v>
      </c>
      <c r="G242" s="343">
        <v>3103.7547507181243</v>
      </c>
      <c r="H242" s="343">
        <v>3163.8798521422286</v>
      </c>
      <c r="I242" s="343">
        <v>3329.1056845364105</v>
      </c>
      <c r="J242" s="343">
        <v>3517.4353417788079</v>
      </c>
      <c r="K242" s="343">
        <v>3665.1025126852942</v>
      </c>
      <c r="L242" s="343">
        <v>3741.0106900890059</v>
      </c>
      <c r="M242" s="343">
        <v>2633.579023634376</v>
      </c>
      <c r="N242" s="343">
        <v>1837.646808553269</v>
      </c>
      <c r="O242" s="343">
        <v>989.10463906024188</v>
      </c>
      <c r="P242" s="343">
        <v>85.359845089138162</v>
      </c>
      <c r="Q242" s="343">
        <v>-876.29671812300285</v>
      </c>
      <c r="R242" s="343"/>
      <c r="S242" s="343"/>
    </row>
    <row r="243" spans="2:19" ht="12.75" customHeight="1">
      <c r="B243" s="341" t="s">
        <v>2277</v>
      </c>
      <c r="C243" s="342" t="s">
        <v>2278</v>
      </c>
      <c r="D243" s="342" t="s">
        <v>29</v>
      </c>
      <c r="E243" s="342" t="s">
        <v>1799</v>
      </c>
      <c r="F243" s="343">
        <v>0</v>
      </c>
      <c r="G243" s="343">
        <v>0</v>
      </c>
      <c r="H243" s="343">
        <v>3200.5202521575106</v>
      </c>
      <c r="I243" s="343">
        <v>3350.4802099583076</v>
      </c>
      <c r="J243" s="343">
        <v>3527.2451675360639</v>
      </c>
      <c r="K243" s="343">
        <v>3697.1664609871059</v>
      </c>
      <c r="L243" s="343">
        <v>3828.3493738535471</v>
      </c>
      <c r="M243" s="343">
        <v>3811.6598189278398</v>
      </c>
      <c r="N243" s="343">
        <v>3699.7807176163064</v>
      </c>
      <c r="O243" s="343">
        <v>3608.9095794520304</v>
      </c>
      <c r="P243" s="343">
        <v>3532.7103669018816</v>
      </c>
      <c r="Q243" s="343">
        <v>3464.7273094192569</v>
      </c>
      <c r="R243" s="343"/>
      <c r="S243" s="343"/>
    </row>
    <row r="244" spans="2:19" ht="12.75" customHeight="1">
      <c r="B244" s="341" t="s">
        <v>2279</v>
      </c>
      <c r="C244" s="342" t="s">
        <v>2280</v>
      </c>
      <c r="D244" s="342" t="s">
        <v>29</v>
      </c>
      <c r="E244" s="342" t="s">
        <v>1799</v>
      </c>
      <c r="F244" s="343">
        <v>0</v>
      </c>
      <c r="G244" s="343">
        <v>0</v>
      </c>
      <c r="H244" s="343">
        <v>366.10627578996969</v>
      </c>
      <c r="I244" s="343">
        <v>382.46773104954065</v>
      </c>
      <c r="J244" s="343">
        <v>378.61602682912155</v>
      </c>
      <c r="K244" s="343">
        <v>389.30916632844702</v>
      </c>
      <c r="L244" s="343">
        <v>390.68194012514812</v>
      </c>
      <c r="M244" s="343">
        <v>818.89471185435514</v>
      </c>
      <c r="N244" s="343">
        <v>878.93997514523471</v>
      </c>
      <c r="O244" s="343">
        <v>934.13446562329568</v>
      </c>
      <c r="P244" s="343">
        <v>992.00218334887018</v>
      </c>
      <c r="Q244" s="343">
        <v>1052.6621165181421</v>
      </c>
      <c r="R244" s="343"/>
      <c r="S244" s="343"/>
    </row>
    <row r="245" spans="2:19" ht="12.75" customHeight="1">
      <c r="B245" s="341" t="s">
        <v>2281</v>
      </c>
      <c r="C245" s="342" t="s">
        <v>2282</v>
      </c>
      <c r="D245" s="342" t="s">
        <v>29</v>
      </c>
      <c r="E245" s="342" t="s">
        <v>1799</v>
      </c>
      <c r="F245" s="343">
        <v>0</v>
      </c>
      <c r="G245" s="343">
        <v>0</v>
      </c>
      <c r="H245" s="343">
        <v>327.87743704899634</v>
      </c>
      <c r="I245" s="343">
        <v>343.01256932659822</v>
      </c>
      <c r="J245" s="343">
        <v>337.86688903113543</v>
      </c>
      <c r="K245" s="343">
        <v>347.21335917434061</v>
      </c>
      <c r="L245" s="343">
        <v>347.19495915537419</v>
      </c>
      <c r="M245" s="343">
        <v>774.01458196223359</v>
      </c>
      <c r="N245" s="343">
        <v>832.62206541188914</v>
      </c>
      <c r="O245" s="343">
        <v>886.33271533373272</v>
      </c>
      <c r="P245" s="343">
        <v>942.66905618703072</v>
      </c>
      <c r="Q245" s="343">
        <v>1001.7485532945459</v>
      </c>
      <c r="R245" s="343"/>
      <c r="S245" s="343"/>
    </row>
    <row r="246" spans="2:19" ht="12.75" customHeight="1">
      <c r="B246" s="341" t="s">
        <v>2283</v>
      </c>
      <c r="C246" s="342" t="s">
        <v>2284</v>
      </c>
      <c r="D246" s="342" t="s">
        <v>29</v>
      </c>
      <c r="E246" s="342" t="s">
        <v>1799</v>
      </c>
      <c r="F246" s="343">
        <v>0</v>
      </c>
      <c r="G246" s="343">
        <v>2586.4622922651042</v>
      </c>
      <c r="H246" s="343">
        <v>5334.2004202625176</v>
      </c>
      <c r="I246" s="343">
        <v>5584.1336832638463</v>
      </c>
      <c r="J246" s="343">
        <v>5878.7419458934401</v>
      </c>
      <c r="K246" s="343">
        <v>6161.9441016451765</v>
      </c>
      <c r="L246" s="343">
        <v>6380.5822897559119</v>
      </c>
      <c r="M246" s="343">
        <v>6352.7663648797334</v>
      </c>
      <c r="N246" s="343">
        <v>6166.3011960271779</v>
      </c>
      <c r="O246" s="343">
        <v>6014.8492990867171</v>
      </c>
      <c r="P246" s="343">
        <v>5887.850611503136</v>
      </c>
      <c r="Q246" s="343">
        <v>5774.5455156987618</v>
      </c>
      <c r="R246" s="343"/>
      <c r="S246" s="343"/>
    </row>
    <row r="247" spans="2:19" ht="12.75" customHeight="1">
      <c r="B247" s="341" t="s">
        <v>2285</v>
      </c>
      <c r="C247" s="342" t="s">
        <v>2286</v>
      </c>
      <c r="D247" s="342" t="s">
        <v>29</v>
      </c>
      <c r="E247" s="342" t="s">
        <v>1799</v>
      </c>
      <c r="F247" s="343">
        <v>0</v>
      </c>
      <c r="G247" s="343">
        <v>5172.9245845302084</v>
      </c>
      <c r="H247" s="343">
        <v>5381.4346535798286</v>
      </c>
      <c r="I247" s="343">
        <v>5655.0733815716012</v>
      </c>
      <c r="J247" s="343">
        <v>5958.8721611459441</v>
      </c>
      <c r="K247" s="343">
        <v>6213.6601504787741</v>
      </c>
      <c r="L247" s="343">
        <v>6391.371910423527</v>
      </c>
      <c r="M247" s="343">
        <v>6186.3333811274751</v>
      </c>
      <c r="N247" s="343">
        <v>6022.5423433043316</v>
      </c>
      <c r="O247" s="343">
        <v>5886.7054080030202</v>
      </c>
      <c r="P247" s="343">
        <v>5771.2617068431891</v>
      </c>
      <c r="Q247" s="343">
        <v>5662.4040904174681</v>
      </c>
      <c r="R247" s="343"/>
      <c r="S247" s="343"/>
    </row>
    <row r="248" spans="2:19" ht="12.75" customHeight="1">
      <c r="B248" s="341" t="s">
        <v>2287</v>
      </c>
      <c r="C248" s="342" t="s">
        <v>2288</v>
      </c>
      <c r="D248" s="342" t="s">
        <v>29</v>
      </c>
      <c r="E248" s="342" t="s">
        <v>1799</v>
      </c>
      <c r="F248" s="343">
        <v>0</v>
      </c>
      <c r="G248" s="343">
        <v>0</v>
      </c>
      <c r="H248" s="343">
        <v>214.51632289098646</v>
      </c>
      <c r="I248" s="343">
        <v>223.81802420588292</v>
      </c>
      <c r="J248" s="343">
        <v>217.9766843831153</v>
      </c>
      <c r="K248" s="343">
        <v>215.99936926899096</v>
      </c>
      <c r="L248" s="343">
        <v>214.61540061323907</v>
      </c>
      <c r="M248" s="343">
        <v>905.31236463695598</v>
      </c>
      <c r="N248" s="343">
        <v>923.41861192969509</v>
      </c>
      <c r="O248" s="343">
        <v>941.88698416828834</v>
      </c>
      <c r="P248" s="343">
        <v>960.72472385165452</v>
      </c>
      <c r="Q248" s="343">
        <v>979.93921832868796</v>
      </c>
      <c r="R248" s="343"/>
      <c r="S248" s="343"/>
    </row>
    <row r="249" spans="2:19" ht="12.75" customHeight="1">
      <c r="B249" s="341" t="s">
        <v>2289</v>
      </c>
      <c r="C249" s="342" t="s">
        <v>2290</v>
      </c>
      <c r="D249" s="342" t="s">
        <v>29</v>
      </c>
      <c r="E249" s="342" t="s">
        <v>1799</v>
      </c>
      <c r="F249" s="343">
        <v>0</v>
      </c>
      <c r="G249" s="343">
        <v>0</v>
      </c>
      <c r="H249" s="343">
        <v>473.73603575128482</v>
      </c>
      <c r="I249" s="343">
        <v>493.9552239839623</v>
      </c>
      <c r="J249" s="343">
        <v>496.56955162971752</v>
      </c>
      <c r="K249" s="343">
        <v>504.93575662136323</v>
      </c>
      <c r="L249" s="343">
        <v>509.94268219832679</v>
      </c>
      <c r="M249" s="343">
        <v>905.31236463695598</v>
      </c>
      <c r="N249" s="343">
        <v>923.41861192969509</v>
      </c>
      <c r="O249" s="343">
        <v>941.88698416828834</v>
      </c>
      <c r="P249" s="343">
        <v>960.72472385165452</v>
      </c>
      <c r="Q249" s="343">
        <v>979.93921832868796</v>
      </c>
      <c r="R249" s="343"/>
      <c r="S249" s="343"/>
    </row>
    <row r="250" spans="2:19" ht="12.75" customHeight="1">
      <c r="B250" s="341" t="s">
        <v>2291</v>
      </c>
      <c r="C250" s="342" t="s">
        <v>2292</v>
      </c>
      <c r="D250" s="342" t="s">
        <v>29</v>
      </c>
      <c r="E250" s="342" t="s">
        <v>1799</v>
      </c>
      <c r="F250" s="343">
        <v>0</v>
      </c>
      <c r="G250" s="343">
        <v>0</v>
      </c>
      <c r="H250" s="343">
        <v>155.08046369640317</v>
      </c>
      <c r="I250" s="343">
        <v>156.47671998807539</v>
      </c>
      <c r="J250" s="343">
        <v>156.94812563191078</v>
      </c>
      <c r="K250" s="343">
        <v>157.45234504259759</v>
      </c>
      <c r="L250" s="343">
        <v>156.61548315740424</v>
      </c>
      <c r="M250" s="343">
        <v>572.44639713244032</v>
      </c>
      <c r="N250" s="343">
        <v>635.90090648400133</v>
      </c>
      <c r="O250" s="343">
        <v>685.59920200089437</v>
      </c>
      <c r="P250" s="343">
        <v>727.54691453175997</v>
      </c>
      <c r="Q250" s="343">
        <v>755.65636776610063</v>
      </c>
      <c r="R250" s="343"/>
      <c r="S250" s="343"/>
    </row>
    <row r="251" spans="2:19" ht="12.75" customHeight="1">
      <c r="B251" s="341" t="s">
        <v>2293</v>
      </c>
      <c r="C251" s="342" t="s">
        <v>2294</v>
      </c>
      <c r="D251" s="355" t="s">
        <v>2202</v>
      </c>
      <c r="E251" s="342" t="s">
        <v>1799</v>
      </c>
      <c r="F251" s="356">
        <v>0</v>
      </c>
      <c r="G251" s="356">
        <v>0</v>
      </c>
      <c r="H251" s="356">
        <v>4.6842390145200863</v>
      </c>
      <c r="I251" s="356">
        <v>4.7110038884063794</v>
      </c>
      <c r="J251" s="356">
        <v>4.462285580293968</v>
      </c>
      <c r="K251" s="356">
        <v>4.3781081770481585</v>
      </c>
      <c r="L251" s="356">
        <v>4.2889273499295424</v>
      </c>
      <c r="M251" s="356">
        <v>10.476011966148095</v>
      </c>
      <c r="N251" s="356">
        <v>20.760946797998834</v>
      </c>
      <c r="O251" s="356">
        <v>121.49432196800807</v>
      </c>
      <c r="P251" s="356">
        <v>-30.716200717554454</v>
      </c>
      <c r="Q251" s="356">
        <v>-13.474974770337111</v>
      </c>
      <c r="R251" s="356"/>
      <c r="S251" s="356"/>
    </row>
    <row r="252" spans="2:19" ht="12.75" customHeight="1">
      <c r="B252" s="341" t="s">
        <v>2295</v>
      </c>
      <c r="C252" s="342" t="s">
        <v>2296</v>
      </c>
      <c r="D252" s="355" t="s">
        <v>2202</v>
      </c>
      <c r="E252" s="342" t="s">
        <v>1799</v>
      </c>
      <c r="F252" s="356">
        <v>0</v>
      </c>
      <c r="G252" s="356">
        <v>0</v>
      </c>
      <c r="H252" s="356">
        <v>1.6456168470036217</v>
      </c>
      <c r="I252" s="356">
        <v>1.6081171840470658</v>
      </c>
      <c r="J252" s="356">
        <v>1.5230621295970423</v>
      </c>
      <c r="K252" s="356">
        <v>1.4435370243636954</v>
      </c>
      <c r="L252" s="356">
        <v>1.3834223543056412</v>
      </c>
      <c r="M252" s="356">
        <v>6.6241835863389325</v>
      </c>
      <c r="N252" s="356">
        <v>14.296771494268643</v>
      </c>
      <c r="O252" s="356">
        <v>88.435673906736312</v>
      </c>
      <c r="P252" s="356">
        <v>-23.261061679147179</v>
      </c>
      <c r="Q252" s="356">
        <v>-10.390900068332018</v>
      </c>
      <c r="R252" s="356"/>
      <c r="S252" s="356"/>
    </row>
    <row r="253" spans="2:19" ht="12.75" customHeight="1">
      <c r="B253" s="341" t="s">
        <v>2297</v>
      </c>
      <c r="C253" s="342" t="s">
        <v>2298</v>
      </c>
      <c r="D253" s="355" t="s">
        <v>2202</v>
      </c>
      <c r="E253" s="342" t="s">
        <v>1799</v>
      </c>
      <c r="F253" s="356">
        <v>0</v>
      </c>
      <c r="G253" s="356">
        <v>0</v>
      </c>
      <c r="H253" s="356">
        <v>1.5606219628639542</v>
      </c>
      <c r="I253" s="356">
        <v>1.5182606771226108</v>
      </c>
      <c r="J253" s="356">
        <v>1.4352251191806509</v>
      </c>
      <c r="K253" s="356">
        <v>1.3662433363695026</v>
      </c>
      <c r="L253" s="356">
        <v>1.3184559946994587</v>
      </c>
      <c r="M253" s="356">
        <v>6.6241835863389325</v>
      </c>
      <c r="N253" s="356">
        <v>14.296771494268643</v>
      </c>
      <c r="O253" s="356">
        <v>88.435673906736312</v>
      </c>
      <c r="P253" s="356">
        <v>-23.261061679147179</v>
      </c>
      <c r="Q253" s="356">
        <v>-10.390900068332018</v>
      </c>
      <c r="R253" s="356"/>
      <c r="S253" s="356"/>
    </row>
    <row r="254" spans="2:19" s="168" customFormat="1" ht="12.75" customHeight="1">
      <c r="B254" s="341" t="s">
        <v>2299</v>
      </c>
      <c r="C254" s="342" t="s">
        <v>2300</v>
      </c>
      <c r="D254" s="108" t="s">
        <v>64</v>
      </c>
      <c r="E254" s="342" t="s">
        <v>1799</v>
      </c>
      <c r="F254" s="169">
        <v>0</v>
      </c>
      <c r="G254" s="169">
        <v>0</v>
      </c>
      <c r="H254" s="169">
        <v>0.11571434216823472</v>
      </c>
      <c r="I254" s="169">
        <v>0.11488602864910268</v>
      </c>
      <c r="J254" s="169">
        <v>0.10763979719315922</v>
      </c>
      <c r="K254" s="169">
        <v>0.10622053952952427</v>
      </c>
      <c r="L254" s="169">
        <v>0.10443219025280386</v>
      </c>
      <c r="M254" s="169">
        <v>0.31094366430830278</v>
      </c>
      <c r="N254" s="169">
        <v>0.47829646646691648</v>
      </c>
      <c r="O254" s="169">
        <v>0.94442430935398913</v>
      </c>
      <c r="P254" s="169">
        <v>11.621414991006118</v>
      </c>
      <c r="Q254" s="169">
        <v>-1.2012621920722331</v>
      </c>
      <c r="R254" s="169"/>
      <c r="S254" s="169"/>
    </row>
    <row r="255" spans="2:19" s="168" customFormat="1" ht="12.75" customHeight="1">
      <c r="B255" s="341" t="s">
        <v>2301</v>
      </c>
      <c r="C255" s="342" t="s">
        <v>2302</v>
      </c>
      <c r="D255" s="108" t="s">
        <v>64</v>
      </c>
      <c r="E255" s="342" t="s">
        <v>1799</v>
      </c>
      <c r="F255" s="169">
        <v>0</v>
      </c>
      <c r="G255" s="169">
        <v>0</v>
      </c>
      <c r="H255" s="169">
        <v>0.10600247779029243</v>
      </c>
      <c r="I255" s="169">
        <v>0.10537927512665331</v>
      </c>
      <c r="J255" s="169">
        <v>9.8372119569729327E-2</v>
      </c>
      <c r="K255" s="169">
        <v>9.7059428647381291E-2</v>
      </c>
      <c r="L255" s="169">
        <v>9.5187709096910128E-2</v>
      </c>
      <c r="M255" s="169">
        <v>0.29741788300699867</v>
      </c>
      <c r="N255" s="169">
        <v>0.45833079615420447</v>
      </c>
      <c r="O255" s="169">
        <v>0.90621748638669364</v>
      </c>
      <c r="P255" s="169">
        <v>11.165412965987453</v>
      </c>
      <c r="Q255" s="169">
        <v>-1.1555105770618743</v>
      </c>
      <c r="R255" s="169"/>
      <c r="S255" s="169"/>
    </row>
    <row r="256" spans="2:19" ht="12.75" customHeight="1">
      <c r="B256" s="341" t="s">
        <v>2303</v>
      </c>
      <c r="C256" s="342" t="s">
        <v>2304</v>
      </c>
      <c r="D256" s="355" t="s">
        <v>2202</v>
      </c>
      <c r="E256" s="342" t="s">
        <v>1799</v>
      </c>
      <c r="F256" s="356">
        <v>0</v>
      </c>
      <c r="G256" s="356">
        <v>0</v>
      </c>
      <c r="H256" s="356">
        <v>0.10363144378791568</v>
      </c>
      <c r="I256" s="356">
        <v>0.10303444883707977</v>
      </c>
      <c r="J256" s="356">
        <v>9.6054896878437629E-2</v>
      </c>
      <c r="K256" s="356">
        <v>9.473496524929377E-2</v>
      </c>
      <c r="L256" s="356">
        <v>9.2807796586946864E-2</v>
      </c>
      <c r="M256" s="356">
        <v>0.29390216698114591</v>
      </c>
      <c r="N256" s="356">
        <v>0.45309145453657146</v>
      </c>
      <c r="O256" s="356">
        <v>0.89609600474207285</v>
      </c>
      <c r="P256" s="356">
        <v>11.043471965098295</v>
      </c>
      <c r="Q256" s="356">
        <v>-1.1431613659814412</v>
      </c>
      <c r="R256" s="356"/>
      <c r="S256" s="356"/>
    </row>
    <row r="257" spans="2:19" ht="12.75" customHeight="1">
      <c r="B257" s="341" t="s">
        <v>2305</v>
      </c>
      <c r="C257" s="342" t="s">
        <v>2306</v>
      </c>
      <c r="D257" s="355" t="s">
        <v>2202</v>
      </c>
      <c r="E257" s="342" t="s">
        <v>1799</v>
      </c>
      <c r="F257" s="356">
        <v>0</v>
      </c>
      <c r="G257" s="356">
        <v>0</v>
      </c>
      <c r="H257" s="356">
        <v>2.2222201088625742</v>
      </c>
      <c r="I257" s="356">
        <v>2.3069308081662574</v>
      </c>
      <c r="J257" s="356">
        <v>1.8742198162583596</v>
      </c>
      <c r="K257" s="356">
        <v>1.5970910913736618</v>
      </c>
      <c r="L257" s="356">
        <v>1.4152301026278782</v>
      </c>
      <c r="M257" s="356">
        <v>25.32124169300732</v>
      </c>
      <c r="N257" s="356">
        <v>18.184113438264532</v>
      </c>
      <c r="O257" s="356">
        <v>18.751278234644417</v>
      </c>
      <c r="P257" s="356">
        <v>19.319227787979671</v>
      </c>
      <c r="Q257" s="356">
        <v>19.888023197057567</v>
      </c>
      <c r="R257" s="356"/>
      <c r="S257" s="356"/>
    </row>
    <row r="258" spans="2:19" ht="12.75" customHeight="1">
      <c r="B258" s="341" t="s">
        <v>2307</v>
      </c>
      <c r="C258" s="342" t="s">
        <v>2308</v>
      </c>
      <c r="D258" s="355" t="s">
        <v>2202</v>
      </c>
      <c r="E258" s="342" t="s">
        <v>1799</v>
      </c>
      <c r="F258" s="356">
        <v>0</v>
      </c>
      <c r="G258" s="356">
        <v>0</v>
      </c>
      <c r="H258" s="356">
        <v>27.779358728184661</v>
      </c>
      <c r="I258" s="356">
        <v>27.51585202830552</v>
      </c>
      <c r="J258" s="356">
        <v>27.269145832525449</v>
      </c>
      <c r="K258" s="356">
        <v>27.063106190112464</v>
      </c>
      <c r="L258" s="356">
        <v>26.90527350466088</v>
      </c>
      <c r="M258" s="356">
        <v>24.46210804006714</v>
      </c>
      <c r="N258" s="356">
        <v>24.46210804006714</v>
      </c>
      <c r="O258" s="356">
        <v>24.462108040067143</v>
      </c>
      <c r="P258" s="356">
        <v>24.46210804006714</v>
      </c>
      <c r="Q258" s="356">
        <v>24.46210804006714</v>
      </c>
      <c r="R258" s="356"/>
      <c r="S258" s="356"/>
    </row>
    <row r="259" spans="2:19" ht="12.75" customHeight="1">
      <c r="B259" s="341" t="s">
        <v>2309</v>
      </c>
      <c r="C259" s="342" t="s">
        <v>2310</v>
      </c>
      <c r="D259" s="355" t="s">
        <v>2202</v>
      </c>
      <c r="E259" s="342" t="s">
        <v>1799</v>
      </c>
      <c r="F259" s="356">
        <v>0</v>
      </c>
      <c r="G259" s="356">
        <v>0</v>
      </c>
      <c r="H259" s="356">
        <v>11.259857848481291</v>
      </c>
      <c r="I259" s="356">
        <v>11.304939014968594</v>
      </c>
      <c r="J259" s="356">
        <v>11.838708045226877</v>
      </c>
      <c r="K259" s="356">
        <v>12.203421961787985</v>
      </c>
      <c r="L259" s="356">
        <v>12.512351902472007</v>
      </c>
      <c r="M259" s="356">
        <v>7.0172093224721275</v>
      </c>
      <c r="N259" s="356">
        <v>6.6776877965901908</v>
      </c>
      <c r="O259" s="356">
        <v>6.3859564896716261</v>
      </c>
      <c r="P259" s="356">
        <v>6.1285511503212637</v>
      </c>
      <c r="Q259" s="356">
        <v>5.892758864725713</v>
      </c>
      <c r="R259" s="356"/>
      <c r="S259" s="356"/>
    </row>
    <row r="260" spans="2:19" ht="12.75" customHeight="1">
      <c r="B260" s="341" t="s">
        <v>2311</v>
      </c>
      <c r="C260" s="342" t="s">
        <v>2312</v>
      </c>
      <c r="D260" s="355" t="s">
        <v>2202</v>
      </c>
      <c r="E260" s="342" t="s">
        <v>1799</v>
      </c>
      <c r="F260" s="356">
        <v>0</v>
      </c>
      <c r="G260" s="356">
        <v>0</v>
      </c>
      <c r="H260" s="356">
        <v>0.8021001172319171</v>
      </c>
      <c r="I260" s="356">
        <v>0.72225279263791387</v>
      </c>
      <c r="J260" s="356">
        <v>0.68207399718501693</v>
      </c>
      <c r="K260" s="356">
        <v>0.76362879510356452</v>
      </c>
      <c r="L260" s="356">
        <v>0.91686789410052782</v>
      </c>
      <c r="M260" s="356">
        <v>0</v>
      </c>
      <c r="N260" s="356">
        <v>0</v>
      </c>
      <c r="O260" s="356">
        <v>0</v>
      </c>
      <c r="P260" s="356">
        <v>0</v>
      </c>
      <c r="Q260" s="356">
        <v>0</v>
      </c>
      <c r="R260" s="356"/>
      <c r="S260" s="356"/>
    </row>
    <row r="261" spans="2:19" ht="12.75" customHeight="1">
      <c r="B261" s="341" t="s">
        <v>2313</v>
      </c>
      <c r="C261" s="342" t="s">
        <v>2314</v>
      </c>
      <c r="D261" s="108" t="s">
        <v>64</v>
      </c>
      <c r="E261" s="342" t="s">
        <v>1799</v>
      </c>
      <c r="F261" s="357">
        <v>0</v>
      </c>
      <c r="G261" s="357">
        <v>0.59999999999999987</v>
      </c>
      <c r="H261" s="357">
        <v>0.58792497833966229</v>
      </c>
      <c r="I261" s="357">
        <v>0.58869363134793118</v>
      </c>
      <c r="J261" s="357">
        <v>0.59028541755162844</v>
      </c>
      <c r="K261" s="357">
        <v>0.58984598834277913</v>
      </c>
      <c r="L261" s="357">
        <v>0.58532201576126186</v>
      </c>
      <c r="M261" s="357">
        <v>0.4257091982253306</v>
      </c>
      <c r="N261" s="357">
        <v>0.30512808442041184</v>
      </c>
      <c r="O261" s="357">
        <v>0.1680234648255961</v>
      </c>
      <c r="P261" s="357">
        <v>1.4790499794511826E-2</v>
      </c>
      <c r="Q261" s="357">
        <v>-0.15475700853034613</v>
      </c>
      <c r="R261" s="357"/>
      <c r="S261" s="357"/>
    </row>
    <row r="262" spans="2:19" ht="12.75" customHeight="1">
      <c r="B262" s="341" t="s">
        <v>2315</v>
      </c>
      <c r="C262" s="342" t="s">
        <v>2316</v>
      </c>
      <c r="D262" s="108" t="s">
        <v>64</v>
      </c>
      <c r="E262" s="342" t="s">
        <v>1799</v>
      </c>
      <c r="F262" s="357">
        <v>0</v>
      </c>
      <c r="G262" s="357">
        <v>0</v>
      </c>
      <c r="H262" s="357">
        <v>3.9862292622709128E-2</v>
      </c>
      <c r="I262" s="357">
        <v>3.9578270537610892E-2</v>
      </c>
      <c r="J262" s="357">
        <v>3.658019143360787E-2</v>
      </c>
      <c r="K262" s="357">
        <v>3.4762018526608318E-2</v>
      </c>
      <c r="L262" s="357">
        <v>3.3578925404611215E-2</v>
      </c>
      <c r="M262" s="357">
        <v>0.1463407011653744</v>
      </c>
      <c r="N262" s="357">
        <v>0.15332704351283177</v>
      </c>
      <c r="O262" s="357">
        <v>0.16000239843627742</v>
      </c>
      <c r="P262" s="357">
        <v>0.16646701755224325</v>
      </c>
      <c r="Q262" s="357">
        <v>0.17306062984573053</v>
      </c>
      <c r="R262" s="357"/>
      <c r="S262" s="357"/>
    </row>
    <row r="263" spans="2:19" ht="12.75" customHeight="1">
      <c r="B263" s="341" t="s">
        <v>2317</v>
      </c>
      <c r="C263" s="342" t="s">
        <v>2318</v>
      </c>
      <c r="D263" s="108" t="s">
        <v>64</v>
      </c>
      <c r="E263" s="342" t="s">
        <v>1799</v>
      </c>
      <c r="F263" s="357">
        <v>0</v>
      </c>
      <c r="G263" s="357">
        <v>0</v>
      </c>
      <c r="H263" s="357">
        <v>2.907286031235606E-2</v>
      </c>
      <c r="I263" s="357">
        <v>2.8021664391210812E-2</v>
      </c>
      <c r="J263" s="357">
        <v>2.6697570173418814E-2</v>
      </c>
      <c r="K263" s="357">
        <v>2.5552381268853026E-2</v>
      </c>
      <c r="L263" s="357">
        <v>2.4545641141381712E-2</v>
      </c>
      <c r="M263" s="357">
        <v>9.0109782770718586E-2</v>
      </c>
      <c r="N263" s="357">
        <v>0.10312517768248157</v>
      </c>
      <c r="O263" s="357">
        <v>0.1139844355044763</v>
      </c>
      <c r="P263" s="357">
        <v>0.12356748880658526</v>
      </c>
      <c r="Q263" s="357">
        <v>0.13085988597921039</v>
      </c>
      <c r="R263" s="357"/>
      <c r="S263" s="357"/>
    </row>
    <row r="264" spans="2:19" ht="12.75" customHeight="1">
      <c r="B264" s="341" t="s">
        <v>2319</v>
      </c>
      <c r="C264" s="342" t="s">
        <v>2320</v>
      </c>
      <c r="D264" s="108" t="s">
        <v>64</v>
      </c>
      <c r="E264" s="342" t="s">
        <v>1799</v>
      </c>
      <c r="F264" s="357">
        <v>0</v>
      </c>
      <c r="G264" s="357">
        <v>0</v>
      </c>
      <c r="H264" s="357">
        <v>3.5997951204878247E-2</v>
      </c>
      <c r="I264" s="357">
        <v>3.634268707984406E-2</v>
      </c>
      <c r="J264" s="357">
        <v>3.6671482346441651E-2</v>
      </c>
      <c r="K264" s="357">
        <v>3.6950673473148885E-2</v>
      </c>
      <c r="L264" s="357">
        <v>3.7167434846063434E-2</v>
      </c>
      <c r="M264" s="357">
        <v>4.0879551278331094E-2</v>
      </c>
      <c r="N264" s="357">
        <v>4.0879551278331094E-2</v>
      </c>
      <c r="O264" s="357">
        <v>4.0879551278331087E-2</v>
      </c>
      <c r="P264" s="357">
        <v>4.0879551278331094E-2</v>
      </c>
      <c r="Q264" s="357">
        <v>4.0879551278331094E-2</v>
      </c>
      <c r="R264" s="357"/>
      <c r="S264" s="357"/>
    </row>
    <row r="265" spans="2:19" ht="12.75" customHeight="1">
      <c r="B265" s="341" t="s">
        <v>2321</v>
      </c>
      <c r="C265" s="342" t="s">
        <v>2322</v>
      </c>
      <c r="D265" s="342" t="s">
        <v>29</v>
      </c>
      <c r="E265" s="342" t="s">
        <v>1799</v>
      </c>
      <c r="F265" s="343">
        <v>0</v>
      </c>
      <c r="G265" s="343">
        <v>943.22959920120479</v>
      </c>
      <c r="H265" s="343">
        <v>973.94241801328371</v>
      </c>
      <c r="I265" s="343">
        <v>994.6473041260931</v>
      </c>
      <c r="J265" s="343">
        <v>1018.3137644388277</v>
      </c>
      <c r="K265" s="343">
        <v>1025.8526485083451</v>
      </c>
      <c r="L265" s="343">
        <v>1009.677849222081</v>
      </c>
      <c r="M265" s="343">
        <v>697.80309916050578</v>
      </c>
      <c r="N265" s="343">
        <v>532.8084921636987</v>
      </c>
      <c r="O265" s="343">
        <v>356.66568276821977</v>
      </c>
      <c r="P265" s="343">
        <v>168.82170347343038</v>
      </c>
      <c r="Q265" s="343">
        <v>-31.301331699457251</v>
      </c>
      <c r="R265" s="343"/>
      <c r="S265" s="343"/>
    </row>
    <row r="266" spans="2:19" ht="12.75" customHeight="1">
      <c r="B266" s="341" t="s">
        <v>2323</v>
      </c>
      <c r="C266" s="342" t="s">
        <v>2324</v>
      </c>
      <c r="D266" s="342" t="s">
        <v>29</v>
      </c>
      <c r="E266" s="342" t="s">
        <v>1799</v>
      </c>
      <c r="F266" s="343">
        <v>0</v>
      </c>
      <c r="G266" s="343">
        <v>0</v>
      </c>
      <c r="H266" s="343">
        <v>958.0402098189146</v>
      </c>
      <c r="I266" s="343">
        <v>980.53759936603035</v>
      </c>
      <c r="J266" s="343">
        <v>1014.5827055953578</v>
      </c>
      <c r="K266" s="343">
        <v>1041.8561342437838</v>
      </c>
      <c r="L266" s="343">
        <v>1055.7238457723722</v>
      </c>
      <c r="M266" s="343">
        <v>1035.7048796625813</v>
      </c>
      <c r="N266" s="343">
        <v>997.28580237813276</v>
      </c>
      <c r="O266" s="343">
        <v>965.82434994228015</v>
      </c>
      <c r="P266" s="343">
        <v>942.25091448385547</v>
      </c>
      <c r="Q266" s="343">
        <v>923.57339788675699</v>
      </c>
      <c r="R266" s="343"/>
      <c r="S266" s="343"/>
    </row>
    <row r="267" spans="2:19" ht="12.75" customHeight="1">
      <c r="B267" s="341" t="s">
        <v>2325</v>
      </c>
      <c r="C267" s="342" t="s">
        <v>2326</v>
      </c>
      <c r="D267" s="342" t="s">
        <v>29</v>
      </c>
      <c r="E267" s="342" t="s">
        <v>1799</v>
      </c>
      <c r="F267" s="343">
        <v>0</v>
      </c>
      <c r="G267" s="343">
        <v>0</v>
      </c>
      <c r="H267" s="343">
        <v>83.820370907142575</v>
      </c>
      <c r="I267" s="343">
        <v>90.556312226769833</v>
      </c>
      <c r="J267" s="343">
        <v>98.3400257054805</v>
      </c>
      <c r="K267" s="343">
        <v>106.02513603329545</v>
      </c>
      <c r="L267" s="343">
        <v>112.51152864086694</v>
      </c>
      <c r="M267" s="343">
        <v>175.61307930261205</v>
      </c>
      <c r="N267" s="343">
        <v>190.22062597841682</v>
      </c>
      <c r="O267" s="343">
        <v>202.15426766388259</v>
      </c>
      <c r="P267" s="343">
        <v>214.66535813925947</v>
      </c>
      <c r="Q267" s="343">
        <v>227.77957973396875</v>
      </c>
      <c r="R267" s="343"/>
      <c r="S267" s="343"/>
    </row>
    <row r="268" spans="2:19" ht="12.75" customHeight="1">
      <c r="B268" s="341" t="s">
        <v>2327</v>
      </c>
      <c r="C268" s="342" t="s">
        <v>2328</v>
      </c>
      <c r="D268" s="342" t="s">
        <v>29</v>
      </c>
      <c r="E268" s="342" t="s">
        <v>1799</v>
      </c>
      <c r="F268" s="343">
        <v>0</v>
      </c>
      <c r="G268" s="343">
        <v>0</v>
      </c>
      <c r="H268" s="343">
        <v>72.202644914058624</v>
      </c>
      <c r="I268" s="343">
        <v>78.565907260095486</v>
      </c>
      <c r="J268" s="343">
        <v>85.956382022262261</v>
      </c>
      <c r="K268" s="343">
        <v>93.232240170362957</v>
      </c>
      <c r="L268" s="343">
        <v>99.295855714035397</v>
      </c>
      <c r="M268" s="343">
        <v>161.97402907789655</v>
      </c>
      <c r="N268" s="343">
        <v>176.14463514070235</v>
      </c>
      <c r="O268" s="343">
        <v>187.6273383836911</v>
      </c>
      <c r="P268" s="343">
        <v>199.67304415264775</v>
      </c>
      <c r="Q268" s="343">
        <v>212.30697197648192</v>
      </c>
      <c r="R268" s="343"/>
      <c r="S268" s="343"/>
    </row>
    <row r="269" spans="2:19" ht="12.75" customHeight="1">
      <c r="B269" s="341" t="s">
        <v>2329</v>
      </c>
      <c r="C269" s="342" t="s">
        <v>2330</v>
      </c>
      <c r="D269" s="342" t="s">
        <v>29</v>
      </c>
      <c r="E269" s="342" t="s">
        <v>1799</v>
      </c>
      <c r="F269" s="343">
        <v>0</v>
      </c>
      <c r="G269" s="343">
        <v>786.02466600100399</v>
      </c>
      <c r="H269" s="343">
        <v>1596.7336830315244</v>
      </c>
      <c r="I269" s="343">
        <v>1634.2293322767173</v>
      </c>
      <c r="J269" s="343">
        <v>1690.9711759922629</v>
      </c>
      <c r="K269" s="343">
        <v>1736.4268904063065</v>
      </c>
      <c r="L269" s="343">
        <v>1759.5397429539539</v>
      </c>
      <c r="M269" s="343">
        <v>1726.1747994376356</v>
      </c>
      <c r="N269" s="343">
        <v>1662.1430039635547</v>
      </c>
      <c r="O269" s="343">
        <v>1609.7072499038004</v>
      </c>
      <c r="P269" s="343">
        <v>1570.4181908064259</v>
      </c>
      <c r="Q269" s="343">
        <v>1539.2889964779283</v>
      </c>
      <c r="R269" s="343"/>
      <c r="S269" s="343"/>
    </row>
    <row r="270" spans="2:19" ht="12.75" customHeight="1">
      <c r="B270" s="341" t="s">
        <v>2331</v>
      </c>
      <c r="C270" s="342" t="s">
        <v>2332</v>
      </c>
      <c r="D270" s="342" t="s">
        <v>29</v>
      </c>
      <c r="E270" s="342" t="s">
        <v>1799</v>
      </c>
      <c r="F270" s="343">
        <v>0</v>
      </c>
      <c r="G270" s="343">
        <v>1572.049332002008</v>
      </c>
      <c r="H270" s="343">
        <v>1586.7608450826672</v>
      </c>
      <c r="I270" s="343">
        <v>1642.5414309454136</v>
      </c>
      <c r="J270" s="343">
        <v>1697.1700416854269</v>
      </c>
      <c r="K270" s="343">
        <v>1731.8512975276324</v>
      </c>
      <c r="L270" s="343">
        <v>1742.8209753075939</v>
      </c>
      <c r="M270" s="343">
        <v>1674.6722040615275</v>
      </c>
      <c r="N270" s="343">
        <v>1616.1203597843512</v>
      </c>
      <c r="O270" s="343">
        <v>1570.9717328275635</v>
      </c>
      <c r="P270" s="343">
        <v>1538.4452141287361</v>
      </c>
      <c r="Q270" s="343">
        <v>1509.3638745445448</v>
      </c>
      <c r="R270" s="343"/>
      <c r="S270" s="343"/>
    </row>
    <row r="271" spans="2:19" ht="12.75" customHeight="1">
      <c r="B271" s="341" t="s">
        <v>2333</v>
      </c>
      <c r="C271" s="342" t="s">
        <v>2334</v>
      </c>
      <c r="D271" s="342" t="s">
        <v>29</v>
      </c>
      <c r="E271" s="342" t="s">
        <v>1799</v>
      </c>
      <c r="F271" s="343">
        <v>0</v>
      </c>
      <c r="G271" s="343">
        <v>0</v>
      </c>
      <c r="H271" s="343">
        <v>53.599167941347666</v>
      </c>
      <c r="I271" s="343">
        <v>60.47542677529951</v>
      </c>
      <c r="J271" s="343">
        <v>71.218849652097163</v>
      </c>
      <c r="K271" s="343">
        <v>75.080657682617016</v>
      </c>
      <c r="L271" s="343">
        <v>77.909414022094538</v>
      </c>
      <c r="M271" s="343">
        <v>197.18001813383185</v>
      </c>
      <c r="N271" s="343">
        <v>201.12361849650847</v>
      </c>
      <c r="O271" s="343">
        <v>205.1460908664385</v>
      </c>
      <c r="P271" s="343">
        <v>209.24901268376738</v>
      </c>
      <c r="Q271" s="343">
        <v>213.43399293744281</v>
      </c>
      <c r="R271" s="343"/>
      <c r="S271" s="343"/>
    </row>
    <row r="272" spans="2:19" ht="12.75" customHeight="1">
      <c r="B272" s="341" t="s">
        <v>2335</v>
      </c>
      <c r="C272" s="342" t="s">
        <v>2336</v>
      </c>
      <c r="D272" s="342" t="s">
        <v>29</v>
      </c>
      <c r="E272" s="342" t="s">
        <v>1799</v>
      </c>
      <c r="F272" s="343">
        <v>0</v>
      </c>
      <c r="G272" s="343">
        <v>0</v>
      </c>
      <c r="H272" s="343">
        <v>116.79591540200906</v>
      </c>
      <c r="I272" s="343">
        <v>124.35479228888363</v>
      </c>
      <c r="J272" s="343">
        <v>132.8114747440531</v>
      </c>
      <c r="K272" s="343">
        <v>138.28029612266417</v>
      </c>
      <c r="L272" s="343">
        <v>144.47579579470286</v>
      </c>
      <c r="M272" s="343">
        <v>197.18001813383185</v>
      </c>
      <c r="N272" s="343">
        <v>201.12361849650847</v>
      </c>
      <c r="O272" s="343">
        <v>205.1460908664385</v>
      </c>
      <c r="P272" s="343">
        <v>209.24901268376738</v>
      </c>
      <c r="Q272" s="343">
        <v>213.43399293744281</v>
      </c>
      <c r="R272" s="343"/>
      <c r="S272" s="343"/>
    </row>
    <row r="273" spans="2:19" ht="12.75" customHeight="1">
      <c r="B273" s="341" t="s">
        <v>2337</v>
      </c>
      <c r="C273" s="342" t="s">
        <v>2338</v>
      </c>
      <c r="D273" s="342" t="s">
        <v>29</v>
      </c>
      <c r="E273" s="342" t="s">
        <v>1799</v>
      </c>
      <c r="F273" s="343">
        <v>0</v>
      </c>
      <c r="G273" s="343">
        <v>0</v>
      </c>
      <c r="H273" s="343">
        <v>41.576979959181244</v>
      </c>
      <c r="I273" s="343">
        <v>41.546640713987472</v>
      </c>
      <c r="J273" s="343">
        <v>41.479427440341226</v>
      </c>
      <c r="K273" s="343">
        <v>41.641777438304473</v>
      </c>
      <c r="L273" s="343">
        <v>40.68299180864318</v>
      </c>
      <c r="M273" s="343">
        <v>94.174827381615444</v>
      </c>
      <c r="N273" s="343">
        <v>109.07833013810163</v>
      </c>
      <c r="O273" s="343">
        <v>127.67505671396482</v>
      </c>
      <c r="P273" s="343">
        <v>145.30305932838789</v>
      </c>
      <c r="Q273" s="343">
        <v>153.58374907067605</v>
      </c>
      <c r="R273" s="343"/>
      <c r="S273" s="343"/>
    </row>
    <row r="274" spans="2:19" ht="12.75" customHeight="1">
      <c r="B274" s="341" t="s">
        <v>2339</v>
      </c>
      <c r="C274" s="342" t="s">
        <v>2340</v>
      </c>
      <c r="D274" s="355" t="s">
        <v>2202</v>
      </c>
      <c r="E274" s="342" t="s">
        <v>1799</v>
      </c>
      <c r="F274" s="356">
        <v>0</v>
      </c>
      <c r="G274" s="356">
        <v>0</v>
      </c>
      <c r="H274" s="356">
        <v>3.752389127156599</v>
      </c>
      <c r="I274" s="356">
        <v>3.9000227238831022</v>
      </c>
      <c r="J274" s="356">
        <v>4.088019890208427</v>
      </c>
      <c r="K274" s="356">
        <v>4.29410278633119</v>
      </c>
      <c r="L274" s="356">
        <v>4.5494289856519989</v>
      </c>
      <c r="M274" s="356">
        <v>9.1426984458452143</v>
      </c>
      <c r="N274" s="356">
        <v>18.446643723067634</v>
      </c>
      <c r="O274" s="356">
        <v>68.568921683334679</v>
      </c>
      <c r="P274" s="356">
        <v>-38.632877906927405</v>
      </c>
      <c r="Q274" s="356">
        <v>-14.878024577504911</v>
      </c>
      <c r="R274" s="356"/>
      <c r="S274" s="356"/>
    </row>
    <row r="275" spans="2:19" ht="12.75" customHeight="1">
      <c r="B275" s="341" t="s">
        <v>2341</v>
      </c>
      <c r="C275" s="342" t="s">
        <v>2342</v>
      </c>
      <c r="D275" s="355" t="s">
        <v>2202</v>
      </c>
      <c r="E275" s="342" t="s">
        <v>1799</v>
      </c>
      <c r="F275" s="356">
        <v>0</v>
      </c>
      <c r="G275" s="356">
        <v>0</v>
      </c>
      <c r="H275" s="356">
        <v>1.4185636922911207</v>
      </c>
      <c r="I275" s="356">
        <v>1.4080232050337704</v>
      </c>
      <c r="J275" s="356">
        <v>1.3819285453607852</v>
      </c>
      <c r="K275" s="356">
        <v>1.3644965305895447</v>
      </c>
      <c r="L275" s="356">
        <v>1.3466355127941303</v>
      </c>
      <c r="M275" s="356">
        <v>4.3666293171514097</v>
      </c>
      <c r="N275" s="356">
        <v>10.004439602898465</v>
      </c>
      <c r="O275" s="356">
        <v>42.674666272022016</v>
      </c>
      <c r="P275" s="356">
        <v>-26.826771025295777</v>
      </c>
      <c r="Q275" s="356">
        <v>-10.705992808036919</v>
      </c>
      <c r="R275" s="356"/>
      <c r="S275" s="356"/>
    </row>
    <row r="276" spans="2:19" ht="12.75" customHeight="1">
      <c r="B276" s="341" t="s">
        <v>2343</v>
      </c>
      <c r="C276" s="342" t="s">
        <v>2344</v>
      </c>
      <c r="D276" s="355" t="s">
        <v>2202</v>
      </c>
      <c r="E276" s="342" t="s">
        <v>1799</v>
      </c>
      <c r="F276" s="356">
        <v>0</v>
      </c>
      <c r="G276" s="356">
        <v>0</v>
      </c>
      <c r="H276" s="356">
        <v>1.3652531758232391</v>
      </c>
      <c r="I276" s="356">
        <v>1.3305113603770737</v>
      </c>
      <c r="J276" s="356">
        <v>1.3025143734845759</v>
      </c>
      <c r="K276" s="356">
        <v>1.2937714604226058</v>
      </c>
      <c r="L276" s="356">
        <v>1.2834363917458229</v>
      </c>
      <c r="M276" s="356">
        <v>4.3666293171514097</v>
      </c>
      <c r="N276" s="356">
        <v>10.004439602898465</v>
      </c>
      <c r="O276" s="356">
        <v>42.674666272022016</v>
      </c>
      <c r="P276" s="356">
        <v>-26.826771025295777</v>
      </c>
      <c r="Q276" s="356">
        <v>-10.705992808036919</v>
      </c>
      <c r="R276" s="356"/>
      <c r="S276" s="356"/>
    </row>
    <row r="277" spans="2:19" s="168" customFormat="1" ht="12.75" customHeight="1">
      <c r="B277" s="341" t="s">
        <v>2345</v>
      </c>
      <c r="C277" s="342" t="s">
        <v>2346</v>
      </c>
      <c r="D277" s="108" t="s">
        <v>64</v>
      </c>
      <c r="E277" s="342" t="s">
        <v>1799</v>
      </c>
      <c r="F277" s="169">
        <v>0</v>
      </c>
      <c r="G277" s="169">
        <v>0</v>
      </c>
      <c r="H277" s="169">
        <v>8.6062963638163806E-2</v>
      </c>
      <c r="I277" s="169">
        <v>9.1043641149094051E-2</v>
      </c>
      <c r="J277" s="169">
        <v>9.6571439117955668E-2</v>
      </c>
      <c r="K277" s="169">
        <v>0.10335318253304969</v>
      </c>
      <c r="L277" s="169">
        <v>0.11143309594000984</v>
      </c>
      <c r="M277" s="169">
        <v>0.25166566258287465</v>
      </c>
      <c r="N277" s="169">
        <v>0.35701500403258196</v>
      </c>
      <c r="O277" s="169">
        <v>0.5667892298885765</v>
      </c>
      <c r="P277" s="169">
        <v>1.2715507172514942</v>
      </c>
      <c r="Q277" s="169">
        <v>-7.2769932576995862</v>
      </c>
      <c r="R277" s="169"/>
      <c r="S277" s="169"/>
    </row>
    <row r="278" spans="2:19" s="168" customFormat="1" ht="12.75" customHeight="1">
      <c r="B278" s="341" t="s">
        <v>2347</v>
      </c>
      <c r="C278" s="342" t="s">
        <v>2348</v>
      </c>
      <c r="D278" s="108" t="s">
        <v>64</v>
      </c>
      <c r="E278" s="342" t="s">
        <v>1799</v>
      </c>
      <c r="F278" s="169">
        <v>0</v>
      </c>
      <c r="G278" s="169">
        <v>0</v>
      </c>
      <c r="H278" s="169">
        <v>7.6475155509691306E-2</v>
      </c>
      <c r="I278" s="169">
        <v>8.1373769041507879E-2</v>
      </c>
      <c r="J278" s="169">
        <v>8.6842948808089654E-2</v>
      </c>
      <c r="K278" s="169">
        <v>9.340647598384326E-2</v>
      </c>
      <c r="L278" s="169">
        <v>0.10102386400206111</v>
      </c>
      <c r="M278" s="169">
        <v>0.23615230350544991</v>
      </c>
      <c r="N278" s="169">
        <v>0.33608810758125901</v>
      </c>
      <c r="O278" s="169">
        <v>0.53458952707703522</v>
      </c>
      <c r="P278" s="169">
        <v>1.2014823278532072</v>
      </c>
      <c r="Q278" s="169">
        <v>-6.8877466620409908</v>
      </c>
      <c r="R278" s="169"/>
      <c r="S278" s="169"/>
    </row>
    <row r="279" spans="2:19" ht="12.75" customHeight="1">
      <c r="B279" s="341" t="s">
        <v>2349</v>
      </c>
      <c r="C279" s="342" t="s">
        <v>2350</v>
      </c>
      <c r="D279" s="355" t="s">
        <v>2202</v>
      </c>
      <c r="E279" s="342" t="s">
        <v>1799</v>
      </c>
      <c r="F279" s="356">
        <v>0</v>
      </c>
      <c r="G279" s="356">
        <v>0</v>
      </c>
      <c r="H279" s="356">
        <v>7.413440833734572E-2</v>
      </c>
      <c r="I279" s="356">
        <v>7.8988709801133247E-2</v>
      </c>
      <c r="J279" s="356">
        <v>8.4410507865059742E-2</v>
      </c>
      <c r="K279" s="356">
        <v>9.0882682133665654E-2</v>
      </c>
      <c r="L279" s="356">
        <v>9.8344096377412996E-2</v>
      </c>
      <c r="M279" s="356">
        <v>0.23211996231137397</v>
      </c>
      <c r="N279" s="356">
        <v>0.33059652338758921</v>
      </c>
      <c r="O279" s="356">
        <v>0.52605940926932759</v>
      </c>
      <c r="P279" s="356">
        <v>1.1827451094525465</v>
      </c>
      <c r="Q279" s="356">
        <v>-6.7826817726149082</v>
      </c>
      <c r="R279" s="356"/>
      <c r="S279" s="356"/>
    </row>
    <row r="280" spans="2:19" ht="12.75" customHeight="1">
      <c r="B280" s="341" t="s">
        <v>2351</v>
      </c>
      <c r="C280" s="342" t="s">
        <v>2352</v>
      </c>
      <c r="D280" s="355" t="s">
        <v>2202</v>
      </c>
      <c r="E280" s="342" t="s">
        <v>1799</v>
      </c>
      <c r="F280" s="356">
        <v>0</v>
      </c>
      <c r="G280" s="356">
        <v>0</v>
      </c>
      <c r="H280" s="356">
        <v>0.95453980933355698</v>
      </c>
      <c r="I280" s="356">
        <v>1.4668885240853373</v>
      </c>
      <c r="J280" s="356">
        <v>2.2257071850847985</v>
      </c>
      <c r="K280" s="356">
        <v>2.4739207481521142</v>
      </c>
      <c r="L280" s="356">
        <v>2.7190474911501665</v>
      </c>
      <c r="M280" s="356">
        <v>20.568873232176834</v>
      </c>
      <c r="N280" s="356">
        <v>12.721704631600717</v>
      </c>
      <c r="O280" s="356">
        <v>13.125261023722494</v>
      </c>
      <c r="P280" s="356">
        <v>13.529352004135974</v>
      </c>
      <c r="Q280" s="356">
        <v>13.934021097772165</v>
      </c>
      <c r="R280" s="356"/>
      <c r="S280" s="356"/>
    </row>
    <row r="281" spans="2:19" ht="12.75" customHeight="1">
      <c r="B281" s="341" t="s">
        <v>2353</v>
      </c>
      <c r="C281" s="342" t="s">
        <v>2354</v>
      </c>
      <c r="D281" s="355" t="s">
        <v>2202</v>
      </c>
      <c r="E281" s="342" t="s">
        <v>1799</v>
      </c>
      <c r="F281" s="356">
        <v>0</v>
      </c>
      <c r="G281" s="356">
        <v>0</v>
      </c>
      <c r="H281" s="356">
        <v>27.859991082962573</v>
      </c>
      <c r="I281" s="356">
        <v>27.712727683129426</v>
      </c>
      <c r="J281" s="356">
        <v>27.533698310227948</v>
      </c>
      <c r="K281" s="356">
        <v>27.384701499444983</v>
      </c>
      <c r="L281" s="356">
        <v>27.27762935595457</v>
      </c>
      <c r="M281" s="356">
        <v>24.462108040067143</v>
      </c>
      <c r="N281" s="356">
        <v>24.46210804006714</v>
      </c>
      <c r="O281" s="356">
        <v>24.46210804006714</v>
      </c>
      <c r="P281" s="356">
        <v>24.462108040067136</v>
      </c>
      <c r="Q281" s="356">
        <v>24.46210804006714</v>
      </c>
      <c r="R281" s="356"/>
      <c r="S281" s="356"/>
    </row>
    <row r="282" spans="2:19" ht="12.75" customHeight="1">
      <c r="B282" s="341" t="s">
        <v>2355</v>
      </c>
      <c r="C282" s="342" t="s">
        <v>2356</v>
      </c>
      <c r="D282" s="355" t="s">
        <v>2202</v>
      </c>
      <c r="E282" s="342" t="s">
        <v>1799</v>
      </c>
      <c r="F282" s="356">
        <v>0</v>
      </c>
      <c r="G282" s="356">
        <v>0</v>
      </c>
      <c r="H282" s="356">
        <v>13.671143186262986</v>
      </c>
      <c r="I282" s="356">
        <v>13.141667499876521</v>
      </c>
      <c r="J282" s="356">
        <v>12.732116552812991</v>
      </c>
      <c r="K282" s="356">
        <v>12.557298032295042</v>
      </c>
      <c r="L282" s="356">
        <v>12.178785610942221</v>
      </c>
      <c r="M282" s="356">
        <v>8.7543089597751749</v>
      </c>
      <c r="N282" s="356">
        <v>8.2642854995790049</v>
      </c>
      <c r="O282" s="356">
        <v>7.8466386715202354</v>
      </c>
      <c r="P282" s="356">
        <v>7.5050207915664497</v>
      </c>
      <c r="Q282" s="356">
        <v>7.2120142405295846</v>
      </c>
      <c r="R282" s="356"/>
      <c r="S282" s="356"/>
    </row>
    <row r="283" spans="2:19" ht="12.75" customHeight="1">
      <c r="B283" s="341" t="s">
        <v>2357</v>
      </c>
      <c r="C283" s="342" t="s">
        <v>2358</v>
      </c>
      <c r="D283" s="355" t="s">
        <v>2202</v>
      </c>
      <c r="E283" s="342" t="s">
        <v>1799</v>
      </c>
      <c r="F283" s="356">
        <v>0</v>
      </c>
      <c r="G283" s="356">
        <v>0</v>
      </c>
      <c r="H283" s="356">
        <v>1.3687343857013818</v>
      </c>
      <c r="I283" s="356">
        <v>0.81112902084048688</v>
      </c>
      <c r="J283" s="356">
        <v>0.85017795947536856</v>
      </c>
      <c r="K283" s="356">
        <v>1.0665044445648593</v>
      </c>
      <c r="L283" s="356">
        <v>1.416701102411952</v>
      </c>
      <c r="M283" s="356">
        <v>0</v>
      </c>
      <c r="N283" s="356">
        <v>0</v>
      </c>
      <c r="O283" s="356">
        <v>0</v>
      </c>
      <c r="P283" s="356">
        <v>0</v>
      </c>
      <c r="Q283" s="356">
        <v>0</v>
      </c>
      <c r="R283" s="356"/>
      <c r="S283" s="356"/>
    </row>
    <row r="284" spans="2:19" ht="12.75" customHeight="1">
      <c r="B284" s="341" t="s">
        <v>2359</v>
      </c>
      <c r="C284" s="342" t="s">
        <v>2360</v>
      </c>
      <c r="D284" s="108" t="s">
        <v>64</v>
      </c>
      <c r="E284" s="342" t="s">
        <v>1799</v>
      </c>
      <c r="F284" s="357">
        <v>0</v>
      </c>
      <c r="G284" s="357">
        <v>0.6</v>
      </c>
      <c r="H284" s="357">
        <v>0.61379282267488977</v>
      </c>
      <c r="I284" s="357">
        <v>0.60555386024789293</v>
      </c>
      <c r="J284" s="357">
        <v>0.60000691706033171</v>
      </c>
      <c r="K284" s="357">
        <v>0.59234453325919989</v>
      </c>
      <c r="L284" s="357">
        <v>0.57933537840504878</v>
      </c>
      <c r="M284" s="357">
        <v>0.41668040913806703</v>
      </c>
      <c r="N284" s="357">
        <v>0.3296836704877566</v>
      </c>
      <c r="O284" s="357">
        <v>0.2270350734613561</v>
      </c>
      <c r="P284" s="357">
        <v>0.10973527163854109</v>
      </c>
      <c r="Q284" s="357">
        <v>-2.0738095185233264E-2</v>
      </c>
      <c r="R284" s="357"/>
      <c r="S284" s="357"/>
    </row>
    <row r="285" spans="2:19" ht="12.75" customHeight="1">
      <c r="B285" s="341" t="s">
        <v>2361</v>
      </c>
      <c r="C285" s="342" t="s">
        <v>2362</v>
      </c>
      <c r="D285" s="108" t="s">
        <v>64</v>
      </c>
      <c r="E285" s="342" t="s">
        <v>1799</v>
      </c>
      <c r="F285" s="357">
        <v>0</v>
      </c>
      <c r="G285" s="357">
        <v>0</v>
      </c>
      <c r="H285" s="357">
        <v>3.3778983208118708E-2</v>
      </c>
      <c r="I285" s="357">
        <v>3.6818204786768199E-2</v>
      </c>
      <c r="J285" s="357">
        <v>4.1963296489355359E-2</v>
      </c>
      <c r="K285" s="357">
        <v>4.335283161423914E-2</v>
      </c>
      <c r="L285" s="357">
        <v>4.4703050471574773E-2</v>
      </c>
      <c r="M285" s="357">
        <v>0.11774245590009652</v>
      </c>
      <c r="N285" s="357">
        <v>0.12444841578714201</v>
      </c>
      <c r="O285" s="357">
        <v>0.13058547558790237</v>
      </c>
      <c r="P285" s="357">
        <v>0.13601330145660784</v>
      </c>
      <c r="Q285" s="357">
        <v>0.14140658626923025</v>
      </c>
      <c r="R285" s="357"/>
      <c r="S285" s="357"/>
    </row>
    <row r="286" spans="2:19" ht="12.75" customHeight="1">
      <c r="B286" s="341" t="s">
        <v>2363</v>
      </c>
      <c r="C286" s="342" t="s">
        <v>2364</v>
      </c>
      <c r="D286" s="108" t="s">
        <v>64</v>
      </c>
      <c r="E286" s="342" t="s">
        <v>1799</v>
      </c>
      <c r="F286" s="357">
        <v>0</v>
      </c>
      <c r="G286" s="357">
        <v>0</v>
      </c>
      <c r="H286" s="357">
        <v>2.6038769270680179E-2</v>
      </c>
      <c r="I286" s="357">
        <v>2.5422772614237078E-2</v>
      </c>
      <c r="J286" s="357">
        <v>2.4529943519587833E-2</v>
      </c>
      <c r="K286" s="357">
        <v>2.3981301872467959E-2</v>
      </c>
      <c r="L286" s="357">
        <v>2.312138272042874E-2</v>
      </c>
      <c r="M286" s="357">
        <v>5.4556947194627295E-2</v>
      </c>
      <c r="N286" s="357">
        <v>6.5625117621042769E-2</v>
      </c>
      <c r="O286" s="357">
        <v>7.9315699622769895E-2</v>
      </c>
      <c r="P286" s="357">
        <v>9.2525074008327213E-2</v>
      </c>
      <c r="Q286" s="357">
        <v>9.9775772725000614E-2</v>
      </c>
      <c r="R286" s="357"/>
      <c r="S286" s="357"/>
    </row>
    <row r="287" spans="2:19" ht="12.75" customHeight="1">
      <c r="B287" s="341" t="s">
        <v>2365</v>
      </c>
      <c r="C287" s="342" t="s">
        <v>2366</v>
      </c>
      <c r="D287" s="108" t="s">
        <v>64</v>
      </c>
      <c r="E287" s="342" t="s">
        <v>1799</v>
      </c>
      <c r="F287" s="357">
        <v>0</v>
      </c>
      <c r="G287" s="357">
        <v>0</v>
      </c>
      <c r="H287" s="357">
        <v>3.5893765975091696E-2</v>
      </c>
      <c r="I287" s="357">
        <v>3.6084502811636485E-2</v>
      </c>
      <c r="J287" s="357">
        <v>3.6319131150955114E-2</v>
      </c>
      <c r="K287" s="357">
        <v>3.6516739100488915E-2</v>
      </c>
      <c r="L287" s="357">
        <v>3.6660077272503339E-2</v>
      </c>
      <c r="M287" s="357">
        <v>4.0879551278331087E-2</v>
      </c>
      <c r="N287" s="357">
        <v>4.0879551278331094E-2</v>
      </c>
      <c r="O287" s="357">
        <v>4.0879551278331094E-2</v>
      </c>
      <c r="P287" s="357">
        <v>4.0879551278331101E-2</v>
      </c>
      <c r="Q287" s="357">
        <v>4.0879551278331094E-2</v>
      </c>
      <c r="R287" s="357"/>
      <c r="S287" s="357"/>
    </row>
    <row r="288" spans="2:19" ht="12.75" customHeight="1">
      <c r="B288" s="341" t="s">
        <v>2367</v>
      </c>
      <c r="C288" s="342" t="s">
        <v>2368</v>
      </c>
      <c r="D288" s="342" t="s">
        <v>29</v>
      </c>
      <c r="E288" s="342" t="s">
        <v>1799</v>
      </c>
      <c r="F288" s="343">
        <v>0</v>
      </c>
      <c r="G288" s="343">
        <v>800.56561524517156</v>
      </c>
      <c r="H288" s="343">
        <v>878.84557481610113</v>
      </c>
      <c r="I288" s="343">
        <v>908.19503424098434</v>
      </c>
      <c r="J288" s="343">
        <v>924.06421685774853</v>
      </c>
      <c r="K288" s="343">
        <v>732.91980744743455</v>
      </c>
      <c r="L288" s="343">
        <v>473.97928381764973</v>
      </c>
      <c r="M288" s="343">
        <v>255.53980663014318</v>
      </c>
      <c r="N288" s="343">
        <v>227.44250314874876</v>
      </c>
      <c r="O288" s="343">
        <v>197.08896284880598</v>
      </c>
      <c r="P288" s="343">
        <v>164.36176197197722</v>
      </c>
      <c r="Q288" s="343">
        <v>129.13805824177052</v>
      </c>
      <c r="R288" s="343"/>
      <c r="S288" s="343"/>
    </row>
    <row r="289" spans="1:19" ht="12.75" customHeight="1">
      <c r="B289" s="341" t="s">
        <v>2369</v>
      </c>
      <c r="C289" s="342" t="s">
        <v>2370</v>
      </c>
      <c r="D289" s="342" t="s">
        <v>29</v>
      </c>
      <c r="E289" s="342" t="s">
        <v>1799</v>
      </c>
      <c r="F289" s="343">
        <v>0</v>
      </c>
      <c r="G289" s="343">
        <v>0</v>
      </c>
      <c r="H289" s="343">
        <v>825.06363071508247</v>
      </c>
      <c r="I289" s="343">
        <v>862.90420461693441</v>
      </c>
      <c r="J289" s="343">
        <v>901.66739079258014</v>
      </c>
      <c r="K289" s="343">
        <v>866.13956086850158</v>
      </c>
      <c r="L289" s="343">
        <v>747.38939864393842</v>
      </c>
      <c r="M289" s="343">
        <v>685.49586846184513</v>
      </c>
      <c r="N289" s="343">
        <v>700.54266600560311</v>
      </c>
      <c r="O289" s="343">
        <v>713.62801602311936</v>
      </c>
      <c r="P289" s="343">
        <v>724.40869619907301</v>
      </c>
      <c r="Q289" s="343">
        <v>736.49704850763328</v>
      </c>
      <c r="R289" s="343"/>
      <c r="S289" s="343"/>
    </row>
    <row r="290" spans="1:19" ht="12.75" customHeight="1">
      <c r="B290" s="341" t="s">
        <v>2371</v>
      </c>
      <c r="C290" s="342" t="s">
        <v>2372</v>
      </c>
      <c r="D290" s="342" t="s">
        <v>29</v>
      </c>
      <c r="E290" s="342" t="s">
        <v>1799</v>
      </c>
      <c r="F290" s="343">
        <v>0</v>
      </c>
      <c r="G290" s="343">
        <v>0</v>
      </c>
      <c r="H290" s="343">
        <v>23.593656480261238</v>
      </c>
      <c r="I290" s="343">
        <v>23.80234784381727</v>
      </c>
      <c r="J290" s="343">
        <v>24.720206246927287</v>
      </c>
      <c r="K290" s="343">
        <v>20.023024063698784</v>
      </c>
      <c r="L290" s="343">
        <v>23.364626013744989</v>
      </c>
      <c r="M290" s="343">
        <v>42.773931942179949</v>
      </c>
      <c r="N290" s="343">
        <v>49.507873530618284</v>
      </c>
      <c r="O290" s="343">
        <v>52.430751521583559</v>
      </c>
      <c r="P290" s="343">
        <v>55.491831751995569</v>
      </c>
      <c r="Q290" s="343">
        <v>58.697181058365167</v>
      </c>
      <c r="R290" s="343"/>
      <c r="S290" s="343"/>
    </row>
    <row r="291" spans="1:19" ht="12.75" customHeight="1">
      <c r="A291" s="168"/>
      <c r="B291" s="341" t="s">
        <v>2373</v>
      </c>
      <c r="C291" s="342" t="s">
        <v>2374</v>
      </c>
      <c r="D291" s="342" t="s">
        <v>29</v>
      </c>
      <c r="E291" s="342" t="s">
        <v>1799</v>
      </c>
      <c r="F291" s="343">
        <v>0</v>
      </c>
      <c r="G291" s="343">
        <v>0</v>
      </c>
      <c r="H291" s="343">
        <v>13.733117789279081</v>
      </c>
      <c r="I291" s="343">
        <v>13.625498074351146</v>
      </c>
      <c r="J291" s="343">
        <v>14.209595328198262</v>
      </c>
      <c r="K291" s="343">
        <v>9.1650605774497809</v>
      </c>
      <c r="L291" s="343">
        <v>12.14783072179511</v>
      </c>
      <c r="M291" s="343">
        <v>31.197795396257177</v>
      </c>
      <c r="N291" s="343">
        <v>37.560883874310328</v>
      </c>
      <c r="O291" s="343">
        <v>40.101028104646133</v>
      </c>
      <c r="P291" s="343">
        <v>42.767113315673129</v>
      </c>
      <c r="Q291" s="343">
        <v>45.564813542216697</v>
      </c>
      <c r="R291" s="343"/>
      <c r="S291" s="343"/>
    </row>
    <row r="292" spans="1:19" ht="12.75" customHeight="1">
      <c r="B292" s="341" t="s">
        <v>2375</v>
      </c>
      <c r="C292" s="342" t="s">
        <v>2376</v>
      </c>
      <c r="D292" s="342" t="s">
        <v>29</v>
      </c>
      <c r="E292" s="342" t="s">
        <v>1799</v>
      </c>
      <c r="F292" s="343">
        <v>0</v>
      </c>
      <c r="G292" s="343">
        <v>667.13801270430952</v>
      </c>
      <c r="H292" s="343">
        <v>1375.1060511918042</v>
      </c>
      <c r="I292" s="343">
        <v>1438.1736743615575</v>
      </c>
      <c r="J292" s="343">
        <v>1502.7789846543003</v>
      </c>
      <c r="K292" s="343">
        <v>1443.565934780836</v>
      </c>
      <c r="L292" s="343">
        <v>1245.6489977398974</v>
      </c>
      <c r="M292" s="343">
        <v>1142.4931141030752</v>
      </c>
      <c r="N292" s="343">
        <v>1167.5711100093386</v>
      </c>
      <c r="O292" s="343">
        <v>1189.380026705199</v>
      </c>
      <c r="P292" s="343">
        <v>1207.347826998455</v>
      </c>
      <c r="Q292" s="343">
        <v>1227.4950808460555</v>
      </c>
      <c r="R292" s="343"/>
      <c r="S292" s="343"/>
    </row>
    <row r="293" spans="1:19" ht="12.75" customHeight="1">
      <c r="A293" s="358"/>
      <c r="B293" s="341" t="s">
        <v>2377</v>
      </c>
      <c r="C293" s="342" t="s">
        <v>2378</v>
      </c>
      <c r="D293" s="342" t="s">
        <v>29</v>
      </c>
      <c r="E293" s="342" t="s">
        <v>1799</v>
      </c>
      <c r="F293" s="343">
        <v>0</v>
      </c>
      <c r="G293" s="343">
        <v>1334.276025408619</v>
      </c>
      <c r="H293" s="343">
        <v>1386.5208064611757</v>
      </c>
      <c r="I293" s="343">
        <v>1455.5159980835308</v>
      </c>
      <c r="J293" s="343">
        <v>1512.2749659437509</v>
      </c>
      <c r="K293" s="343">
        <v>1335.1182318531785</v>
      </c>
      <c r="L293" s="343">
        <v>1119.9060476458185</v>
      </c>
      <c r="M293" s="343">
        <v>1142.6820596074165</v>
      </c>
      <c r="N293" s="343">
        <v>1169.606519219112</v>
      </c>
      <c r="O293" s="343">
        <v>1185.7614038069046</v>
      </c>
      <c r="P293" s="343">
        <v>1205.2190221138669</v>
      </c>
      <c r="Q293" s="343">
        <v>1225.6667591359662</v>
      </c>
      <c r="R293" s="343"/>
      <c r="S293" s="343"/>
    </row>
    <row r="294" spans="1:19" ht="12.75" customHeight="1">
      <c r="A294" s="358"/>
      <c r="B294" s="341" t="s">
        <v>2379</v>
      </c>
      <c r="C294" s="342" t="s">
        <v>2380</v>
      </c>
      <c r="D294" s="342" t="s">
        <v>29</v>
      </c>
      <c r="E294" s="342" t="s">
        <v>1799</v>
      </c>
      <c r="F294" s="343">
        <v>0</v>
      </c>
      <c r="G294" s="343">
        <v>0</v>
      </c>
      <c r="H294" s="343">
        <v>47.606024414912106</v>
      </c>
      <c r="I294" s="343">
        <v>49.728800999841837</v>
      </c>
      <c r="J294" s="343">
        <v>51.504257752519869</v>
      </c>
      <c r="K294" s="343">
        <v>38.606664890912761</v>
      </c>
      <c r="L294" s="343">
        <v>31.44479798582331</v>
      </c>
      <c r="M294" s="343">
        <v>46.226295176712256</v>
      </c>
      <c r="N294" s="343">
        <v>47.150821080246502</v>
      </c>
      <c r="O294" s="343">
        <v>48.093837501851404</v>
      </c>
      <c r="P294" s="343">
        <v>49.055714251888453</v>
      </c>
      <c r="Q294" s="343">
        <v>50.036828536926244</v>
      </c>
      <c r="R294" s="343"/>
      <c r="S294" s="343"/>
    </row>
    <row r="295" spans="1:19" ht="12.75" customHeight="1">
      <c r="A295" s="358"/>
      <c r="B295" s="341" t="s">
        <v>2381</v>
      </c>
      <c r="C295" s="342" t="s">
        <v>2382</v>
      </c>
      <c r="D295" s="342" t="s">
        <v>29</v>
      </c>
      <c r="E295" s="342" t="s">
        <v>1799</v>
      </c>
      <c r="F295" s="343">
        <v>0</v>
      </c>
      <c r="G295" s="343">
        <v>0</v>
      </c>
      <c r="H295" s="343">
        <v>50.510968783977177</v>
      </c>
      <c r="I295" s="343">
        <v>52.686277564401792</v>
      </c>
      <c r="J295" s="343">
        <v>54.284875312635705</v>
      </c>
      <c r="K295" s="343">
        <v>46.879112039646131</v>
      </c>
      <c r="L295" s="343">
        <v>41.503632390690996</v>
      </c>
      <c r="M295" s="343">
        <v>46.226295176712256</v>
      </c>
      <c r="N295" s="343">
        <v>47.150821080246502</v>
      </c>
      <c r="O295" s="343">
        <v>48.093837501851404</v>
      </c>
      <c r="P295" s="343">
        <v>49.055714251888453</v>
      </c>
      <c r="Q295" s="343">
        <v>50.036828536926244</v>
      </c>
      <c r="R295" s="343"/>
      <c r="S295" s="343"/>
    </row>
    <row r="296" spans="1:19" ht="12.75" customHeight="1">
      <c r="A296" s="358"/>
      <c r="B296" s="341" t="s">
        <v>2383</v>
      </c>
      <c r="C296" s="342" t="s">
        <v>2384</v>
      </c>
      <c r="D296" s="342" t="s">
        <v>29</v>
      </c>
      <c r="E296" s="342" t="s">
        <v>1799</v>
      </c>
      <c r="F296" s="343">
        <v>0</v>
      </c>
      <c r="G296" s="343">
        <v>0</v>
      </c>
      <c r="H296" s="343">
        <v>49.931371138833484</v>
      </c>
      <c r="I296" s="343">
        <v>51.957395092873718</v>
      </c>
      <c r="J296" s="343">
        <v>53.870916859906082</v>
      </c>
      <c r="K296" s="343">
        <v>49.338473728558661</v>
      </c>
      <c r="L296" s="343">
        <v>43.723515713924563</v>
      </c>
      <c r="M296" s="343">
        <v>46.604186185394951</v>
      </c>
      <c r="N296" s="343">
        <v>51.221639499793589</v>
      </c>
      <c r="O296" s="343">
        <v>40.856591705262453</v>
      </c>
      <c r="P296" s="343">
        <v>44.798104482712084</v>
      </c>
      <c r="Q296" s="343">
        <v>46.380185116747711</v>
      </c>
      <c r="R296" s="343"/>
      <c r="S296" s="343"/>
    </row>
    <row r="297" spans="1:19" ht="12.75" customHeight="1">
      <c r="A297" s="358"/>
      <c r="B297" s="341" t="s">
        <v>2385</v>
      </c>
      <c r="C297" s="342" t="s">
        <v>2386</v>
      </c>
      <c r="D297" s="355" t="s">
        <v>2202</v>
      </c>
      <c r="E297" s="342" t="s">
        <v>1799</v>
      </c>
      <c r="F297" s="356">
        <v>0</v>
      </c>
      <c r="G297" s="356">
        <v>0</v>
      </c>
      <c r="H297" s="356">
        <v>1.876523488454088</v>
      </c>
      <c r="I297" s="356">
        <v>1.8240688879274691</v>
      </c>
      <c r="J297" s="356">
        <v>1.8361401303693219</v>
      </c>
      <c r="K297" s="356">
        <v>1.7790922083763323</v>
      </c>
      <c r="L297" s="356">
        <v>2.4457402754918762</v>
      </c>
      <c r="M297" s="356">
        <v>13.389754216570623</v>
      </c>
      <c r="N297" s="356">
        <v>-20.004145886872106</v>
      </c>
      <c r="O297" s="356">
        <v>-11.089414565987093</v>
      </c>
      <c r="P297" s="356">
        <v>-7.6219419939228921</v>
      </c>
      <c r="Q297" s="356">
        <v>-5.7776895816952942</v>
      </c>
      <c r="R297" s="356"/>
      <c r="S297" s="356"/>
    </row>
    <row r="298" spans="1:19" ht="12.75" customHeight="1">
      <c r="A298" s="358"/>
      <c r="B298" s="341" t="s">
        <v>2387</v>
      </c>
      <c r="C298" s="342" t="s">
        <v>2388</v>
      </c>
      <c r="D298" s="355" t="s">
        <v>2202</v>
      </c>
      <c r="E298" s="342" t="s">
        <v>1799</v>
      </c>
      <c r="F298" s="356">
        <v>0</v>
      </c>
      <c r="G298" s="356">
        <v>0</v>
      </c>
      <c r="H298" s="356">
        <v>1.8699914616583007</v>
      </c>
      <c r="I298" s="356">
        <v>1.8205049127325155</v>
      </c>
      <c r="J298" s="356">
        <v>1.8347825493245942</v>
      </c>
      <c r="K298" s="356">
        <v>1.7787230703639809</v>
      </c>
      <c r="L298" s="356">
        <v>2.4456108747971115</v>
      </c>
      <c r="M298" s="356">
        <v>13.499212863593288</v>
      </c>
      <c r="N298" s="356">
        <v>-21.731226002931887</v>
      </c>
      <c r="O298" s="356">
        <v>-9.4206598330915785</v>
      </c>
      <c r="P298" s="356">
        <v>-6.9604236532298414</v>
      </c>
      <c r="Q298" s="356">
        <v>-5.355461570638421</v>
      </c>
      <c r="R298" s="356"/>
      <c r="S298" s="356"/>
    </row>
    <row r="299" spans="1:19" ht="12.75" customHeight="1">
      <c r="A299" s="358"/>
      <c r="B299" s="341" t="s">
        <v>2389</v>
      </c>
      <c r="C299" s="342" t="s">
        <v>2390</v>
      </c>
      <c r="D299" s="355" t="s">
        <v>2202</v>
      </c>
      <c r="E299" s="342" t="s">
        <v>1799</v>
      </c>
      <c r="F299" s="356">
        <v>0</v>
      </c>
      <c r="G299" s="356">
        <v>0</v>
      </c>
      <c r="H299" s="356">
        <v>1.8699914616583007</v>
      </c>
      <c r="I299" s="356">
        <v>1.8205049127325155</v>
      </c>
      <c r="J299" s="356">
        <v>1.8347825493245942</v>
      </c>
      <c r="K299" s="356">
        <v>1.7787230703639809</v>
      </c>
      <c r="L299" s="356">
        <v>2.4456108747971115</v>
      </c>
      <c r="M299" s="356">
        <v>13.499212863593288</v>
      </c>
      <c r="N299" s="356">
        <v>-21.731226002931887</v>
      </c>
      <c r="O299" s="356">
        <v>-9.4206598330915785</v>
      </c>
      <c r="P299" s="356">
        <v>-6.9604236532298414</v>
      </c>
      <c r="Q299" s="356">
        <v>-5.355461570638421</v>
      </c>
      <c r="R299" s="356"/>
      <c r="S299" s="356"/>
    </row>
    <row r="300" spans="1:19" s="168" customFormat="1" ht="12.75" customHeight="1">
      <c r="A300" s="358"/>
      <c r="B300" s="341" t="s">
        <v>2391</v>
      </c>
      <c r="C300" s="342" t="s">
        <v>2392</v>
      </c>
      <c r="D300" s="108" t="s">
        <v>64</v>
      </c>
      <c r="E300" s="342" t="s">
        <v>1799</v>
      </c>
      <c r="F300" s="169">
        <v>0</v>
      </c>
      <c r="G300" s="169">
        <v>0</v>
      </c>
      <c r="H300" s="169">
        <v>2.684619136325312E-2</v>
      </c>
      <c r="I300" s="169">
        <v>2.6208410029140781E-2</v>
      </c>
      <c r="J300" s="169">
        <v>2.6751610760329596E-2</v>
      </c>
      <c r="K300" s="169">
        <v>2.7319529176641672E-2</v>
      </c>
      <c r="L300" s="169">
        <v>4.9294614367014981E-2</v>
      </c>
      <c r="M300" s="169">
        <v>0.16738657082921338</v>
      </c>
      <c r="N300" s="169">
        <v>0.21767203950547379</v>
      </c>
      <c r="O300" s="169">
        <v>0.26602581272805759</v>
      </c>
      <c r="P300" s="169">
        <v>0.33762008320071807</v>
      </c>
      <c r="Q300" s="169">
        <v>0.45453046032698663</v>
      </c>
      <c r="R300" s="169"/>
      <c r="S300" s="169"/>
    </row>
    <row r="301" spans="1:19" s="168" customFormat="1" ht="12.75" customHeight="1">
      <c r="A301" s="358"/>
      <c r="B301" s="341" t="s">
        <v>2393</v>
      </c>
      <c r="C301" s="342" t="s">
        <v>2394</v>
      </c>
      <c r="D301" s="108" t="s">
        <v>64</v>
      </c>
      <c r="E301" s="342" t="s">
        <v>1799</v>
      </c>
      <c r="F301" s="169">
        <v>0</v>
      </c>
      <c r="G301" s="169">
        <v>0</v>
      </c>
      <c r="H301" s="169">
        <v>1.7827997703251323E-2</v>
      </c>
      <c r="I301" s="169">
        <v>1.7219847803101443E-2</v>
      </c>
      <c r="J301" s="169">
        <v>1.7652385346530197E-2</v>
      </c>
      <c r="K301" s="169">
        <v>1.5503070436964014E-2</v>
      </c>
      <c r="L301" s="169">
        <v>3.0474525665516363E-2</v>
      </c>
      <c r="M301" s="169">
        <v>0.13143153802940069</v>
      </c>
      <c r="N301" s="169">
        <v>0.17606336803070249</v>
      </c>
      <c r="O301" s="169">
        <v>0.21656851352769069</v>
      </c>
      <c r="P301" s="169">
        <v>0.27653584853209573</v>
      </c>
      <c r="Q301" s="169">
        <v>0.3744525193016589</v>
      </c>
      <c r="R301" s="169"/>
      <c r="S301" s="169"/>
    </row>
    <row r="302" spans="1:19" ht="12.75" customHeight="1">
      <c r="A302" s="358"/>
      <c r="B302" s="341" t="s">
        <v>2395</v>
      </c>
      <c r="C302" s="342" t="s">
        <v>2396</v>
      </c>
      <c r="D302" s="355" t="s">
        <v>2202</v>
      </c>
      <c r="E302" s="342" t="s">
        <v>1799</v>
      </c>
      <c r="F302" s="356">
        <v>0</v>
      </c>
      <c r="G302" s="356">
        <v>0</v>
      </c>
      <c r="H302" s="356">
        <v>1.5626315000963328E-2</v>
      </c>
      <c r="I302" s="356">
        <v>1.5002832608238748E-2</v>
      </c>
      <c r="J302" s="356">
        <v>1.5377281220257123E-2</v>
      </c>
      <c r="K302" s="356">
        <v>1.2504861356345735E-2</v>
      </c>
      <c r="L302" s="356">
        <v>2.5629454992106043E-2</v>
      </c>
      <c r="M302" s="356">
        <v>0.12208585350231349</v>
      </c>
      <c r="N302" s="356">
        <v>0.16514452379969316</v>
      </c>
      <c r="O302" s="356">
        <v>0.20346663519361596</v>
      </c>
      <c r="P302" s="356">
        <v>0.26020111248846728</v>
      </c>
      <c r="Q302" s="356">
        <v>0.35283799495351609</v>
      </c>
      <c r="R302" s="356"/>
      <c r="S302" s="356"/>
    </row>
    <row r="303" spans="1:19" ht="12.75" customHeight="1">
      <c r="A303" s="358"/>
      <c r="B303" s="341" t="s">
        <v>2397</v>
      </c>
      <c r="C303" s="342" t="s">
        <v>2398</v>
      </c>
      <c r="D303" s="355" t="s">
        <v>2202</v>
      </c>
      <c r="E303" s="342" t="s">
        <v>1799</v>
      </c>
      <c r="F303" s="356">
        <v>0</v>
      </c>
      <c r="G303" s="356">
        <v>0</v>
      </c>
      <c r="H303" s="356">
        <v>0.32030612157428201</v>
      </c>
      <c r="I303" s="356">
        <v>0.40489805941959073</v>
      </c>
      <c r="J303" s="356">
        <v>0.56736845025115368</v>
      </c>
      <c r="K303" s="356">
        <v>1.9657252872854702E-2</v>
      </c>
      <c r="L303" s="356">
        <v>0.49217774739112469</v>
      </c>
      <c r="M303" s="356">
        <v>13.484290188687954</v>
      </c>
      <c r="N303" s="356">
        <v>3.3518312386383595</v>
      </c>
      <c r="O303" s="356">
        <v>3.4618184263765284</v>
      </c>
      <c r="P303" s="356">
        <v>3.5719390995253399</v>
      </c>
      <c r="Q303" s="356">
        <v>3.6822051459413814</v>
      </c>
      <c r="R303" s="356"/>
      <c r="S303" s="356"/>
    </row>
    <row r="304" spans="1:19" ht="12.75" customHeight="1">
      <c r="A304" s="358"/>
      <c r="B304" s="341" t="s">
        <v>2399</v>
      </c>
      <c r="C304" s="342" t="s">
        <v>2400</v>
      </c>
      <c r="D304" s="355" t="s">
        <v>2202</v>
      </c>
      <c r="E304" s="342" t="s">
        <v>1799</v>
      </c>
      <c r="F304" s="356">
        <v>0</v>
      </c>
      <c r="G304" s="356">
        <v>0</v>
      </c>
      <c r="H304" s="356">
        <v>27.887655920772218</v>
      </c>
      <c r="I304" s="356">
        <v>27.826625259458293</v>
      </c>
      <c r="J304" s="356">
        <v>27.777373619677718</v>
      </c>
      <c r="K304" s="356">
        <v>28.059975294099996</v>
      </c>
      <c r="L304" s="356">
        <v>28.892738122346305</v>
      </c>
      <c r="M304" s="356">
        <v>24.46210804006714</v>
      </c>
      <c r="N304" s="356">
        <v>24.462108040067136</v>
      </c>
      <c r="O304" s="356">
        <v>24.462108040067136</v>
      </c>
      <c r="P304" s="356">
        <v>24.46210804006714</v>
      </c>
      <c r="Q304" s="356">
        <v>24.46210804006714</v>
      </c>
      <c r="R304" s="356"/>
      <c r="S304" s="356"/>
    </row>
    <row r="305" spans="1:19" ht="12.75" customHeight="1">
      <c r="A305" s="358"/>
      <c r="B305" s="341" t="s">
        <v>2401</v>
      </c>
      <c r="C305" s="342" t="s">
        <v>2402</v>
      </c>
      <c r="D305" s="355" t="s">
        <v>2202</v>
      </c>
      <c r="E305" s="342" t="s">
        <v>1799</v>
      </c>
      <c r="F305" s="356">
        <v>0</v>
      </c>
      <c r="G305" s="356">
        <v>0</v>
      </c>
      <c r="H305" s="356">
        <v>27.223909663518633</v>
      </c>
      <c r="I305" s="356">
        <v>27.296930829922196</v>
      </c>
      <c r="J305" s="356">
        <v>27.68319860733849</v>
      </c>
      <c r="K305" s="356">
        <v>30.793371972574864</v>
      </c>
      <c r="L305" s="356">
        <v>30.013011536293593</v>
      </c>
      <c r="M305" s="356">
        <v>24.71522127688565</v>
      </c>
      <c r="N305" s="356">
        <v>24.762476734439819</v>
      </c>
      <c r="O305" s="356">
        <v>24.730403903814352</v>
      </c>
      <c r="P305" s="356">
        <v>24.61176736310545</v>
      </c>
      <c r="Q305" s="356">
        <v>24.531832187169638</v>
      </c>
      <c r="R305" s="356"/>
      <c r="S305" s="356"/>
    </row>
    <row r="306" spans="1:19" ht="12.75" customHeight="1">
      <c r="A306" s="358"/>
      <c r="B306" s="341" t="s">
        <v>2403</v>
      </c>
      <c r="C306" s="342" t="s">
        <v>2404</v>
      </c>
      <c r="D306" s="355" t="s">
        <v>2202</v>
      </c>
      <c r="E306" s="342" t="s">
        <v>1799</v>
      </c>
      <c r="F306" s="356">
        <v>0</v>
      </c>
      <c r="G306" s="356">
        <v>0</v>
      </c>
      <c r="H306" s="356">
        <v>0.58665702603451764</v>
      </c>
      <c r="I306" s="356">
        <v>0.38475402217380439</v>
      </c>
      <c r="J306" s="356">
        <v>0.73222988514882981</v>
      </c>
      <c r="K306" s="356">
        <v>-4.1562940098542757E-2</v>
      </c>
      <c r="L306" s="356">
        <v>-4.7511151565851062E-2</v>
      </c>
      <c r="M306" s="356">
        <v>0</v>
      </c>
      <c r="N306" s="356">
        <v>0</v>
      </c>
      <c r="O306" s="356">
        <v>0</v>
      </c>
      <c r="P306" s="356">
        <v>0</v>
      </c>
      <c r="Q306" s="356">
        <v>0</v>
      </c>
      <c r="R306" s="356"/>
      <c r="S306" s="356"/>
    </row>
    <row r="307" spans="1:19" ht="12.75" customHeight="1">
      <c r="A307" s="358"/>
      <c r="B307" s="341" t="s">
        <v>2405</v>
      </c>
      <c r="C307" s="342" t="s">
        <v>2406</v>
      </c>
      <c r="D307" s="108" t="s">
        <v>64</v>
      </c>
      <c r="E307" s="342" t="s">
        <v>1799</v>
      </c>
      <c r="F307" s="357">
        <v>0</v>
      </c>
      <c r="G307" s="357">
        <v>0.60000000000000009</v>
      </c>
      <c r="H307" s="357">
        <v>0.63384953959629597</v>
      </c>
      <c r="I307" s="357">
        <v>0.6239677443853584</v>
      </c>
      <c r="J307" s="357">
        <v>0.61104246097274817</v>
      </c>
      <c r="K307" s="357">
        <v>0.54895498388193154</v>
      </c>
      <c r="L307" s="357">
        <v>0.42323129231600543</v>
      </c>
      <c r="M307" s="357">
        <v>0.22363159067880811</v>
      </c>
      <c r="N307" s="357">
        <v>0.19446070059578738</v>
      </c>
      <c r="O307" s="357">
        <v>0.16621300222460347</v>
      </c>
      <c r="P307" s="357">
        <v>0.13637501479498604</v>
      </c>
      <c r="Q307" s="357">
        <v>0.10536147552276476</v>
      </c>
      <c r="R307" s="357"/>
      <c r="S307" s="357"/>
    </row>
    <row r="308" spans="1:19" ht="12.75" customHeight="1">
      <c r="A308" s="358"/>
      <c r="B308" s="341" t="s">
        <v>2407</v>
      </c>
      <c r="C308" s="342" t="s">
        <v>2408</v>
      </c>
      <c r="D308" s="108" t="s">
        <v>64</v>
      </c>
      <c r="E308" s="342" t="s">
        <v>1799</v>
      </c>
      <c r="F308" s="357">
        <v>0</v>
      </c>
      <c r="G308" s="357">
        <v>0</v>
      </c>
      <c r="H308" s="357">
        <v>3.4334879212103001E-2</v>
      </c>
      <c r="I308" s="357">
        <v>3.4165753633295305E-2</v>
      </c>
      <c r="J308" s="357">
        <v>3.4057468987048992E-2</v>
      </c>
      <c r="K308" s="357">
        <v>2.8916289186857794E-2</v>
      </c>
      <c r="L308" s="357">
        <v>2.8078067844998406E-2</v>
      </c>
      <c r="M308" s="357">
        <v>4.0454205776709148E-2</v>
      </c>
      <c r="N308" s="357">
        <v>4.0313404812181416E-2</v>
      </c>
      <c r="O308" s="357">
        <v>4.0559456014882443E-2</v>
      </c>
      <c r="P308" s="357">
        <v>4.0702738134557721E-2</v>
      </c>
      <c r="Q308" s="357">
        <v>4.0824170325219317E-2</v>
      </c>
      <c r="R308" s="357"/>
      <c r="S308" s="357"/>
    </row>
    <row r="309" spans="1:19" ht="12.75" customHeight="1">
      <c r="A309" s="358"/>
      <c r="B309" s="341" t="s">
        <v>2409</v>
      </c>
      <c r="C309" s="342" t="s">
        <v>2410</v>
      </c>
      <c r="D309" s="108" t="s">
        <v>64</v>
      </c>
      <c r="E309" s="342" t="s">
        <v>1799</v>
      </c>
      <c r="F309" s="357">
        <v>0</v>
      </c>
      <c r="G309" s="357">
        <v>0</v>
      </c>
      <c r="H309" s="357">
        <v>3.6310923870604722E-2</v>
      </c>
      <c r="I309" s="357">
        <v>3.6127344019100442E-2</v>
      </c>
      <c r="J309" s="357">
        <v>3.5847531413475658E-2</v>
      </c>
      <c r="K309" s="357">
        <v>3.4178192031144937E-2</v>
      </c>
      <c r="L309" s="357">
        <v>3.5100992168144003E-2</v>
      </c>
      <c r="M309" s="357">
        <v>4.079165608099266E-2</v>
      </c>
      <c r="N309" s="357">
        <v>4.3870252578777753E-2</v>
      </c>
      <c r="O309" s="357">
        <v>3.4351166816246871E-2</v>
      </c>
      <c r="P309" s="357">
        <v>3.7104555523227369E-2</v>
      </c>
      <c r="Q309" s="357">
        <v>3.778441628033246E-2</v>
      </c>
      <c r="R309" s="357"/>
      <c r="S309" s="357"/>
    </row>
    <row r="310" spans="1:19" s="341" customFormat="1" ht="12.75" customHeight="1">
      <c r="A310" s="359"/>
      <c r="B310" s="341" t="s">
        <v>2411</v>
      </c>
      <c r="C310" s="342" t="s">
        <v>2412</v>
      </c>
      <c r="D310" s="108" t="s">
        <v>64</v>
      </c>
      <c r="E310" s="342" t="s">
        <v>1799</v>
      </c>
      <c r="F310" s="360">
        <v>0</v>
      </c>
      <c r="G310" s="360">
        <v>0</v>
      </c>
      <c r="H310" s="360">
        <v>3.5858158994824176E-2</v>
      </c>
      <c r="I310" s="360">
        <v>3.5936804793103655E-2</v>
      </c>
      <c r="J310" s="360">
        <v>3.6000523796518753E-2</v>
      </c>
      <c r="K310" s="360">
        <v>3.563795012357919E-2</v>
      </c>
      <c r="L310" s="360">
        <v>3.4610772982660895E-2</v>
      </c>
      <c r="M310" s="360">
        <v>4.0879551278331094E-2</v>
      </c>
      <c r="N310" s="360">
        <v>4.0879551278331101E-2</v>
      </c>
      <c r="O310" s="360">
        <v>4.0879551278331101E-2</v>
      </c>
      <c r="P310" s="360">
        <v>4.0879551278331094E-2</v>
      </c>
      <c r="Q310" s="360">
        <v>4.0879551278331094E-2</v>
      </c>
      <c r="R310" s="360"/>
      <c r="S310" s="360"/>
    </row>
    <row r="311" spans="1:19" ht="12.75" customHeight="1">
      <c r="A311" s="358"/>
      <c r="B311" s="341" t="s">
        <v>2413</v>
      </c>
      <c r="C311" s="342" t="s">
        <v>2414</v>
      </c>
      <c r="D311" s="342" t="s">
        <v>29</v>
      </c>
      <c r="E311" s="342" t="s">
        <v>1799</v>
      </c>
      <c r="F311" s="343">
        <v>0</v>
      </c>
      <c r="G311" s="343">
        <v>8686.1567849085895</v>
      </c>
      <c r="H311" s="343">
        <v>9148.6865107834747</v>
      </c>
      <c r="I311" s="343">
        <v>9751.6661190147224</v>
      </c>
      <c r="J311" s="343">
        <v>10352.960714031384</v>
      </c>
      <c r="K311" s="343">
        <v>10652.208804474645</v>
      </c>
      <c r="L311" s="343">
        <v>10684.331170674877</v>
      </c>
      <c r="M311" s="343">
        <v>7721.8723763254347</v>
      </c>
      <c r="N311" s="343">
        <v>5821.5447018753302</v>
      </c>
      <c r="O311" s="343">
        <v>3793.9192266428281</v>
      </c>
      <c r="P311" s="343">
        <v>1632.6991269639084</v>
      </c>
      <c r="Q311" s="343">
        <v>-668.6957667041861</v>
      </c>
      <c r="R311" s="343"/>
      <c r="S311" s="343"/>
    </row>
    <row r="312" spans="1:19" ht="12.75" customHeight="1">
      <c r="A312" s="358"/>
      <c r="B312" s="341" t="s">
        <v>2415</v>
      </c>
      <c r="C312" s="342" t="s">
        <v>2416</v>
      </c>
      <c r="D312" s="342" t="s">
        <v>29</v>
      </c>
      <c r="E312" s="342" t="s">
        <v>1799</v>
      </c>
      <c r="F312" s="343">
        <v>0</v>
      </c>
      <c r="G312" s="343">
        <v>0</v>
      </c>
      <c r="H312" s="343">
        <v>8995.5519584093254</v>
      </c>
      <c r="I312" s="343">
        <v>9492.4614710280784</v>
      </c>
      <c r="J312" s="343">
        <v>10041.968958976693</v>
      </c>
      <c r="K312" s="343">
        <v>10490.101854520239</v>
      </c>
      <c r="L312" s="343">
        <v>10757.629091741919</v>
      </c>
      <c r="M312" s="343">
        <v>10698.647543109075</v>
      </c>
      <c r="N312" s="343">
        <v>10461.726905022926</v>
      </c>
      <c r="O312" s="343">
        <v>10264.506990190705</v>
      </c>
      <c r="P312" s="343">
        <v>10109.857381672737</v>
      </c>
      <c r="Q312" s="343">
        <v>9984.6118858579248</v>
      </c>
      <c r="R312" s="343"/>
      <c r="S312" s="343"/>
    </row>
    <row r="313" spans="1:19" ht="12.75" customHeight="1">
      <c r="A313" s="358"/>
      <c r="B313" s="341" t="s">
        <v>2417</v>
      </c>
      <c r="C313" s="342" t="s">
        <v>2418</v>
      </c>
      <c r="D313" s="342" t="s">
        <v>29</v>
      </c>
      <c r="E313" s="342" t="s">
        <v>1799</v>
      </c>
      <c r="F313" s="343">
        <v>0</v>
      </c>
      <c r="G313" s="343">
        <v>0</v>
      </c>
      <c r="H313" s="343">
        <v>768.26383742737448</v>
      </c>
      <c r="I313" s="343">
        <v>836.64944042287084</v>
      </c>
      <c r="J313" s="343">
        <v>877.14637520961958</v>
      </c>
      <c r="K313" s="343">
        <v>928.42977744791835</v>
      </c>
      <c r="L313" s="343">
        <v>946.079518875291</v>
      </c>
      <c r="M313" s="343">
        <v>2001.3386247758081</v>
      </c>
      <c r="N313" s="343">
        <v>2132.6328906126478</v>
      </c>
      <c r="O313" s="343">
        <v>2267.1637646530248</v>
      </c>
      <c r="P313" s="343">
        <v>2408.2169093929042</v>
      </c>
      <c r="Q313" s="343">
        <v>2556.0827049812674</v>
      </c>
      <c r="R313" s="343"/>
      <c r="S313" s="343"/>
    </row>
    <row r="314" spans="1:19" s="341" customFormat="1" ht="12.75" customHeight="1">
      <c r="A314" s="359"/>
      <c r="B314" s="341" t="s">
        <v>2419</v>
      </c>
      <c r="C314" s="342" t="s">
        <v>2420</v>
      </c>
      <c r="D314" s="342" t="s">
        <v>29</v>
      </c>
      <c r="E314" s="342" t="s">
        <v>1799</v>
      </c>
      <c r="F314" s="361">
        <v>0</v>
      </c>
      <c r="G314" s="361">
        <v>0</v>
      </c>
      <c r="H314" s="361">
        <v>661.27674802146964</v>
      </c>
      <c r="I314" s="361">
        <v>726.23036796873851</v>
      </c>
      <c r="J314" s="361">
        <v>763.1059860064272</v>
      </c>
      <c r="K314" s="361">
        <v>810.62060427041672</v>
      </c>
      <c r="L314" s="361">
        <v>824.37701170445371</v>
      </c>
      <c r="M314" s="361">
        <v>1875.7372560852459</v>
      </c>
      <c r="N314" s="361">
        <v>2003.0077564747148</v>
      </c>
      <c r="O314" s="361">
        <v>2133.3859597178493</v>
      </c>
      <c r="P314" s="361">
        <v>2270.1533986988252</v>
      </c>
      <c r="Q314" s="361">
        <v>2413.5961916585929</v>
      </c>
      <c r="R314" s="361"/>
      <c r="S314" s="361"/>
    </row>
    <row r="315" spans="1:19" s="226" customFormat="1" ht="12.75" customHeight="1">
      <c r="A315" s="358"/>
      <c r="B315" s="341" t="s">
        <v>2421</v>
      </c>
      <c r="C315" s="342" t="s">
        <v>2422</v>
      </c>
      <c r="D315" s="342" t="s">
        <v>29</v>
      </c>
      <c r="E315" s="342" t="s">
        <v>1799</v>
      </c>
      <c r="F315" s="343">
        <v>0</v>
      </c>
      <c r="G315" s="343">
        <v>7238.4639874238255</v>
      </c>
      <c r="H315" s="343">
        <v>14992.586597348876</v>
      </c>
      <c r="I315" s="343">
        <v>15820.769118380133</v>
      </c>
      <c r="J315" s="343">
        <v>16736.614931627824</v>
      </c>
      <c r="K315" s="343">
        <v>17483.503090867063</v>
      </c>
      <c r="L315" s="343">
        <v>17929.381819569866</v>
      </c>
      <c r="M315" s="343">
        <v>17831.079238515129</v>
      </c>
      <c r="N315" s="343">
        <v>17436.211508371543</v>
      </c>
      <c r="O315" s="343">
        <v>17107.51165031784</v>
      </c>
      <c r="P315" s="343">
        <v>16849.762302787894</v>
      </c>
      <c r="Q315" s="343">
        <v>16641.019809763206</v>
      </c>
      <c r="R315" s="343"/>
      <c r="S315" s="343"/>
    </row>
    <row r="316" spans="1:19" s="226" customFormat="1" ht="12.75" customHeight="1">
      <c r="A316" s="358"/>
      <c r="B316" s="341" t="s">
        <v>2423</v>
      </c>
      <c r="C316" s="342" t="s">
        <v>2424</v>
      </c>
      <c r="D316" s="342" t="s">
        <v>29</v>
      </c>
      <c r="E316" s="342" t="s">
        <v>1799</v>
      </c>
      <c r="F316" s="343">
        <v>0</v>
      </c>
      <c r="G316" s="343">
        <v>14476.927974847651</v>
      </c>
      <c r="H316" s="343">
        <v>15189.088805075484</v>
      </c>
      <c r="I316" s="343">
        <v>16080.118716245543</v>
      </c>
      <c r="J316" s="343">
        <v>16983.818331561095</v>
      </c>
      <c r="K316" s="343">
        <v>17549.90058641557</v>
      </c>
      <c r="L316" s="343">
        <v>17864.646793160009</v>
      </c>
      <c r="M316" s="343">
        <v>17440.218748007061</v>
      </c>
      <c r="N316" s="343">
        <v>17083.399893775881</v>
      </c>
      <c r="O316" s="343">
        <v>16789.955408984293</v>
      </c>
      <c r="P316" s="343">
        <v>16573.770088411806</v>
      </c>
      <c r="Q316" s="343">
        <v>16376.794129346365</v>
      </c>
      <c r="R316" s="343"/>
      <c r="S316" s="343"/>
    </row>
    <row r="317" spans="1:19" ht="12.75" customHeight="1">
      <c r="A317" s="358"/>
      <c r="B317" s="341" t="s">
        <v>2425</v>
      </c>
      <c r="C317" s="342" t="s">
        <v>2426</v>
      </c>
      <c r="D317" s="342" t="s">
        <v>29</v>
      </c>
      <c r="E317" s="342" t="s">
        <v>1799</v>
      </c>
      <c r="F317" s="343">
        <v>0</v>
      </c>
      <c r="G317" s="343">
        <v>0</v>
      </c>
      <c r="H317" s="343">
        <v>428.38778585329038</v>
      </c>
      <c r="I317" s="343">
        <v>490.14907506881684</v>
      </c>
      <c r="J317" s="343">
        <v>536.41054197152482</v>
      </c>
      <c r="K317" s="343">
        <v>551.3756646049485</v>
      </c>
      <c r="L317" s="343">
        <v>553.64322259507878</v>
      </c>
      <c r="M317" s="343">
        <v>2254.7784229507365</v>
      </c>
      <c r="N317" s="343">
        <v>2278.2099706026765</v>
      </c>
      <c r="O317" s="343">
        <v>2323.774170014728</v>
      </c>
      <c r="P317" s="343">
        <v>2370.2496534150232</v>
      </c>
      <c r="Q317" s="343">
        <v>2417.654646483325</v>
      </c>
      <c r="R317" s="343"/>
      <c r="S317" s="343"/>
    </row>
    <row r="318" spans="1:19" ht="12.75" customHeight="1">
      <c r="A318" s="358"/>
      <c r="B318" s="341" t="s">
        <v>2427</v>
      </c>
      <c r="C318" s="342" t="s">
        <v>2428</v>
      </c>
      <c r="D318" s="342" t="s">
        <v>29</v>
      </c>
      <c r="E318" s="342" t="s">
        <v>1799</v>
      </c>
      <c r="F318" s="343">
        <v>0</v>
      </c>
      <c r="G318" s="343">
        <v>0</v>
      </c>
      <c r="H318" s="343">
        <v>1074.9925695331765</v>
      </c>
      <c r="I318" s="343">
        <v>1163.0735393715947</v>
      </c>
      <c r="J318" s="343">
        <v>1226.0567358881483</v>
      </c>
      <c r="K318" s="343">
        <v>1271.0864980906576</v>
      </c>
      <c r="L318" s="343">
        <v>1293.719589054559</v>
      </c>
      <c r="M318" s="343">
        <v>2254.7784229507365</v>
      </c>
      <c r="N318" s="343">
        <v>2278.2099706026765</v>
      </c>
      <c r="O318" s="343">
        <v>2323.774170014728</v>
      </c>
      <c r="P318" s="343">
        <v>2370.2496534150232</v>
      </c>
      <c r="Q318" s="343">
        <v>2417.654646483325</v>
      </c>
      <c r="R318" s="343"/>
      <c r="S318" s="343"/>
    </row>
    <row r="319" spans="1:19" ht="12.75" customHeight="1">
      <c r="A319" s="358"/>
      <c r="B319" s="341" t="s">
        <v>2429</v>
      </c>
      <c r="C319" s="342" t="s">
        <v>2430</v>
      </c>
      <c r="D319" s="342" t="s">
        <v>29</v>
      </c>
      <c r="E319" s="342" t="s">
        <v>1799</v>
      </c>
      <c r="F319" s="343">
        <v>0</v>
      </c>
      <c r="G319" s="343">
        <v>0</v>
      </c>
      <c r="H319" s="343">
        <v>378.36129769395302</v>
      </c>
      <c r="I319" s="343">
        <v>419.87614921366253</v>
      </c>
      <c r="J319" s="343">
        <v>443.82755311986284</v>
      </c>
      <c r="K319" s="343">
        <v>446.94236573722856</v>
      </c>
      <c r="L319" s="343">
        <v>441.93178110046756</v>
      </c>
      <c r="M319" s="343">
        <v>1473.0574419346053</v>
      </c>
      <c r="N319" s="343">
        <v>1572.5867414113561</v>
      </c>
      <c r="O319" s="343">
        <v>1688.6616873476305</v>
      </c>
      <c r="P319" s="343">
        <v>1818.2652246628404</v>
      </c>
      <c r="Q319" s="343">
        <v>1889.203285649643</v>
      </c>
      <c r="R319" s="343"/>
      <c r="S319" s="343"/>
    </row>
    <row r="320" spans="1:19" ht="12.75" customHeight="1">
      <c r="A320" s="358"/>
      <c r="B320" s="341" t="s">
        <v>2431</v>
      </c>
      <c r="C320" s="342" t="s">
        <v>2432</v>
      </c>
      <c r="D320" s="355" t="s">
        <v>2202</v>
      </c>
      <c r="E320" s="342" t="s">
        <v>1799</v>
      </c>
      <c r="F320" s="356">
        <v>0</v>
      </c>
      <c r="G320" s="356">
        <v>0</v>
      </c>
      <c r="H320" s="356">
        <v>3.70393334559258</v>
      </c>
      <c r="I320" s="356">
        <v>3.7578456585200106</v>
      </c>
      <c r="J320" s="356">
        <v>3.6957721565715649</v>
      </c>
      <c r="K320" s="356">
        <v>3.7222654990463022</v>
      </c>
      <c r="L320" s="356">
        <v>3.7428748945107184</v>
      </c>
      <c r="M320" s="356">
        <v>8.8967022511375653</v>
      </c>
      <c r="N320" s="356">
        <v>15.649510010495611</v>
      </c>
      <c r="O320" s="356">
        <v>41.048534366912669</v>
      </c>
      <c r="P320" s="356">
        <v>-62.428784813837467</v>
      </c>
      <c r="Q320" s="356">
        <v>-17.465062160929303</v>
      </c>
      <c r="R320" s="356"/>
      <c r="S320" s="356"/>
    </row>
    <row r="321" spans="1:19" ht="12.75" customHeight="1">
      <c r="A321" s="358"/>
      <c r="B321" s="341" t="s">
        <v>2433</v>
      </c>
      <c r="C321" s="342" t="s">
        <v>2434</v>
      </c>
      <c r="D321" s="355" t="s">
        <v>2202</v>
      </c>
      <c r="E321" s="342" t="s">
        <v>1799</v>
      </c>
      <c r="F321" s="356">
        <v>0</v>
      </c>
      <c r="G321" s="356">
        <v>0</v>
      </c>
      <c r="H321" s="356">
        <v>1.4192129976163401</v>
      </c>
      <c r="I321" s="356">
        <v>1.4748772068706812</v>
      </c>
      <c r="J321" s="356">
        <v>1.4490261824770625</v>
      </c>
      <c r="K321" s="356">
        <v>1.3764649852090107</v>
      </c>
      <c r="L321" s="356">
        <v>1.3356620159778299</v>
      </c>
      <c r="M321" s="356">
        <v>5.8122577927475927</v>
      </c>
      <c r="N321" s="356">
        <v>10.802433607811539</v>
      </c>
      <c r="O321" s="356">
        <v>29.829528274143186</v>
      </c>
      <c r="P321" s="356">
        <v>-47.890351246930315</v>
      </c>
      <c r="Q321" s="356">
        <v>-13.647545924930544</v>
      </c>
      <c r="R321" s="356"/>
      <c r="S321" s="356"/>
    </row>
    <row r="322" spans="1:19" ht="12.75" customHeight="1">
      <c r="A322" s="358"/>
      <c r="B322" s="341" t="s">
        <v>2435</v>
      </c>
      <c r="C322" s="342" t="s">
        <v>2436</v>
      </c>
      <c r="D322" s="355" t="s">
        <v>2202</v>
      </c>
      <c r="E322" s="342" t="s">
        <v>1799</v>
      </c>
      <c r="F322" s="356">
        <v>0</v>
      </c>
      <c r="G322" s="356">
        <v>0</v>
      </c>
      <c r="H322" s="356">
        <v>1.4192129976163401</v>
      </c>
      <c r="I322" s="356">
        <v>1.4748772068706812</v>
      </c>
      <c r="J322" s="356">
        <v>1.4490261824770625</v>
      </c>
      <c r="K322" s="356">
        <v>1.3764649852090107</v>
      </c>
      <c r="L322" s="356">
        <v>1.3356620159778299</v>
      </c>
      <c r="M322" s="356">
        <v>5.8122577927475927</v>
      </c>
      <c r="N322" s="356">
        <v>10.802433607811539</v>
      </c>
      <c r="O322" s="356">
        <v>29.829528274143186</v>
      </c>
      <c r="P322" s="356">
        <v>-47.890351246930315</v>
      </c>
      <c r="Q322" s="356">
        <v>-13.647545924930544</v>
      </c>
      <c r="R322" s="356"/>
      <c r="S322" s="356"/>
    </row>
    <row r="323" spans="1:19" s="168" customFormat="1" ht="12.75" customHeight="1">
      <c r="A323" s="358"/>
      <c r="B323" s="341" t="s">
        <v>2437</v>
      </c>
      <c r="C323" s="342" t="s">
        <v>2438</v>
      </c>
      <c r="D323" s="108" t="s">
        <v>64</v>
      </c>
      <c r="E323" s="342" t="s">
        <v>1799</v>
      </c>
      <c r="F323" s="169">
        <v>0</v>
      </c>
      <c r="G323" s="169">
        <v>0</v>
      </c>
      <c r="H323" s="169">
        <v>8.3975315639226333E-2</v>
      </c>
      <c r="I323" s="169">
        <v>8.5795537932896668E-2</v>
      </c>
      <c r="J323" s="169">
        <v>8.4724205899943353E-2</v>
      </c>
      <c r="K323" s="169">
        <v>8.7158428311874189E-2</v>
      </c>
      <c r="L323" s="169">
        <v>8.8548314701436925E-2</v>
      </c>
      <c r="M323" s="169">
        <v>0.25917789458832963</v>
      </c>
      <c r="N323" s="169">
        <v>0.366334538310021</v>
      </c>
      <c r="O323" s="169">
        <v>0.59757829021025255</v>
      </c>
      <c r="P323" s="169">
        <v>1.4749912397338711</v>
      </c>
      <c r="Q323" s="169">
        <v>-3.8224897363706702</v>
      </c>
      <c r="R323" s="169"/>
      <c r="S323" s="169"/>
    </row>
    <row r="324" spans="1:19" s="168" customFormat="1" ht="12.75" customHeight="1">
      <c r="A324" s="358"/>
      <c r="B324" s="341" t="s">
        <v>2439</v>
      </c>
      <c r="C324" s="342" t="s">
        <v>2440</v>
      </c>
      <c r="D324" s="108" t="s">
        <v>64</v>
      </c>
      <c r="E324" s="342" t="s">
        <v>1799</v>
      </c>
      <c r="F324" s="169">
        <v>0</v>
      </c>
      <c r="G324" s="169">
        <v>0</v>
      </c>
      <c r="H324" s="169">
        <v>7.4575829486844145E-2</v>
      </c>
      <c r="I324" s="169">
        <v>7.6712706378296441E-2</v>
      </c>
      <c r="J324" s="169">
        <v>7.5912241334662983E-2</v>
      </c>
      <c r="K324" s="169">
        <v>7.8337082206919373E-2</v>
      </c>
      <c r="L324" s="169">
        <v>7.9489645167534803E-2</v>
      </c>
      <c r="M324" s="169">
        <v>0.24626789100817084</v>
      </c>
      <c r="N324" s="169">
        <v>0.34869659386693685</v>
      </c>
      <c r="O324" s="169">
        <v>0.56970197599073991</v>
      </c>
      <c r="P324" s="169">
        <v>1.4082714766000026</v>
      </c>
      <c r="Q324" s="169">
        <v>-3.6546984872298061</v>
      </c>
      <c r="R324" s="169"/>
      <c r="S324" s="169"/>
    </row>
    <row r="325" spans="1:19" ht="12.75" customHeight="1">
      <c r="A325" s="358"/>
      <c r="B325" s="341" t="s">
        <v>2441</v>
      </c>
      <c r="C325" s="342" t="s">
        <v>2442</v>
      </c>
      <c r="D325" s="355" t="s">
        <v>2202</v>
      </c>
      <c r="E325" s="342" t="s">
        <v>1799</v>
      </c>
      <c r="F325" s="356">
        <v>0</v>
      </c>
      <c r="G325" s="356">
        <v>0</v>
      </c>
      <c r="H325" s="356">
        <v>7.2281058842931026E-2</v>
      </c>
      <c r="I325" s="356">
        <v>7.4472439796996914E-2</v>
      </c>
      <c r="J325" s="356">
        <v>7.370896182115215E-2</v>
      </c>
      <c r="K325" s="356">
        <v>7.6098827872196934E-2</v>
      </c>
      <c r="L325" s="356">
        <v>7.7157568268485438E-2</v>
      </c>
      <c r="M325" s="356">
        <v>0.24291223225031372</v>
      </c>
      <c r="N325" s="356">
        <v>0.34406808829097774</v>
      </c>
      <c r="O325" s="356">
        <v>0.56231717974808992</v>
      </c>
      <c r="P325" s="356">
        <v>1.3904297253593179</v>
      </c>
      <c r="Q325" s="356">
        <v>-3.6094085110700367</v>
      </c>
      <c r="R325" s="356"/>
      <c r="S325" s="356"/>
    </row>
    <row r="326" spans="1:19" ht="12.75" customHeight="1">
      <c r="A326" s="358"/>
      <c r="B326" s="341" t="s">
        <v>2443</v>
      </c>
      <c r="C326" s="342" t="s">
        <v>2444</v>
      </c>
      <c r="D326" s="355" t="s">
        <v>2202</v>
      </c>
      <c r="E326" s="342" t="s">
        <v>1799</v>
      </c>
      <c r="F326" s="356">
        <v>0</v>
      </c>
      <c r="G326" s="356">
        <v>0</v>
      </c>
      <c r="H326" s="356">
        <v>-0.4292960876519254</v>
      </c>
      <c r="I326" s="356">
        <v>-0.82679585733378658</v>
      </c>
      <c r="J326" s="356">
        <v>-0.98763250281173132</v>
      </c>
      <c r="K326" s="356">
        <v>-0.97266917255759866</v>
      </c>
      <c r="L326" s="356">
        <v>-0.95693599823174147</v>
      </c>
      <c r="M326" s="356">
        <v>-23.267620366220406</v>
      </c>
      <c r="N326" s="356">
        <v>-15.660179039259368</v>
      </c>
      <c r="O326" s="356">
        <v>-16.156665757933656</v>
      </c>
      <c r="P326" s="356">
        <v>-16.653810980279577</v>
      </c>
      <c r="Q326" s="356">
        <v>-17.151668252674263</v>
      </c>
      <c r="R326" s="356"/>
      <c r="S326" s="356"/>
    </row>
    <row r="327" spans="1:19" ht="12.75" customHeight="1">
      <c r="A327" s="358"/>
      <c r="B327" s="341" t="s">
        <v>2445</v>
      </c>
      <c r="C327" s="342" t="s">
        <v>2446</v>
      </c>
      <c r="D327" s="355" t="s">
        <v>2202</v>
      </c>
      <c r="E327" s="342" t="s">
        <v>1799</v>
      </c>
      <c r="F327" s="356">
        <v>0</v>
      </c>
      <c r="G327" s="356">
        <v>0</v>
      </c>
      <c r="H327" s="356">
        <v>27.790766130636118</v>
      </c>
      <c r="I327" s="356">
        <v>27.552530127232828</v>
      </c>
      <c r="J327" s="356">
        <v>27.332377869077909</v>
      </c>
      <c r="K327" s="356">
        <v>27.163691623673039</v>
      </c>
      <c r="L327" s="356">
        <v>27.053121290062339</v>
      </c>
      <c r="M327" s="356">
        <v>24.46210804006714</v>
      </c>
      <c r="N327" s="356">
        <v>24.46210804006714</v>
      </c>
      <c r="O327" s="356">
        <v>24.462108040067147</v>
      </c>
      <c r="P327" s="356">
        <v>24.46210804006714</v>
      </c>
      <c r="Q327" s="356">
        <v>24.462108040067136</v>
      </c>
      <c r="R327" s="356"/>
      <c r="S327" s="356"/>
    </row>
    <row r="328" spans="1:19" ht="12.75" customHeight="1">
      <c r="A328" s="358"/>
      <c r="B328" s="341" t="s">
        <v>2447</v>
      </c>
      <c r="C328" s="342" t="s">
        <v>2448</v>
      </c>
      <c r="D328" s="355" t="s">
        <v>2202</v>
      </c>
      <c r="E328" s="342" t="s">
        <v>1799</v>
      </c>
      <c r="F328" s="356">
        <v>0</v>
      </c>
      <c r="G328" s="356">
        <v>0</v>
      </c>
      <c r="H328" s="356">
        <v>13.946688583958789</v>
      </c>
      <c r="I328" s="356">
        <v>13.602552704387074</v>
      </c>
      <c r="J328" s="356">
        <v>13.650767082572177</v>
      </c>
      <c r="K328" s="356">
        <v>13.754770518866835</v>
      </c>
      <c r="L328" s="356">
        <v>13.858785142669539</v>
      </c>
      <c r="M328" s="356">
        <v>7.9081292676112822</v>
      </c>
      <c r="N328" s="356">
        <v>7.6534699318162396</v>
      </c>
      <c r="O328" s="356">
        <v>7.3619510325348925</v>
      </c>
      <c r="P328" s="356">
        <v>7.1088555074825086</v>
      </c>
      <c r="Q328" s="356">
        <v>6.8831252776193326</v>
      </c>
      <c r="R328" s="356"/>
      <c r="S328" s="356"/>
    </row>
    <row r="329" spans="1:19" ht="12.75" customHeight="1">
      <c r="B329" s="341" t="s">
        <v>2449</v>
      </c>
      <c r="C329" s="342" t="s">
        <v>2450</v>
      </c>
      <c r="D329" s="355" t="s">
        <v>2202</v>
      </c>
      <c r="E329" s="342" t="s">
        <v>1799</v>
      </c>
      <c r="F329" s="356">
        <v>0</v>
      </c>
      <c r="G329" s="356">
        <v>0</v>
      </c>
      <c r="H329" s="356">
        <v>0.61552562528987365</v>
      </c>
      <c r="I329" s="356">
        <v>0.5827172227757389</v>
      </c>
      <c r="J329" s="356">
        <v>0.60530433094524239</v>
      </c>
      <c r="K329" s="356">
        <v>0.84169061714995175</v>
      </c>
      <c r="L329" s="356">
        <v>1.1331386332682143</v>
      </c>
      <c r="M329" s="356">
        <v>0</v>
      </c>
      <c r="N329" s="356">
        <v>0</v>
      </c>
      <c r="O329" s="356">
        <v>0</v>
      </c>
      <c r="P329" s="356">
        <v>0</v>
      </c>
      <c r="Q329" s="356">
        <v>0</v>
      </c>
      <c r="R329" s="356"/>
      <c r="S329" s="356"/>
    </row>
    <row r="330" spans="1:19" s="341" customFormat="1" ht="12.75" customHeight="1">
      <c r="B330" s="341" t="s">
        <v>2451</v>
      </c>
      <c r="C330" s="342" t="s">
        <v>2452</v>
      </c>
      <c r="D330" s="108" t="s">
        <v>64</v>
      </c>
      <c r="E330" s="342" t="s">
        <v>1799</v>
      </c>
      <c r="F330" s="362">
        <v>0</v>
      </c>
      <c r="G330" s="362">
        <v>0.6</v>
      </c>
      <c r="H330" s="362">
        <v>0.60231964064403987</v>
      </c>
      <c r="I330" s="362">
        <v>0.60644242067458964</v>
      </c>
      <c r="J330" s="362">
        <v>0.60957792363996477</v>
      </c>
      <c r="K330" s="362">
        <v>0.6069669028621133</v>
      </c>
      <c r="L330" s="362">
        <v>0.59807122381874789</v>
      </c>
      <c r="M330" s="362">
        <v>0.44276235796685942</v>
      </c>
      <c r="N330" s="362">
        <v>0.34077202067934592</v>
      </c>
      <c r="O330" s="362">
        <v>0.22596362731331046</v>
      </c>
      <c r="P330" s="362">
        <v>9.8511027862361461E-2</v>
      </c>
      <c r="Q330" s="362">
        <v>-4.0831908945226224E-2</v>
      </c>
      <c r="R330" s="362"/>
      <c r="S330" s="362"/>
    </row>
    <row r="331" spans="1:19" ht="12.75" customHeight="1">
      <c r="B331" s="341" t="s">
        <v>2453</v>
      </c>
      <c r="C331" s="342" t="s">
        <v>2454</v>
      </c>
      <c r="D331" s="108" t="s">
        <v>64</v>
      </c>
      <c r="E331" s="342" t="s">
        <v>1799</v>
      </c>
      <c r="F331" s="357">
        <v>0</v>
      </c>
      <c r="G331" s="357">
        <v>0</v>
      </c>
      <c r="H331" s="357">
        <v>2.8203652724062236E-2</v>
      </c>
      <c r="I331" s="357">
        <v>3.0481682611809661E-2</v>
      </c>
      <c r="J331" s="357">
        <v>3.1583624571319809E-2</v>
      </c>
      <c r="K331" s="357">
        <v>3.1417594754453403E-2</v>
      </c>
      <c r="L331" s="357">
        <v>3.0990997415468461E-2</v>
      </c>
      <c r="M331" s="357">
        <v>0.12928613198778804</v>
      </c>
      <c r="N331" s="357">
        <v>0.13335811283283916</v>
      </c>
      <c r="O331" s="357">
        <v>0.13840264094872332</v>
      </c>
      <c r="P331" s="357">
        <v>0.1430120992852601</v>
      </c>
      <c r="Q331" s="357">
        <v>0.14762685708743284</v>
      </c>
      <c r="R331" s="357"/>
      <c r="S331" s="357"/>
    </row>
    <row r="332" spans="1:19" ht="12.75" customHeight="1">
      <c r="B332" s="341" t="s">
        <v>2455</v>
      </c>
      <c r="C332" s="342" t="s">
        <v>2456</v>
      </c>
      <c r="D332" s="108" t="s">
        <v>64</v>
      </c>
      <c r="E332" s="342" t="s">
        <v>1799</v>
      </c>
      <c r="F332" s="357">
        <v>0</v>
      </c>
      <c r="G332" s="357">
        <v>0</v>
      </c>
      <c r="H332" s="357">
        <v>2.523655909787163E-2</v>
      </c>
      <c r="I332" s="357">
        <v>2.6539553549635081E-2</v>
      </c>
      <c r="J332" s="357">
        <v>2.651835839761987E-2</v>
      </c>
      <c r="K332" s="357">
        <v>2.5563662122764164E-2</v>
      </c>
      <c r="L332" s="357">
        <v>2.464846727833641E-2</v>
      </c>
      <c r="M332" s="357">
        <v>8.2611793836505507E-2</v>
      </c>
      <c r="N332" s="357">
        <v>9.0190850269069034E-2</v>
      </c>
      <c r="O332" s="357">
        <v>9.8708784881421194E-2</v>
      </c>
      <c r="P332" s="357">
        <v>0.10791043766605524</v>
      </c>
      <c r="Q332" s="357">
        <v>0.11352689361869857</v>
      </c>
      <c r="R332" s="357"/>
      <c r="S332" s="357"/>
    </row>
    <row r="333" spans="1:19" s="341" customFormat="1" ht="12.75" customHeight="1">
      <c r="A333" s="108"/>
      <c r="B333" s="341" t="s">
        <v>2457</v>
      </c>
      <c r="C333" s="342" t="s">
        <v>2458</v>
      </c>
      <c r="D333" s="108" t="s">
        <v>64</v>
      </c>
      <c r="E333" s="342" t="s">
        <v>1799</v>
      </c>
      <c r="F333" s="360">
        <v>0</v>
      </c>
      <c r="G333" s="360">
        <v>0</v>
      </c>
      <c r="H333" s="360">
        <v>3.5983174961758797E-2</v>
      </c>
      <c r="I333" s="360">
        <v>3.6294307469483658E-2</v>
      </c>
      <c r="J333" s="360">
        <v>3.6586644776755245E-2</v>
      </c>
      <c r="K333" s="360">
        <v>3.6813847464256456E-2</v>
      </c>
      <c r="L333" s="360">
        <v>3.6964311410799713E-2</v>
      </c>
      <c r="M333" s="360">
        <v>4.0879551278331094E-2</v>
      </c>
      <c r="N333" s="360">
        <v>4.0879551278331094E-2</v>
      </c>
      <c r="O333" s="360">
        <v>4.087955127833108E-2</v>
      </c>
      <c r="P333" s="360">
        <v>4.0879551278331094E-2</v>
      </c>
      <c r="Q333" s="360">
        <v>4.0879551278331101E-2</v>
      </c>
      <c r="R333" s="360"/>
      <c r="S333" s="360"/>
    </row>
    <row r="334" spans="1:19" ht="12.75" customHeight="1">
      <c r="B334" s="341" t="s">
        <v>2459</v>
      </c>
      <c r="C334" s="342" t="s">
        <v>2460</v>
      </c>
      <c r="D334" s="342" t="s">
        <v>29</v>
      </c>
      <c r="E334" s="342" t="s">
        <v>1799</v>
      </c>
      <c r="F334" s="343">
        <v>0</v>
      </c>
      <c r="G334" s="343">
        <v>8686.1567849085895</v>
      </c>
      <c r="H334" s="343">
        <v>9153.684843912717</v>
      </c>
      <c r="I334" s="343">
        <v>9776.6393470441799</v>
      </c>
      <c r="J334" s="343">
        <v>10403.14747233961</v>
      </c>
      <c r="K334" s="343">
        <v>10704.870497938209</v>
      </c>
      <c r="L334" s="343">
        <v>10736.283983970658</v>
      </c>
      <c r="M334" s="343">
        <v>7556.1442188533192</v>
      </c>
      <c r="N334" s="343">
        <v>5648.8833560530475</v>
      </c>
      <c r="O334" s="343">
        <v>3614.0346445905761</v>
      </c>
      <c r="P334" s="343">
        <v>1445.2891267347932</v>
      </c>
      <c r="Q334" s="343">
        <v>-863.94600874924072</v>
      </c>
      <c r="R334" s="343"/>
      <c r="S334" s="343"/>
    </row>
    <row r="335" spans="1:19" ht="12.75" customHeight="1">
      <c r="B335" s="341" t="s">
        <v>2461</v>
      </c>
      <c r="C335" s="342" t="s">
        <v>2462</v>
      </c>
      <c r="D335" s="342" t="s">
        <v>29</v>
      </c>
      <c r="E335" s="342" t="s">
        <v>1799</v>
      </c>
      <c r="F335" s="343">
        <v>0</v>
      </c>
      <c r="G335" s="343">
        <v>6397.678032906816</v>
      </c>
      <c r="H335" s="343">
        <v>6834.3724999518117</v>
      </c>
      <c r="I335" s="343">
        <v>7326.9879056449963</v>
      </c>
      <c r="J335" s="343">
        <v>7815.5011627859722</v>
      </c>
      <c r="K335" s="343">
        <v>8269.2709065559866</v>
      </c>
      <c r="L335" s="343">
        <v>8610.5478597830715</v>
      </c>
      <c r="M335" s="343">
        <v>8436.531103210642</v>
      </c>
      <c r="N335" s="343">
        <v>8275.1306714680886</v>
      </c>
      <c r="O335" s="343">
        <v>8146.5168643468041</v>
      </c>
      <c r="P335" s="343">
        <v>8058.844145326012</v>
      </c>
      <c r="Q335" s="343">
        <v>7979.3594052483868</v>
      </c>
      <c r="R335" s="343"/>
      <c r="S335" s="343"/>
    </row>
    <row r="336" spans="1:19" ht="12.75" customHeight="1">
      <c r="B336" s="341" t="s">
        <v>2463</v>
      </c>
      <c r="C336" s="342" t="s">
        <v>2464</v>
      </c>
      <c r="D336" s="342" t="s">
        <v>29</v>
      </c>
      <c r="E336" s="342" t="s">
        <v>1799</v>
      </c>
      <c r="F336" s="343">
        <v>0</v>
      </c>
      <c r="G336" s="343">
        <v>6744.9739165322162</v>
      </c>
      <c r="H336" s="343">
        <v>6968.195498662496</v>
      </c>
      <c r="I336" s="343">
        <v>7297.6148125170148</v>
      </c>
      <c r="J336" s="343">
        <v>7656.0422028313715</v>
      </c>
      <c r="K336" s="343">
        <v>7945.5114480064067</v>
      </c>
      <c r="L336" s="343">
        <v>8134.1928857311214</v>
      </c>
      <c r="M336" s="343">
        <v>7861.0055851890029</v>
      </c>
      <c r="N336" s="343">
        <v>7638.662703088683</v>
      </c>
      <c r="O336" s="343">
        <v>7457.677140830584</v>
      </c>
      <c r="P336" s="343">
        <v>7309.7069209719248</v>
      </c>
      <c r="Q336" s="343">
        <v>7171.7679649620131</v>
      </c>
      <c r="R336" s="343"/>
      <c r="S336" s="343"/>
    </row>
    <row r="337" spans="2:19" ht="12.75" customHeight="1">
      <c r="B337" s="341" t="s">
        <v>2465</v>
      </c>
      <c r="C337" s="342" t="s">
        <v>2466</v>
      </c>
      <c r="D337" s="342" t="s">
        <v>29</v>
      </c>
      <c r="E337" s="342" t="s">
        <v>1799</v>
      </c>
      <c r="F337" s="343">
        <v>0</v>
      </c>
      <c r="G337" s="343">
        <v>1334.276025408619</v>
      </c>
      <c r="H337" s="343">
        <v>1386.5208064611757</v>
      </c>
      <c r="I337" s="343">
        <v>1455.5159980835308</v>
      </c>
      <c r="J337" s="343">
        <v>1512.2749659437509</v>
      </c>
      <c r="K337" s="343">
        <v>1335.1182318531785</v>
      </c>
      <c r="L337" s="343">
        <v>1119.9060476458185</v>
      </c>
      <c r="M337" s="343">
        <v>1142.6820596074165</v>
      </c>
      <c r="N337" s="343">
        <v>1169.606519219112</v>
      </c>
      <c r="O337" s="343">
        <v>1185.7614038069046</v>
      </c>
      <c r="P337" s="343">
        <v>1205.2190221138669</v>
      </c>
      <c r="Q337" s="343">
        <v>1225.6667591359662</v>
      </c>
      <c r="R337" s="343"/>
      <c r="S337" s="343"/>
    </row>
    <row r="338" spans="2:19" ht="12.75" customHeight="1">
      <c r="B338" s="341" t="s">
        <v>2467</v>
      </c>
      <c r="C338" s="342" t="s">
        <v>2468</v>
      </c>
      <c r="D338" s="342" t="s">
        <v>29</v>
      </c>
      <c r="E338" s="342" t="s">
        <v>1799</v>
      </c>
      <c r="F338" s="343">
        <v>0</v>
      </c>
      <c r="G338" s="343">
        <v>0</v>
      </c>
      <c r="H338" s="343">
        <v>8995.5519584093254</v>
      </c>
      <c r="I338" s="343">
        <v>9492.4614710280784</v>
      </c>
      <c r="J338" s="343">
        <v>10041.968958976693</v>
      </c>
      <c r="K338" s="343">
        <v>10490.101854520239</v>
      </c>
      <c r="L338" s="343">
        <v>10757.629091741919</v>
      </c>
      <c r="M338" s="343">
        <v>10698.647543109075</v>
      </c>
      <c r="N338" s="343">
        <v>10461.726905022926</v>
      </c>
      <c r="O338" s="343">
        <v>10264.506990190705</v>
      </c>
      <c r="P338" s="343">
        <v>10109.857381672737</v>
      </c>
      <c r="Q338" s="343">
        <v>9984.6118858579248</v>
      </c>
      <c r="R338" s="343"/>
      <c r="S338" s="343"/>
    </row>
    <row r="339" spans="2:19" ht="12.75" customHeight="1">
      <c r="B339" s="341" t="s">
        <v>2469</v>
      </c>
      <c r="C339" s="342" t="s">
        <v>2470</v>
      </c>
      <c r="D339" s="342" t="s">
        <v>29</v>
      </c>
      <c r="E339" s="342" t="s">
        <v>1799</v>
      </c>
      <c r="F339" s="343">
        <v>0</v>
      </c>
      <c r="G339" s="343">
        <v>0</v>
      </c>
      <c r="H339" s="343">
        <v>781.32471049368769</v>
      </c>
      <c r="I339" s="343">
        <v>850.71601590263106</v>
      </c>
      <c r="J339" s="343">
        <v>891.60201387128518</v>
      </c>
      <c r="K339" s="343">
        <v>942.64452339882234</v>
      </c>
      <c r="L339" s="343">
        <v>957.09346735618078</v>
      </c>
      <c r="M339" s="343">
        <v>1999.1651942290941</v>
      </c>
      <c r="N339" s="343">
        <v>2139.5660789628109</v>
      </c>
      <c r="O339" s="343">
        <v>2274.3870008829936</v>
      </c>
      <c r="P339" s="343">
        <v>2415.7423275697674</v>
      </c>
      <c r="Q339" s="343">
        <v>2563.9229467972136</v>
      </c>
      <c r="R339" s="343"/>
      <c r="S339" s="343"/>
    </row>
    <row r="340" spans="2:19" ht="12.75" customHeight="1">
      <c r="B340" s="341" t="s">
        <v>2471</v>
      </c>
      <c r="C340" s="342" t="s">
        <v>2472</v>
      </c>
      <c r="D340" s="342" t="s">
        <v>29</v>
      </c>
      <c r="E340" s="342" t="s">
        <v>1799</v>
      </c>
      <c r="F340" s="343">
        <v>0</v>
      </c>
      <c r="G340" s="343">
        <v>0</v>
      </c>
      <c r="H340" s="343">
        <v>674.33762108778285</v>
      </c>
      <c r="I340" s="343">
        <v>740.29694344849872</v>
      </c>
      <c r="J340" s="343">
        <v>777.56162466809292</v>
      </c>
      <c r="K340" s="343">
        <v>824.83535022132071</v>
      </c>
      <c r="L340" s="343">
        <v>835.3909601853436</v>
      </c>
      <c r="M340" s="343">
        <v>1873.563825538532</v>
      </c>
      <c r="N340" s="343">
        <v>2009.940944824878</v>
      </c>
      <c r="O340" s="343">
        <v>2140.6091959478181</v>
      </c>
      <c r="P340" s="343">
        <v>2277.6788168756884</v>
      </c>
      <c r="Q340" s="343">
        <v>2421.4364334745392</v>
      </c>
      <c r="R340" s="343"/>
      <c r="S340" s="343"/>
    </row>
    <row r="341" spans="2:19" ht="12.75" customHeight="1">
      <c r="B341" s="341" t="s">
        <v>2473</v>
      </c>
      <c r="C341" s="342" t="s">
        <v>2474</v>
      </c>
      <c r="D341" s="342" t="s">
        <v>29</v>
      </c>
      <c r="E341" s="342" t="s">
        <v>1799</v>
      </c>
      <c r="F341" s="343">
        <v>0</v>
      </c>
      <c r="G341" s="343">
        <v>7238.4639874238255</v>
      </c>
      <c r="H341" s="343">
        <v>14992.586597348876</v>
      </c>
      <c r="I341" s="343">
        <v>15820.769118380133</v>
      </c>
      <c r="J341" s="343">
        <v>16736.614931627824</v>
      </c>
      <c r="K341" s="343">
        <v>17483.503090867063</v>
      </c>
      <c r="L341" s="343">
        <v>17929.381819569866</v>
      </c>
      <c r="M341" s="343">
        <v>17831.079238515129</v>
      </c>
      <c r="N341" s="343">
        <v>17436.211508371543</v>
      </c>
      <c r="O341" s="343">
        <v>17107.51165031784</v>
      </c>
      <c r="P341" s="343">
        <v>16849.762302787894</v>
      </c>
      <c r="Q341" s="343">
        <v>16641.019809763206</v>
      </c>
      <c r="R341" s="343"/>
      <c r="S341" s="343"/>
    </row>
    <row r="342" spans="2:19" ht="12.75" customHeight="1">
      <c r="B342" s="341" t="s">
        <v>2475</v>
      </c>
      <c r="C342" s="342" t="s">
        <v>2476</v>
      </c>
      <c r="D342" s="342" t="s">
        <v>29</v>
      </c>
      <c r="E342" s="342" t="s">
        <v>1799</v>
      </c>
      <c r="F342" s="343">
        <v>0</v>
      </c>
      <c r="G342" s="343">
        <v>14476.927974847651</v>
      </c>
      <c r="H342" s="343">
        <v>15189.088805075484</v>
      </c>
      <c r="I342" s="343">
        <v>16080.118716245543</v>
      </c>
      <c r="J342" s="343">
        <v>16983.818331561095</v>
      </c>
      <c r="K342" s="343">
        <v>17549.90058641557</v>
      </c>
      <c r="L342" s="343">
        <v>17864.646793160009</v>
      </c>
      <c r="M342" s="343">
        <v>17440.218748007061</v>
      </c>
      <c r="N342" s="343">
        <v>17083.399893775881</v>
      </c>
      <c r="O342" s="343">
        <v>16789.955408984293</v>
      </c>
      <c r="P342" s="343">
        <v>16573.770088411806</v>
      </c>
      <c r="Q342" s="343">
        <v>16376.794129346365</v>
      </c>
      <c r="R342" s="343"/>
      <c r="S342" s="343"/>
    </row>
    <row r="343" spans="2:19" ht="12.75" customHeight="1">
      <c r="B343" s="341" t="s">
        <v>2477</v>
      </c>
      <c r="C343" s="342" t="s">
        <v>2478</v>
      </c>
      <c r="D343" s="342" t="s">
        <v>29</v>
      </c>
      <c r="E343" s="342" t="s">
        <v>1799</v>
      </c>
      <c r="F343" s="343">
        <v>0</v>
      </c>
      <c r="G343" s="343">
        <v>0</v>
      </c>
      <c r="H343" s="343">
        <v>423.5459394183469</v>
      </c>
      <c r="I343" s="343">
        <v>484.91661789356897</v>
      </c>
      <c r="J343" s="343">
        <v>530.49725177558264</v>
      </c>
      <c r="K343" s="343">
        <v>544.60298297234226</v>
      </c>
      <c r="L343" s="343">
        <v>545.96019188312687</v>
      </c>
      <c r="M343" s="343">
        <v>2254.7784229507365</v>
      </c>
      <c r="N343" s="343">
        <v>2278.2099706026765</v>
      </c>
      <c r="O343" s="343">
        <v>2323.774170014728</v>
      </c>
      <c r="P343" s="343">
        <v>2370.2496534150232</v>
      </c>
      <c r="Q343" s="343">
        <v>2417.654646483325</v>
      </c>
      <c r="R343" s="343"/>
      <c r="S343" s="343"/>
    </row>
    <row r="344" spans="2:19" ht="12.75" customHeight="1">
      <c r="B344" s="341" t="s">
        <v>2479</v>
      </c>
      <c r="C344" s="342" t="s">
        <v>2480</v>
      </c>
      <c r="D344" s="342" t="s">
        <v>29</v>
      </c>
      <c r="E344" s="342" t="s">
        <v>1799</v>
      </c>
      <c r="F344" s="343">
        <v>0</v>
      </c>
      <c r="G344" s="343">
        <v>0</v>
      </c>
      <c r="H344" s="343">
        <v>1088.0534425994895</v>
      </c>
      <c r="I344" s="343">
        <v>1177.3492186364358</v>
      </c>
      <c r="J344" s="343">
        <v>1241.5571221429857</v>
      </c>
      <c r="K344" s="343">
        <v>1287.4007922012861</v>
      </c>
      <c r="L344" s="343">
        <v>1306.9366238738876</v>
      </c>
      <c r="M344" s="343">
        <v>2254.7784229507365</v>
      </c>
      <c r="N344" s="343">
        <v>2278.2099706026765</v>
      </c>
      <c r="O344" s="343">
        <v>2323.774170014728</v>
      </c>
      <c r="P344" s="343">
        <v>2370.2496534150232</v>
      </c>
      <c r="Q344" s="343">
        <v>2417.654646483325</v>
      </c>
      <c r="R344" s="343"/>
      <c r="S344" s="343"/>
    </row>
    <row r="345" spans="2:19" ht="12.75" customHeight="1">
      <c r="B345" s="341" t="s">
        <v>2481</v>
      </c>
      <c r="C345" s="342" t="s">
        <v>2482</v>
      </c>
      <c r="D345" s="342" t="s">
        <v>29</v>
      </c>
      <c r="E345" s="342" t="s">
        <v>1799</v>
      </c>
      <c r="F345" s="343">
        <v>0</v>
      </c>
      <c r="G345" s="343">
        <v>0</v>
      </c>
      <c r="H345" s="343">
        <v>373.51945125900943</v>
      </c>
      <c r="I345" s="343">
        <v>414.64369203841443</v>
      </c>
      <c r="J345" s="343">
        <v>437.91426292392043</v>
      </c>
      <c r="K345" s="343">
        <v>440.16968410462187</v>
      </c>
      <c r="L345" s="343">
        <v>434.24875038851542</v>
      </c>
      <c r="M345" s="343">
        <v>1473.0574419346053</v>
      </c>
      <c r="N345" s="343">
        <v>1572.5867414113561</v>
      </c>
      <c r="O345" s="343">
        <v>1688.6616873476305</v>
      </c>
      <c r="P345" s="343">
        <v>1818.2652246628404</v>
      </c>
      <c r="Q345" s="343">
        <v>1889.203285649643</v>
      </c>
      <c r="R345" s="343"/>
      <c r="S345" s="343"/>
    </row>
    <row r="346" spans="2:19" ht="12.75" customHeight="1">
      <c r="B346" s="341" t="s">
        <v>2483</v>
      </c>
      <c r="C346" s="342" t="s">
        <v>2484</v>
      </c>
      <c r="D346" s="355" t="s">
        <v>2202</v>
      </c>
      <c r="E346" s="342" t="s">
        <v>1799</v>
      </c>
      <c r="F346" s="356">
        <v>0</v>
      </c>
      <c r="G346" s="356">
        <v>0</v>
      </c>
      <c r="H346" s="356">
        <v>3.7499015774500304</v>
      </c>
      <c r="I346" s="356">
        <v>3.8022817553880071</v>
      </c>
      <c r="J346" s="356">
        <v>3.7314290415787776</v>
      </c>
      <c r="K346" s="356">
        <v>3.7470337326214742</v>
      </c>
      <c r="L346" s="356">
        <v>3.757195812204666</v>
      </c>
      <c r="M346" s="356">
        <v>8.8210552882071092</v>
      </c>
      <c r="N346" s="356">
        <v>16.432097683181333</v>
      </c>
      <c r="O346" s="356">
        <v>47.05218401598075</v>
      </c>
      <c r="P346" s="356">
        <v>-52.101787759334258</v>
      </c>
      <c r="Q346" s="356">
        <v>-16.528903674241707</v>
      </c>
      <c r="R346" s="356">
        <v>3.7570192302471592</v>
      </c>
      <c r="S346" s="356"/>
    </row>
    <row r="347" spans="2:19" ht="12.75" customHeight="1">
      <c r="B347" s="341" t="s">
        <v>2485</v>
      </c>
      <c r="C347" s="342" t="s">
        <v>2486</v>
      </c>
      <c r="D347" s="355" t="s">
        <v>2202</v>
      </c>
      <c r="E347" s="342" t="s">
        <v>1799</v>
      </c>
      <c r="F347" s="356">
        <v>0</v>
      </c>
      <c r="G347" s="356">
        <v>0</v>
      </c>
      <c r="H347" s="356">
        <v>1.4651812294737909</v>
      </c>
      <c r="I347" s="356">
        <v>1.5208857977293977</v>
      </c>
      <c r="J347" s="356">
        <v>1.4918739837787398</v>
      </c>
      <c r="K347" s="356">
        <v>1.4155858974511677</v>
      </c>
      <c r="L347" s="356">
        <v>1.3652606792644824</v>
      </c>
      <c r="M347" s="356">
        <v>5.7628372729438633</v>
      </c>
      <c r="N347" s="356">
        <v>11.342632717611751</v>
      </c>
      <c r="O347" s="356">
        <v>34.192315879521836</v>
      </c>
      <c r="P347" s="356">
        <v>-39.968308270425787</v>
      </c>
      <c r="Q347" s="356">
        <v>-12.916013118327429</v>
      </c>
      <c r="R347" s="356">
        <v>1.4489261826975939</v>
      </c>
      <c r="S347" s="356"/>
    </row>
    <row r="348" spans="2:19" ht="12.75" customHeight="1">
      <c r="B348" s="341" t="s">
        <v>2487</v>
      </c>
      <c r="C348" s="342" t="s">
        <v>2488</v>
      </c>
      <c r="D348" s="355" t="s">
        <v>29</v>
      </c>
      <c r="E348" s="342" t="s">
        <v>1799</v>
      </c>
      <c r="F348" s="356">
        <v>0</v>
      </c>
      <c r="G348" s="356">
        <v>0</v>
      </c>
      <c r="H348" s="356">
        <v>1.4651812294737909</v>
      </c>
      <c r="I348" s="356">
        <v>1.5208857977293977</v>
      </c>
      <c r="J348" s="356">
        <v>1.4918739837787398</v>
      </c>
      <c r="K348" s="356">
        <v>1.4155858974511677</v>
      </c>
      <c r="L348" s="356">
        <v>1.3652606792644824</v>
      </c>
      <c r="M348" s="356">
        <v>5.7628372729438633</v>
      </c>
      <c r="N348" s="356">
        <v>11.342632717611751</v>
      </c>
      <c r="O348" s="356">
        <v>34.192315879521836</v>
      </c>
      <c r="P348" s="356">
        <v>-39.968308270425787</v>
      </c>
      <c r="Q348" s="356">
        <v>-12.916013118327429</v>
      </c>
      <c r="R348" s="356">
        <v>1.4489261826975939</v>
      </c>
      <c r="S348" s="356"/>
    </row>
    <row r="349" spans="2:19" s="168" customFormat="1" ht="12.75" customHeight="1">
      <c r="B349" s="341" t="s">
        <v>2489</v>
      </c>
      <c r="C349" s="342" t="s">
        <v>2490</v>
      </c>
      <c r="D349" s="108" t="s">
        <v>64</v>
      </c>
      <c r="E349" s="342" t="s">
        <v>1799</v>
      </c>
      <c r="F349" s="169">
        <v>0</v>
      </c>
      <c r="G349" s="169">
        <v>0</v>
      </c>
      <c r="H349" s="169">
        <v>8.5356304462817029E-2</v>
      </c>
      <c r="I349" s="169">
        <v>8.7015178294352472E-2</v>
      </c>
      <c r="J349" s="169">
        <v>8.5705024968829827E-2</v>
      </c>
      <c r="K349" s="169">
        <v>8.8057536387794566E-2</v>
      </c>
      <c r="L349" s="169">
        <v>8.9145692195281678E-2</v>
      </c>
      <c r="M349" s="169">
        <v>0.26457477998381518</v>
      </c>
      <c r="N349" s="169">
        <v>0.37875911823708736</v>
      </c>
      <c r="O349" s="169">
        <v>0.62932075216469108</v>
      </c>
      <c r="P349" s="169">
        <v>1.67145955980962</v>
      </c>
      <c r="Q349" s="169">
        <v>-2.9676888611466334</v>
      </c>
      <c r="R349" s="169">
        <v>8.7117937971076628E-2</v>
      </c>
      <c r="S349" s="169"/>
    </row>
    <row r="350" spans="2:19" s="108" customFormat="1" ht="12.75" customHeight="1">
      <c r="B350" s="341" t="s">
        <v>2491</v>
      </c>
      <c r="C350" s="342" t="s">
        <v>2492</v>
      </c>
      <c r="D350" s="108" t="s">
        <v>64</v>
      </c>
      <c r="E350" s="342" t="s">
        <v>1799</v>
      </c>
      <c r="F350" s="362">
        <v>0</v>
      </c>
      <c r="G350" s="362">
        <v>0</v>
      </c>
      <c r="H350" s="362">
        <v>7.5961950862388994E-2</v>
      </c>
      <c r="I350" s="362">
        <v>7.7955547720735013E-2</v>
      </c>
      <c r="J350" s="362">
        <v>7.6935570993448749E-2</v>
      </c>
      <c r="K350" s="362">
        <v>7.9279586139389777E-2</v>
      </c>
      <c r="L350" s="362">
        <v>8.0130857508492914E-2</v>
      </c>
      <c r="M350" s="362">
        <v>0.25138162258282809</v>
      </c>
      <c r="N350" s="362">
        <v>0.36058205994917258</v>
      </c>
      <c r="O350" s="362">
        <v>0.6000569251995439</v>
      </c>
      <c r="P350" s="362">
        <v>1.5960882745734204</v>
      </c>
      <c r="Q350" s="362">
        <v>-2.8378181321262632</v>
      </c>
      <c r="R350" s="362">
        <v>7.8126276260542596E-2</v>
      </c>
      <c r="S350" s="362"/>
    </row>
    <row r="351" spans="2:19" ht="12.75" customHeight="1">
      <c r="B351" s="341" t="s">
        <v>2493</v>
      </c>
      <c r="C351" s="342" t="s">
        <v>2494</v>
      </c>
      <c r="D351" s="355" t="s">
        <v>29</v>
      </c>
      <c r="E351" s="342" t="s">
        <v>1799</v>
      </c>
      <c r="F351" s="356">
        <v>0</v>
      </c>
      <c r="G351" s="356">
        <v>0</v>
      </c>
      <c r="H351" s="356">
        <v>7.3668433268840733E-2</v>
      </c>
      <c r="I351" s="356">
        <v>7.5721003626089203E-2</v>
      </c>
      <c r="J351" s="356">
        <v>7.474292051857491E-2</v>
      </c>
      <c r="K351" s="356">
        <v>7.7052342705144036E-2</v>
      </c>
      <c r="L351" s="356">
        <v>7.7810065515460269E-2</v>
      </c>
      <c r="M351" s="356">
        <v>0.24795236449614169</v>
      </c>
      <c r="N351" s="356">
        <v>0.35581208145697157</v>
      </c>
      <c r="O351" s="356">
        <v>0.59230455888181499</v>
      </c>
      <c r="P351" s="356">
        <v>1.5759329913603071</v>
      </c>
      <c r="Q351" s="356">
        <v>-2.8027636090131627</v>
      </c>
      <c r="R351" s="356"/>
      <c r="S351" s="356"/>
    </row>
    <row r="352" spans="2:19" ht="12.75" customHeight="1">
      <c r="B352" s="341" t="s">
        <v>2495</v>
      </c>
      <c r="C352" s="342" t="s">
        <v>2496</v>
      </c>
      <c r="D352" s="355" t="s">
        <v>2202</v>
      </c>
      <c r="E352" s="342" t="s">
        <v>1799</v>
      </c>
      <c r="F352" s="356">
        <v>0</v>
      </c>
      <c r="G352" s="356">
        <v>0</v>
      </c>
      <c r="H352" s="356">
        <v>0.38403972576910322</v>
      </c>
      <c r="I352" s="356">
        <v>0.77751486955344506</v>
      </c>
      <c r="J352" s="356">
        <v>0.9266187002657178</v>
      </c>
      <c r="K352" s="356">
        <v>0.89735899463993518</v>
      </c>
      <c r="L352" s="356">
        <v>0.87570417088316121</v>
      </c>
      <c r="M352" s="356">
        <v>23.25031617145428</v>
      </c>
      <c r="N352" s="356">
        <v>15.713665489987248</v>
      </c>
      <c r="O352" s="356">
        <v>16.210660037728189</v>
      </c>
      <c r="P352" s="356">
        <v>16.708317910742451</v>
      </c>
      <c r="Q352" s="356">
        <v>17.206692701186039</v>
      </c>
      <c r="R352" s="356">
        <v>0.77922378604011244</v>
      </c>
      <c r="S352" s="356"/>
    </row>
    <row r="353" spans="2:19" ht="12.75" customHeight="1">
      <c r="B353" s="341" t="s">
        <v>2497</v>
      </c>
      <c r="C353" s="342" t="s">
        <v>2498</v>
      </c>
      <c r="D353" s="355" t="s">
        <v>2202</v>
      </c>
      <c r="E353" s="342" t="s">
        <v>1799</v>
      </c>
      <c r="F353" s="356">
        <v>0</v>
      </c>
      <c r="G353" s="356">
        <v>0</v>
      </c>
      <c r="H353" s="356">
        <v>28.428634359284139</v>
      </c>
      <c r="I353" s="356">
        <v>28.22113868932291</v>
      </c>
      <c r="J353" s="356">
        <v>28.131530899340355</v>
      </c>
      <c r="K353" s="356">
        <v>28.133201607108028</v>
      </c>
      <c r="L353" s="356">
        <v>28.101071629034642</v>
      </c>
      <c r="M353" s="356">
        <v>24.645823352912771</v>
      </c>
      <c r="N353" s="356">
        <v>23.881378196313701</v>
      </c>
      <c r="O353" s="356">
        <v>23.846362874193602</v>
      </c>
      <c r="P353" s="356">
        <v>23.811736080903909</v>
      </c>
      <c r="Q353" s="356">
        <v>23.777028515797841</v>
      </c>
      <c r="R353" s="356">
        <v>28.203115436818013</v>
      </c>
      <c r="S353" s="356"/>
    </row>
    <row r="354" spans="2:19" ht="12.75" customHeight="1">
      <c r="B354" s="341" t="s">
        <v>2499</v>
      </c>
      <c r="C354" s="342" t="s">
        <v>2500</v>
      </c>
      <c r="D354" s="355" t="s">
        <v>2202</v>
      </c>
      <c r="E354" s="342" t="s">
        <v>1799</v>
      </c>
      <c r="F354" s="356">
        <v>0</v>
      </c>
      <c r="G354" s="356">
        <v>0</v>
      </c>
      <c r="H354" s="356">
        <v>13.779274078238105</v>
      </c>
      <c r="I354" s="356">
        <v>13.437618055841739</v>
      </c>
      <c r="J354" s="356">
        <v>13.480342251784311</v>
      </c>
      <c r="K354" s="356">
        <v>13.580466313814032</v>
      </c>
      <c r="L354" s="356">
        <v>13.718631410316922</v>
      </c>
      <c r="M354" s="356">
        <v>7.9081292676112822</v>
      </c>
      <c r="N354" s="356">
        <v>7.6534699318162396</v>
      </c>
      <c r="O354" s="356">
        <v>7.3619510325348925</v>
      </c>
      <c r="P354" s="356">
        <v>7.1088555074825086</v>
      </c>
      <c r="Q354" s="356">
        <v>6.8831252776193326</v>
      </c>
      <c r="R354" s="356">
        <v>13.59757652277894</v>
      </c>
      <c r="S354" s="356"/>
    </row>
    <row r="355" spans="2:19" ht="12.75" customHeight="1">
      <c r="B355" s="341" t="s">
        <v>2501</v>
      </c>
      <c r="C355" s="342" t="s">
        <v>2502</v>
      </c>
      <c r="D355" s="355" t="s">
        <v>2202</v>
      </c>
      <c r="E355" s="342" t="s">
        <v>1799</v>
      </c>
      <c r="F355" s="356">
        <v>0</v>
      </c>
      <c r="G355" s="356">
        <v>0</v>
      </c>
      <c r="H355" s="356">
        <v>0.6183055777541353</v>
      </c>
      <c r="I355" s="356">
        <v>0.58609638680011289</v>
      </c>
      <c r="J355" s="356">
        <v>0.60248067956006546</v>
      </c>
      <c r="K355" s="356">
        <v>0.85119406253933505</v>
      </c>
      <c r="L355" s="356">
        <v>1.142940141780765</v>
      </c>
      <c r="M355" s="356">
        <v>0</v>
      </c>
      <c r="N355" s="356">
        <v>0</v>
      </c>
      <c r="O355" s="356">
        <v>0</v>
      </c>
      <c r="P355" s="356">
        <v>0</v>
      </c>
      <c r="Q355" s="356">
        <v>0</v>
      </c>
      <c r="R355" s="356"/>
      <c r="S355" s="356"/>
    </row>
    <row r="356" spans="2:19" ht="12.75" customHeight="1">
      <c r="B356" s="341" t="s">
        <v>2503</v>
      </c>
      <c r="C356" s="342" t="s">
        <v>2504</v>
      </c>
      <c r="D356" s="363" t="s">
        <v>64</v>
      </c>
      <c r="E356" s="342" t="s">
        <v>1799</v>
      </c>
      <c r="F356" s="357">
        <v>0</v>
      </c>
      <c r="G356" s="357">
        <v>0.6</v>
      </c>
      <c r="H356" s="357">
        <v>0.60264871457292313</v>
      </c>
      <c r="I356" s="357">
        <v>0.60799547065327098</v>
      </c>
      <c r="J356" s="357">
        <v>0.61253289862429816</v>
      </c>
      <c r="K356" s="357">
        <v>0.60996758615397917</v>
      </c>
      <c r="L356" s="357">
        <v>0.6009793593054048</v>
      </c>
      <c r="M356" s="357">
        <v>0.43325971583451495</v>
      </c>
      <c r="N356" s="357">
        <v>0.33066505444921102</v>
      </c>
      <c r="O356" s="357">
        <v>0.21524980600345781</v>
      </c>
      <c r="P356" s="357">
        <v>8.7203401460559854E-2</v>
      </c>
      <c r="Q356" s="357">
        <v>-5.2754281572184772E-2</v>
      </c>
      <c r="R356" s="357">
        <v>0.60686146596048329</v>
      </c>
      <c r="S356" s="357"/>
    </row>
    <row r="357" spans="2:19" s="341" customFormat="1" ht="12.75" customHeight="1">
      <c r="B357" s="341" t="s">
        <v>2505</v>
      </c>
      <c r="C357" s="342" t="s">
        <v>2506</v>
      </c>
      <c r="D357" s="363" t="s">
        <v>64</v>
      </c>
      <c r="E357" s="342" t="s">
        <v>1799</v>
      </c>
      <c r="F357" s="360">
        <v>0</v>
      </c>
      <c r="G357" s="360">
        <v>0</v>
      </c>
      <c r="H357" s="360">
        <v>2.7884881368052679E-2</v>
      </c>
      <c r="I357" s="360">
        <v>3.015628344855836E-2</v>
      </c>
      <c r="J357" s="360">
        <v>3.1235452559555323E-2</v>
      </c>
      <c r="K357" s="360">
        <v>3.1031684783097292E-2</v>
      </c>
      <c r="L357" s="360">
        <v>3.0560928419372017E-2</v>
      </c>
      <c r="M357" s="360">
        <v>0.12928613198778804</v>
      </c>
      <c r="N357" s="360">
        <v>0.13335811283283916</v>
      </c>
      <c r="O357" s="360">
        <v>0.13840264094872332</v>
      </c>
      <c r="P357" s="360">
        <v>0.1430120992852601</v>
      </c>
      <c r="Q357" s="360">
        <v>0.14762685708743284</v>
      </c>
      <c r="R357" s="360"/>
      <c r="S357" s="360"/>
    </row>
    <row r="358" spans="2:19" ht="12.75" customHeight="1">
      <c r="B358" s="341" t="s">
        <v>2507</v>
      </c>
      <c r="C358" s="342" t="s">
        <v>2508</v>
      </c>
      <c r="D358" s="363" t="s">
        <v>64</v>
      </c>
      <c r="E358" s="342" t="s">
        <v>1799</v>
      </c>
      <c r="F358" s="357">
        <v>0</v>
      </c>
      <c r="G358" s="357">
        <v>0</v>
      </c>
      <c r="H358" s="357">
        <v>2.4913609725293065E-2</v>
      </c>
      <c r="I358" s="357">
        <v>2.6208820123459917E-2</v>
      </c>
      <c r="J358" s="357">
        <v>2.6165043810404996E-2</v>
      </c>
      <c r="K358" s="357">
        <v>2.5176286572372062E-2</v>
      </c>
      <c r="L358" s="357">
        <v>2.421995107017768E-2</v>
      </c>
      <c r="M358" s="357">
        <v>8.2611793836505507E-2</v>
      </c>
      <c r="N358" s="357">
        <v>9.0190850269069034E-2</v>
      </c>
      <c r="O358" s="357">
        <v>9.8708784881421194E-2</v>
      </c>
      <c r="P358" s="357">
        <v>0.10791043766605524</v>
      </c>
      <c r="Q358" s="357">
        <v>0.11352689361869857</v>
      </c>
      <c r="R358" s="357"/>
      <c r="S358" s="357"/>
    </row>
    <row r="359" spans="2:19" ht="12.75" customHeight="1">
      <c r="B359" s="341" t="s">
        <v>2509</v>
      </c>
      <c r="C359" s="342" t="s">
        <v>2510</v>
      </c>
      <c r="D359" s="108" t="s">
        <v>64</v>
      </c>
      <c r="E359" s="342" t="s">
        <v>1799</v>
      </c>
      <c r="F359" s="357">
        <v>0</v>
      </c>
      <c r="G359" s="357">
        <v>0</v>
      </c>
      <c r="H359" s="357">
        <v>3.5175801530312446E-2</v>
      </c>
      <c r="I359" s="357">
        <v>3.5434431296648444E-2</v>
      </c>
      <c r="J359" s="357">
        <v>3.5547301125494334E-2</v>
      </c>
      <c r="K359" s="357">
        <v>3.554519012679111E-2</v>
      </c>
      <c r="L359" s="357">
        <v>3.5585831501414276E-2</v>
      </c>
      <c r="M359" s="357">
        <v>4.0574826236503672E-2</v>
      </c>
      <c r="N359" s="357">
        <v>4.1873630231037448E-2</v>
      </c>
      <c r="O359" s="357">
        <v>4.1935116280654869E-2</v>
      </c>
      <c r="P359" s="357">
        <v>4.1996097915849205E-2</v>
      </c>
      <c r="Q359" s="357">
        <v>4.2057400037838366E-2</v>
      </c>
      <c r="R359" s="357"/>
      <c r="S359" s="357"/>
    </row>
    <row r="360" spans="2:19">
      <c r="B360" s="341" t="s">
        <v>2511</v>
      </c>
      <c r="C360" s="342" t="s">
        <v>2512</v>
      </c>
      <c r="D360" s="342" t="s">
        <v>29</v>
      </c>
      <c r="E360" s="342" t="s">
        <v>1799</v>
      </c>
      <c r="F360" s="343">
        <v>0</v>
      </c>
      <c r="G360" s="343">
        <v>0</v>
      </c>
      <c r="H360" s="343">
        <v>86.017013872366888</v>
      </c>
      <c r="I360" s="343">
        <v>89.290259835679109</v>
      </c>
      <c r="J360" s="343">
        <v>88.350269673264251</v>
      </c>
      <c r="K360" s="343">
        <v>88.922360107491912</v>
      </c>
      <c r="L360" s="343">
        <v>91.975774001069212</v>
      </c>
      <c r="M360" s="343">
        <v>91.975774001069212</v>
      </c>
      <c r="N360" s="343">
        <v>91.975774001069212</v>
      </c>
      <c r="O360" s="343">
        <v>91.975774001069212</v>
      </c>
      <c r="P360" s="343">
        <v>91.975774001069212</v>
      </c>
      <c r="Q360" s="343">
        <v>91.975774001069198</v>
      </c>
      <c r="R360" s="343">
        <v>444.55567748987136</v>
      </c>
      <c r="S360" s="343"/>
    </row>
    <row r="361" spans="2:19">
      <c r="B361" s="341" t="s">
        <v>2513</v>
      </c>
      <c r="C361" s="342" t="s">
        <v>2514</v>
      </c>
      <c r="D361" s="108" t="s">
        <v>64</v>
      </c>
      <c r="E361" s="342" t="s">
        <v>1799</v>
      </c>
      <c r="F361" s="357">
        <v>0</v>
      </c>
      <c r="G361" s="357">
        <v>0</v>
      </c>
      <c r="H361" s="357">
        <v>0</v>
      </c>
      <c r="I361" s="357">
        <v>3.9E-2</v>
      </c>
      <c r="J361" s="357">
        <v>-0.01</v>
      </c>
      <c r="K361" s="357">
        <v>6.7000000000000002E-3</v>
      </c>
      <c r="L361" s="357">
        <v>3.5100000000000006E-2</v>
      </c>
      <c r="M361" s="357">
        <v>-1E-3</v>
      </c>
      <c r="N361" s="357">
        <v>0</v>
      </c>
      <c r="O361" s="357">
        <v>0</v>
      </c>
      <c r="P361" s="357">
        <v>0</v>
      </c>
      <c r="Q361" s="357">
        <v>0</v>
      </c>
      <c r="R361" s="357"/>
      <c r="S361" s="357"/>
    </row>
    <row r="362" spans="2:19">
      <c r="B362" s="341" t="s">
        <v>2515</v>
      </c>
      <c r="C362" s="342" t="s">
        <v>2516</v>
      </c>
      <c r="D362" s="342" t="s">
        <v>29</v>
      </c>
      <c r="E362" s="342" t="s">
        <v>1799</v>
      </c>
      <c r="F362" s="343">
        <v>0</v>
      </c>
      <c r="G362" s="343">
        <v>0</v>
      </c>
      <c r="H362" s="343">
        <v>786.52003296126111</v>
      </c>
      <c r="I362" s="343">
        <v>823.43838026562048</v>
      </c>
      <c r="J362" s="343">
        <v>843.29971566635936</v>
      </c>
      <c r="K362" s="343">
        <v>853.94993101714772</v>
      </c>
      <c r="L362" s="343">
        <v>855.76828216534727</v>
      </c>
      <c r="M362" s="343">
        <v>830.46128128239036</v>
      </c>
      <c r="N362" s="343">
        <v>830.46128128239036</v>
      </c>
      <c r="O362" s="343">
        <v>830.46128128239013</v>
      </c>
      <c r="P362" s="343">
        <v>830.46128128239025</v>
      </c>
      <c r="Q362" s="343">
        <v>830.46128128239025</v>
      </c>
      <c r="R362" s="343">
        <v>4162.9763420757354</v>
      </c>
      <c r="S362" s="343"/>
    </row>
    <row r="363" spans="2:19">
      <c r="B363" s="341" t="s">
        <v>2517</v>
      </c>
      <c r="C363" s="342" t="s">
        <v>2518</v>
      </c>
      <c r="D363" s="108" t="s">
        <v>64</v>
      </c>
      <c r="E363" s="342" t="s">
        <v>1799</v>
      </c>
      <c r="F363" s="357">
        <v>0</v>
      </c>
      <c r="G363" s="357">
        <v>0</v>
      </c>
      <c r="H363" s="357">
        <v>0</v>
      </c>
      <c r="I363" s="357">
        <v>4.8000000000000001E-2</v>
      </c>
      <c r="J363" s="357">
        <v>2.5399999999999999E-2</v>
      </c>
      <c r="K363" s="357">
        <v>1.2999999999999999E-2</v>
      </c>
      <c r="L363" s="357">
        <v>2.1999999999999997E-3</v>
      </c>
      <c r="M363" s="357">
        <v>-3.1099999999999999E-2</v>
      </c>
      <c r="N363" s="357">
        <v>0</v>
      </c>
      <c r="O363" s="357">
        <v>0</v>
      </c>
      <c r="P363" s="357">
        <v>0</v>
      </c>
      <c r="Q363" s="357">
        <v>0</v>
      </c>
      <c r="R363" s="357"/>
      <c r="S363" s="357"/>
    </row>
    <row r="364" spans="2:19">
      <c r="B364" s="341" t="s">
        <v>2519</v>
      </c>
      <c r="C364" s="342" t="s">
        <v>2520</v>
      </c>
      <c r="D364" s="342" t="s">
        <v>29</v>
      </c>
      <c r="E364" s="342" t="s">
        <v>1799</v>
      </c>
      <c r="F364" s="343">
        <v>0</v>
      </c>
      <c r="G364" s="343">
        <v>0</v>
      </c>
      <c r="H364" s="343">
        <v>872.53704683362798</v>
      </c>
      <c r="I364" s="343">
        <v>912.72864010129956</v>
      </c>
      <c r="J364" s="343">
        <v>931.64998533962353</v>
      </c>
      <c r="K364" s="343">
        <v>942.87229112463967</v>
      </c>
      <c r="L364" s="343">
        <v>947.7440561664165</v>
      </c>
      <c r="M364" s="343">
        <v>922.43705528345959</v>
      </c>
      <c r="N364" s="343">
        <v>922.43705528345959</v>
      </c>
      <c r="O364" s="343">
        <v>922.43705528345936</v>
      </c>
      <c r="P364" s="343">
        <v>922.43705528345947</v>
      </c>
      <c r="Q364" s="343">
        <v>922.43705528345947</v>
      </c>
      <c r="R364" s="343">
        <v>4607.5320195656068</v>
      </c>
      <c r="S364" s="343"/>
    </row>
    <row r="365" spans="2:19">
      <c r="B365" s="341" t="s">
        <v>2521</v>
      </c>
      <c r="C365" s="342" t="s">
        <v>2522</v>
      </c>
      <c r="D365" s="108" t="s">
        <v>64</v>
      </c>
      <c r="E365" s="342" t="s">
        <v>1799</v>
      </c>
      <c r="F365" s="357">
        <v>0</v>
      </c>
      <c r="G365" s="357">
        <v>0</v>
      </c>
      <c r="H365" s="357">
        <v>0</v>
      </c>
      <c r="I365" s="357">
        <v>4.7200000000000006E-2</v>
      </c>
      <c r="J365" s="357">
        <v>2.1999999999999999E-2</v>
      </c>
      <c r="K365" s="357">
        <v>1.24E-2</v>
      </c>
      <c r="L365" s="357">
        <v>5.3E-3</v>
      </c>
      <c r="M365" s="357">
        <v>-2.8199999999999999E-2</v>
      </c>
      <c r="N365" s="357">
        <v>0</v>
      </c>
      <c r="O365" s="357">
        <v>0</v>
      </c>
      <c r="P365" s="357">
        <v>0</v>
      </c>
      <c r="Q365" s="357">
        <v>0</v>
      </c>
      <c r="R365" s="357"/>
      <c r="S365" s="357"/>
    </row>
    <row r="366" spans="2:19">
      <c r="B366" s="341" t="s">
        <v>2523</v>
      </c>
      <c r="C366" s="342" t="s">
        <v>2524</v>
      </c>
      <c r="D366" s="342" t="s">
        <v>29</v>
      </c>
      <c r="E366" s="342" t="s">
        <v>1799</v>
      </c>
      <c r="F366" s="343">
        <v>0</v>
      </c>
      <c r="G366" s="343">
        <v>0</v>
      </c>
      <c r="H366" s="343">
        <v>810.65772476233303</v>
      </c>
      <c r="I366" s="343">
        <v>804.80748275557153</v>
      </c>
      <c r="J366" s="343">
        <v>790.89623819993164</v>
      </c>
      <c r="K366" s="343">
        <v>787.69199497309057</v>
      </c>
      <c r="L366" s="343">
        <v>786.40704835116844</v>
      </c>
      <c r="M366" s="343">
        <v>769.79893436974453</v>
      </c>
      <c r="N366" s="343">
        <v>769.79893436974453</v>
      </c>
      <c r="O366" s="343">
        <v>769.79893436974453</v>
      </c>
      <c r="P366" s="343">
        <v>769.79893436974453</v>
      </c>
      <c r="Q366" s="343">
        <v>769.79893436974442</v>
      </c>
      <c r="R366" s="343">
        <v>3980.4604890420951</v>
      </c>
      <c r="S366" s="343"/>
    </row>
    <row r="367" spans="2:19">
      <c r="B367" s="341" t="s">
        <v>2525</v>
      </c>
      <c r="C367" s="342" t="s">
        <v>2526</v>
      </c>
      <c r="D367" s="108" t="s">
        <v>64</v>
      </c>
      <c r="E367" s="342" t="s">
        <v>1799</v>
      </c>
      <c r="F367" s="357">
        <v>0</v>
      </c>
      <c r="G367" s="357">
        <v>0</v>
      </c>
      <c r="H367" s="357">
        <v>0</v>
      </c>
      <c r="I367" s="357">
        <v>-7.1999999999999998E-3</v>
      </c>
      <c r="J367" s="357">
        <v>-1.6899999999999998E-2</v>
      </c>
      <c r="K367" s="357">
        <v>-4.0000000000000001E-3</v>
      </c>
      <c r="L367" s="357">
        <v>-1.6000000000000001E-3</v>
      </c>
      <c r="M367" s="357">
        <v>-2.2499999999999999E-2</v>
      </c>
      <c r="N367" s="357">
        <v>0</v>
      </c>
      <c r="O367" s="357">
        <v>0</v>
      </c>
      <c r="P367" s="357">
        <v>0</v>
      </c>
      <c r="Q367" s="357">
        <v>0</v>
      </c>
      <c r="R367" s="357"/>
      <c r="S367" s="357"/>
    </row>
    <row r="368" spans="2:19" s="340" customFormat="1">
      <c r="B368" s="341" t="s">
        <v>2527</v>
      </c>
      <c r="C368" s="342" t="s">
        <v>2528</v>
      </c>
      <c r="D368" s="342" t="s">
        <v>29</v>
      </c>
      <c r="E368" s="342" t="s">
        <v>1799</v>
      </c>
      <c r="F368" s="343">
        <v>0</v>
      </c>
      <c r="G368" s="343">
        <v>0</v>
      </c>
      <c r="H368" s="343">
        <v>151.22404670243594</v>
      </c>
      <c r="I368" s="343">
        <v>158.27867594876471</v>
      </c>
      <c r="J368" s="343">
        <v>164.71208024847689</v>
      </c>
      <c r="K368" s="343">
        <v>164.97640494426346</v>
      </c>
      <c r="L368" s="343">
        <v>167.89526243362661</v>
      </c>
      <c r="M368" s="343">
        <v>167.66474618879235</v>
      </c>
      <c r="N368" s="343">
        <v>167.66474618879235</v>
      </c>
      <c r="O368" s="343">
        <v>167.66474618879235</v>
      </c>
      <c r="P368" s="343">
        <v>167.66474618879235</v>
      </c>
      <c r="Q368" s="343">
        <v>167.66474618879235</v>
      </c>
      <c r="R368" s="343">
        <v>807.08647027756763</v>
      </c>
      <c r="S368" s="343"/>
    </row>
    <row r="369" spans="2:19" s="340" customFormat="1">
      <c r="B369" s="341" t="s">
        <v>2529</v>
      </c>
      <c r="C369" s="342" t="s">
        <v>2530</v>
      </c>
      <c r="D369" s="342" t="s">
        <v>29</v>
      </c>
      <c r="E369" s="342" t="s">
        <v>1799</v>
      </c>
      <c r="F369" s="343">
        <v>149.70177804119942</v>
      </c>
      <c r="G369" s="343">
        <v>152.73058650912313</v>
      </c>
      <c r="H369" s="343">
        <v>158.71906049153887</v>
      </c>
      <c r="I369" s="343">
        <v>160.597274085527</v>
      </c>
      <c r="J369" s="343">
        <v>161.45027940646403</v>
      </c>
      <c r="K369" s="343">
        <v>162.3072894472177</v>
      </c>
      <c r="L369" s="343">
        <v>163.16029476815473</v>
      </c>
      <c r="M369" s="343">
        <v>163.53660197917023</v>
      </c>
      <c r="N369" s="343">
        <v>164.28524440889771</v>
      </c>
      <c r="O369" s="343">
        <v>164.71222259828684</v>
      </c>
      <c r="P369" s="343">
        <v>165.139200787676</v>
      </c>
      <c r="Q369" s="343">
        <v>165.56617897706474</v>
      </c>
      <c r="R369" s="343">
        <v>806.23419819890228</v>
      </c>
      <c r="S369" s="343"/>
    </row>
    <row r="370" spans="2:19">
      <c r="B370" s="341" t="s">
        <v>2531</v>
      </c>
      <c r="C370" s="342" t="s">
        <v>2532</v>
      </c>
      <c r="D370" s="342" t="s">
        <v>29</v>
      </c>
      <c r="E370" s="342" t="s">
        <v>1799</v>
      </c>
      <c r="F370" s="343">
        <v>0</v>
      </c>
      <c r="G370" s="343">
        <v>0</v>
      </c>
      <c r="H370" s="343">
        <v>961.88177146476892</v>
      </c>
      <c r="I370" s="343">
        <v>963.08615870433619</v>
      </c>
      <c r="J370" s="343">
        <v>955.60831844840857</v>
      </c>
      <c r="K370" s="343">
        <v>952.66839991735401</v>
      </c>
      <c r="L370" s="343">
        <v>954.30231078479505</v>
      </c>
      <c r="M370" s="343">
        <v>937.46368055853691</v>
      </c>
      <c r="N370" s="343">
        <v>937.46368055853691</v>
      </c>
      <c r="O370" s="343">
        <v>937.46368055853691</v>
      </c>
      <c r="P370" s="343">
        <v>937.46368055853691</v>
      </c>
      <c r="Q370" s="343">
        <v>937.46368055853679</v>
      </c>
      <c r="R370" s="343">
        <v>4787.5469593196622</v>
      </c>
      <c r="S370" s="343"/>
    </row>
    <row r="371" spans="2:19">
      <c r="B371" s="341" t="s">
        <v>2533</v>
      </c>
      <c r="C371" s="342" t="s">
        <v>2534</v>
      </c>
      <c r="D371" s="342" t="s">
        <v>29</v>
      </c>
      <c r="E371" s="342" t="s">
        <v>1799</v>
      </c>
      <c r="F371" s="343">
        <v>0</v>
      </c>
      <c r="G371" s="343">
        <v>0</v>
      </c>
      <c r="H371" s="343">
        <v>48.128937380422741</v>
      </c>
      <c r="I371" s="343">
        <v>50.31135228624769</v>
      </c>
      <c r="J371" s="343">
        <v>51.644400607842712</v>
      </c>
      <c r="K371" s="343">
        <v>45.81773364545473</v>
      </c>
      <c r="L371" s="343">
        <v>41.02237559206521</v>
      </c>
      <c r="M371" s="343">
        <v>39.306822878934682</v>
      </c>
      <c r="N371" s="343">
        <v>39.306822878934682</v>
      </c>
      <c r="O371" s="343">
        <v>39.306822878934682</v>
      </c>
      <c r="P371" s="343">
        <v>39.306822878934682</v>
      </c>
      <c r="Q371" s="343">
        <v>39.306822878934682</v>
      </c>
      <c r="R371" s="343">
        <v>236.92479951203308</v>
      </c>
      <c r="S371" s="343"/>
    </row>
    <row r="372" spans="2:19">
      <c r="B372" s="341" t="s">
        <v>2535</v>
      </c>
      <c r="C372" s="342" t="s">
        <v>2536</v>
      </c>
      <c r="D372" s="108" t="s">
        <v>64</v>
      </c>
      <c r="E372" s="342" t="s">
        <v>1799</v>
      </c>
      <c r="F372" s="357">
        <v>0</v>
      </c>
      <c r="G372" s="357">
        <v>0</v>
      </c>
      <c r="H372" s="357">
        <v>0</v>
      </c>
      <c r="I372" s="357">
        <v>4.6400000000000004E-2</v>
      </c>
      <c r="J372" s="357">
        <v>2.7799999999999998E-2</v>
      </c>
      <c r="K372" s="357">
        <v>-0.11509999999999999</v>
      </c>
      <c r="L372" s="357">
        <v>-0.10680000000000001</v>
      </c>
      <c r="M372" s="357">
        <v>-4.36E-2</v>
      </c>
      <c r="N372" s="357">
        <v>0</v>
      </c>
      <c r="O372" s="357">
        <v>0</v>
      </c>
      <c r="P372" s="357">
        <v>0</v>
      </c>
      <c r="Q372" s="357">
        <v>0</v>
      </c>
      <c r="R372" s="357"/>
      <c r="S372" s="357"/>
    </row>
    <row r="373" spans="2:19">
      <c r="B373" s="341" t="s">
        <v>2537</v>
      </c>
      <c r="C373" s="342" t="s">
        <v>2538</v>
      </c>
      <c r="D373" s="342" t="s">
        <v>29</v>
      </c>
      <c r="E373" s="342" t="s">
        <v>1799</v>
      </c>
      <c r="F373" s="343">
        <v>0</v>
      </c>
      <c r="G373" s="343">
        <v>0</v>
      </c>
      <c r="H373" s="343">
        <v>130.68589786735231</v>
      </c>
      <c r="I373" s="343">
        <v>131.32783241829765</v>
      </c>
      <c r="J373" s="343">
        <v>131.28499997152363</v>
      </c>
      <c r="K373" s="343">
        <v>130.61956322179913</v>
      </c>
      <c r="L373" s="343">
        <v>129.86599725744497</v>
      </c>
      <c r="M373" s="343">
        <v>0</v>
      </c>
      <c r="N373" s="343">
        <v>0</v>
      </c>
      <c r="O373" s="343">
        <v>0</v>
      </c>
      <c r="P373" s="343">
        <v>0</v>
      </c>
      <c r="Q373" s="343">
        <v>0</v>
      </c>
      <c r="R373" s="343">
        <v>653.78429073641769</v>
      </c>
      <c r="S373" s="343"/>
    </row>
    <row r="374" spans="2:19">
      <c r="B374" s="341" t="s">
        <v>2539</v>
      </c>
      <c r="C374" s="342" t="s">
        <v>2540</v>
      </c>
      <c r="D374" s="342" t="s">
        <v>29</v>
      </c>
      <c r="E374" s="342" t="s">
        <v>1799</v>
      </c>
      <c r="F374" s="343">
        <v>0</v>
      </c>
      <c r="G374" s="343">
        <v>0</v>
      </c>
      <c r="H374" s="343">
        <v>0</v>
      </c>
      <c r="I374" s="343">
        <v>0</v>
      </c>
      <c r="J374" s="343">
        <v>0</v>
      </c>
      <c r="K374" s="343">
        <v>0</v>
      </c>
      <c r="L374" s="343">
        <v>0</v>
      </c>
      <c r="M374" s="343">
        <v>0</v>
      </c>
      <c r="N374" s="343">
        <v>0</v>
      </c>
      <c r="O374" s="343">
        <v>0</v>
      </c>
      <c r="P374" s="343">
        <v>0</v>
      </c>
      <c r="Q374" s="343">
        <v>0</v>
      </c>
      <c r="R374" s="343">
        <v>0</v>
      </c>
      <c r="S374" s="343"/>
    </row>
    <row r="375" spans="2:19">
      <c r="B375" s="341" t="s">
        <v>2541</v>
      </c>
      <c r="C375" s="342" t="s">
        <v>2542</v>
      </c>
      <c r="D375" s="344" t="s">
        <v>29</v>
      </c>
      <c r="E375" s="342" t="s">
        <v>1799</v>
      </c>
      <c r="F375" s="348">
        <v>0</v>
      </c>
      <c r="G375" s="345">
        <v>0</v>
      </c>
      <c r="H375" s="345">
        <v>2013.233653546172</v>
      </c>
      <c r="I375" s="345">
        <v>2057.4539835101809</v>
      </c>
      <c r="J375" s="345">
        <v>2070.1877043673985</v>
      </c>
      <c r="K375" s="345">
        <v>2071.9779879092475</v>
      </c>
      <c r="L375" s="345">
        <v>2072.9347398007217</v>
      </c>
      <c r="M375" s="345">
        <v>1899.2075587209313</v>
      </c>
      <c r="N375" s="345">
        <v>1899.2075587209313</v>
      </c>
      <c r="O375" s="345">
        <v>1899.207558720931</v>
      </c>
      <c r="P375" s="345">
        <v>1899.207558720931</v>
      </c>
      <c r="Q375" s="346">
        <v>1899.207558720931</v>
      </c>
      <c r="R375" s="346">
        <v>10285.788069133721</v>
      </c>
      <c r="S375" s="346"/>
    </row>
    <row r="376" spans="2:19">
      <c r="B376" s="342" t="s">
        <v>2543</v>
      </c>
      <c r="C376" s="342" t="s">
        <v>2544</v>
      </c>
      <c r="D376" s="344" t="s">
        <v>29</v>
      </c>
      <c r="E376" s="342" t="s">
        <v>1799</v>
      </c>
      <c r="F376" s="348">
        <v>0</v>
      </c>
      <c r="G376" s="348">
        <v>0</v>
      </c>
      <c r="H376" s="348">
        <v>2013.9771736175023</v>
      </c>
      <c r="I376" s="348">
        <v>2058.2632918598561</v>
      </c>
      <c r="J376" s="348">
        <v>2071.0292535944218</v>
      </c>
      <c r="K376" s="348">
        <v>2072.8319043412148</v>
      </c>
      <c r="L376" s="348">
        <v>2073.7920776908618</v>
      </c>
      <c r="M376" s="348">
        <v>1899.2075587209313</v>
      </c>
      <c r="N376" s="348">
        <v>1899.2075587209313</v>
      </c>
      <c r="O376" s="348">
        <v>1899.207558720931</v>
      </c>
      <c r="P376" s="348">
        <v>1899.207558720931</v>
      </c>
      <c r="Q376" s="348">
        <v>1899.207558720931</v>
      </c>
      <c r="R376" s="348">
        <v>10289.893701103856</v>
      </c>
      <c r="S376" s="348"/>
    </row>
    <row r="377" spans="2:19">
      <c r="B377" s="341" t="s">
        <v>2545</v>
      </c>
      <c r="C377" s="342" t="s">
        <v>2546</v>
      </c>
      <c r="D377" s="342" t="s">
        <v>341</v>
      </c>
      <c r="E377" s="342" t="s">
        <v>1799</v>
      </c>
      <c r="F377" s="343">
        <v>0</v>
      </c>
      <c r="G377" s="343">
        <v>0</v>
      </c>
      <c r="H377" s="343">
        <v>18.531042555748222</v>
      </c>
      <c r="I377" s="343">
        <v>18.944307230454797</v>
      </c>
      <c r="J377" s="343">
        <v>18.478554051557008</v>
      </c>
      <c r="K377" s="343">
        <v>18.336766215948931</v>
      </c>
      <c r="L377" s="343">
        <v>18.738407020761748</v>
      </c>
      <c r="M377" s="343">
        <v>0</v>
      </c>
      <c r="N377" s="343">
        <v>0</v>
      </c>
      <c r="O377" s="343">
        <v>0</v>
      </c>
      <c r="P377" s="343">
        <v>0</v>
      </c>
      <c r="Q377" s="343">
        <v>0</v>
      </c>
      <c r="R377" s="343">
        <v>93.029077074470706</v>
      </c>
      <c r="S377" s="343"/>
    </row>
    <row r="378" spans="2:19" s="341" customFormat="1">
      <c r="B378" s="341" t="s">
        <v>2547</v>
      </c>
      <c r="C378" s="342" t="s">
        <v>2548</v>
      </c>
      <c r="D378" s="108" t="s">
        <v>64</v>
      </c>
      <c r="E378" s="342" t="s">
        <v>1799</v>
      </c>
      <c r="F378" s="360">
        <v>0</v>
      </c>
      <c r="G378" s="360">
        <v>0</v>
      </c>
      <c r="H378" s="360">
        <v>0</v>
      </c>
      <c r="I378" s="360">
        <v>2.230121017008746E-2</v>
      </c>
      <c r="J378" s="360">
        <v>-2.4585389860498297E-2</v>
      </c>
      <c r="K378" s="360">
        <v>-7.6731023007793331E-3</v>
      </c>
      <c r="L378" s="360">
        <v>2.1903578858058381E-2</v>
      </c>
      <c r="M378" s="360">
        <v>-1</v>
      </c>
      <c r="N378" s="360">
        <v>0</v>
      </c>
      <c r="O378" s="360">
        <v>0</v>
      </c>
      <c r="P378" s="360">
        <v>0</v>
      </c>
      <c r="Q378" s="360">
        <v>0</v>
      </c>
      <c r="R378" s="360"/>
      <c r="S378" s="360"/>
    </row>
    <row r="379" spans="2:19">
      <c r="B379" s="341" t="s">
        <v>2549</v>
      </c>
      <c r="C379" s="342" t="s">
        <v>2550</v>
      </c>
      <c r="D379" s="342" t="s">
        <v>341</v>
      </c>
      <c r="E379" s="342" t="s">
        <v>1799</v>
      </c>
      <c r="F379" s="343">
        <v>0</v>
      </c>
      <c r="G379" s="343">
        <v>0</v>
      </c>
      <c r="H379" s="343">
        <v>161.71524094733442</v>
      </c>
      <c r="I379" s="343">
        <v>167.18374665278023</v>
      </c>
      <c r="J379" s="343">
        <v>169.14273454902636</v>
      </c>
      <c r="K379" s="343">
        <v>168.93511100539945</v>
      </c>
      <c r="L379" s="343">
        <v>167.22026742313076</v>
      </c>
      <c r="M379" s="343">
        <v>0</v>
      </c>
      <c r="N379" s="343">
        <v>0</v>
      </c>
      <c r="O379" s="343">
        <v>0</v>
      </c>
      <c r="P379" s="343">
        <v>0</v>
      </c>
      <c r="Q379" s="343">
        <v>0</v>
      </c>
      <c r="R379" s="343">
        <v>834.19710057767122</v>
      </c>
      <c r="S379" s="343"/>
    </row>
    <row r="380" spans="2:19" s="341" customFormat="1">
      <c r="B380" s="341" t="s">
        <v>2551</v>
      </c>
      <c r="C380" s="342" t="s">
        <v>2552</v>
      </c>
      <c r="D380" s="108" t="s">
        <v>64</v>
      </c>
      <c r="E380" s="342" t="s">
        <v>1799</v>
      </c>
      <c r="F380" s="360">
        <v>0</v>
      </c>
      <c r="G380" s="360">
        <v>0</v>
      </c>
      <c r="H380" s="360">
        <v>0</v>
      </c>
      <c r="I380" s="360">
        <v>3.3815648255607123E-2</v>
      </c>
      <c r="J380" s="360">
        <v>1.1717573839965967E-2</v>
      </c>
      <c r="K380" s="360">
        <v>-1.2275049482940448E-3</v>
      </c>
      <c r="L380" s="360">
        <v>-1.0150900970573695E-2</v>
      </c>
      <c r="M380" s="360">
        <v>-1</v>
      </c>
      <c r="N380" s="360">
        <v>0</v>
      </c>
      <c r="O380" s="360">
        <v>0</v>
      </c>
      <c r="P380" s="360">
        <v>0</v>
      </c>
      <c r="Q380" s="360">
        <v>0</v>
      </c>
      <c r="R380" s="360"/>
      <c r="S380" s="360"/>
    </row>
    <row r="381" spans="2:19">
      <c r="B381" s="341" t="s">
        <v>2553</v>
      </c>
      <c r="C381" s="342" t="s">
        <v>2554</v>
      </c>
      <c r="D381" s="342" t="s">
        <v>341</v>
      </c>
      <c r="E381" s="342" t="s">
        <v>1799</v>
      </c>
      <c r="F381" s="343">
        <v>0</v>
      </c>
      <c r="G381" s="343">
        <v>0</v>
      </c>
      <c r="H381" s="343">
        <v>116.13428008296566</v>
      </c>
      <c r="I381" s="343">
        <v>113.63582509826547</v>
      </c>
      <c r="J381" s="343">
        <v>110.41593527774111</v>
      </c>
      <c r="K381" s="343">
        <v>108.41845889743935</v>
      </c>
      <c r="L381" s="343">
        <v>107.05789093340584</v>
      </c>
      <c r="M381" s="343">
        <v>0</v>
      </c>
      <c r="N381" s="343">
        <v>0</v>
      </c>
      <c r="O381" s="343">
        <v>0</v>
      </c>
      <c r="P381" s="343">
        <v>0</v>
      </c>
      <c r="Q381" s="343">
        <v>0</v>
      </c>
      <c r="R381" s="343">
        <v>555.66239028981738</v>
      </c>
      <c r="S381" s="343"/>
    </row>
    <row r="382" spans="2:19">
      <c r="B382" s="341" t="s">
        <v>2555</v>
      </c>
      <c r="C382" s="342" t="s">
        <v>2556</v>
      </c>
      <c r="D382" s="108" t="s">
        <v>64</v>
      </c>
      <c r="E382" s="342" t="s">
        <v>1799</v>
      </c>
      <c r="F382" s="357">
        <v>0</v>
      </c>
      <c r="G382" s="357">
        <v>0</v>
      </c>
      <c r="H382" s="357">
        <v>0</v>
      </c>
      <c r="I382" s="357">
        <v>-2.1513501292773407E-2</v>
      </c>
      <c r="J382" s="357">
        <v>-2.8335164704792581E-2</v>
      </c>
      <c r="K382" s="357">
        <v>-1.809047195295943E-2</v>
      </c>
      <c r="L382" s="357">
        <v>-1.254922803616465E-2</v>
      </c>
      <c r="M382" s="357">
        <v>-1</v>
      </c>
      <c r="N382" s="357">
        <v>0</v>
      </c>
      <c r="O382" s="357">
        <v>0</v>
      </c>
      <c r="P382" s="357">
        <v>0</v>
      </c>
      <c r="Q382" s="357">
        <v>0</v>
      </c>
      <c r="R382" s="357"/>
      <c r="S382" s="357"/>
    </row>
    <row r="383" spans="2:19">
      <c r="B383" s="341" t="s">
        <v>2557</v>
      </c>
      <c r="C383" s="342" t="s">
        <v>2558</v>
      </c>
      <c r="D383" s="342" t="s">
        <v>341</v>
      </c>
      <c r="E383" s="342" t="s">
        <v>1799</v>
      </c>
      <c r="F383" s="343">
        <v>0</v>
      </c>
      <c r="G383" s="343">
        <v>0</v>
      </c>
      <c r="H383" s="343">
        <v>22.177545195423505</v>
      </c>
      <c r="I383" s="343">
        <v>22.872597363283795</v>
      </c>
      <c r="J383" s="343">
        <v>23.480410897183813</v>
      </c>
      <c r="K383" s="343">
        <v>23.198447083315859</v>
      </c>
      <c r="L383" s="343">
        <v>23.337164767473592</v>
      </c>
      <c r="M383" s="343">
        <v>0</v>
      </c>
      <c r="N383" s="343">
        <v>0</v>
      </c>
      <c r="O383" s="343">
        <v>0</v>
      </c>
      <c r="P383" s="343">
        <v>0</v>
      </c>
      <c r="Q383" s="343">
        <v>0</v>
      </c>
      <c r="R383" s="343">
        <v>115.06616530668056</v>
      </c>
      <c r="S383" s="343"/>
    </row>
    <row r="384" spans="2:19">
      <c r="B384" s="341" t="s">
        <v>2559</v>
      </c>
      <c r="C384" s="342" t="s">
        <v>2560</v>
      </c>
      <c r="D384" s="108" t="s">
        <v>64</v>
      </c>
      <c r="E384" s="342" t="s">
        <v>1799</v>
      </c>
      <c r="F384" s="357">
        <v>0</v>
      </c>
      <c r="G384" s="357">
        <v>0</v>
      </c>
      <c r="H384" s="357">
        <v>0</v>
      </c>
      <c r="I384" s="357">
        <v>3.1340356280898041E-2</v>
      </c>
      <c r="J384" s="357">
        <v>2.6573874590898328E-2</v>
      </c>
      <c r="K384" s="357">
        <v>-1.2008470171268271E-2</v>
      </c>
      <c r="L384" s="357">
        <v>5.9796107756495687E-3</v>
      </c>
      <c r="M384" s="357">
        <v>-1</v>
      </c>
      <c r="N384" s="357">
        <v>0</v>
      </c>
      <c r="O384" s="357">
        <v>0</v>
      </c>
      <c r="P384" s="357">
        <v>0</v>
      </c>
      <c r="Q384" s="357">
        <v>0</v>
      </c>
      <c r="R384" s="357"/>
      <c r="S384" s="357"/>
    </row>
    <row r="385" spans="2:19" s="364" customFormat="1">
      <c r="B385" s="341" t="s">
        <v>2561</v>
      </c>
      <c r="C385" s="342" t="s">
        <v>2562</v>
      </c>
      <c r="D385" s="342" t="s">
        <v>341</v>
      </c>
      <c r="E385" s="342" t="s">
        <v>1799</v>
      </c>
      <c r="F385" s="343">
        <v>0</v>
      </c>
      <c r="G385" s="343">
        <v>0</v>
      </c>
      <c r="H385" s="343">
        <v>17.853226992741455</v>
      </c>
      <c r="I385" s="343">
        <v>18.848645935559833</v>
      </c>
      <c r="J385" s="343">
        <v>19.238807405389768</v>
      </c>
      <c r="K385" s="343">
        <v>18.330162130573548</v>
      </c>
      <c r="L385" s="343">
        <v>17.499729417694027</v>
      </c>
      <c r="M385" s="343">
        <v>0</v>
      </c>
      <c r="N385" s="343">
        <v>0</v>
      </c>
      <c r="O385" s="343">
        <v>0</v>
      </c>
      <c r="P385" s="343">
        <v>0</v>
      </c>
      <c r="Q385" s="343">
        <v>0</v>
      </c>
      <c r="R385" s="343">
        <v>91.770571881958631</v>
      </c>
      <c r="S385" s="343"/>
    </row>
    <row r="386" spans="2:19">
      <c r="B386" s="341" t="s">
        <v>2563</v>
      </c>
      <c r="C386" s="342" t="s">
        <v>2564</v>
      </c>
      <c r="D386" s="108" t="s">
        <v>64</v>
      </c>
      <c r="E386" s="342" t="s">
        <v>1799</v>
      </c>
      <c r="F386" s="357">
        <v>0</v>
      </c>
      <c r="G386" s="357">
        <v>0</v>
      </c>
      <c r="H386" s="357">
        <v>0</v>
      </c>
      <c r="I386" s="357">
        <v>5.5755687373665541E-2</v>
      </c>
      <c r="J386" s="357">
        <v>2.0699708146878493E-2</v>
      </c>
      <c r="K386" s="357">
        <v>-4.7229812933293425E-2</v>
      </c>
      <c r="L386" s="357">
        <v>-4.5304166267815638E-2</v>
      </c>
      <c r="M386" s="357">
        <v>-1</v>
      </c>
      <c r="N386" s="357">
        <v>0</v>
      </c>
      <c r="O386" s="357">
        <v>0</v>
      </c>
      <c r="P386" s="357">
        <v>0</v>
      </c>
      <c r="Q386" s="357">
        <v>0</v>
      </c>
      <c r="R386" s="357"/>
      <c r="S386" s="357"/>
    </row>
    <row r="387" spans="2:19">
      <c r="B387" s="341" t="s">
        <v>2565</v>
      </c>
      <c r="C387" s="342" t="s">
        <v>2566</v>
      </c>
      <c r="D387" s="342" t="s">
        <v>341</v>
      </c>
      <c r="E387" s="342" t="s">
        <v>1799</v>
      </c>
      <c r="F387" s="343">
        <v>0</v>
      </c>
      <c r="G387" s="343">
        <v>0</v>
      </c>
      <c r="H387" s="343">
        <v>23.58306188175521</v>
      </c>
      <c r="I387" s="343">
        <v>23.403428970184819</v>
      </c>
      <c r="J387" s="343">
        <v>23.122124721780338</v>
      </c>
      <c r="K387" s="343">
        <v>22.731756748762969</v>
      </c>
      <c r="L387" s="343">
        <v>22.376668732344918</v>
      </c>
      <c r="M387" s="343">
        <v>0</v>
      </c>
      <c r="N387" s="343">
        <v>0</v>
      </c>
      <c r="O387" s="343">
        <v>0</v>
      </c>
      <c r="P387" s="343">
        <v>0</v>
      </c>
      <c r="Q387" s="343">
        <v>0</v>
      </c>
      <c r="R387" s="343">
        <v>115.21704105482826</v>
      </c>
      <c r="S387" s="343"/>
    </row>
    <row r="388" spans="2:19">
      <c r="B388" s="341" t="s">
        <v>2567</v>
      </c>
      <c r="C388" s="342" t="s">
        <v>2568</v>
      </c>
      <c r="D388" s="108" t="s">
        <v>64</v>
      </c>
      <c r="E388" s="342" t="s">
        <v>1799</v>
      </c>
      <c r="F388" s="357">
        <v>0</v>
      </c>
      <c r="G388" s="357">
        <v>0</v>
      </c>
      <c r="H388" s="357">
        <v>0</v>
      </c>
      <c r="I388" s="357">
        <v>-7.6170309212206799E-3</v>
      </c>
      <c r="J388" s="357">
        <v>-1.2019787731227471E-2</v>
      </c>
      <c r="K388" s="357">
        <v>-1.6882876366878796E-2</v>
      </c>
      <c r="L388" s="357">
        <v>-1.5620790788084316E-2</v>
      </c>
      <c r="M388" s="357">
        <v>-1</v>
      </c>
      <c r="N388" s="357">
        <v>0</v>
      </c>
      <c r="O388" s="357">
        <v>0</v>
      </c>
      <c r="P388" s="357">
        <v>0</v>
      </c>
      <c r="Q388" s="357">
        <v>0</v>
      </c>
      <c r="R388" s="357"/>
      <c r="S388" s="357"/>
    </row>
    <row r="389" spans="2:19">
      <c r="B389" s="341" t="s">
        <v>2569</v>
      </c>
      <c r="C389" s="342" t="s">
        <v>2570</v>
      </c>
      <c r="D389" s="342" t="s">
        <v>341</v>
      </c>
      <c r="E389" s="342" t="s">
        <v>1799</v>
      </c>
      <c r="F389" s="343">
        <v>0</v>
      </c>
      <c r="G389" s="343">
        <v>0</v>
      </c>
      <c r="H389" s="343">
        <v>23.583061881755203</v>
      </c>
      <c r="I389" s="343">
        <v>23.403428970184827</v>
      </c>
      <c r="J389" s="343">
        <v>23.122124721780338</v>
      </c>
      <c r="K389" s="343">
        <v>22.731756748762972</v>
      </c>
      <c r="L389" s="343">
        <v>22.376668732344921</v>
      </c>
      <c r="M389" s="343">
        <v>0</v>
      </c>
      <c r="N389" s="343">
        <v>0</v>
      </c>
      <c r="O389" s="343">
        <v>0</v>
      </c>
      <c r="P389" s="343">
        <v>0</v>
      </c>
      <c r="Q389" s="343">
        <v>0</v>
      </c>
      <c r="R389" s="343">
        <v>115.21704105482827</v>
      </c>
      <c r="S389" s="343"/>
    </row>
    <row r="390" spans="2:19">
      <c r="B390" s="341" t="s">
        <v>2571</v>
      </c>
      <c r="C390" s="342" t="s">
        <v>2572</v>
      </c>
      <c r="D390" s="108" t="s">
        <v>64</v>
      </c>
      <c r="E390" s="342" t="s">
        <v>1799</v>
      </c>
      <c r="F390" s="357">
        <v>0</v>
      </c>
      <c r="G390" s="357">
        <v>0</v>
      </c>
      <c r="H390" s="357">
        <v>0</v>
      </c>
      <c r="I390" s="357">
        <v>-7.6170309212201248E-3</v>
      </c>
      <c r="J390" s="357">
        <v>-1.2019787731227805E-2</v>
      </c>
      <c r="K390" s="357">
        <v>-1.6882876366878685E-2</v>
      </c>
      <c r="L390" s="357">
        <v>-1.5620790788084316E-2</v>
      </c>
      <c r="M390" s="357">
        <v>-1</v>
      </c>
      <c r="N390" s="357">
        <v>0</v>
      </c>
      <c r="O390" s="357">
        <v>0</v>
      </c>
      <c r="P390" s="357">
        <v>0</v>
      </c>
      <c r="Q390" s="357">
        <v>0</v>
      </c>
      <c r="R390" s="357"/>
      <c r="S390" s="357"/>
    </row>
    <row r="391" spans="2:19">
      <c r="B391" s="341" t="s">
        <v>2573</v>
      </c>
      <c r="C391" s="342" t="s">
        <v>2574</v>
      </c>
      <c r="D391" s="342" t="s">
        <v>341</v>
      </c>
      <c r="E391" s="342" t="s">
        <v>1799</v>
      </c>
      <c r="F391" s="343">
        <v>0</v>
      </c>
      <c r="G391" s="343">
        <v>0</v>
      </c>
      <c r="H391" s="343">
        <v>42.114104437503428</v>
      </c>
      <c r="I391" s="343">
        <v>42.347736200639623</v>
      </c>
      <c r="J391" s="343">
        <v>41.60067877333735</v>
      </c>
      <c r="K391" s="343">
        <v>41.068522964711903</v>
      </c>
      <c r="L391" s="343">
        <v>41.115075753106666</v>
      </c>
      <c r="M391" s="343">
        <v>0</v>
      </c>
      <c r="N391" s="343">
        <v>0</v>
      </c>
      <c r="O391" s="343">
        <v>0</v>
      </c>
      <c r="P391" s="343">
        <v>0</v>
      </c>
      <c r="Q391" s="343">
        <v>0</v>
      </c>
      <c r="R391" s="343"/>
      <c r="S391" s="343"/>
    </row>
    <row r="392" spans="2:19">
      <c r="B392" s="341" t="s">
        <v>2575</v>
      </c>
      <c r="C392" s="342" t="s">
        <v>2576</v>
      </c>
      <c r="D392" s="108" t="s">
        <v>64</v>
      </c>
      <c r="E392" s="342" t="s">
        <v>1799</v>
      </c>
      <c r="F392" s="357">
        <v>0</v>
      </c>
      <c r="G392" s="357">
        <v>0</v>
      </c>
      <c r="H392" s="357">
        <v>0</v>
      </c>
      <c r="I392" s="357">
        <v>5.5475894894760902E-3</v>
      </c>
      <c r="J392" s="357">
        <v>-1.7641023920683341E-2</v>
      </c>
      <c r="K392" s="357">
        <v>-1.2791998215339606E-2</v>
      </c>
      <c r="L392" s="357">
        <v>1.1335393881772848E-3</v>
      </c>
      <c r="M392" s="357">
        <v>-1</v>
      </c>
      <c r="N392" s="357">
        <v>0</v>
      </c>
      <c r="O392" s="357">
        <v>0</v>
      </c>
      <c r="P392" s="357">
        <v>0</v>
      </c>
      <c r="Q392" s="357">
        <v>0</v>
      </c>
      <c r="R392" s="357"/>
      <c r="S392" s="357"/>
    </row>
    <row r="393" spans="2:19">
      <c r="B393" s="341" t="s">
        <v>2577</v>
      </c>
      <c r="C393" s="342" t="s">
        <v>2578</v>
      </c>
      <c r="D393" s="342" t="s">
        <v>341</v>
      </c>
      <c r="E393" s="342" t="s">
        <v>1799</v>
      </c>
      <c r="F393" s="343">
        <v>0</v>
      </c>
      <c r="G393" s="343">
        <v>0</v>
      </c>
      <c r="H393" s="343">
        <v>185.29830282908964</v>
      </c>
      <c r="I393" s="343">
        <v>190.58717562296505</v>
      </c>
      <c r="J393" s="343">
        <v>192.26485927080671</v>
      </c>
      <c r="K393" s="343">
        <v>191.66686775416241</v>
      </c>
      <c r="L393" s="343">
        <v>189.59693615547567</v>
      </c>
      <c r="M393" s="343">
        <v>0</v>
      </c>
      <c r="N393" s="343">
        <v>0</v>
      </c>
      <c r="O393" s="343">
        <v>0</v>
      </c>
      <c r="P393" s="343">
        <v>0</v>
      </c>
      <c r="Q393" s="343">
        <v>0</v>
      </c>
      <c r="R393" s="343"/>
      <c r="S393" s="343"/>
    </row>
    <row r="394" spans="2:19">
      <c r="B394" s="341" t="s">
        <v>2579</v>
      </c>
      <c r="C394" s="342" t="s">
        <v>2580</v>
      </c>
      <c r="D394" s="108" t="s">
        <v>64</v>
      </c>
      <c r="E394" s="342" t="s">
        <v>1799</v>
      </c>
      <c r="F394" s="357">
        <v>0</v>
      </c>
      <c r="G394" s="357">
        <v>0</v>
      </c>
      <c r="H394" s="357">
        <v>0</v>
      </c>
      <c r="I394" s="357">
        <v>2.8542478334265153E-2</v>
      </c>
      <c r="J394" s="357">
        <v>8.8027100583125684E-3</v>
      </c>
      <c r="K394" s="357">
        <v>-3.1102486378024041E-3</v>
      </c>
      <c r="L394" s="357">
        <v>-1.0799631793126041E-2</v>
      </c>
      <c r="M394" s="357">
        <v>-1</v>
      </c>
      <c r="N394" s="357">
        <v>0</v>
      </c>
      <c r="O394" s="357">
        <v>0</v>
      </c>
      <c r="P394" s="357">
        <v>0</v>
      </c>
      <c r="Q394" s="357">
        <v>0</v>
      </c>
      <c r="R394" s="357"/>
      <c r="S394" s="357"/>
    </row>
    <row r="395" spans="2:19">
      <c r="B395" s="341" t="s">
        <v>2581</v>
      </c>
      <c r="C395" s="342" t="s">
        <v>2582</v>
      </c>
      <c r="D395" s="342" t="s">
        <v>341</v>
      </c>
      <c r="E395" s="342" t="s">
        <v>1799</v>
      </c>
      <c r="F395" s="343">
        <v>0</v>
      </c>
      <c r="G395" s="343">
        <v>0</v>
      </c>
      <c r="H395" s="343">
        <v>139.71734196472087</v>
      </c>
      <c r="I395" s="343">
        <v>137.0392540684503</v>
      </c>
      <c r="J395" s="343">
        <v>133.53805999952147</v>
      </c>
      <c r="K395" s="343">
        <v>131.15021564620233</v>
      </c>
      <c r="L395" s="343">
        <v>129.43455966575075</v>
      </c>
      <c r="M395" s="343">
        <v>0</v>
      </c>
      <c r="N395" s="343">
        <v>0</v>
      </c>
      <c r="O395" s="343">
        <v>0</v>
      </c>
      <c r="P395" s="343">
        <v>0</v>
      </c>
      <c r="Q395" s="343">
        <v>0</v>
      </c>
      <c r="R395" s="343"/>
      <c r="S395" s="343"/>
    </row>
    <row r="396" spans="2:19">
      <c r="B396" s="341" t="s">
        <v>2583</v>
      </c>
      <c r="C396" s="342" t="s">
        <v>2584</v>
      </c>
      <c r="D396" s="108" t="s">
        <v>64</v>
      </c>
      <c r="E396" s="342" t="s">
        <v>1799</v>
      </c>
      <c r="F396" s="357">
        <v>0</v>
      </c>
      <c r="G396" s="357">
        <v>0</v>
      </c>
      <c r="H396" s="357">
        <v>0</v>
      </c>
      <c r="I396" s="357">
        <v>-1.9167898978115328E-2</v>
      </c>
      <c r="J396" s="357">
        <v>-2.5548840678744633E-2</v>
      </c>
      <c r="K396" s="357">
        <v>-1.7881376690118911E-2</v>
      </c>
      <c r="L396" s="357">
        <v>-1.3081610060633242E-2</v>
      </c>
      <c r="M396" s="357">
        <v>-1</v>
      </c>
      <c r="N396" s="357">
        <v>0</v>
      </c>
      <c r="O396" s="357">
        <v>0</v>
      </c>
      <c r="P396" s="357">
        <v>0</v>
      </c>
      <c r="Q396" s="357">
        <v>0</v>
      </c>
      <c r="R396" s="357"/>
      <c r="S396" s="357"/>
    </row>
    <row r="397" spans="2:19">
      <c r="B397" s="341" t="s">
        <v>2585</v>
      </c>
      <c r="C397" s="342" t="s">
        <v>2586</v>
      </c>
      <c r="D397" s="342" t="s">
        <v>341</v>
      </c>
      <c r="E397" s="342" t="s">
        <v>1799</v>
      </c>
      <c r="F397" s="343">
        <v>0</v>
      </c>
      <c r="G397" s="343">
        <v>0</v>
      </c>
      <c r="H397" s="343">
        <v>45.760607077178705</v>
      </c>
      <c r="I397" s="343">
        <v>46.276026333468621</v>
      </c>
      <c r="J397" s="343">
        <v>46.602535618964154</v>
      </c>
      <c r="K397" s="343">
        <v>45.930203832078831</v>
      </c>
      <c r="L397" s="343">
        <v>45.713833499818513</v>
      </c>
      <c r="M397" s="343">
        <v>0</v>
      </c>
      <c r="N397" s="343">
        <v>0</v>
      </c>
      <c r="O397" s="343">
        <v>0</v>
      </c>
      <c r="P397" s="343">
        <v>0</v>
      </c>
      <c r="Q397" s="343">
        <v>0</v>
      </c>
      <c r="R397" s="343"/>
      <c r="S397" s="343"/>
    </row>
    <row r="398" spans="2:19">
      <c r="B398" s="341" t="s">
        <v>2587</v>
      </c>
      <c r="C398" s="342" t="s">
        <v>2588</v>
      </c>
      <c r="D398" s="108" t="s">
        <v>64</v>
      </c>
      <c r="E398" s="342" t="s">
        <v>1799</v>
      </c>
      <c r="F398" s="357">
        <v>0</v>
      </c>
      <c r="G398" s="357">
        <v>0</v>
      </c>
      <c r="H398" s="357">
        <v>0</v>
      </c>
      <c r="I398" s="357">
        <v>1.1263383272442695E-2</v>
      </c>
      <c r="J398" s="357">
        <v>7.055689767800688E-3</v>
      </c>
      <c r="K398" s="357">
        <v>-1.4426935744065617E-2</v>
      </c>
      <c r="L398" s="357">
        <v>-4.7108506866498923E-3</v>
      </c>
      <c r="M398" s="357">
        <v>-1</v>
      </c>
      <c r="N398" s="357">
        <v>0</v>
      </c>
      <c r="O398" s="357">
        <v>0</v>
      </c>
      <c r="P398" s="357">
        <v>0</v>
      </c>
      <c r="Q398" s="357">
        <v>0</v>
      </c>
      <c r="R398" s="357"/>
      <c r="S398" s="357"/>
    </row>
    <row r="399" spans="2:19">
      <c r="B399" s="341" t="s">
        <v>2589</v>
      </c>
      <c r="C399" s="342" t="s">
        <v>2590</v>
      </c>
      <c r="D399" s="342" t="s">
        <v>341</v>
      </c>
      <c r="E399" s="342" t="s">
        <v>1799</v>
      </c>
      <c r="F399" s="343">
        <v>0</v>
      </c>
      <c r="G399" s="343">
        <v>0</v>
      </c>
      <c r="H399" s="343">
        <v>41.436288874496654</v>
      </c>
      <c r="I399" s="343">
        <v>42.252074905744664</v>
      </c>
      <c r="J399" s="343">
        <v>42.360932127170102</v>
      </c>
      <c r="K399" s="343">
        <v>41.061918879336517</v>
      </c>
      <c r="L399" s="343">
        <v>39.876398150038952</v>
      </c>
      <c r="M399" s="343">
        <v>0</v>
      </c>
      <c r="N399" s="343">
        <v>0</v>
      </c>
      <c r="O399" s="343">
        <v>0</v>
      </c>
      <c r="P399" s="343">
        <v>0</v>
      </c>
      <c r="Q399" s="343">
        <v>0</v>
      </c>
      <c r="R399" s="343"/>
      <c r="S399" s="343"/>
    </row>
    <row r="400" spans="2:19">
      <c r="B400" s="341" t="s">
        <v>2591</v>
      </c>
      <c r="C400" s="342" t="s">
        <v>2592</v>
      </c>
      <c r="D400" s="108" t="s">
        <v>64</v>
      </c>
      <c r="E400" s="342" t="s">
        <v>1799</v>
      </c>
      <c r="F400" s="357">
        <v>0</v>
      </c>
      <c r="G400" s="357">
        <v>0</v>
      </c>
      <c r="H400" s="357">
        <v>0</v>
      </c>
      <c r="I400" s="357">
        <v>1.9687719470218079E-2</v>
      </c>
      <c r="J400" s="357">
        <v>2.5763757559427169E-3</v>
      </c>
      <c r="K400" s="357">
        <v>-3.0665360335647707E-2</v>
      </c>
      <c r="L400" s="357">
        <v>-2.8871537464708052E-2</v>
      </c>
      <c r="M400" s="357">
        <v>-1</v>
      </c>
      <c r="N400" s="357">
        <v>0</v>
      </c>
      <c r="O400" s="357">
        <v>0</v>
      </c>
      <c r="P400" s="357">
        <v>0</v>
      </c>
      <c r="Q400" s="357">
        <v>0</v>
      </c>
      <c r="R400" s="357"/>
      <c r="S400" s="357"/>
    </row>
    <row r="401" spans="2:19">
      <c r="B401" s="341" t="s">
        <v>2593</v>
      </c>
      <c r="C401" s="342" t="s">
        <v>2594</v>
      </c>
      <c r="D401" s="342" t="s">
        <v>341</v>
      </c>
      <c r="E401" s="342" t="s">
        <v>1799</v>
      </c>
      <c r="F401" s="343">
        <v>0</v>
      </c>
      <c r="G401" s="343">
        <v>0</v>
      </c>
      <c r="H401" s="343">
        <v>0</v>
      </c>
      <c r="I401" s="343">
        <v>0</v>
      </c>
      <c r="J401" s="343">
        <v>0</v>
      </c>
      <c r="K401" s="343">
        <v>0</v>
      </c>
      <c r="L401" s="343">
        <v>0</v>
      </c>
      <c r="M401" s="343">
        <v>0</v>
      </c>
      <c r="N401" s="343">
        <v>0</v>
      </c>
      <c r="O401" s="343">
        <v>0</v>
      </c>
      <c r="P401" s="343">
        <v>0</v>
      </c>
      <c r="Q401" s="343">
        <v>0</v>
      </c>
      <c r="R401" s="343"/>
      <c r="S401" s="343"/>
    </row>
    <row r="402" spans="2:19">
      <c r="B402" s="341" t="s">
        <v>2595</v>
      </c>
      <c r="C402" s="342" t="s">
        <v>2596</v>
      </c>
      <c r="D402" s="108" t="s">
        <v>64</v>
      </c>
      <c r="E402" s="342" t="s">
        <v>1799</v>
      </c>
      <c r="F402" s="357">
        <v>0</v>
      </c>
      <c r="G402" s="357">
        <v>0</v>
      </c>
      <c r="H402" s="357">
        <v>0</v>
      </c>
      <c r="I402" s="357">
        <v>0</v>
      </c>
      <c r="J402" s="357">
        <v>0</v>
      </c>
      <c r="K402" s="357">
        <v>0</v>
      </c>
      <c r="L402" s="357">
        <v>0</v>
      </c>
      <c r="M402" s="357">
        <v>0</v>
      </c>
      <c r="N402" s="357">
        <v>0</v>
      </c>
      <c r="O402" s="357">
        <v>0</v>
      </c>
      <c r="P402" s="357">
        <v>0</v>
      </c>
      <c r="Q402" s="357">
        <v>0</v>
      </c>
      <c r="R402" s="357"/>
      <c r="S402" s="357"/>
    </row>
    <row r="403" spans="2:19">
      <c r="B403" s="341" t="s">
        <v>2597</v>
      </c>
      <c r="C403" s="342" t="s">
        <v>2598</v>
      </c>
      <c r="D403" s="342" t="s">
        <v>341</v>
      </c>
      <c r="E403" s="342" t="s">
        <v>1799</v>
      </c>
      <c r="F403" s="343">
        <v>0</v>
      </c>
      <c r="G403" s="343">
        <v>0</v>
      </c>
      <c r="H403" s="343">
        <v>365.84529315545063</v>
      </c>
      <c r="I403" s="343">
        <v>370.63469605185094</v>
      </c>
      <c r="J403" s="343">
        <v>369.44458515773294</v>
      </c>
      <c r="K403" s="343">
        <v>365.40234309568007</v>
      </c>
      <c r="L403" s="343">
        <v>361.43846451267308</v>
      </c>
      <c r="M403" s="343">
        <v>0</v>
      </c>
      <c r="N403" s="343">
        <v>0</v>
      </c>
      <c r="O403" s="343">
        <v>0</v>
      </c>
      <c r="P403" s="343">
        <v>0</v>
      </c>
      <c r="Q403" s="343">
        <v>0</v>
      </c>
      <c r="R403" s="343"/>
      <c r="S403" s="343"/>
    </row>
    <row r="404" spans="2:19">
      <c r="B404" s="341" t="s">
        <v>2599</v>
      </c>
      <c r="C404" s="342" t="s">
        <v>2600</v>
      </c>
      <c r="D404" s="108" t="s">
        <v>64</v>
      </c>
      <c r="E404" s="342" t="s">
        <v>1799</v>
      </c>
      <c r="F404" s="357">
        <v>0</v>
      </c>
      <c r="G404" s="357">
        <v>0</v>
      </c>
      <c r="H404" s="357">
        <v>0</v>
      </c>
      <c r="I404" s="357">
        <v>1.3091333921754877E-2</v>
      </c>
      <c r="J404" s="357">
        <v>-3.2110077842024687E-3</v>
      </c>
      <c r="K404" s="357">
        <v>-1.0941402917915455E-2</v>
      </c>
      <c r="L404" s="357">
        <v>-1.0847983484246759E-2</v>
      </c>
      <c r="M404" s="357">
        <v>-1</v>
      </c>
      <c r="N404" s="357">
        <v>0</v>
      </c>
      <c r="O404" s="357">
        <v>0</v>
      </c>
      <c r="P404" s="357">
        <v>0</v>
      </c>
      <c r="Q404" s="357">
        <v>0</v>
      </c>
      <c r="R404" s="357"/>
      <c r="S404" s="357"/>
    </row>
    <row r="405" spans="2:19">
      <c r="B405" s="341" t="s">
        <v>2601</v>
      </c>
      <c r="C405" s="342" t="s">
        <v>2602</v>
      </c>
      <c r="D405" s="342" t="s">
        <v>29</v>
      </c>
      <c r="E405" s="342" t="s">
        <v>1799</v>
      </c>
      <c r="F405" s="343">
        <v>0</v>
      </c>
      <c r="G405" s="343">
        <v>0</v>
      </c>
      <c r="H405" s="343">
        <v>48.099564935852179</v>
      </c>
      <c r="I405" s="343">
        <v>48.325927707966393</v>
      </c>
      <c r="J405" s="343">
        <v>48.278025289839029</v>
      </c>
      <c r="K405" s="343">
        <v>48.008197275009458</v>
      </c>
      <c r="L405" s="343">
        <v>47.704327783774026</v>
      </c>
      <c r="M405" s="343">
        <v>0</v>
      </c>
      <c r="N405" s="343">
        <v>0</v>
      </c>
      <c r="O405" s="343">
        <v>0</v>
      </c>
      <c r="P405" s="343">
        <v>0</v>
      </c>
      <c r="Q405" s="343">
        <v>0</v>
      </c>
      <c r="R405" s="343"/>
      <c r="S405" s="343"/>
    </row>
    <row r="406" spans="2:19">
      <c r="B406" s="341" t="s">
        <v>2603</v>
      </c>
      <c r="C406" s="342" t="s">
        <v>2604</v>
      </c>
      <c r="D406" s="342" t="s">
        <v>29</v>
      </c>
      <c r="E406" s="342" t="s">
        <v>1799</v>
      </c>
      <c r="F406" s="343">
        <v>0</v>
      </c>
      <c r="G406" s="343">
        <v>0</v>
      </c>
      <c r="H406" s="343">
        <v>83.32985300283049</v>
      </c>
      <c r="I406" s="343">
        <v>83.811213060006352</v>
      </c>
      <c r="J406" s="343">
        <v>83.848523908707847</v>
      </c>
      <c r="K406" s="343">
        <v>83.465282378756939</v>
      </c>
      <c r="L406" s="343">
        <v>83.019007363810914</v>
      </c>
      <c r="M406" s="343">
        <v>0</v>
      </c>
      <c r="N406" s="343">
        <v>0</v>
      </c>
      <c r="O406" s="343">
        <v>0</v>
      </c>
      <c r="P406" s="343">
        <v>0</v>
      </c>
      <c r="Q406" s="343">
        <v>0</v>
      </c>
      <c r="R406" s="343"/>
      <c r="S406" s="343"/>
    </row>
    <row r="407" spans="2:19">
      <c r="B407" s="341" t="s">
        <v>2605</v>
      </c>
      <c r="C407" s="342" t="s">
        <v>2606</v>
      </c>
      <c r="D407" s="342" t="s">
        <v>29</v>
      </c>
      <c r="E407" s="342" t="s">
        <v>1799</v>
      </c>
      <c r="F407" s="343">
        <v>0</v>
      </c>
      <c r="G407" s="343">
        <v>0</v>
      </c>
      <c r="H407" s="343">
        <v>131.42941793868266</v>
      </c>
      <c r="I407" s="343">
        <v>132.13714076797274</v>
      </c>
      <c r="J407" s="343">
        <v>132.12654919854688</v>
      </c>
      <c r="K407" s="343">
        <v>131.47347965376639</v>
      </c>
      <c r="L407" s="343">
        <v>130.72333514758495</v>
      </c>
      <c r="M407" s="343">
        <v>0</v>
      </c>
      <c r="N407" s="343">
        <v>0</v>
      </c>
      <c r="O407" s="343">
        <v>0</v>
      </c>
      <c r="P407" s="343">
        <v>0</v>
      </c>
      <c r="Q407" s="343">
        <v>0</v>
      </c>
      <c r="R407" s="343"/>
      <c r="S407" s="343"/>
    </row>
    <row r="408" spans="2:19">
      <c r="B408" s="341" t="s">
        <v>2607</v>
      </c>
      <c r="C408" s="342" t="s">
        <v>2608</v>
      </c>
      <c r="D408" s="342" t="s">
        <v>29</v>
      </c>
      <c r="E408" s="342" t="s">
        <v>1799</v>
      </c>
      <c r="F408" s="343">
        <v>0</v>
      </c>
      <c r="G408" s="343">
        <v>0</v>
      </c>
      <c r="H408" s="343">
        <v>65.142357564505858</v>
      </c>
      <c r="I408" s="343">
        <v>67.048163093973983</v>
      </c>
      <c r="J408" s="343">
        <v>64.282922358732762</v>
      </c>
      <c r="K408" s="343">
        <v>62.615491130197057</v>
      </c>
      <c r="L408" s="343">
        <v>64.27366687175406</v>
      </c>
      <c r="M408" s="343">
        <v>0</v>
      </c>
      <c r="N408" s="343">
        <v>0</v>
      </c>
      <c r="O408" s="343">
        <v>0</v>
      </c>
      <c r="P408" s="343">
        <v>0</v>
      </c>
      <c r="Q408" s="343">
        <v>0</v>
      </c>
      <c r="R408" s="343">
        <v>323.36260101916372</v>
      </c>
      <c r="S408" s="343"/>
    </row>
    <row r="409" spans="2:19">
      <c r="B409" s="341" t="s">
        <v>2609</v>
      </c>
      <c r="C409" s="342" t="s">
        <v>2610</v>
      </c>
      <c r="D409" s="342" t="s">
        <v>29</v>
      </c>
      <c r="E409" s="342" t="s">
        <v>1799</v>
      </c>
      <c r="F409" s="343">
        <v>0</v>
      </c>
      <c r="G409" s="343">
        <v>0</v>
      </c>
      <c r="H409" s="343">
        <v>1.14086894502502</v>
      </c>
      <c r="I409" s="343">
        <v>1.14086894502502</v>
      </c>
      <c r="J409" s="343">
        <v>1.14086894502503</v>
      </c>
      <c r="K409" s="343">
        <v>0</v>
      </c>
      <c r="L409" s="343">
        <v>0</v>
      </c>
      <c r="M409" s="343">
        <v>0</v>
      </c>
      <c r="N409" s="343">
        <v>0</v>
      </c>
      <c r="O409" s="343">
        <v>0</v>
      </c>
      <c r="P409" s="343">
        <v>0</v>
      </c>
      <c r="Q409" s="343">
        <v>0</v>
      </c>
      <c r="R409" s="343">
        <v>3.42260683507507</v>
      </c>
      <c r="S409" s="343"/>
    </row>
    <row r="410" spans="2:19" ht="12.75" customHeight="1">
      <c r="B410" s="341" t="s">
        <v>2611</v>
      </c>
      <c r="C410" s="342" t="s">
        <v>2612</v>
      </c>
      <c r="D410" s="342" t="s">
        <v>29</v>
      </c>
      <c r="E410" s="342" t="s">
        <v>1799</v>
      </c>
      <c r="F410" s="343">
        <v>0</v>
      </c>
      <c r="G410" s="343">
        <v>0</v>
      </c>
      <c r="H410" s="343">
        <v>7.5974636414651897</v>
      </c>
      <c r="I410" s="343">
        <v>8.5058462346060377</v>
      </c>
      <c r="J410" s="343">
        <v>9.870562307560629</v>
      </c>
      <c r="K410" s="343">
        <v>11.642994043410198</v>
      </c>
      <c r="L410" s="343">
        <v>12.723283961008397</v>
      </c>
      <c r="M410" s="343">
        <v>13.892667964502895</v>
      </c>
      <c r="N410" s="343">
        <v>13.397834606951395</v>
      </c>
      <c r="O410" s="343">
        <v>12.977303786230754</v>
      </c>
      <c r="P410" s="343">
        <v>12.692209743015908</v>
      </c>
      <c r="Q410" s="343">
        <v>12.528472980195694</v>
      </c>
      <c r="R410" s="343">
        <v>50.340150188050451</v>
      </c>
      <c r="S410" s="343"/>
    </row>
    <row r="411" spans="2:19">
      <c r="B411" s="341" t="s">
        <v>2613</v>
      </c>
      <c r="C411" s="342" t="s">
        <v>2614</v>
      </c>
      <c r="D411" s="342" t="s">
        <v>29</v>
      </c>
      <c r="E411" s="342" t="s">
        <v>1799</v>
      </c>
      <c r="F411" s="343">
        <v>0</v>
      </c>
      <c r="G411" s="343">
        <v>0</v>
      </c>
      <c r="H411" s="343">
        <v>13.814035642855739</v>
      </c>
      <c r="I411" s="343">
        <v>15.186079681289039</v>
      </c>
      <c r="J411" s="343">
        <v>16.786018984179151</v>
      </c>
      <c r="K411" s="343">
        <v>19.098116208403837</v>
      </c>
      <c r="L411" s="343">
        <v>20.331741485883281</v>
      </c>
      <c r="M411" s="343">
        <v>17.632695188978143</v>
      </c>
      <c r="N411" s="343">
        <v>16.264918218202116</v>
      </c>
      <c r="O411" s="343">
        <v>12.542741914348472</v>
      </c>
      <c r="P411" s="343">
        <v>6.9870806291550309</v>
      </c>
      <c r="Q411" s="343">
        <v>4.2293933654162199</v>
      </c>
      <c r="R411" s="343">
        <v>85.21599200261106</v>
      </c>
      <c r="S411" s="343"/>
    </row>
    <row r="412" spans="2:19">
      <c r="B412" s="341" t="s">
        <v>2615</v>
      </c>
      <c r="C412" s="342" t="s">
        <v>2616</v>
      </c>
      <c r="D412" s="342" t="s">
        <v>29</v>
      </c>
      <c r="E412" s="342" t="s">
        <v>1799</v>
      </c>
      <c r="F412" s="343">
        <v>0</v>
      </c>
      <c r="G412" s="343">
        <v>0</v>
      </c>
      <c r="H412" s="343">
        <v>0</v>
      </c>
      <c r="I412" s="343">
        <v>0</v>
      </c>
      <c r="J412" s="343">
        <v>0</v>
      </c>
      <c r="K412" s="343">
        <v>0</v>
      </c>
      <c r="L412" s="343">
        <v>0</v>
      </c>
      <c r="M412" s="343">
        <v>0</v>
      </c>
      <c r="N412" s="343">
        <v>0</v>
      </c>
      <c r="O412" s="343">
        <v>0</v>
      </c>
      <c r="P412" s="343">
        <v>0</v>
      </c>
      <c r="Q412" s="343">
        <v>0</v>
      </c>
      <c r="R412" s="343">
        <v>0</v>
      </c>
      <c r="S412" s="343"/>
    </row>
    <row r="413" spans="2:19">
      <c r="B413" s="341" t="s">
        <v>2617</v>
      </c>
      <c r="C413" s="342" t="s">
        <v>2618</v>
      </c>
      <c r="D413" s="342" t="s">
        <v>29</v>
      </c>
      <c r="E413" s="342" t="s">
        <v>1799</v>
      </c>
      <c r="F413" s="343">
        <v>0</v>
      </c>
      <c r="G413" s="343">
        <v>0</v>
      </c>
      <c r="H413" s="343">
        <v>0</v>
      </c>
      <c r="I413" s="343">
        <v>0</v>
      </c>
      <c r="J413" s="343">
        <v>0</v>
      </c>
      <c r="K413" s="343">
        <v>0</v>
      </c>
      <c r="L413" s="343">
        <v>0</v>
      </c>
      <c r="M413" s="343">
        <v>0</v>
      </c>
      <c r="N413" s="343">
        <v>0</v>
      </c>
      <c r="O413" s="343">
        <v>0</v>
      </c>
      <c r="P413" s="343">
        <v>0</v>
      </c>
      <c r="Q413" s="343">
        <v>0</v>
      </c>
      <c r="R413" s="343">
        <v>0</v>
      </c>
      <c r="S413" s="343"/>
    </row>
    <row r="414" spans="2:19">
      <c r="B414" s="341" t="s">
        <v>2619</v>
      </c>
      <c r="C414" s="342" t="s">
        <v>2620</v>
      </c>
      <c r="D414" s="342" t="s">
        <v>29</v>
      </c>
      <c r="E414" s="342" t="s">
        <v>1799</v>
      </c>
      <c r="F414" s="343">
        <v>0</v>
      </c>
      <c r="G414" s="343">
        <v>0</v>
      </c>
      <c r="H414" s="343">
        <v>-3.2709999999999999</v>
      </c>
      <c r="I414" s="343">
        <v>-3.4940000000000002</v>
      </c>
      <c r="J414" s="343">
        <v>-3.68</v>
      </c>
      <c r="K414" s="343">
        <v>-3.7690000000000001</v>
      </c>
      <c r="L414" s="343">
        <v>-3.8460000000000001</v>
      </c>
      <c r="M414" s="343">
        <v>-18.059999999999999</v>
      </c>
      <c r="N414" s="343">
        <v>0</v>
      </c>
      <c r="O414" s="343">
        <v>0</v>
      </c>
      <c r="P414" s="343">
        <v>0</v>
      </c>
      <c r="Q414" s="343">
        <v>0</v>
      </c>
      <c r="R414" s="343">
        <v>-18.060000000000002</v>
      </c>
      <c r="S414" s="343"/>
    </row>
    <row r="415" spans="2:19">
      <c r="B415" s="341" t="s">
        <v>2621</v>
      </c>
      <c r="C415" s="342" t="s">
        <v>2622</v>
      </c>
      <c r="D415" s="342" t="s">
        <v>29</v>
      </c>
      <c r="E415" s="342" t="s">
        <v>1799</v>
      </c>
      <c r="F415" s="347" t="s">
        <v>441</v>
      </c>
      <c r="G415" s="347" t="s">
        <v>441</v>
      </c>
      <c r="H415" s="347" t="s">
        <v>441</v>
      </c>
      <c r="I415" s="347" t="s">
        <v>441</v>
      </c>
      <c r="J415" s="347" t="s">
        <v>441</v>
      </c>
      <c r="K415" s="347" t="s">
        <v>441</v>
      </c>
      <c r="L415" s="347" t="s">
        <v>441</v>
      </c>
      <c r="M415" s="347" t="s">
        <v>441</v>
      </c>
      <c r="N415" s="347" t="s">
        <v>441</v>
      </c>
      <c r="O415" s="347" t="s">
        <v>441</v>
      </c>
      <c r="P415" s="347" t="s">
        <v>441</v>
      </c>
      <c r="Q415" s="347" t="s">
        <v>441</v>
      </c>
      <c r="R415" s="347">
        <v>0</v>
      </c>
      <c r="S415" s="347"/>
    </row>
    <row r="416" spans="2:19" s="341" customFormat="1">
      <c r="B416" s="341" t="s">
        <v>2623</v>
      </c>
      <c r="C416" s="342" t="s">
        <v>2624</v>
      </c>
      <c r="D416" s="344" t="s">
        <v>29</v>
      </c>
      <c r="E416" s="342" t="s">
        <v>1799</v>
      </c>
      <c r="F416" s="352">
        <v>0</v>
      </c>
      <c r="G416" s="352">
        <v>0</v>
      </c>
      <c r="H416" s="352">
        <v>84.423725793851801</v>
      </c>
      <c r="I416" s="352">
        <v>88.386957954894086</v>
      </c>
      <c r="J416" s="352">
        <v>88.400372595497572</v>
      </c>
      <c r="K416" s="352">
        <v>89.587601382011087</v>
      </c>
      <c r="L416" s="352">
        <v>93.482692318645732</v>
      </c>
      <c r="M416" s="352">
        <v>13.465363153481039</v>
      </c>
      <c r="N416" s="352">
        <v>29.662752825153511</v>
      </c>
      <c r="O416" s="352">
        <v>25.520045700579225</v>
      </c>
      <c r="P416" s="352">
        <v>19.679290372170939</v>
      </c>
      <c r="Q416" s="352">
        <v>16.757866345611916</v>
      </c>
      <c r="R416" s="352">
        <v>444.28135004490025</v>
      </c>
      <c r="S416" s="352"/>
    </row>
    <row r="417" spans="2:19">
      <c r="B417" s="341" t="s">
        <v>2625</v>
      </c>
      <c r="C417" s="342" t="s">
        <v>2626</v>
      </c>
      <c r="D417" s="342" t="s">
        <v>29</v>
      </c>
      <c r="E417" s="342" t="s">
        <v>1799</v>
      </c>
      <c r="F417" s="343">
        <v>0</v>
      </c>
      <c r="G417" s="343">
        <v>0</v>
      </c>
      <c r="H417" s="343">
        <v>1.4992159528738114</v>
      </c>
      <c r="I417" s="343">
        <v>0.80648284907503864</v>
      </c>
      <c r="J417" s="343">
        <v>-0.14974906966924095</v>
      </c>
      <c r="K417" s="343">
        <v>-0.76780517674100679</v>
      </c>
      <c r="L417" s="343">
        <v>-1.6124770857432367</v>
      </c>
      <c r="M417" s="343">
        <v>78.510410847588176</v>
      </c>
      <c r="N417" s="343">
        <v>62.313021175915701</v>
      </c>
      <c r="O417" s="343">
        <v>66.455728300489994</v>
      </c>
      <c r="P417" s="343">
        <v>72.296483628898272</v>
      </c>
      <c r="Q417" s="343">
        <v>75.217907655457282</v>
      </c>
      <c r="R417" s="343">
        <v>-0.22433253020463439</v>
      </c>
      <c r="S417" s="343"/>
    </row>
    <row r="418" spans="2:19">
      <c r="B418" s="341" t="s">
        <v>2627</v>
      </c>
      <c r="C418" s="342" t="s">
        <v>2628</v>
      </c>
      <c r="D418" s="342" t="s">
        <v>29</v>
      </c>
      <c r="E418" s="342" t="s">
        <v>1799</v>
      </c>
      <c r="F418" s="343">
        <v>0</v>
      </c>
      <c r="G418" s="343">
        <v>0</v>
      </c>
      <c r="H418" s="343">
        <v>85.922941746725613</v>
      </c>
      <c r="I418" s="343">
        <v>89.193440803969125</v>
      </c>
      <c r="J418" s="343">
        <v>88.250623525828331</v>
      </c>
      <c r="K418" s="343">
        <v>88.81979620527008</v>
      </c>
      <c r="L418" s="343">
        <v>91.870215232902495</v>
      </c>
      <c r="M418" s="343">
        <v>91.975774001069212</v>
      </c>
      <c r="N418" s="343">
        <v>91.975774001069212</v>
      </c>
      <c r="O418" s="343">
        <v>91.975774001069212</v>
      </c>
      <c r="P418" s="343">
        <v>91.975774001069212</v>
      </c>
      <c r="Q418" s="343">
        <v>91.975774001069198</v>
      </c>
      <c r="R418" s="343">
        <v>444.05701751469564</v>
      </c>
      <c r="S418" s="343"/>
    </row>
    <row r="419" spans="2:19">
      <c r="B419" s="341" t="s">
        <v>2629</v>
      </c>
      <c r="C419" s="342" t="s">
        <v>2630</v>
      </c>
      <c r="D419" s="342" t="s">
        <v>29</v>
      </c>
      <c r="E419" s="342" t="s">
        <v>1799</v>
      </c>
      <c r="F419" s="343">
        <v>0</v>
      </c>
      <c r="G419" s="343">
        <v>0</v>
      </c>
      <c r="H419" s="343">
        <v>9.4072125641266796E-2</v>
      </c>
      <c r="I419" s="343">
        <v>9.6819031709991801E-2</v>
      </c>
      <c r="J419" s="343">
        <v>9.9646147435923593E-2</v>
      </c>
      <c r="K419" s="343">
        <v>0.102563902221826</v>
      </c>
      <c r="L419" s="343">
        <v>0.105558768166703</v>
      </c>
      <c r="M419" s="343">
        <v>0</v>
      </c>
      <c r="N419" s="343">
        <v>0</v>
      </c>
      <c r="O419" s="343">
        <v>0</v>
      </c>
      <c r="P419" s="343">
        <v>0</v>
      </c>
      <c r="Q419" s="343">
        <v>0</v>
      </c>
      <c r="R419" s="343">
        <v>0.4986599751757112</v>
      </c>
      <c r="S419" s="343"/>
    </row>
    <row r="420" spans="2:19" s="341" customFormat="1">
      <c r="B420" s="341" t="s">
        <v>2631</v>
      </c>
      <c r="C420" s="342" t="s">
        <v>2632</v>
      </c>
      <c r="D420" s="344" t="s">
        <v>29</v>
      </c>
      <c r="E420" s="342" t="s">
        <v>1799</v>
      </c>
      <c r="F420" s="352">
        <v>0</v>
      </c>
      <c r="G420" s="353">
        <v>0</v>
      </c>
      <c r="H420" s="353">
        <v>86.017013872366874</v>
      </c>
      <c r="I420" s="353">
        <v>89.290259835679123</v>
      </c>
      <c r="J420" s="353">
        <v>88.350269673264251</v>
      </c>
      <c r="K420" s="353">
        <v>88.922360107491912</v>
      </c>
      <c r="L420" s="353">
        <v>91.975774001069198</v>
      </c>
      <c r="M420" s="353">
        <v>91.975774001069212</v>
      </c>
      <c r="N420" s="353">
        <v>91.975774001069212</v>
      </c>
      <c r="O420" s="353">
        <v>91.975774001069212</v>
      </c>
      <c r="P420" s="353">
        <v>91.975774001069212</v>
      </c>
      <c r="Q420" s="354">
        <v>91.975774001069198</v>
      </c>
      <c r="R420" s="354">
        <v>444.5556774898713</v>
      </c>
      <c r="S420" s="354"/>
    </row>
    <row r="421" spans="2:19">
      <c r="B421" s="341" t="s">
        <v>2633</v>
      </c>
      <c r="C421" s="342" t="s">
        <v>2634</v>
      </c>
      <c r="D421" s="342" t="s">
        <v>29</v>
      </c>
      <c r="E421" s="342" t="s">
        <v>1799</v>
      </c>
      <c r="F421" s="343">
        <v>0</v>
      </c>
      <c r="G421" s="343">
        <v>0</v>
      </c>
      <c r="H421" s="343">
        <v>0</v>
      </c>
      <c r="I421" s="343">
        <v>0</v>
      </c>
      <c r="J421" s="343">
        <v>0</v>
      </c>
      <c r="K421" s="343">
        <v>0</v>
      </c>
      <c r="L421" s="343">
        <v>0</v>
      </c>
      <c r="M421" s="343">
        <v>0</v>
      </c>
      <c r="N421" s="343">
        <v>0</v>
      </c>
      <c r="O421" s="343">
        <v>0</v>
      </c>
      <c r="P421" s="343">
        <v>0</v>
      </c>
      <c r="Q421" s="343">
        <v>0</v>
      </c>
      <c r="R421" s="343">
        <v>0</v>
      </c>
      <c r="S421" s="343"/>
    </row>
    <row r="422" spans="2:19" s="365" customFormat="1">
      <c r="B422" s="341" t="s">
        <v>2635</v>
      </c>
      <c r="C422" s="342" t="s">
        <v>2636</v>
      </c>
      <c r="D422" s="344" t="s">
        <v>29</v>
      </c>
      <c r="E422" s="342" t="s">
        <v>1799</v>
      </c>
      <c r="F422" s="348">
        <v>0</v>
      </c>
      <c r="G422" s="345">
        <v>0</v>
      </c>
      <c r="H422" s="345">
        <v>86.017013872366888</v>
      </c>
      <c r="I422" s="345">
        <v>89.290259835679109</v>
      </c>
      <c r="J422" s="345">
        <v>88.350269673264251</v>
      </c>
      <c r="K422" s="345">
        <v>88.922360107491912</v>
      </c>
      <c r="L422" s="345">
        <v>91.975774001069212</v>
      </c>
      <c r="M422" s="345">
        <v>91.975774001069212</v>
      </c>
      <c r="N422" s="345">
        <v>91.975774001069212</v>
      </c>
      <c r="O422" s="345">
        <v>91.975774001069212</v>
      </c>
      <c r="P422" s="345">
        <v>91.975774001069212</v>
      </c>
      <c r="Q422" s="346">
        <v>91.975774001069198</v>
      </c>
      <c r="R422" s="346">
        <v>444.55567748987136</v>
      </c>
      <c r="S422" s="346"/>
    </row>
    <row r="423" spans="2:19">
      <c r="B423" s="341" t="s">
        <v>2637</v>
      </c>
      <c r="C423" s="342" t="s">
        <v>2638</v>
      </c>
      <c r="D423" s="342" t="s">
        <v>29</v>
      </c>
      <c r="E423" s="342" t="s">
        <v>1799</v>
      </c>
      <c r="F423" s="343">
        <v>0</v>
      </c>
      <c r="G423" s="343">
        <v>0</v>
      </c>
      <c r="H423" s="343">
        <v>0</v>
      </c>
      <c r="I423" s="343">
        <v>0</v>
      </c>
      <c r="J423" s="343">
        <v>0</v>
      </c>
      <c r="K423" s="343">
        <v>0</v>
      </c>
      <c r="L423" s="343">
        <v>0</v>
      </c>
      <c r="M423" s="343">
        <v>0</v>
      </c>
      <c r="N423" s="343">
        <v>0</v>
      </c>
      <c r="O423" s="343">
        <v>0</v>
      </c>
      <c r="P423" s="343">
        <v>0</v>
      </c>
      <c r="Q423" s="343">
        <v>0</v>
      </c>
      <c r="R423" s="343">
        <v>0</v>
      </c>
      <c r="S423" s="343"/>
    </row>
    <row r="424" spans="2:19">
      <c r="B424" s="341" t="s">
        <v>2639</v>
      </c>
      <c r="C424" s="342" t="s">
        <v>2640</v>
      </c>
      <c r="D424" s="344" t="s">
        <v>29</v>
      </c>
      <c r="E424" s="342" t="s">
        <v>1799</v>
      </c>
      <c r="F424" s="348">
        <v>0</v>
      </c>
      <c r="G424" s="345">
        <v>0</v>
      </c>
      <c r="H424" s="345">
        <v>86.017013872366888</v>
      </c>
      <c r="I424" s="345">
        <v>89.290259835679109</v>
      </c>
      <c r="J424" s="345">
        <v>88.350269673264251</v>
      </c>
      <c r="K424" s="345">
        <v>88.922360107491912</v>
      </c>
      <c r="L424" s="345">
        <v>91.975774001069212</v>
      </c>
      <c r="M424" s="345">
        <v>91.975774001069212</v>
      </c>
      <c r="N424" s="345">
        <v>91.975774001069212</v>
      </c>
      <c r="O424" s="345">
        <v>91.975774001069212</v>
      </c>
      <c r="P424" s="345">
        <v>91.975774001069212</v>
      </c>
      <c r="Q424" s="346">
        <v>91.975774001069198</v>
      </c>
      <c r="R424" s="346">
        <v>444.55567748987136</v>
      </c>
      <c r="S424" s="346"/>
    </row>
    <row r="425" spans="2:19">
      <c r="B425" s="341" t="s">
        <v>2641</v>
      </c>
      <c r="C425" s="342" t="s">
        <v>2642</v>
      </c>
      <c r="D425" s="342" t="s">
        <v>29</v>
      </c>
      <c r="E425" s="342" t="s">
        <v>1799</v>
      </c>
      <c r="F425" s="343">
        <v>0</v>
      </c>
      <c r="G425" s="343">
        <v>0</v>
      </c>
      <c r="H425" s="343">
        <v>393.11462503914447</v>
      </c>
      <c r="I425" s="343">
        <v>387.4307237935173</v>
      </c>
      <c r="J425" s="343">
        <v>373.94643590519945</v>
      </c>
      <c r="K425" s="343">
        <v>362.58513851531143</v>
      </c>
      <c r="L425" s="343">
        <v>360.09524907661245</v>
      </c>
      <c r="M425" s="343">
        <v>0</v>
      </c>
      <c r="N425" s="343">
        <v>0</v>
      </c>
      <c r="O425" s="343">
        <v>0</v>
      </c>
      <c r="P425" s="343">
        <v>0</v>
      </c>
      <c r="Q425" s="343">
        <v>0</v>
      </c>
      <c r="R425" s="343">
        <v>1877.1721723297851</v>
      </c>
      <c r="S425" s="343"/>
    </row>
    <row r="426" spans="2:19">
      <c r="B426" s="341" t="s">
        <v>2643</v>
      </c>
      <c r="C426" s="342" t="s">
        <v>2644</v>
      </c>
      <c r="D426" s="342" t="s">
        <v>29</v>
      </c>
      <c r="E426" s="342" t="s">
        <v>1799</v>
      </c>
      <c r="F426" s="343">
        <v>0</v>
      </c>
      <c r="G426" s="343">
        <v>0</v>
      </c>
      <c r="H426" s="343">
        <v>9.9861393444003994</v>
      </c>
      <c r="I426" s="343">
        <v>9.9861393444003692</v>
      </c>
      <c r="J426" s="343">
        <v>9.9861393444003692</v>
      </c>
      <c r="K426" s="343">
        <v>0</v>
      </c>
      <c r="L426" s="343">
        <v>0</v>
      </c>
      <c r="M426" s="343">
        <v>0</v>
      </c>
      <c r="N426" s="343">
        <v>0</v>
      </c>
      <c r="O426" s="343">
        <v>0</v>
      </c>
      <c r="P426" s="343">
        <v>0</v>
      </c>
      <c r="Q426" s="343">
        <v>0</v>
      </c>
      <c r="R426" s="343">
        <v>29.958418033201141</v>
      </c>
      <c r="S426" s="343"/>
    </row>
    <row r="427" spans="2:19" ht="12.75" customHeight="1">
      <c r="B427" s="341" t="s">
        <v>2645</v>
      </c>
      <c r="C427" s="342" t="s">
        <v>2646</v>
      </c>
      <c r="D427" s="342" t="s">
        <v>29</v>
      </c>
      <c r="E427" s="342" t="s">
        <v>1799</v>
      </c>
      <c r="F427" s="343">
        <v>0</v>
      </c>
      <c r="G427" s="343">
        <v>0</v>
      </c>
      <c r="H427" s="343">
        <v>145.92373659607944</v>
      </c>
      <c r="I427" s="343">
        <v>155.08996876650505</v>
      </c>
      <c r="J427" s="343">
        <v>163.77011050213812</v>
      </c>
      <c r="K427" s="343">
        <v>171.0641678474594</v>
      </c>
      <c r="L427" s="343">
        <v>176.79380774154339</v>
      </c>
      <c r="M427" s="343">
        <v>199.84641315636441</v>
      </c>
      <c r="N427" s="343">
        <v>192.02611067917297</v>
      </c>
      <c r="O427" s="343">
        <v>184.92011614000791</v>
      </c>
      <c r="P427" s="343">
        <v>178.76491437373096</v>
      </c>
      <c r="Q427" s="343">
        <v>173.23760726227871</v>
      </c>
      <c r="R427" s="343">
        <v>812.64179145372532</v>
      </c>
      <c r="S427" s="343"/>
    </row>
    <row r="428" spans="2:19">
      <c r="B428" s="341" t="s">
        <v>2647</v>
      </c>
      <c r="C428" s="342" t="s">
        <v>2648</v>
      </c>
      <c r="D428" s="342" t="s">
        <v>29</v>
      </c>
      <c r="E428" s="342" t="s">
        <v>1799</v>
      </c>
      <c r="F428" s="343">
        <v>0</v>
      </c>
      <c r="G428" s="343">
        <v>0</v>
      </c>
      <c r="H428" s="343">
        <v>245.96513797932414</v>
      </c>
      <c r="I428" s="343">
        <v>256.95056487258097</v>
      </c>
      <c r="J428" s="343">
        <v>275.61714821013754</v>
      </c>
      <c r="K428" s="343">
        <v>306.37031080839927</v>
      </c>
      <c r="L428" s="343">
        <v>312.40662308642004</v>
      </c>
      <c r="M428" s="343">
        <v>276.76925436886665</v>
      </c>
      <c r="N428" s="343">
        <v>258.9456202522511</v>
      </c>
      <c r="O428" s="343">
        <v>227.83695429777566</v>
      </c>
      <c r="P428" s="343">
        <v>193.81337855136809</v>
      </c>
      <c r="Q428" s="343">
        <v>184.82423103473681</v>
      </c>
      <c r="R428" s="343">
        <v>1397.3097849568621</v>
      </c>
      <c r="S428" s="343"/>
    </row>
    <row r="429" spans="2:19">
      <c r="B429" s="341" t="s">
        <v>2649</v>
      </c>
      <c r="C429" s="342" t="s">
        <v>2650</v>
      </c>
      <c r="D429" s="342" t="s">
        <v>29</v>
      </c>
      <c r="E429" s="342" t="s">
        <v>1799</v>
      </c>
      <c r="F429" s="343">
        <v>0</v>
      </c>
      <c r="G429" s="343">
        <v>0</v>
      </c>
      <c r="H429" s="343">
        <v>0</v>
      </c>
      <c r="I429" s="343">
        <v>0</v>
      </c>
      <c r="J429" s="343">
        <v>0</v>
      </c>
      <c r="K429" s="343">
        <v>0</v>
      </c>
      <c r="L429" s="343">
        <v>0</v>
      </c>
      <c r="M429" s="343">
        <v>0</v>
      </c>
      <c r="N429" s="343">
        <v>0</v>
      </c>
      <c r="O429" s="343">
        <v>0</v>
      </c>
      <c r="P429" s="343">
        <v>0</v>
      </c>
      <c r="Q429" s="343">
        <v>0</v>
      </c>
      <c r="R429" s="343">
        <v>0</v>
      </c>
      <c r="S429" s="343"/>
    </row>
    <row r="430" spans="2:19">
      <c r="B430" s="341" t="s">
        <v>2651</v>
      </c>
      <c r="C430" s="342" t="s">
        <v>2652</v>
      </c>
      <c r="D430" s="342" t="s">
        <v>29</v>
      </c>
      <c r="E430" s="342" t="s">
        <v>1799</v>
      </c>
      <c r="F430" s="343">
        <v>0</v>
      </c>
      <c r="G430" s="343">
        <v>0</v>
      </c>
      <c r="H430" s="343">
        <v>0</v>
      </c>
      <c r="I430" s="343">
        <v>0</v>
      </c>
      <c r="J430" s="343">
        <v>0</v>
      </c>
      <c r="K430" s="343">
        <v>0</v>
      </c>
      <c r="L430" s="343">
        <v>0</v>
      </c>
      <c r="M430" s="343">
        <v>0</v>
      </c>
      <c r="N430" s="343">
        <v>0</v>
      </c>
      <c r="O430" s="343">
        <v>0</v>
      </c>
      <c r="P430" s="343">
        <v>0</v>
      </c>
      <c r="Q430" s="343">
        <v>0</v>
      </c>
      <c r="R430" s="343">
        <v>0</v>
      </c>
      <c r="S430" s="343"/>
    </row>
    <row r="431" spans="2:19">
      <c r="B431" s="341" t="s">
        <v>2653</v>
      </c>
      <c r="C431" s="342" t="s">
        <v>2654</v>
      </c>
      <c r="D431" s="342" t="s">
        <v>29</v>
      </c>
      <c r="E431" s="342" t="s">
        <v>1799</v>
      </c>
      <c r="F431" s="343">
        <v>0</v>
      </c>
      <c r="G431" s="343">
        <v>0</v>
      </c>
      <c r="H431" s="343">
        <v>-5.1726627617848111</v>
      </c>
      <c r="I431" s="343">
        <v>-5.0758838323116811</v>
      </c>
      <c r="J431" s="343">
        <v>-5.1026823619993911</v>
      </c>
      <c r="K431" s="343">
        <v>-5.1135484975446213</v>
      </c>
      <c r="L431" s="343">
        <v>-5.0771699485204813</v>
      </c>
      <c r="M431" s="343">
        <v>0</v>
      </c>
      <c r="N431" s="343">
        <v>0</v>
      </c>
      <c r="O431" s="343">
        <v>0</v>
      </c>
      <c r="P431" s="343">
        <v>0</v>
      </c>
      <c r="Q431" s="343">
        <v>0</v>
      </c>
      <c r="R431" s="343">
        <v>-25.541947402160986</v>
      </c>
      <c r="S431" s="343"/>
    </row>
    <row r="432" spans="2:19">
      <c r="B432" s="341" t="s">
        <v>2655</v>
      </c>
      <c r="C432" s="342" t="s">
        <v>2656</v>
      </c>
      <c r="D432" s="342" t="s">
        <v>29</v>
      </c>
      <c r="E432" s="342" t="s">
        <v>1799</v>
      </c>
      <c r="F432" s="343">
        <v>0</v>
      </c>
      <c r="G432" s="343">
        <v>0</v>
      </c>
      <c r="H432" s="343">
        <v>0</v>
      </c>
      <c r="I432" s="343">
        <v>0</v>
      </c>
      <c r="J432" s="343">
        <v>0</v>
      </c>
      <c r="K432" s="343">
        <v>0</v>
      </c>
      <c r="L432" s="343">
        <v>0</v>
      </c>
      <c r="M432" s="343">
        <v>0</v>
      </c>
      <c r="N432" s="343">
        <v>0</v>
      </c>
      <c r="O432" s="343">
        <v>0</v>
      </c>
      <c r="P432" s="343">
        <v>0</v>
      </c>
      <c r="Q432" s="343">
        <v>0</v>
      </c>
      <c r="R432" s="343">
        <v>0</v>
      </c>
      <c r="S432" s="343"/>
    </row>
    <row r="433" spans="2:19">
      <c r="B433" s="341" t="s">
        <v>2657</v>
      </c>
      <c r="C433" s="342" t="s">
        <v>2658</v>
      </c>
      <c r="D433" s="344" t="s">
        <v>29</v>
      </c>
      <c r="E433" s="342" t="s">
        <v>1799</v>
      </c>
      <c r="F433" s="348">
        <v>0</v>
      </c>
      <c r="G433" s="348">
        <v>0</v>
      </c>
      <c r="H433" s="348">
        <v>789.81697619716351</v>
      </c>
      <c r="I433" s="348">
        <v>804.38151294469196</v>
      </c>
      <c r="J433" s="348">
        <v>818.21715159987605</v>
      </c>
      <c r="K433" s="348">
        <v>834.90606867362555</v>
      </c>
      <c r="L433" s="348">
        <v>844.21850995605541</v>
      </c>
      <c r="M433" s="348">
        <v>476.61566752523106</v>
      </c>
      <c r="N433" s="348">
        <v>450.97173093142408</v>
      </c>
      <c r="O433" s="348">
        <v>412.75707043778357</v>
      </c>
      <c r="P433" s="348">
        <v>372.57829292509905</v>
      </c>
      <c r="Q433" s="348">
        <v>358.06183829701553</v>
      </c>
      <c r="R433" s="348">
        <v>4091.5402193714126</v>
      </c>
      <c r="S433" s="348"/>
    </row>
    <row r="434" spans="2:19">
      <c r="B434" s="341" t="s">
        <v>2659</v>
      </c>
      <c r="C434" s="342" t="s">
        <v>2660</v>
      </c>
      <c r="D434" s="342" t="s">
        <v>29</v>
      </c>
      <c r="E434" s="342" t="s">
        <v>1799</v>
      </c>
      <c r="F434" s="343">
        <v>0</v>
      </c>
      <c r="G434" s="343">
        <v>0</v>
      </c>
      <c r="H434" s="343">
        <v>13.333036569801493</v>
      </c>
      <c r="I434" s="343">
        <v>7.3147280060421735</v>
      </c>
      <c r="J434" s="343">
        <v>-1.2339967912620295</v>
      </c>
      <c r="K434" s="343">
        <v>-6.99585944067951</v>
      </c>
      <c r="L434" s="343">
        <v>-14.426715950833</v>
      </c>
      <c r="M434" s="343">
        <v>353.8456137571593</v>
      </c>
      <c r="N434" s="343">
        <v>379.48955035096628</v>
      </c>
      <c r="O434" s="343">
        <v>417.70421084460656</v>
      </c>
      <c r="P434" s="343">
        <v>457.8829883572912</v>
      </c>
      <c r="Q434" s="343">
        <v>472.39944298537472</v>
      </c>
      <c r="R434" s="343">
        <v>-2.0088076069308727</v>
      </c>
      <c r="S434" s="343"/>
    </row>
    <row r="435" spans="2:19">
      <c r="B435" s="341" t="s">
        <v>2661</v>
      </c>
      <c r="C435" s="342" t="s">
        <v>2662</v>
      </c>
      <c r="D435" s="344" t="s">
        <v>29</v>
      </c>
      <c r="E435" s="342" t="s">
        <v>1799</v>
      </c>
      <c r="F435" s="348">
        <v>0</v>
      </c>
      <c r="G435" s="345">
        <v>0</v>
      </c>
      <c r="H435" s="345">
        <v>803.15001276696501</v>
      </c>
      <c r="I435" s="345">
        <v>811.69624095073414</v>
      </c>
      <c r="J435" s="345">
        <v>816.98315480861402</v>
      </c>
      <c r="K435" s="345">
        <v>827.91020923294604</v>
      </c>
      <c r="L435" s="345">
        <v>829.79179400522241</v>
      </c>
      <c r="M435" s="345">
        <v>830.46128128239036</v>
      </c>
      <c r="N435" s="345">
        <v>830.46128128239036</v>
      </c>
      <c r="O435" s="345">
        <v>830.46128128239013</v>
      </c>
      <c r="P435" s="345">
        <v>830.46128128239025</v>
      </c>
      <c r="Q435" s="346">
        <v>830.46128128239025</v>
      </c>
      <c r="R435" s="346">
        <v>4089.5314117644816</v>
      </c>
      <c r="S435" s="346"/>
    </row>
    <row r="436" spans="2:19">
      <c r="B436" s="341" t="s">
        <v>2663</v>
      </c>
      <c r="C436" s="342" t="s">
        <v>2664</v>
      </c>
      <c r="D436" s="342" t="s">
        <v>29</v>
      </c>
      <c r="E436" s="342" t="s">
        <v>1799</v>
      </c>
      <c r="F436" s="343">
        <v>0</v>
      </c>
      <c r="G436" s="343">
        <v>0</v>
      </c>
      <c r="H436" s="343">
        <v>-44.398542287731559</v>
      </c>
      <c r="I436" s="343">
        <v>-15.018908183972425</v>
      </c>
      <c r="J436" s="343">
        <v>0.8104692425106319</v>
      </c>
      <c r="K436" s="343">
        <v>0.74089758844470177</v>
      </c>
      <c r="L436" s="343">
        <v>0.66948727716785816</v>
      </c>
      <c r="M436" s="343">
        <v>0</v>
      </c>
      <c r="N436" s="343">
        <v>0</v>
      </c>
      <c r="O436" s="343">
        <v>0</v>
      </c>
      <c r="P436" s="343">
        <v>0</v>
      </c>
      <c r="Q436" s="343">
        <v>0</v>
      </c>
      <c r="R436" s="343">
        <v>-57.196596363580788</v>
      </c>
      <c r="S436" s="343"/>
    </row>
    <row r="437" spans="2:19" s="341" customFormat="1">
      <c r="B437" s="341" t="s">
        <v>2665</v>
      </c>
      <c r="C437" s="342" t="s">
        <v>2666</v>
      </c>
      <c r="D437" s="344" t="s">
        <v>29</v>
      </c>
      <c r="E437" s="342" t="s">
        <v>1799</v>
      </c>
      <c r="F437" s="352">
        <v>0</v>
      </c>
      <c r="G437" s="353">
        <v>0</v>
      </c>
      <c r="H437" s="353">
        <v>758.75147047923349</v>
      </c>
      <c r="I437" s="353">
        <v>796.67733276676177</v>
      </c>
      <c r="J437" s="353">
        <v>817.79362405112465</v>
      </c>
      <c r="K437" s="353">
        <v>828.65110682139073</v>
      </c>
      <c r="L437" s="353">
        <v>830.46128128239025</v>
      </c>
      <c r="M437" s="353">
        <v>830.46128128239036</v>
      </c>
      <c r="N437" s="353">
        <v>830.46128128239036</v>
      </c>
      <c r="O437" s="353">
        <v>830.46128128239013</v>
      </c>
      <c r="P437" s="353">
        <v>830.46128128239025</v>
      </c>
      <c r="Q437" s="354">
        <v>830.46128128239025</v>
      </c>
      <c r="R437" s="354">
        <v>4032.3348154009009</v>
      </c>
      <c r="S437" s="354"/>
    </row>
    <row r="438" spans="2:19" s="365" customFormat="1">
      <c r="B438" s="341" t="s">
        <v>2667</v>
      </c>
      <c r="C438" s="342" t="s">
        <v>2668</v>
      </c>
      <c r="D438" s="342" t="s">
        <v>29</v>
      </c>
      <c r="E438" s="342" t="s">
        <v>1799</v>
      </c>
      <c r="F438" s="343">
        <v>0</v>
      </c>
      <c r="G438" s="343">
        <v>0</v>
      </c>
      <c r="H438" s="343">
        <v>0</v>
      </c>
      <c r="I438" s="343">
        <v>0</v>
      </c>
      <c r="J438" s="343">
        <v>0</v>
      </c>
      <c r="K438" s="343">
        <v>0</v>
      </c>
      <c r="L438" s="343">
        <v>0</v>
      </c>
      <c r="M438" s="343">
        <v>0</v>
      </c>
      <c r="N438" s="343">
        <v>0</v>
      </c>
      <c r="O438" s="343">
        <v>0</v>
      </c>
      <c r="P438" s="343">
        <v>0</v>
      </c>
      <c r="Q438" s="343">
        <v>0</v>
      </c>
      <c r="R438" s="343">
        <v>0</v>
      </c>
      <c r="S438" s="343"/>
    </row>
    <row r="439" spans="2:19" s="365" customFormat="1">
      <c r="B439" s="341" t="s">
        <v>2669</v>
      </c>
      <c r="C439" s="342" t="s">
        <v>2670</v>
      </c>
      <c r="D439" s="344" t="s">
        <v>29</v>
      </c>
      <c r="E439" s="342" t="s">
        <v>1799</v>
      </c>
      <c r="F439" s="348">
        <v>0</v>
      </c>
      <c r="G439" s="345">
        <v>0</v>
      </c>
      <c r="H439" s="345">
        <v>758.75147047923349</v>
      </c>
      <c r="I439" s="345">
        <v>796.67733276676177</v>
      </c>
      <c r="J439" s="345">
        <v>817.79362405112465</v>
      </c>
      <c r="K439" s="345">
        <v>828.65110682139073</v>
      </c>
      <c r="L439" s="345">
        <v>830.46128128239025</v>
      </c>
      <c r="M439" s="345">
        <v>830.46128128239036</v>
      </c>
      <c r="N439" s="345">
        <v>830.46128128239036</v>
      </c>
      <c r="O439" s="345">
        <v>830.46128128239013</v>
      </c>
      <c r="P439" s="345">
        <v>830.46128128239025</v>
      </c>
      <c r="Q439" s="346">
        <v>830.46128128239025</v>
      </c>
      <c r="R439" s="346">
        <v>4032.3348154009009</v>
      </c>
      <c r="S439" s="346"/>
    </row>
    <row r="440" spans="2:19">
      <c r="B440" s="341" t="s">
        <v>2671</v>
      </c>
      <c r="C440" s="342" t="s">
        <v>2672</v>
      </c>
      <c r="D440" s="342" t="s">
        <v>29</v>
      </c>
      <c r="E440" s="342" t="s">
        <v>1799</v>
      </c>
      <c r="F440" s="343">
        <v>0</v>
      </c>
      <c r="G440" s="343">
        <v>0</v>
      </c>
      <c r="H440" s="343">
        <v>27.768562482027601</v>
      </c>
      <c r="I440" s="343">
        <v>26.761047498858701</v>
      </c>
      <c r="J440" s="343">
        <v>25.50609161523467</v>
      </c>
      <c r="K440" s="343">
        <v>25.298824195756989</v>
      </c>
      <c r="L440" s="343">
        <v>25.30700088295702</v>
      </c>
      <c r="M440" s="343">
        <v>0</v>
      </c>
      <c r="N440" s="343">
        <v>0</v>
      </c>
      <c r="O440" s="343">
        <v>0</v>
      </c>
      <c r="P440" s="343">
        <v>0</v>
      </c>
      <c r="Q440" s="343">
        <v>0</v>
      </c>
      <c r="R440" s="343">
        <v>130.64152667483498</v>
      </c>
      <c r="S440" s="343"/>
    </row>
    <row r="441" spans="2:19">
      <c r="B441" s="341" t="s">
        <v>2673</v>
      </c>
      <c r="C441" s="342" t="s">
        <v>2674</v>
      </c>
      <c r="D441" s="344" t="s">
        <v>29</v>
      </c>
      <c r="E441" s="342" t="s">
        <v>1799</v>
      </c>
      <c r="F441" s="348">
        <v>0</v>
      </c>
      <c r="G441" s="345">
        <v>0</v>
      </c>
      <c r="H441" s="345">
        <v>786.52003296126111</v>
      </c>
      <c r="I441" s="345">
        <v>823.43838026562048</v>
      </c>
      <c r="J441" s="345">
        <v>843.29971566635936</v>
      </c>
      <c r="K441" s="345">
        <v>853.94993101714772</v>
      </c>
      <c r="L441" s="345">
        <v>855.76828216534727</v>
      </c>
      <c r="M441" s="345">
        <v>830.46128128239036</v>
      </c>
      <c r="N441" s="345">
        <v>830.46128128239036</v>
      </c>
      <c r="O441" s="345">
        <v>830.46128128239013</v>
      </c>
      <c r="P441" s="345">
        <v>830.46128128239025</v>
      </c>
      <c r="Q441" s="346">
        <v>830.46128128239025</v>
      </c>
      <c r="R441" s="346">
        <v>4162.9763420757354</v>
      </c>
      <c r="S441" s="346"/>
    </row>
    <row r="442" spans="2:19">
      <c r="B442" s="341" t="s">
        <v>2675</v>
      </c>
      <c r="C442" s="342" t="s">
        <v>2676</v>
      </c>
      <c r="D442" s="342" t="s">
        <v>29</v>
      </c>
      <c r="E442" s="342" t="s">
        <v>1799</v>
      </c>
      <c r="F442" s="343">
        <v>0</v>
      </c>
      <c r="G442" s="343">
        <v>0</v>
      </c>
      <c r="H442" s="343">
        <v>364.35405964829835</v>
      </c>
      <c r="I442" s="343">
        <v>349.14585397605151</v>
      </c>
      <c r="J442" s="343">
        <v>344.56885273762555</v>
      </c>
      <c r="K442" s="343">
        <v>341.98609992617099</v>
      </c>
      <c r="L442" s="343">
        <v>344.6968415384315</v>
      </c>
      <c r="M442" s="343">
        <v>0</v>
      </c>
      <c r="N442" s="343">
        <v>0</v>
      </c>
      <c r="O442" s="343">
        <v>0</v>
      </c>
      <c r="P442" s="343">
        <v>0</v>
      </c>
      <c r="Q442" s="343">
        <v>0</v>
      </c>
      <c r="R442" s="343">
        <v>1744.7517078265778</v>
      </c>
      <c r="S442" s="343"/>
    </row>
    <row r="443" spans="2:19" ht="12.75" customHeight="1">
      <c r="B443" s="341" t="s">
        <v>2677</v>
      </c>
      <c r="C443" s="342" t="s">
        <v>2678</v>
      </c>
      <c r="D443" s="342" t="s">
        <v>29</v>
      </c>
      <c r="E443" s="342" t="s">
        <v>1799</v>
      </c>
      <c r="F443" s="366">
        <v>0</v>
      </c>
      <c r="G443" s="366">
        <v>0</v>
      </c>
      <c r="H443" s="366">
        <v>7.7747554435589104</v>
      </c>
      <c r="I443" s="366">
        <v>7.7747554435588899</v>
      </c>
      <c r="J443" s="366">
        <v>7.7747554435588899</v>
      </c>
      <c r="K443" s="366">
        <v>0</v>
      </c>
      <c r="L443" s="366">
        <v>0</v>
      </c>
      <c r="M443" s="366">
        <v>0</v>
      </c>
      <c r="N443" s="366">
        <v>0</v>
      </c>
      <c r="O443" s="366">
        <v>0</v>
      </c>
      <c r="P443" s="366">
        <v>0</v>
      </c>
      <c r="Q443" s="366">
        <v>0</v>
      </c>
      <c r="R443" s="366">
        <v>23.324266330676693</v>
      </c>
      <c r="S443" s="366"/>
    </row>
    <row r="444" spans="2:19" ht="12.75" customHeight="1">
      <c r="B444" s="341" t="s">
        <v>2679</v>
      </c>
      <c r="C444" s="342" t="s">
        <v>2680</v>
      </c>
      <c r="D444" s="342" t="s">
        <v>29</v>
      </c>
      <c r="E444" s="342" t="s">
        <v>1799</v>
      </c>
      <c r="F444" s="343">
        <v>0</v>
      </c>
      <c r="G444" s="343">
        <v>0</v>
      </c>
      <c r="H444" s="343">
        <v>122.36995197077796</v>
      </c>
      <c r="I444" s="343">
        <v>127.34324621863672</v>
      </c>
      <c r="J444" s="343">
        <v>133.06421913832332</v>
      </c>
      <c r="K444" s="343">
        <v>138.11206173040983</v>
      </c>
      <c r="L444" s="343">
        <v>141.25715654003926</v>
      </c>
      <c r="M444" s="343">
        <v>157.71085238688096</v>
      </c>
      <c r="N444" s="343">
        <v>150.08015095133214</v>
      </c>
      <c r="O444" s="343">
        <v>143.52352837279165</v>
      </c>
      <c r="P444" s="343">
        <v>137.73837738009212</v>
      </c>
      <c r="Q444" s="343">
        <v>132.43897691494755</v>
      </c>
      <c r="R444" s="343">
        <v>662.146635598187</v>
      </c>
      <c r="S444" s="343"/>
    </row>
    <row r="445" spans="2:19">
      <c r="B445" s="341" t="s">
        <v>2681</v>
      </c>
      <c r="C445" s="342" t="s">
        <v>2682</v>
      </c>
      <c r="D445" s="342" t="s">
        <v>29</v>
      </c>
      <c r="E445" s="342" t="s">
        <v>1799</v>
      </c>
      <c r="F445" s="343">
        <v>0</v>
      </c>
      <c r="G445" s="343">
        <v>0</v>
      </c>
      <c r="H445" s="343">
        <v>284.25267198364082</v>
      </c>
      <c r="I445" s="343">
        <v>295.13433655809604</v>
      </c>
      <c r="J445" s="343">
        <v>290.60241578500381</v>
      </c>
      <c r="K445" s="343">
        <v>299.4818367296034</v>
      </c>
      <c r="L445" s="343">
        <v>299.34341388231235</v>
      </c>
      <c r="M445" s="343">
        <v>283.0402820972032</v>
      </c>
      <c r="N445" s="343">
        <v>239.68633554180548</v>
      </c>
      <c r="O445" s="343">
        <v>209.46256283460329</v>
      </c>
      <c r="P445" s="343">
        <v>186.83814903137943</v>
      </c>
      <c r="Q445" s="343">
        <v>176.18715133674519</v>
      </c>
      <c r="R445" s="343">
        <v>1468.8146749386565</v>
      </c>
      <c r="S445" s="343"/>
    </row>
    <row r="446" spans="2:19">
      <c r="B446" s="341" t="s">
        <v>2683</v>
      </c>
      <c r="C446" s="342" t="s">
        <v>2684</v>
      </c>
      <c r="D446" s="342" t="s">
        <v>29</v>
      </c>
      <c r="E446" s="342" t="s">
        <v>1799</v>
      </c>
      <c r="F446" s="343">
        <v>0</v>
      </c>
      <c r="G446" s="343">
        <v>0</v>
      </c>
      <c r="H446" s="343">
        <v>0</v>
      </c>
      <c r="I446" s="343">
        <v>0</v>
      </c>
      <c r="J446" s="343">
        <v>0</v>
      </c>
      <c r="K446" s="343">
        <v>0.3381494969848261</v>
      </c>
      <c r="L446" s="343">
        <v>0.41085216383239326</v>
      </c>
      <c r="M446" s="343">
        <v>0</v>
      </c>
      <c r="N446" s="343">
        <v>0</v>
      </c>
      <c r="O446" s="343">
        <v>0</v>
      </c>
      <c r="P446" s="343">
        <v>0</v>
      </c>
      <c r="Q446" s="343">
        <v>0</v>
      </c>
      <c r="R446" s="343">
        <v>0.74900166081721942</v>
      </c>
      <c r="S446" s="343"/>
    </row>
    <row r="447" spans="2:19">
      <c r="B447" s="341" t="s">
        <v>2685</v>
      </c>
      <c r="C447" s="342" t="s">
        <v>2686</v>
      </c>
      <c r="D447" s="342" t="s">
        <v>29</v>
      </c>
      <c r="E447" s="342" t="s">
        <v>1799</v>
      </c>
      <c r="F447" s="343">
        <v>0</v>
      </c>
      <c r="G447" s="343">
        <v>0</v>
      </c>
      <c r="H447" s="343">
        <v>0</v>
      </c>
      <c r="I447" s="343">
        <v>0</v>
      </c>
      <c r="J447" s="343">
        <v>0</v>
      </c>
      <c r="K447" s="343">
        <v>0</v>
      </c>
      <c r="L447" s="343">
        <v>0</v>
      </c>
      <c r="M447" s="343">
        <v>0</v>
      </c>
      <c r="N447" s="343">
        <v>0</v>
      </c>
      <c r="O447" s="343">
        <v>0</v>
      </c>
      <c r="P447" s="343">
        <v>0</v>
      </c>
      <c r="Q447" s="343">
        <v>0</v>
      </c>
      <c r="R447" s="343">
        <v>0</v>
      </c>
      <c r="S447" s="343"/>
    </row>
    <row r="448" spans="2:19">
      <c r="B448" s="341" t="s">
        <v>2687</v>
      </c>
      <c r="C448" s="342" t="s">
        <v>2688</v>
      </c>
      <c r="D448" s="342" t="s">
        <v>29</v>
      </c>
      <c r="E448" s="342" t="s">
        <v>1799</v>
      </c>
      <c r="F448" s="343">
        <v>0</v>
      </c>
      <c r="G448" s="343">
        <v>0</v>
      </c>
      <c r="H448" s="343">
        <v>-10.476924289191768</v>
      </c>
      <c r="I448" s="343">
        <v>-10.104498126908403</v>
      </c>
      <c r="J448" s="343">
        <v>-10.293743568140009</v>
      </c>
      <c r="K448" s="343">
        <v>-10.214437906340798</v>
      </c>
      <c r="L448" s="343">
        <v>-10.076956887580579</v>
      </c>
      <c r="M448" s="343">
        <v>0</v>
      </c>
      <c r="N448" s="343">
        <v>0</v>
      </c>
      <c r="O448" s="343">
        <v>0</v>
      </c>
      <c r="P448" s="343">
        <v>0</v>
      </c>
      <c r="Q448" s="343">
        <v>0</v>
      </c>
      <c r="R448" s="343">
        <v>-51.166560778161553</v>
      </c>
      <c r="S448" s="343"/>
    </row>
    <row r="449" spans="2:19">
      <c r="B449" s="341" t="s">
        <v>2689</v>
      </c>
      <c r="C449" s="342" t="s">
        <v>2690</v>
      </c>
      <c r="D449" s="342" t="s">
        <v>29</v>
      </c>
      <c r="E449" s="342" t="s">
        <v>1799</v>
      </c>
      <c r="F449" s="366" t="s">
        <v>441</v>
      </c>
      <c r="G449" s="366" t="s">
        <v>441</v>
      </c>
      <c r="H449" s="366" t="s">
        <v>441</v>
      </c>
      <c r="I449" s="366" t="s">
        <v>441</v>
      </c>
      <c r="J449" s="366" t="s">
        <v>441</v>
      </c>
      <c r="K449" s="366" t="s">
        <v>441</v>
      </c>
      <c r="L449" s="366" t="s">
        <v>441</v>
      </c>
      <c r="M449" s="366" t="s">
        <v>441</v>
      </c>
      <c r="N449" s="366" t="s">
        <v>441</v>
      </c>
      <c r="O449" s="366" t="s">
        <v>441</v>
      </c>
      <c r="P449" s="366" t="s">
        <v>441</v>
      </c>
      <c r="Q449" s="366" t="s">
        <v>441</v>
      </c>
      <c r="R449" s="366">
        <v>0</v>
      </c>
      <c r="S449" s="366"/>
    </row>
    <row r="450" spans="2:19">
      <c r="B450" s="341" t="s">
        <v>2691</v>
      </c>
      <c r="C450" s="342" t="s">
        <v>2692</v>
      </c>
      <c r="D450" s="342" t="s">
        <v>29</v>
      </c>
      <c r="E450" s="342" t="s">
        <v>1799</v>
      </c>
      <c r="F450" s="366">
        <v>0</v>
      </c>
      <c r="G450" s="366">
        <v>0</v>
      </c>
      <c r="H450" s="366">
        <v>768.27451475708426</v>
      </c>
      <c r="I450" s="366">
        <v>769.29369406943476</v>
      </c>
      <c r="J450" s="366">
        <v>765.71649953637154</v>
      </c>
      <c r="K450" s="366">
        <v>769.70370997682824</v>
      </c>
      <c r="L450" s="366">
        <v>775.631307237035</v>
      </c>
      <c r="M450" s="366">
        <v>440.75113448408416</v>
      </c>
      <c r="N450" s="366">
        <v>389.76648649313762</v>
      </c>
      <c r="O450" s="366">
        <v>352.98609120739491</v>
      </c>
      <c r="P450" s="366">
        <v>324.57652641147155</v>
      </c>
      <c r="Q450" s="366">
        <v>308.62612825169276</v>
      </c>
      <c r="R450" s="366">
        <v>3848.6197255767534</v>
      </c>
      <c r="S450" s="366"/>
    </row>
    <row r="451" spans="2:19">
      <c r="B451" s="341" t="s">
        <v>2693</v>
      </c>
      <c r="C451" s="342" t="s">
        <v>2694</v>
      </c>
      <c r="D451" s="342" t="s">
        <v>29</v>
      </c>
      <c r="E451" s="342" t="s">
        <v>1799</v>
      </c>
      <c r="F451" s="343">
        <v>0</v>
      </c>
      <c r="G451" s="343">
        <v>0</v>
      </c>
      <c r="H451" s="343">
        <v>13.565933433833266</v>
      </c>
      <c r="I451" s="343">
        <v>6.8266098250251162</v>
      </c>
      <c r="J451" s="343">
        <v>-1.5955401342798723</v>
      </c>
      <c r="K451" s="343">
        <v>-6.9487634128462332</v>
      </c>
      <c r="L451" s="343">
        <v>-13.82140265404098</v>
      </c>
      <c r="M451" s="343">
        <v>329.04779988566037</v>
      </c>
      <c r="N451" s="343">
        <v>380.03244787660691</v>
      </c>
      <c r="O451" s="343">
        <v>416.81284316234962</v>
      </c>
      <c r="P451" s="343">
        <v>445.22240795827298</v>
      </c>
      <c r="Q451" s="343">
        <v>461.17280611805165</v>
      </c>
      <c r="R451" s="343">
        <v>-1.9731629423087043</v>
      </c>
      <c r="S451" s="343"/>
    </row>
    <row r="452" spans="2:19">
      <c r="B452" s="341" t="s">
        <v>2695</v>
      </c>
      <c r="C452" s="342" t="s">
        <v>2696</v>
      </c>
      <c r="D452" s="344" t="s">
        <v>29</v>
      </c>
      <c r="E452" s="342" t="s">
        <v>1799</v>
      </c>
      <c r="F452" s="348">
        <v>0</v>
      </c>
      <c r="G452" s="345">
        <v>0</v>
      </c>
      <c r="H452" s="345">
        <v>781.84044819091753</v>
      </c>
      <c r="I452" s="345">
        <v>776.12030389445988</v>
      </c>
      <c r="J452" s="345">
        <v>764.12095940209167</v>
      </c>
      <c r="K452" s="345">
        <v>762.754946563982</v>
      </c>
      <c r="L452" s="345">
        <v>761.80990458299402</v>
      </c>
      <c r="M452" s="345">
        <v>769.79893436974453</v>
      </c>
      <c r="N452" s="345">
        <v>769.79893436974453</v>
      </c>
      <c r="O452" s="345">
        <v>769.79893436974453</v>
      </c>
      <c r="P452" s="345">
        <v>769.79893436974453</v>
      </c>
      <c r="Q452" s="346">
        <v>769.79893436974442</v>
      </c>
      <c r="R452" s="346">
        <v>3846.6465626344452</v>
      </c>
      <c r="S452" s="346"/>
    </row>
    <row r="453" spans="2:19">
      <c r="B453" s="341" t="s">
        <v>2697</v>
      </c>
      <c r="C453" s="342" t="s">
        <v>2698</v>
      </c>
      <c r="D453" s="342" t="s">
        <v>29</v>
      </c>
      <c r="E453" s="342" t="s">
        <v>1799</v>
      </c>
      <c r="F453" s="343">
        <v>0</v>
      </c>
      <c r="G453" s="343">
        <v>0</v>
      </c>
      <c r="H453" s="343">
        <v>10.054941504614742</v>
      </c>
      <c r="I453" s="343">
        <v>10.24110715241464</v>
      </c>
      <c r="J453" s="343">
        <v>10.43270883713029</v>
      </c>
      <c r="K453" s="343">
        <v>8.2659547169817973</v>
      </c>
      <c r="L453" s="343">
        <v>8.3998819505828504</v>
      </c>
      <c r="M453" s="343">
        <v>0</v>
      </c>
      <c r="N453" s="343">
        <v>0</v>
      </c>
      <c r="O453" s="343">
        <v>0</v>
      </c>
      <c r="P453" s="343">
        <v>0</v>
      </c>
      <c r="Q453" s="343">
        <v>0</v>
      </c>
      <c r="R453" s="343">
        <v>47.394594161724321</v>
      </c>
      <c r="S453" s="343"/>
    </row>
    <row r="454" spans="2:19">
      <c r="B454" s="341" t="s">
        <v>2699</v>
      </c>
      <c r="C454" s="342" t="s">
        <v>2700</v>
      </c>
      <c r="D454" s="344" t="s">
        <v>29</v>
      </c>
      <c r="E454" s="342" t="s">
        <v>1799</v>
      </c>
      <c r="F454" s="348">
        <v>0</v>
      </c>
      <c r="G454" s="345">
        <v>0</v>
      </c>
      <c r="H454" s="345">
        <v>791.89538969553223</v>
      </c>
      <c r="I454" s="345">
        <v>786.36141104687454</v>
      </c>
      <c r="J454" s="345">
        <v>774.55366823922191</v>
      </c>
      <c r="K454" s="345">
        <v>771.02090128096381</v>
      </c>
      <c r="L454" s="345">
        <v>770.2097865335769</v>
      </c>
      <c r="M454" s="345">
        <v>769.79893436974453</v>
      </c>
      <c r="N454" s="345">
        <v>769.79893436974453</v>
      </c>
      <c r="O454" s="345">
        <v>769.79893436974453</v>
      </c>
      <c r="P454" s="345">
        <v>769.79893436974453</v>
      </c>
      <c r="Q454" s="346">
        <v>769.79893436974442</v>
      </c>
      <c r="R454" s="346">
        <v>3894.0411567961692</v>
      </c>
      <c r="S454" s="346"/>
    </row>
    <row r="455" spans="2:19">
      <c r="B455" s="341" t="s">
        <v>2701</v>
      </c>
      <c r="C455" s="342" t="s">
        <v>2702</v>
      </c>
      <c r="D455" s="342" t="s">
        <v>29</v>
      </c>
      <c r="E455" s="342" t="s">
        <v>1799</v>
      </c>
      <c r="F455" s="343">
        <v>0</v>
      </c>
      <c r="G455" s="343">
        <v>0</v>
      </c>
      <c r="H455" s="343">
        <v>0</v>
      </c>
      <c r="I455" s="343">
        <v>0</v>
      </c>
      <c r="J455" s="343">
        <v>0</v>
      </c>
      <c r="K455" s="343">
        <v>0</v>
      </c>
      <c r="L455" s="343">
        <v>0</v>
      </c>
      <c r="M455" s="343">
        <v>0</v>
      </c>
      <c r="N455" s="343">
        <v>0</v>
      </c>
      <c r="O455" s="343">
        <v>0</v>
      </c>
      <c r="P455" s="343">
        <v>0</v>
      </c>
      <c r="Q455" s="343">
        <v>0</v>
      </c>
      <c r="R455" s="343">
        <v>0</v>
      </c>
      <c r="S455" s="343"/>
    </row>
    <row r="456" spans="2:19" s="365" customFormat="1">
      <c r="B456" s="341" t="s">
        <v>2703</v>
      </c>
      <c r="C456" s="342" t="s">
        <v>2704</v>
      </c>
      <c r="D456" s="344" t="s">
        <v>29</v>
      </c>
      <c r="E456" s="342" t="s">
        <v>1799</v>
      </c>
      <c r="F456" s="348">
        <v>0</v>
      </c>
      <c r="G456" s="345">
        <v>0</v>
      </c>
      <c r="H456" s="345">
        <v>791.89538969553223</v>
      </c>
      <c r="I456" s="345">
        <v>786.36141104687454</v>
      </c>
      <c r="J456" s="345">
        <v>774.55366823922191</v>
      </c>
      <c r="K456" s="345">
        <v>771.02090128096381</v>
      </c>
      <c r="L456" s="345">
        <v>770.2097865335769</v>
      </c>
      <c r="M456" s="345">
        <v>769.79893436974453</v>
      </c>
      <c r="N456" s="345">
        <v>769.79893436974453</v>
      </c>
      <c r="O456" s="345">
        <v>769.79893436974453</v>
      </c>
      <c r="P456" s="345">
        <v>769.79893436974453</v>
      </c>
      <c r="Q456" s="346">
        <v>769.79893436974442</v>
      </c>
      <c r="R456" s="346">
        <v>3894.0411567961692</v>
      </c>
      <c r="S456" s="346"/>
    </row>
    <row r="457" spans="2:19">
      <c r="B457" s="341" t="s">
        <v>2705</v>
      </c>
      <c r="C457" s="342" t="s">
        <v>2706</v>
      </c>
      <c r="D457" s="342" t="s">
        <v>29</v>
      </c>
      <c r="E457" s="342" t="s">
        <v>1799</v>
      </c>
      <c r="F457" s="343">
        <v>0</v>
      </c>
      <c r="G457" s="343">
        <v>0</v>
      </c>
      <c r="H457" s="343">
        <v>18.762335066800848</v>
      </c>
      <c r="I457" s="343">
        <v>18.44607170869703</v>
      </c>
      <c r="J457" s="343">
        <v>16.342569960709703</v>
      </c>
      <c r="K457" s="343">
        <v>16.671093692126764</v>
      </c>
      <c r="L457" s="343">
        <v>16.197261817591492</v>
      </c>
      <c r="M457" s="343">
        <v>0</v>
      </c>
      <c r="N457" s="343">
        <v>0</v>
      </c>
      <c r="O457" s="343">
        <v>0</v>
      </c>
      <c r="P457" s="343">
        <v>0</v>
      </c>
      <c r="Q457" s="343">
        <v>0</v>
      </c>
      <c r="R457" s="343">
        <v>86.419332245925844</v>
      </c>
      <c r="S457" s="343"/>
    </row>
    <row r="458" spans="2:19">
      <c r="B458" s="341" t="s">
        <v>2707</v>
      </c>
      <c r="C458" s="342" t="s">
        <v>2708</v>
      </c>
      <c r="D458" s="344" t="s">
        <v>29</v>
      </c>
      <c r="E458" s="342" t="s">
        <v>1799</v>
      </c>
      <c r="F458" s="348">
        <v>0</v>
      </c>
      <c r="G458" s="345">
        <v>0</v>
      </c>
      <c r="H458" s="345">
        <v>810.65772476233303</v>
      </c>
      <c r="I458" s="345">
        <v>804.80748275557153</v>
      </c>
      <c r="J458" s="345">
        <v>790.89623819993164</v>
      </c>
      <c r="K458" s="345">
        <v>787.69199497309057</v>
      </c>
      <c r="L458" s="345">
        <v>786.40704835116844</v>
      </c>
      <c r="M458" s="345">
        <v>769.79893436974453</v>
      </c>
      <c r="N458" s="345">
        <v>769.79893436974453</v>
      </c>
      <c r="O458" s="345">
        <v>769.79893436974453</v>
      </c>
      <c r="P458" s="345">
        <v>769.79893436974453</v>
      </c>
      <c r="Q458" s="346">
        <v>769.79893436974442</v>
      </c>
      <c r="R458" s="346">
        <v>3980.4604890420951</v>
      </c>
      <c r="S458" s="346"/>
    </row>
    <row r="459" spans="2:19">
      <c r="B459" s="341" t="s">
        <v>2709</v>
      </c>
      <c r="C459" s="342" t="s">
        <v>2710</v>
      </c>
      <c r="D459" s="342" t="s">
        <v>29</v>
      </c>
      <c r="E459" s="342" t="s">
        <v>1799</v>
      </c>
      <c r="F459" s="343">
        <v>0</v>
      </c>
      <c r="G459" s="343">
        <v>0</v>
      </c>
      <c r="H459" s="343">
        <v>42.802163156141127</v>
      </c>
      <c r="I459" s="343">
        <v>45.746508591767032</v>
      </c>
      <c r="J459" s="343">
        <v>46.919883685687395</v>
      </c>
      <c r="K459" s="343">
        <v>44.540445749900741</v>
      </c>
      <c r="L459" s="343">
        <v>44.326127239897765</v>
      </c>
      <c r="M459" s="343">
        <v>0</v>
      </c>
      <c r="N459" s="343">
        <v>0</v>
      </c>
      <c r="O459" s="343">
        <v>0</v>
      </c>
      <c r="P459" s="343">
        <v>0</v>
      </c>
      <c r="Q459" s="343">
        <v>0</v>
      </c>
      <c r="R459" s="343">
        <v>224.33512842339408</v>
      </c>
      <c r="S459" s="343"/>
    </row>
    <row r="460" spans="2:19">
      <c r="B460" s="341" t="s">
        <v>2711</v>
      </c>
      <c r="C460" s="342" t="s">
        <v>2712</v>
      </c>
      <c r="D460" s="342" t="s">
        <v>29</v>
      </c>
      <c r="E460" s="342" t="s">
        <v>1799</v>
      </c>
      <c r="F460" s="343">
        <v>0</v>
      </c>
      <c r="G460" s="343">
        <v>0</v>
      </c>
      <c r="H460" s="343">
        <v>2.3740543149280202</v>
      </c>
      <c r="I460" s="343">
        <v>2.37405431492801</v>
      </c>
      <c r="J460" s="343">
        <v>2.37405431492801</v>
      </c>
      <c r="K460" s="343">
        <v>0</v>
      </c>
      <c r="L460" s="343">
        <v>0</v>
      </c>
      <c r="M460" s="343">
        <v>0</v>
      </c>
      <c r="N460" s="343">
        <v>0</v>
      </c>
      <c r="O460" s="343">
        <v>0</v>
      </c>
      <c r="P460" s="343">
        <v>0</v>
      </c>
      <c r="Q460" s="343">
        <v>0</v>
      </c>
      <c r="R460" s="343">
        <v>7.1221629447840407</v>
      </c>
      <c r="S460" s="343"/>
    </row>
    <row r="461" spans="2:19" ht="12.75" customHeight="1">
      <c r="B461" s="341" t="s">
        <v>2713</v>
      </c>
      <c r="C461" s="342" t="s">
        <v>2714</v>
      </c>
      <c r="D461" s="342" t="s">
        <v>29</v>
      </c>
      <c r="E461" s="342" t="s">
        <v>1799</v>
      </c>
      <c r="F461" s="343">
        <v>0</v>
      </c>
      <c r="G461" s="343">
        <v>0</v>
      </c>
      <c r="H461" s="343">
        <v>36.475239089151259</v>
      </c>
      <c r="I461" s="343">
        <v>36.882718068324593</v>
      </c>
      <c r="J461" s="343">
        <v>37.742167177020164</v>
      </c>
      <c r="K461" s="343">
        <v>38.260023004412659</v>
      </c>
      <c r="L461" s="343">
        <v>38.188167284807299</v>
      </c>
      <c r="M461" s="343">
        <v>42.853220683996739</v>
      </c>
      <c r="N461" s="343">
        <v>40.454506681942433</v>
      </c>
      <c r="O461" s="343">
        <v>38.410083555798465</v>
      </c>
      <c r="P461" s="343">
        <v>36.737829758665562</v>
      </c>
      <c r="Q461" s="343">
        <v>35.303533293789357</v>
      </c>
      <c r="R461" s="343">
        <v>187.54831462371598</v>
      </c>
      <c r="S461" s="343"/>
    </row>
    <row r="462" spans="2:19">
      <c r="B462" s="341" t="s">
        <v>2715</v>
      </c>
      <c r="C462" s="342" t="s">
        <v>2716</v>
      </c>
      <c r="D462" s="342" t="s">
        <v>29</v>
      </c>
      <c r="E462" s="342" t="s">
        <v>1799</v>
      </c>
      <c r="F462" s="343">
        <v>0</v>
      </c>
      <c r="G462" s="343">
        <v>0</v>
      </c>
      <c r="H462" s="343">
        <v>66.907775481514861</v>
      </c>
      <c r="I462" s="343">
        <v>71.815090491970992</v>
      </c>
      <c r="J462" s="343">
        <v>77.915379491420239</v>
      </c>
      <c r="K462" s="343">
        <v>83.499853544408978</v>
      </c>
      <c r="L462" s="343">
        <v>88.053473772619498</v>
      </c>
      <c r="M462" s="343">
        <v>87.586659779474303</v>
      </c>
      <c r="N462" s="343">
        <v>76.73265838121543</v>
      </c>
      <c r="O462" s="343">
        <v>63.316640464840376</v>
      </c>
      <c r="P462" s="343">
        <v>51.237909807169103</v>
      </c>
      <c r="Q462" s="343">
        <v>47.015828215330032</v>
      </c>
      <c r="R462" s="343">
        <v>388.19157278193455</v>
      </c>
      <c r="S462" s="343"/>
    </row>
    <row r="463" spans="2:19">
      <c r="B463" s="341" t="s">
        <v>2717</v>
      </c>
      <c r="C463" s="342" t="s">
        <v>2718</v>
      </c>
      <c r="D463" s="342" t="s">
        <v>29</v>
      </c>
      <c r="E463" s="342" t="s">
        <v>1799</v>
      </c>
      <c r="F463" s="343">
        <v>0</v>
      </c>
      <c r="G463" s="343">
        <v>0</v>
      </c>
      <c r="H463" s="343">
        <v>0</v>
      </c>
      <c r="I463" s="343">
        <v>0</v>
      </c>
      <c r="J463" s="343">
        <v>0</v>
      </c>
      <c r="K463" s="343">
        <v>6.0936076056369061E-2</v>
      </c>
      <c r="L463" s="343">
        <v>0.23051624483429736</v>
      </c>
      <c r="M463" s="343">
        <v>0</v>
      </c>
      <c r="N463" s="343">
        <v>0</v>
      </c>
      <c r="O463" s="343">
        <v>0</v>
      </c>
      <c r="P463" s="343">
        <v>0</v>
      </c>
      <c r="Q463" s="343">
        <v>0</v>
      </c>
      <c r="R463" s="343">
        <v>0.29145232089066642</v>
      </c>
      <c r="S463" s="343"/>
    </row>
    <row r="464" spans="2:19">
      <c r="B464" s="341" t="s">
        <v>2719</v>
      </c>
      <c r="C464" s="342" t="s">
        <v>2720</v>
      </c>
      <c r="D464" s="342" t="s">
        <v>29</v>
      </c>
      <c r="E464" s="342" t="s">
        <v>1799</v>
      </c>
      <c r="F464" s="343">
        <v>0</v>
      </c>
      <c r="G464" s="343">
        <v>0</v>
      </c>
      <c r="H464" s="343">
        <v>0</v>
      </c>
      <c r="I464" s="343">
        <v>0</v>
      </c>
      <c r="J464" s="343">
        <v>0</v>
      </c>
      <c r="K464" s="343">
        <v>0</v>
      </c>
      <c r="L464" s="343">
        <v>0</v>
      </c>
      <c r="M464" s="343">
        <v>0</v>
      </c>
      <c r="N464" s="343">
        <v>0</v>
      </c>
      <c r="O464" s="343">
        <v>0</v>
      </c>
      <c r="P464" s="343">
        <v>0</v>
      </c>
      <c r="Q464" s="343">
        <v>0</v>
      </c>
      <c r="R464" s="343">
        <v>0</v>
      </c>
      <c r="S464" s="343"/>
    </row>
    <row r="465" spans="1:19">
      <c r="B465" s="341" t="s">
        <v>2721</v>
      </c>
      <c r="C465" s="342" t="s">
        <v>2722</v>
      </c>
      <c r="D465" s="342" t="s">
        <v>29</v>
      </c>
      <c r="E465" s="342" t="s">
        <v>1799</v>
      </c>
      <c r="F465" s="343">
        <v>0</v>
      </c>
      <c r="G465" s="343">
        <v>0</v>
      </c>
      <c r="H465" s="343">
        <v>0</v>
      </c>
      <c r="I465" s="343">
        <v>0</v>
      </c>
      <c r="J465" s="343">
        <v>0</v>
      </c>
      <c r="K465" s="343">
        <v>0</v>
      </c>
      <c r="L465" s="343">
        <v>0</v>
      </c>
      <c r="M465" s="343">
        <v>0</v>
      </c>
      <c r="N465" s="343">
        <v>0</v>
      </c>
      <c r="O465" s="343">
        <v>0</v>
      </c>
      <c r="P465" s="343">
        <v>0</v>
      </c>
      <c r="Q465" s="343">
        <v>0</v>
      </c>
      <c r="R465" s="343">
        <v>0</v>
      </c>
      <c r="S465" s="343"/>
    </row>
    <row r="466" spans="1:19">
      <c r="B466" s="341" t="s">
        <v>2723</v>
      </c>
      <c r="C466" s="342" t="s">
        <v>2724</v>
      </c>
      <c r="D466" s="342" t="s">
        <v>29</v>
      </c>
      <c r="E466" s="342" t="s">
        <v>1799</v>
      </c>
      <c r="F466" s="343">
        <v>0</v>
      </c>
      <c r="G466" s="343">
        <v>0</v>
      </c>
      <c r="H466" s="343">
        <v>0</v>
      </c>
      <c r="I466" s="343">
        <v>0</v>
      </c>
      <c r="J466" s="343">
        <v>0</v>
      </c>
      <c r="K466" s="343">
        <v>0</v>
      </c>
      <c r="L466" s="343">
        <v>0</v>
      </c>
      <c r="M466" s="343">
        <v>0</v>
      </c>
      <c r="N466" s="343">
        <v>0</v>
      </c>
      <c r="O466" s="343">
        <v>0</v>
      </c>
      <c r="P466" s="343">
        <v>0</v>
      </c>
      <c r="Q466" s="343">
        <v>0</v>
      </c>
      <c r="R466" s="343">
        <v>0</v>
      </c>
      <c r="S466" s="343"/>
    </row>
    <row r="467" spans="1:19">
      <c r="B467" s="341" t="s">
        <v>2725</v>
      </c>
      <c r="C467" s="342" t="s">
        <v>2726</v>
      </c>
      <c r="D467" s="342" t="s">
        <v>29</v>
      </c>
      <c r="E467" s="342" t="s">
        <v>1799</v>
      </c>
      <c r="F467" s="343">
        <v>0</v>
      </c>
      <c r="G467" s="343">
        <v>0</v>
      </c>
      <c r="H467" s="343">
        <v>148.55923204173524</v>
      </c>
      <c r="I467" s="343">
        <v>156.81837146699064</v>
      </c>
      <c r="J467" s="343">
        <v>164.95148466905579</v>
      </c>
      <c r="K467" s="343">
        <v>166.36125837477877</v>
      </c>
      <c r="L467" s="343">
        <v>170.79828454215885</v>
      </c>
      <c r="M467" s="343">
        <v>130.43988046347104</v>
      </c>
      <c r="N467" s="343">
        <v>117.18716506315786</v>
      </c>
      <c r="O467" s="343">
        <v>101.72672402063884</v>
      </c>
      <c r="P467" s="343">
        <v>87.975739565834658</v>
      </c>
      <c r="Q467" s="343">
        <v>82.319361509119389</v>
      </c>
      <c r="R467" s="343">
        <v>807.48863109471927</v>
      </c>
      <c r="S467" s="343"/>
    </row>
    <row r="468" spans="1:19">
      <c r="A468" s="168"/>
      <c r="B468" s="341" t="s">
        <v>2727</v>
      </c>
      <c r="C468" s="342" t="s">
        <v>2728</v>
      </c>
      <c r="D468" s="342" t="s">
        <v>29</v>
      </c>
      <c r="E468" s="342" t="s">
        <v>1799</v>
      </c>
      <c r="F468" s="343">
        <v>0</v>
      </c>
      <c r="G468" s="343">
        <v>0</v>
      </c>
      <c r="H468" s="343">
        <v>2.6648146607006993</v>
      </c>
      <c r="I468" s="343">
        <v>1.4603044817740738</v>
      </c>
      <c r="J468" s="343">
        <v>-0.239404420578893</v>
      </c>
      <c r="K468" s="343">
        <v>-1.3848534305153066</v>
      </c>
      <c r="L468" s="343">
        <v>-2.903022108532241</v>
      </c>
      <c r="M468" s="343">
        <v>37.224865725321308</v>
      </c>
      <c r="N468" s="343">
        <v>50.477581125634487</v>
      </c>
      <c r="O468" s="343">
        <v>65.938022168153509</v>
      </c>
      <c r="P468" s="343">
        <v>79.689006622957692</v>
      </c>
      <c r="Q468" s="343">
        <v>85.345384679672961</v>
      </c>
      <c r="R468" s="343">
        <v>-0.40216081715166752</v>
      </c>
      <c r="S468" s="343"/>
    </row>
    <row r="469" spans="1:19">
      <c r="B469" s="341" t="s">
        <v>2729</v>
      </c>
      <c r="C469" s="342" t="s">
        <v>2730</v>
      </c>
      <c r="D469" s="342" t="s">
        <v>29</v>
      </c>
      <c r="E469" s="342" t="s">
        <v>1799</v>
      </c>
      <c r="F469" s="343">
        <v>0</v>
      </c>
      <c r="G469" s="343">
        <v>0</v>
      </c>
      <c r="H469" s="343">
        <v>151.22404670243594</v>
      </c>
      <c r="I469" s="343">
        <v>158.27867594876471</v>
      </c>
      <c r="J469" s="343">
        <v>164.71208024847689</v>
      </c>
      <c r="K469" s="343">
        <v>164.97640494426346</v>
      </c>
      <c r="L469" s="343">
        <v>167.89526243362661</v>
      </c>
      <c r="M469" s="343">
        <v>167.66474618879235</v>
      </c>
      <c r="N469" s="343">
        <v>167.66474618879235</v>
      </c>
      <c r="O469" s="343">
        <v>167.66474618879235</v>
      </c>
      <c r="P469" s="343">
        <v>167.66474618879235</v>
      </c>
      <c r="Q469" s="343">
        <v>167.66474618879235</v>
      </c>
      <c r="R469" s="343">
        <v>807.08647027756763</v>
      </c>
      <c r="S469" s="343"/>
    </row>
    <row r="470" spans="1:19">
      <c r="B470" s="341" t="s">
        <v>2731</v>
      </c>
      <c r="C470" s="342" t="s">
        <v>2732</v>
      </c>
      <c r="D470" s="342" t="s">
        <v>29</v>
      </c>
      <c r="E470" s="342" t="s">
        <v>1799</v>
      </c>
      <c r="F470" s="343">
        <v>0</v>
      </c>
      <c r="G470" s="343">
        <v>0</v>
      </c>
      <c r="H470" s="343">
        <v>0</v>
      </c>
      <c r="I470" s="343">
        <v>0</v>
      </c>
      <c r="J470" s="343">
        <v>0</v>
      </c>
      <c r="K470" s="343">
        <v>0</v>
      </c>
      <c r="L470" s="343">
        <v>0</v>
      </c>
      <c r="M470" s="343">
        <v>0</v>
      </c>
      <c r="N470" s="343">
        <v>0</v>
      </c>
      <c r="O470" s="343">
        <v>0</v>
      </c>
      <c r="P470" s="343">
        <v>0</v>
      </c>
      <c r="Q470" s="343">
        <v>0</v>
      </c>
      <c r="R470" s="343">
        <v>0</v>
      </c>
      <c r="S470" s="343"/>
    </row>
    <row r="471" spans="1:19">
      <c r="B471" s="341" t="s">
        <v>2733</v>
      </c>
      <c r="C471" s="342" t="s">
        <v>2734</v>
      </c>
      <c r="D471" s="344" t="s">
        <v>29</v>
      </c>
      <c r="E471" s="342" t="s">
        <v>1799</v>
      </c>
      <c r="F471" s="348">
        <v>0</v>
      </c>
      <c r="G471" s="345">
        <v>0</v>
      </c>
      <c r="H471" s="345">
        <v>151.22404670243594</v>
      </c>
      <c r="I471" s="345">
        <v>158.27867594876471</v>
      </c>
      <c r="J471" s="345">
        <v>164.71208024847689</v>
      </c>
      <c r="K471" s="345">
        <v>164.97640494426346</v>
      </c>
      <c r="L471" s="345">
        <v>167.89526243362661</v>
      </c>
      <c r="M471" s="345">
        <v>167.66474618879235</v>
      </c>
      <c r="N471" s="345">
        <v>167.66474618879235</v>
      </c>
      <c r="O471" s="345">
        <v>167.66474618879235</v>
      </c>
      <c r="P471" s="345">
        <v>167.66474618879235</v>
      </c>
      <c r="Q471" s="346">
        <v>167.66474618879235</v>
      </c>
      <c r="R471" s="346">
        <v>807.08647027756763</v>
      </c>
      <c r="S471" s="346"/>
    </row>
    <row r="472" spans="1:19">
      <c r="B472" s="341" t="s">
        <v>2735</v>
      </c>
      <c r="C472" s="342" t="s">
        <v>2736</v>
      </c>
      <c r="D472" s="342" t="s">
        <v>29</v>
      </c>
      <c r="E472" s="342" t="s">
        <v>1799</v>
      </c>
      <c r="F472" s="343">
        <v>0</v>
      </c>
      <c r="G472" s="343">
        <v>0</v>
      </c>
      <c r="H472" s="343">
        <v>0</v>
      </c>
      <c r="I472" s="343">
        <v>0</v>
      </c>
      <c r="J472" s="343">
        <v>0</v>
      </c>
      <c r="K472" s="343">
        <v>0</v>
      </c>
      <c r="L472" s="343">
        <v>0</v>
      </c>
      <c r="M472" s="343">
        <v>0</v>
      </c>
      <c r="N472" s="343">
        <v>0</v>
      </c>
      <c r="O472" s="343">
        <v>0</v>
      </c>
      <c r="P472" s="343">
        <v>0</v>
      </c>
      <c r="Q472" s="343">
        <v>0</v>
      </c>
      <c r="R472" s="343">
        <v>0</v>
      </c>
      <c r="S472" s="343"/>
    </row>
    <row r="473" spans="1:19" s="365" customFormat="1">
      <c r="B473" s="341" t="s">
        <v>2737</v>
      </c>
      <c r="C473" s="342" t="s">
        <v>2738</v>
      </c>
      <c r="D473" s="344" t="s">
        <v>29</v>
      </c>
      <c r="E473" s="342" t="s">
        <v>1799</v>
      </c>
      <c r="F473" s="348">
        <v>0</v>
      </c>
      <c r="G473" s="345">
        <v>0</v>
      </c>
      <c r="H473" s="345">
        <v>151.22404670243594</v>
      </c>
      <c r="I473" s="345">
        <v>158.27867594876471</v>
      </c>
      <c r="J473" s="345">
        <v>164.71208024847689</v>
      </c>
      <c r="K473" s="345">
        <v>164.97640494426346</v>
      </c>
      <c r="L473" s="345">
        <v>167.89526243362661</v>
      </c>
      <c r="M473" s="345">
        <v>167.66474618879235</v>
      </c>
      <c r="N473" s="345">
        <v>167.66474618879235</v>
      </c>
      <c r="O473" s="345">
        <v>167.66474618879235</v>
      </c>
      <c r="P473" s="345">
        <v>167.66474618879235</v>
      </c>
      <c r="Q473" s="346">
        <v>167.66474618879235</v>
      </c>
      <c r="R473" s="346">
        <v>807.08647027756763</v>
      </c>
      <c r="S473" s="346"/>
    </row>
    <row r="474" spans="1:19">
      <c r="B474" s="341" t="s">
        <v>2739</v>
      </c>
      <c r="C474" s="342" t="s">
        <v>2740</v>
      </c>
      <c r="D474" s="342" t="s">
        <v>29</v>
      </c>
      <c r="E474" s="342" t="s">
        <v>1799</v>
      </c>
      <c r="F474" s="343">
        <v>0</v>
      </c>
      <c r="G474" s="343">
        <v>0</v>
      </c>
      <c r="H474" s="343">
        <v>0</v>
      </c>
      <c r="I474" s="343">
        <v>0</v>
      </c>
      <c r="J474" s="343">
        <v>0</v>
      </c>
      <c r="K474" s="343">
        <v>0</v>
      </c>
      <c r="L474" s="343">
        <v>0</v>
      </c>
      <c r="M474" s="343">
        <v>0</v>
      </c>
      <c r="N474" s="343">
        <v>0</v>
      </c>
      <c r="O474" s="343">
        <v>0</v>
      </c>
      <c r="P474" s="343">
        <v>0</v>
      </c>
      <c r="Q474" s="343">
        <v>0</v>
      </c>
      <c r="R474" s="343">
        <v>0</v>
      </c>
      <c r="S474" s="343"/>
    </row>
    <row r="475" spans="1:19" s="341" customFormat="1">
      <c r="B475" s="341" t="s">
        <v>2741</v>
      </c>
      <c r="C475" s="342" t="s">
        <v>2742</v>
      </c>
      <c r="D475" s="344" t="s">
        <v>29</v>
      </c>
      <c r="E475" s="342" t="s">
        <v>1799</v>
      </c>
      <c r="F475" s="352">
        <v>0</v>
      </c>
      <c r="G475" s="353">
        <v>0</v>
      </c>
      <c r="H475" s="353">
        <v>151.22404670243594</v>
      </c>
      <c r="I475" s="353">
        <v>158.27867594876471</v>
      </c>
      <c r="J475" s="353">
        <v>164.71208024847689</v>
      </c>
      <c r="K475" s="353">
        <v>164.97640494426346</v>
      </c>
      <c r="L475" s="353">
        <v>167.89526243362661</v>
      </c>
      <c r="M475" s="353">
        <v>167.66474618879235</v>
      </c>
      <c r="N475" s="353">
        <v>167.66474618879235</v>
      </c>
      <c r="O475" s="353">
        <v>167.66474618879235</v>
      </c>
      <c r="P475" s="353">
        <v>167.66474618879235</v>
      </c>
      <c r="Q475" s="354">
        <v>167.66474618879235</v>
      </c>
      <c r="R475" s="354">
        <v>807.08647027756763</v>
      </c>
      <c r="S475" s="354"/>
    </row>
    <row r="476" spans="1:19">
      <c r="A476" s="168"/>
      <c r="B476" s="341" t="s">
        <v>2743</v>
      </c>
      <c r="C476" s="342" t="s">
        <v>2744</v>
      </c>
      <c r="D476" s="342" t="s">
        <v>29</v>
      </c>
      <c r="E476" s="342" t="s">
        <v>1799</v>
      </c>
      <c r="F476" s="343">
        <v>0</v>
      </c>
      <c r="G476" s="343">
        <v>0</v>
      </c>
      <c r="H476" s="343">
        <v>0.95864418926838624</v>
      </c>
      <c r="I476" s="343">
        <v>2.2653338880426408</v>
      </c>
      <c r="J476" s="343">
        <v>2.901841551282947</v>
      </c>
      <c r="K476" s="343">
        <v>1.0951327982802113</v>
      </c>
      <c r="L476" s="343">
        <v>1.3827587696547505</v>
      </c>
      <c r="M476" s="343">
        <v>0</v>
      </c>
      <c r="N476" s="343">
        <v>0</v>
      </c>
      <c r="O476" s="343">
        <v>0</v>
      </c>
      <c r="P476" s="343">
        <v>0</v>
      </c>
      <c r="Q476" s="343">
        <v>0</v>
      </c>
      <c r="R476" s="343">
        <v>8.6037111965289359</v>
      </c>
      <c r="S476" s="343"/>
    </row>
    <row r="477" spans="1:19" ht="12.75" customHeight="1">
      <c r="B477" s="341" t="s">
        <v>2745</v>
      </c>
      <c r="C477" s="342" t="s">
        <v>2746</v>
      </c>
      <c r="D477" s="342" t="s">
        <v>29</v>
      </c>
      <c r="E477" s="342" t="s">
        <v>1799</v>
      </c>
      <c r="F477" s="343">
        <v>0</v>
      </c>
      <c r="G477" s="343">
        <v>0</v>
      </c>
      <c r="H477" s="343">
        <v>0</v>
      </c>
      <c r="I477" s="343">
        <v>0</v>
      </c>
      <c r="J477" s="343">
        <v>0</v>
      </c>
      <c r="K477" s="343">
        <v>0</v>
      </c>
      <c r="L477" s="343">
        <v>0</v>
      </c>
      <c r="M477" s="343">
        <v>0</v>
      </c>
      <c r="N477" s="343">
        <v>0</v>
      </c>
      <c r="O477" s="343">
        <v>0</v>
      </c>
      <c r="P477" s="343">
        <v>0</v>
      </c>
      <c r="Q477" s="343">
        <v>0</v>
      </c>
      <c r="R477" s="343">
        <v>0</v>
      </c>
      <c r="S477" s="343"/>
    </row>
    <row r="478" spans="1:19" ht="12.75" customHeight="1">
      <c r="B478" s="341" t="s">
        <v>2747</v>
      </c>
      <c r="C478" s="342" t="s">
        <v>2748</v>
      </c>
      <c r="D478" s="342" t="s">
        <v>29</v>
      </c>
      <c r="E478" s="342" t="s">
        <v>1799</v>
      </c>
      <c r="F478" s="343">
        <v>0</v>
      </c>
      <c r="G478" s="343">
        <v>0</v>
      </c>
      <c r="H478" s="343">
        <v>31.366877019089202</v>
      </c>
      <c r="I478" s="343">
        <v>32.264126585489862</v>
      </c>
      <c r="J478" s="343">
        <v>33.11371725293602</v>
      </c>
      <c r="K478" s="343">
        <v>30.696424992728442</v>
      </c>
      <c r="L478" s="343">
        <v>24.845774645280343</v>
      </c>
      <c r="M478" s="343">
        <v>28.363007943665991</v>
      </c>
      <c r="N478" s="343">
        <v>28.417237962607558</v>
      </c>
      <c r="O478" s="343">
        <v>28.380431415758771</v>
      </c>
      <c r="P478" s="343">
        <v>28.244284985636263</v>
      </c>
      <c r="Q478" s="343">
        <v>28.15255195987671</v>
      </c>
      <c r="R478" s="343">
        <v>152.28692049552387</v>
      </c>
      <c r="S478" s="343"/>
    </row>
    <row r="479" spans="1:19">
      <c r="B479" s="341" t="s">
        <v>2749</v>
      </c>
      <c r="C479" s="342" t="s">
        <v>2750</v>
      </c>
      <c r="D479" s="342" t="s">
        <v>29</v>
      </c>
      <c r="E479" s="342" t="s">
        <v>1799</v>
      </c>
      <c r="F479" s="343">
        <v>0</v>
      </c>
      <c r="G479" s="343">
        <v>0</v>
      </c>
      <c r="H479" s="343">
        <v>0.1655191047145666</v>
      </c>
      <c r="I479" s="343">
        <v>9.5003888872418854E-2</v>
      </c>
      <c r="J479" s="343">
        <v>3.6288523419333481E-2</v>
      </c>
      <c r="K479" s="343">
        <v>8.4010650043208554E-3</v>
      </c>
      <c r="L479" s="343">
        <v>1.8137782410120862E-3</v>
      </c>
      <c r="M479" s="343">
        <v>-0.32132566300307125</v>
      </c>
      <c r="N479" s="343">
        <v>-3.3935981372862609</v>
      </c>
      <c r="O479" s="343">
        <v>5.9149602825286189</v>
      </c>
      <c r="P479" s="343">
        <v>3.411490702700247</v>
      </c>
      <c r="Q479" s="343">
        <v>2.8725049019105775</v>
      </c>
      <c r="R479" s="343">
        <v>0.30702636025165186</v>
      </c>
      <c r="S479" s="343"/>
    </row>
    <row r="480" spans="1:19">
      <c r="B480" s="341" t="s">
        <v>2751</v>
      </c>
      <c r="C480" s="342" t="s">
        <v>2752</v>
      </c>
      <c r="D480" s="342" t="s">
        <v>29</v>
      </c>
      <c r="E480" s="342" t="s">
        <v>1799</v>
      </c>
      <c r="F480" s="343">
        <v>0</v>
      </c>
      <c r="G480" s="343">
        <v>0</v>
      </c>
      <c r="H480" s="343">
        <v>0</v>
      </c>
      <c r="I480" s="343">
        <v>0</v>
      </c>
      <c r="J480" s="343">
        <v>0</v>
      </c>
      <c r="K480" s="343">
        <v>1.0233513799037506</v>
      </c>
      <c r="L480" s="343">
        <v>1.7155527131305293</v>
      </c>
      <c r="M480" s="343">
        <v>0</v>
      </c>
      <c r="N480" s="343">
        <v>0</v>
      </c>
      <c r="O480" s="343">
        <v>0</v>
      </c>
      <c r="P480" s="343">
        <v>0</v>
      </c>
      <c r="Q480" s="343">
        <v>0</v>
      </c>
      <c r="R480" s="343">
        <v>2.7389040930342796</v>
      </c>
      <c r="S480" s="343"/>
    </row>
    <row r="481" spans="1:19">
      <c r="B481" s="341" t="s">
        <v>2753</v>
      </c>
      <c r="C481" s="342" t="s">
        <v>2754</v>
      </c>
      <c r="D481" s="342" t="s">
        <v>29</v>
      </c>
      <c r="E481" s="342" t="s">
        <v>1799</v>
      </c>
      <c r="F481" s="343">
        <v>0</v>
      </c>
      <c r="G481" s="343">
        <v>0</v>
      </c>
      <c r="H481" s="343">
        <v>0</v>
      </c>
      <c r="I481" s="343">
        <v>0</v>
      </c>
      <c r="J481" s="343">
        <v>0</v>
      </c>
      <c r="K481" s="343">
        <v>0</v>
      </c>
      <c r="L481" s="343">
        <v>0</v>
      </c>
      <c r="M481" s="343">
        <v>0</v>
      </c>
      <c r="N481" s="343">
        <v>0</v>
      </c>
      <c r="O481" s="343">
        <v>0</v>
      </c>
      <c r="P481" s="343">
        <v>0</v>
      </c>
      <c r="Q481" s="343">
        <v>0</v>
      </c>
      <c r="R481" s="343">
        <v>0</v>
      </c>
      <c r="S481" s="343"/>
    </row>
    <row r="482" spans="1:19">
      <c r="B482" s="341" t="s">
        <v>2755</v>
      </c>
      <c r="C482" s="342" t="s">
        <v>2756</v>
      </c>
      <c r="D482" s="342" t="s">
        <v>29</v>
      </c>
      <c r="E482" s="342" t="s">
        <v>1799</v>
      </c>
      <c r="F482" s="343">
        <v>0</v>
      </c>
      <c r="G482" s="343">
        <v>0</v>
      </c>
      <c r="H482" s="343">
        <v>0</v>
      </c>
      <c r="I482" s="343">
        <v>0</v>
      </c>
      <c r="J482" s="343">
        <v>0</v>
      </c>
      <c r="K482" s="343">
        <v>0</v>
      </c>
      <c r="L482" s="343">
        <v>0</v>
      </c>
      <c r="M482" s="343">
        <v>0</v>
      </c>
      <c r="N482" s="343">
        <v>0</v>
      </c>
      <c r="O482" s="343">
        <v>0</v>
      </c>
      <c r="P482" s="343">
        <v>0</v>
      </c>
      <c r="Q482" s="343">
        <v>0</v>
      </c>
      <c r="R482" s="343">
        <v>0</v>
      </c>
      <c r="S482" s="343"/>
    </row>
    <row r="483" spans="1:19" s="365" customFormat="1">
      <c r="B483" s="341" t="s">
        <v>2757</v>
      </c>
      <c r="C483" s="342" t="s">
        <v>2758</v>
      </c>
      <c r="D483" s="342" t="s">
        <v>29</v>
      </c>
      <c r="E483" s="342" t="s">
        <v>1799</v>
      </c>
      <c r="F483" s="343">
        <v>0</v>
      </c>
      <c r="G483" s="343">
        <v>0</v>
      </c>
      <c r="H483" s="343">
        <v>0</v>
      </c>
      <c r="I483" s="343">
        <v>0</v>
      </c>
      <c r="J483" s="343">
        <v>0</v>
      </c>
      <c r="K483" s="343">
        <v>0</v>
      </c>
      <c r="L483" s="343">
        <v>0</v>
      </c>
      <c r="M483" s="343">
        <v>0</v>
      </c>
      <c r="N483" s="343">
        <v>0</v>
      </c>
      <c r="O483" s="343">
        <v>0</v>
      </c>
      <c r="P483" s="343">
        <v>0</v>
      </c>
      <c r="Q483" s="343">
        <v>0</v>
      </c>
      <c r="R483" s="343">
        <v>0</v>
      </c>
      <c r="S483" s="343"/>
    </row>
    <row r="484" spans="1:19" s="365" customFormat="1">
      <c r="B484" s="341" t="s">
        <v>2759</v>
      </c>
      <c r="C484" s="342" t="s">
        <v>2760</v>
      </c>
      <c r="D484" s="344" t="s">
        <v>29</v>
      </c>
      <c r="E484" s="342" t="s">
        <v>1799</v>
      </c>
      <c r="F484" s="348">
        <v>0</v>
      </c>
      <c r="G484" s="345">
        <v>0</v>
      </c>
      <c r="H484" s="345">
        <v>32.491040313072155</v>
      </c>
      <c r="I484" s="345">
        <v>34.624464362404922</v>
      </c>
      <c r="J484" s="345">
        <v>36.051847327638299</v>
      </c>
      <c r="K484" s="345">
        <v>32.823310235916722</v>
      </c>
      <c r="L484" s="345">
        <v>27.945899906306632</v>
      </c>
      <c r="M484" s="345">
        <v>28.041682280662918</v>
      </c>
      <c r="N484" s="345">
        <v>25.023639825321297</v>
      </c>
      <c r="O484" s="345">
        <v>34.295391698287389</v>
      </c>
      <c r="P484" s="345">
        <v>31.655775688336512</v>
      </c>
      <c r="Q484" s="346">
        <v>31.025056861787288</v>
      </c>
      <c r="R484" s="346">
        <v>163.93656214533871</v>
      </c>
      <c r="S484" s="346"/>
    </row>
    <row r="485" spans="1:19" s="365" customFormat="1">
      <c r="B485" s="341" t="s">
        <v>2761</v>
      </c>
      <c r="C485" s="342" t="s">
        <v>2762</v>
      </c>
      <c r="D485" s="342" t="s">
        <v>29</v>
      </c>
      <c r="E485" s="342" t="s">
        <v>1799</v>
      </c>
      <c r="F485" s="343">
        <v>0</v>
      </c>
      <c r="G485" s="343">
        <v>0</v>
      </c>
      <c r="H485" s="343">
        <v>0.79411270321913463</v>
      </c>
      <c r="I485" s="343">
        <v>0.40966505627875449</v>
      </c>
      <c r="J485" s="343">
        <v>-0.13076449509254218</v>
      </c>
      <c r="K485" s="343">
        <v>-0.43805984019884647</v>
      </c>
      <c r="L485" s="343">
        <v>-0.74823607487055099</v>
      </c>
      <c r="M485" s="343">
        <v>11.265140598271763</v>
      </c>
      <c r="N485" s="343">
        <v>14.283183053613385</v>
      </c>
      <c r="O485" s="343">
        <v>5.0114311806472926</v>
      </c>
      <c r="P485" s="343">
        <v>7.6510471905981703</v>
      </c>
      <c r="Q485" s="343">
        <v>8.2817660171473939</v>
      </c>
      <c r="R485" s="343">
        <v>-0.11328265066405052</v>
      </c>
      <c r="S485" s="343"/>
    </row>
    <row r="486" spans="1:19" s="365" customFormat="1">
      <c r="B486" s="341" t="s">
        <v>2763</v>
      </c>
      <c r="C486" s="342" t="s">
        <v>2764</v>
      </c>
      <c r="D486" s="342" t="s">
        <v>29</v>
      </c>
      <c r="E486" s="342" t="s">
        <v>1799</v>
      </c>
      <c r="F486" s="348">
        <v>0</v>
      </c>
      <c r="G486" s="345">
        <v>0</v>
      </c>
      <c r="H486" s="345">
        <v>33.285153016291289</v>
      </c>
      <c r="I486" s="345">
        <v>35.034129418683676</v>
      </c>
      <c r="J486" s="345">
        <v>35.921082832545757</v>
      </c>
      <c r="K486" s="345">
        <v>32.385250395717875</v>
      </c>
      <c r="L486" s="345">
        <v>27.197663831436081</v>
      </c>
      <c r="M486" s="345">
        <v>39.306822878934682</v>
      </c>
      <c r="N486" s="345">
        <v>39.306822878934682</v>
      </c>
      <c r="O486" s="345">
        <v>39.306822878934682</v>
      </c>
      <c r="P486" s="345">
        <v>39.306822878934682</v>
      </c>
      <c r="Q486" s="346">
        <v>39.306822878934682</v>
      </c>
      <c r="R486" s="346">
        <v>163.82327949467467</v>
      </c>
      <c r="S486" s="346"/>
    </row>
    <row r="487" spans="1:19" s="365" customFormat="1">
      <c r="B487" s="341" t="s">
        <v>2765</v>
      </c>
      <c r="C487" s="342" t="s">
        <v>2766</v>
      </c>
      <c r="D487" s="342" t="s">
        <v>29</v>
      </c>
      <c r="E487" s="342" t="s">
        <v>1799</v>
      </c>
      <c r="F487" s="343">
        <v>0</v>
      </c>
      <c r="G487" s="343">
        <v>0</v>
      </c>
      <c r="H487" s="343">
        <v>14.843784364131452</v>
      </c>
      <c r="I487" s="343">
        <v>15.27722286756401</v>
      </c>
      <c r="J487" s="343">
        <v>15.723317775296955</v>
      </c>
      <c r="K487" s="343">
        <v>13.432483249736846</v>
      </c>
      <c r="L487" s="343">
        <v>13.824711760629128</v>
      </c>
      <c r="M487" s="343">
        <v>0</v>
      </c>
      <c r="N487" s="343">
        <v>0</v>
      </c>
      <c r="O487" s="343">
        <v>0</v>
      </c>
      <c r="P487" s="343">
        <v>0</v>
      </c>
      <c r="Q487" s="343">
        <v>0</v>
      </c>
      <c r="R487" s="343">
        <v>73.101520017358396</v>
      </c>
      <c r="S487" s="343"/>
    </row>
    <row r="488" spans="1:19" s="365" customFormat="1">
      <c r="B488" s="341" t="s">
        <v>2767</v>
      </c>
      <c r="C488" s="342" t="s">
        <v>2768</v>
      </c>
      <c r="D488" s="344" t="s">
        <v>29</v>
      </c>
      <c r="E488" s="342" t="s">
        <v>1799</v>
      </c>
      <c r="F488" s="348">
        <v>0</v>
      </c>
      <c r="G488" s="345">
        <v>0</v>
      </c>
      <c r="H488" s="345">
        <v>48.128937380422741</v>
      </c>
      <c r="I488" s="345">
        <v>50.311352286247683</v>
      </c>
      <c r="J488" s="345">
        <v>51.644400607842712</v>
      </c>
      <c r="K488" s="345">
        <v>45.817733645454723</v>
      </c>
      <c r="L488" s="345">
        <v>41.02237559206521</v>
      </c>
      <c r="M488" s="345">
        <v>39.306822878934682</v>
      </c>
      <c r="N488" s="345">
        <v>39.306822878934682</v>
      </c>
      <c r="O488" s="345">
        <v>39.306822878934682</v>
      </c>
      <c r="P488" s="345">
        <v>39.306822878934682</v>
      </c>
      <c r="Q488" s="346">
        <v>39.306822878934682</v>
      </c>
      <c r="R488" s="346">
        <v>236.92479951203308</v>
      </c>
      <c r="S488" s="346"/>
    </row>
    <row r="489" spans="1:19" s="365" customFormat="1">
      <c r="B489" s="341" t="s">
        <v>2769</v>
      </c>
      <c r="C489" s="342" t="s">
        <v>2770</v>
      </c>
      <c r="D489" s="342" t="s">
        <v>29</v>
      </c>
      <c r="E489" s="342" t="s">
        <v>1799</v>
      </c>
      <c r="F489" s="343">
        <v>0</v>
      </c>
      <c r="G489" s="343">
        <v>0</v>
      </c>
      <c r="H489" s="343">
        <v>0</v>
      </c>
      <c r="I489" s="343">
        <v>0</v>
      </c>
      <c r="J489" s="343">
        <v>0</v>
      </c>
      <c r="K489" s="343">
        <v>0</v>
      </c>
      <c r="L489" s="343">
        <v>0</v>
      </c>
      <c r="M489" s="343">
        <v>0</v>
      </c>
      <c r="N489" s="343">
        <v>0</v>
      </c>
      <c r="O489" s="343">
        <v>0</v>
      </c>
      <c r="P489" s="343">
        <v>0</v>
      </c>
      <c r="Q489" s="343">
        <v>0</v>
      </c>
      <c r="R489" s="343">
        <v>0</v>
      </c>
      <c r="S489" s="343"/>
    </row>
    <row r="490" spans="1:19" s="365" customFormat="1">
      <c r="B490" s="341" t="s">
        <v>2771</v>
      </c>
      <c r="C490" s="342" t="s">
        <v>2772</v>
      </c>
      <c r="D490" s="344" t="s">
        <v>29</v>
      </c>
      <c r="E490" s="342" t="s">
        <v>1799</v>
      </c>
      <c r="F490" s="348">
        <v>0</v>
      </c>
      <c r="G490" s="345">
        <v>0</v>
      </c>
      <c r="H490" s="345">
        <v>48.128937380422741</v>
      </c>
      <c r="I490" s="345">
        <v>50.31135228624769</v>
      </c>
      <c r="J490" s="345">
        <v>51.644400607842712</v>
      </c>
      <c r="K490" s="345">
        <v>45.81773364545473</v>
      </c>
      <c r="L490" s="345">
        <v>41.02237559206521</v>
      </c>
      <c r="M490" s="345">
        <v>39.306822878934682</v>
      </c>
      <c r="N490" s="345">
        <v>39.306822878934682</v>
      </c>
      <c r="O490" s="345">
        <v>39.306822878934682</v>
      </c>
      <c r="P490" s="345">
        <v>39.306822878934682</v>
      </c>
      <c r="Q490" s="346">
        <v>39.306822878934682</v>
      </c>
      <c r="R490" s="346">
        <v>236.92479951203308</v>
      </c>
      <c r="S490" s="346"/>
    </row>
    <row r="491" spans="1:19" s="365" customFormat="1">
      <c r="B491" s="341" t="s">
        <v>2773</v>
      </c>
      <c r="C491" s="342" t="s">
        <v>2774</v>
      </c>
      <c r="D491" s="342" t="s">
        <v>29</v>
      </c>
      <c r="E491" s="342" t="s">
        <v>1799</v>
      </c>
      <c r="F491" s="343">
        <v>0</v>
      </c>
      <c r="G491" s="343">
        <v>0</v>
      </c>
      <c r="H491" s="343">
        <v>0</v>
      </c>
      <c r="I491" s="343">
        <v>0</v>
      </c>
      <c r="J491" s="343">
        <v>0</v>
      </c>
      <c r="K491" s="343">
        <v>0</v>
      </c>
      <c r="L491" s="343">
        <v>0</v>
      </c>
      <c r="M491" s="343">
        <v>0</v>
      </c>
      <c r="N491" s="343">
        <v>0</v>
      </c>
      <c r="O491" s="343">
        <v>0</v>
      </c>
      <c r="P491" s="343">
        <v>0</v>
      </c>
      <c r="Q491" s="343">
        <v>0</v>
      </c>
      <c r="R491" s="343">
        <v>0</v>
      </c>
      <c r="S491" s="343"/>
    </row>
    <row r="492" spans="1:19" s="365" customFormat="1">
      <c r="A492" s="166"/>
      <c r="B492" s="341" t="s">
        <v>2775</v>
      </c>
      <c r="C492" s="342" t="s">
        <v>2776</v>
      </c>
      <c r="D492" s="344" t="s">
        <v>29</v>
      </c>
      <c r="E492" s="342" t="s">
        <v>1799</v>
      </c>
      <c r="F492" s="348">
        <v>0</v>
      </c>
      <c r="G492" s="345">
        <v>0</v>
      </c>
      <c r="H492" s="345">
        <v>48.128937380422741</v>
      </c>
      <c r="I492" s="345">
        <v>50.31135228624769</v>
      </c>
      <c r="J492" s="345">
        <v>51.644400607842712</v>
      </c>
      <c r="K492" s="345">
        <v>45.81773364545473</v>
      </c>
      <c r="L492" s="345">
        <v>41.02237559206521</v>
      </c>
      <c r="M492" s="345">
        <v>39.306822878934682</v>
      </c>
      <c r="N492" s="345">
        <v>39.306822878934682</v>
      </c>
      <c r="O492" s="345">
        <v>39.306822878934682</v>
      </c>
      <c r="P492" s="345">
        <v>39.306822878934682</v>
      </c>
      <c r="Q492" s="346">
        <v>39.306822878934682</v>
      </c>
      <c r="R492" s="346">
        <v>236.92479951203308</v>
      </c>
      <c r="S492" s="346"/>
    </row>
    <row r="493" spans="1:19" s="341" customFormat="1" ht="12.75" customHeight="1">
      <c r="B493" s="341" t="s">
        <v>2777</v>
      </c>
      <c r="C493" s="342" t="s">
        <v>2778</v>
      </c>
      <c r="D493" s="341" t="s">
        <v>2779</v>
      </c>
      <c r="E493" s="342" t="s">
        <v>1799</v>
      </c>
      <c r="F493" s="367">
        <v>1</v>
      </c>
      <c r="G493" s="367">
        <v>1</v>
      </c>
      <c r="H493" s="367">
        <v>1</v>
      </c>
      <c r="I493" s="367">
        <v>1</v>
      </c>
      <c r="J493" s="367">
        <v>1</v>
      </c>
      <c r="K493" s="367">
        <v>1</v>
      </c>
      <c r="L493" s="367">
        <v>1</v>
      </c>
      <c r="M493" s="367">
        <v>1</v>
      </c>
      <c r="N493" s="367">
        <v>1</v>
      </c>
      <c r="O493" s="367">
        <v>1</v>
      </c>
      <c r="P493" s="367">
        <v>1</v>
      </c>
      <c r="Q493" s="367">
        <v>1</v>
      </c>
      <c r="R493" s="367"/>
      <c r="S493" s="367"/>
    </row>
    <row r="494" spans="1:19" s="341" customFormat="1">
      <c r="B494" s="341" t="s">
        <v>2780</v>
      </c>
      <c r="C494" s="342" t="s">
        <v>2781</v>
      </c>
      <c r="D494" s="368" t="s">
        <v>2782</v>
      </c>
      <c r="E494" s="342" t="s">
        <v>1799</v>
      </c>
      <c r="F494" s="369"/>
      <c r="G494" s="369"/>
      <c r="H494" s="369"/>
      <c r="I494" s="369"/>
      <c r="J494" s="369"/>
      <c r="K494" s="369"/>
      <c r="L494" s="369"/>
      <c r="M494" s="369"/>
      <c r="N494" s="369"/>
      <c r="O494" s="369"/>
      <c r="P494" s="370"/>
      <c r="Q494" s="369"/>
      <c r="R494" s="369">
        <v>0</v>
      </c>
      <c r="S494" s="369"/>
    </row>
    <row r="495" spans="1:19">
      <c r="B495" s="341" t="s">
        <v>2783</v>
      </c>
      <c r="C495" s="342" t="s">
        <v>2784</v>
      </c>
      <c r="D495" s="108" t="s">
        <v>64</v>
      </c>
      <c r="E495" s="342" t="s">
        <v>1799</v>
      </c>
      <c r="F495" s="195"/>
      <c r="G495" s="195"/>
      <c r="H495" s="195"/>
      <c r="I495" s="195"/>
      <c r="J495" s="195"/>
      <c r="K495" s="195"/>
      <c r="L495" s="195"/>
      <c r="M495" s="195"/>
      <c r="N495" s="195"/>
      <c r="O495" s="195"/>
      <c r="P495" s="196"/>
      <c r="Q495" s="195"/>
      <c r="R495" s="195">
        <v>3.6654386231151637E-2</v>
      </c>
      <c r="S495" s="195"/>
    </row>
    <row r="496" spans="1:19">
      <c r="B496" s="341" t="s">
        <v>2785</v>
      </c>
      <c r="C496" s="342" t="s">
        <v>2786</v>
      </c>
      <c r="D496" s="108" t="s">
        <v>64</v>
      </c>
      <c r="E496" s="342" t="s">
        <v>1799</v>
      </c>
      <c r="F496" s="195"/>
      <c r="G496" s="195"/>
      <c r="H496" s="195"/>
      <c r="I496" s="195"/>
      <c r="J496" s="195"/>
      <c r="K496" s="195"/>
      <c r="L496" s="195"/>
      <c r="M496" s="195"/>
      <c r="N496" s="195"/>
      <c r="O496" s="195"/>
      <c r="P496" s="196"/>
      <c r="Q496" s="195"/>
      <c r="R496" s="195">
        <v>4.8658597833774749E-2</v>
      </c>
      <c r="S496" s="195"/>
    </row>
    <row r="497" spans="2:19">
      <c r="B497" s="341" t="s">
        <v>2787</v>
      </c>
      <c r="C497" s="342" t="s">
        <v>2788</v>
      </c>
      <c r="D497" s="108" t="s">
        <v>64</v>
      </c>
      <c r="E497" s="342" t="s">
        <v>1799</v>
      </c>
      <c r="F497" s="195"/>
      <c r="G497" s="195"/>
      <c r="H497" s="195"/>
      <c r="I497" s="195"/>
      <c r="J497" s="195"/>
      <c r="K497" s="195"/>
      <c r="L497" s="195"/>
      <c r="M497" s="195"/>
      <c r="N497" s="195"/>
      <c r="O497" s="195"/>
      <c r="P497" s="196"/>
      <c r="Q497" s="195"/>
      <c r="R497" s="195">
        <v>3.6654386231151637E-2</v>
      </c>
      <c r="S497" s="195"/>
    </row>
    <row r="498" spans="2:19">
      <c r="B498" s="341" t="s">
        <v>2789</v>
      </c>
      <c r="C498" s="342" t="s">
        <v>2790</v>
      </c>
      <c r="D498" s="108" t="s">
        <v>64</v>
      </c>
      <c r="E498" s="342" t="s">
        <v>1799</v>
      </c>
      <c r="F498" s="195"/>
      <c r="G498" s="195"/>
      <c r="H498" s="195"/>
      <c r="I498" s="195"/>
      <c r="J498" s="195"/>
      <c r="K498" s="195"/>
      <c r="L498" s="195"/>
      <c r="M498" s="195"/>
      <c r="N498" s="195"/>
      <c r="O498" s="195"/>
      <c r="P498" s="196"/>
      <c r="Q498" s="195"/>
      <c r="R498" s="195">
        <v>3.6654386231151637E-2</v>
      </c>
      <c r="S498" s="195"/>
    </row>
    <row r="499" spans="2:19">
      <c r="B499" s="341" t="s">
        <v>2791</v>
      </c>
      <c r="C499" s="342" t="s">
        <v>2792</v>
      </c>
      <c r="D499" s="108" t="s">
        <v>64</v>
      </c>
      <c r="E499" s="342" t="s">
        <v>1799</v>
      </c>
      <c r="F499" s="195"/>
      <c r="G499" s="195"/>
      <c r="H499" s="195"/>
      <c r="I499" s="195"/>
      <c r="J499" s="195"/>
      <c r="K499" s="195"/>
      <c r="L499" s="195"/>
      <c r="M499" s="195"/>
      <c r="N499" s="195"/>
      <c r="O499" s="195"/>
      <c r="P499" s="196"/>
      <c r="Q499" s="195"/>
      <c r="R499" s="195">
        <v>3.6654386231151637E-2</v>
      </c>
      <c r="S499" s="195"/>
    </row>
    <row r="500" spans="2:19">
      <c r="B500" s="341" t="s">
        <v>2793</v>
      </c>
      <c r="C500" s="342" t="s">
        <v>2794</v>
      </c>
      <c r="D500" s="108" t="s">
        <v>64</v>
      </c>
      <c r="E500" s="342" t="s">
        <v>1799</v>
      </c>
      <c r="F500" s="195"/>
      <c r="G500" s="195"/>
      <c r="H500" s="195"/>
      <c r="I500" s="195"/>
      <c r="J500" s="195"/>
      <c r="K500" s="195"/>
      <c r="L500" s="195"/>
      <c r="M500" s="195"/>
      <c r="N500" s="195"/>
      <c r="O500" s="195"/>
      <c r="P500" s="196"/>
      <c r="Q500" s="195"/>
      <c r="R500" s="195">
        <v>4.8423423146983571E-2</v>
      </c>
      <c r="S500" s="195"/>
    </row>
    <row r="501" spans="2:19">
      <c r="B501" s="341" t="s">
        <v>2795</v>
      </c>
      <c r="C501" s="342" t="s">
        <v>2796</v>
      </c>
      <c r="D501" s="108" t="s">
        <v>64</v>
      </c>
      <c r="E501" s="342" t="s">
        <v>1799</v>
      </c>
      <c r="F501" s="195"/>
      <c r="G501" s="195"/>
      <c r="H501" s="195"/>
      <c r="I501" s="195"/>
      <c r="J501" s="195"/>
      <c r="K501" s="195"/>
      <c r="L501" s="195"/>
      <c r="M501" s="195"/>
      <c r="N501" s="195"/>
      <c r="O501" s="195"/>
      <c r="P501" s="196"/>
      <c r="Q501" s="195"/>
      <c r="R501" s="195">
        <v>3.6654386231151637E-2</v>
      </c>
      <c r="S501" s="195"/>
    </row>
    <row r="502" spans="2:19">
      <c r="B502" s="341" t="s">
        <v>2797</v>
      </c>
      <c r="C502" s="342" t="s">
        <v>2798</v>
      </c>
      <c r="D502" s="108" t="s">
        <v>64</v>
      </c>
      <c r="E502" s="342" t="s">
        <v>1799</v>
      </c>
      <c r="F502" s="195"/>
      <c r="G502" s="195"/>
      <c r="H502" s="195"/>
      <c r="I502" s="195"/>
      <c r="J502" s="195"/>
      <c r="K502" s="195"/>
      <c r="L502" s="195"/>
      <c r="M502" s="195"/>
      <c r="N502" s="195"/>
      <c r="O502" s="195"/>
      <c r="P502" s="196"/>
      <c r="Q502" s="195"/>
      <c r="R502" s="195">
        <v>4.4637711803768042E-2</v>
      </c>
      <c r="S502" s="195"/>
    </row>
    <row r="503" spans="2:19">
      <c r="B503" s="341" t="s">
        <v>2799</v>
      </c>
      <c r="C503" s="342" t="s">
        <v>2800</v>
      </c>
      <c r="D503" s="108" t="s">
        <v>64</v>
      </c>
      <c r="E503" s="342" t="s">
        <v>1799</v>
      </c>
      <c r="F503" s="195"/>
      <c r="G503" s="195"/>
      <c r="H503" s="195"/>
      <c r="I503" s="195"/>
      <c r="J503" s="195"/>
      <c r="K503" s="195"/>
      <c r="L503" s="195"/>
      <c r="M503" s="195"/>
      <c r="N503" s="195"/>
      <c r="O503" s="195"/>
      <c r="P503" s="196"/>
      <c r="Q503" s="195"/>
      <c r="R503" s="195">
        <v>3.7516034093461569E-2</v>
      </c>
      <c r="S503" s="195"/>
    </row>
    <row r="504" spans="2:19">
      <c r="B504" s="341" t="s">
        <v>2801</v>
      </c>
      <c r="C504" s="342" t="s">
        <v>2802</v>
      </c>
      <c r="D504" s="108" t="s">
        <v>64</v>
      </c>
      <c r="E504" s="342" t="s">
        <v>1799</v>
      </c>
      <c r="F504" s="195"/>
      <c r="G504" s="195"/>
      <c r="H504" s="195"/>
      <c r="I504" s="195"/>
      <c r="J504" s="195"/>
      <c r="K504" s="195"/>
      <c r="L504" s="195"/>
      <c r="M504" s="195"/>
      <c r="N504" s="195"/>
      <c r="O504" s="195"/>
      <c r="P504" s="196"/>
      <c r="Q504" s="195"/>
      <c r="R504" s="195">
        <v>2.5333341142498911E-2</v>
      </c>
      <c r="S504" s="195"/>
    </row>
    <row r="505" spans="2:19">
      <c r="B505" s="341" t="s">
        <v>2803</v>
      </c>
      <c r="C505" s="342" t="s">
        <v>2804</v>
      </c>
      <c r="D505" s="108" t="s">
        <v>64</v>
      </c>
      <c r="E505" s="342" t="s">
        <v>1799</v>
      </c>
      <c r="F505" s="195"/>
      <c r="G505" s="195"/>
      <c r="H505" s="195"/>
      <c r="I505" s="195"/>
      <c r="J505" s="195"/>
      <c r="K505" s="195"/>
      <c r="L505" s="195"/>
      <c r="M505" s="195"/>
      <c r="N505" s="195"/>
      <c r="O505" s="195"/>
      <c r="P505" s="196"/>
      <c r="Q505" s="195"/>
      <c r="R505" s="195">
        <v>3.6654386231151637E-2</v>
      </c>
      <c r="S505" s="195"/>
    </row>
    <row r="506" spans="2:19">
      <c r="B506" s="341" t="s">
        <v>2805</v>
      </c>
      <c r="C506" s="342" t="s">
        <v>2806</v>
      </c>
      <c r="D506" s="108" t="s">
        <v>64</v>
      </c>
      <c r="E506" s="342" t="s">
        <v>1799</v>
      </c>
      <c r="F506" s="195"/>
      <c r="G506" s="195"/>
      <c r="H506" s="195"/>
      <c r="I506" s="195"/>
      <c r="J506" s="195"/>
      <c r="K506" s="195"/>
      <c r="L506" s="195"/>
      <c r="M506" s="195"/>
      <c r="N506" s="195"/>
      <c r="O506" s="195"/>
      <c r="P506" s="196"/>
      <c r="Q506" s="195"/>
      <c r="R506" s="195">
        <v>3.6654386231151637E-2</v>
      </c>
      <c r="S506" s="195"/>
    </row>
    <row r="507" spans="2:19">
      <c r="B507" s="341" t="s">
        <v>2807</v>
      </c>
      <c r="C507" s="342" t="s">
        <v>2808</v>
      </c>
      <c r="D507" s="108" t="s">
        <v>64</v>
      </c>
      <c r="E507" s="342" t="s">
        <v>1799</v>
      </c>
      <c r="F507" s="195"/>
      <c r="G507" s="195"/>
      <c r="H507" s="195"/>
      <c r="I507" s="195"/>
      <c r="J507" s="195"/>
      <c r="K507" s="195"/>
      <c r="L507" s="195"/>
      <c r="M507" s="195"/>
      <c r="N507" s="195"/>
      <c r="O507" s="195"/>
      <c r="P507" s="196"/>
      <c r="Q507" s="195"/>
      <c r="R507" s="195">
        <v>3.6654386231151637E-2</v>
      </c>
      <c r="S507" s="195"/>
    </row>
    <row r="508" spans="2:19">
      <c r="B508" s="341" t="s">
        <v>2809</v>
      </c>
      <c r="C508" s="342" t="s">
        <v>2810</v>
      </c>
      <c r="D508" s="108" t="s">
        <v>64</v>
      </c>
      <c r="E508" s="342" t="s">
        <v>1799</v>
      </c>
      <c r="F508" s="195"/>
      <c r="G508" s="195"/>
      <c r="H508" s="195"/>
      <c r="I508" s="195"/>
      <c r="J508" s="195"/>
      <c r="K508" s="195"/>
      <c r="L508" s="195"/>
      <c r="M508" s="195"/>
      <c r="N508" s="195"/>
      <c r="O508" s="195"/>
      <c r="P508" s="196"/>
      <c r="Q508" s="195"/>
      <c r="R508" s="195">
        <v>1.3187498346921254E-2</v>
      </c>
      <c r="S508" s="195"/>
    </row>
    <row r="509" spans="2:19">
      <c r="B509" s="341" t="s">
        <v>2811</v>
      </c>
      <c r="C509" s="342" t="s">
        <v>2812</v>
      </c>
      <c r="D509" s="108" t="s">
        <v>64</v>
      </c>
      <c r="E509" s="342" t="s">
        <v>1799</v>
      </c>
      <c r="F509" s="195"/>
      <c r="G509" s="195"/>
      <c r="H509" s="195"/>
      <c r="I509" s="195"/>
      <c r="J509" s="195"/>
      <c r="K509" s="195"/>
      <c r="L509" s="195"/>
      <c r="M509" s="195"/>
      <c r="N509" s="195"/>
      <c r="O509" s="195"/>
      <c r="P509" s="196"/>
      <c r="Q509" s="195"/>
      <c r="R509" s="195">
        <v>3.6654386231151637E-2</v>
      </c>
      <c r="S509" s="195"/>
    </row>
    <row r="510" spans="2:19">
      <c r="B510" s="341" t="s">
        <v>2813</v>
      </c>
      <c r="C510" s="342" t="s">
        <v>2814</v>
      </c>
      <c r="D510" s="108" t="s">
        <v>64</v>
      </c>
      <c r="E510" s="342" t="s">
        <v>1799</v>
      </c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6"/>
      <c r="Q510" s="195"/>
      <c r="R510" s="195">
        <v>2.2457118044296662E-2</v>
      </c>
      <c r="S510" s="195"/>
    </row>
    <row r="511" spans="2:19" s="341" customFormat="1">
      <c r="B511" s="341" t="s">
        <v>2815</v>
      </c>
      <c r="C511" s="342" t="s">
        <v>2816</v>
      </c>
      <c r="D511" s="108" t="s">
        <v>64</v>
      </c>
      <c r="E511" s="342" t="s">
        <v>1799</v>
      </c>
      <c r="F511" s="369"/>
      <c r="G511" s="369"/>
      <c r="H511" s="369"/>
      <c r="I511" s="369"/>
      <c r="J511" s="369"/>
      <c r="K511" s="369"/>
      <c r="L511" s="369"/>
      <c r="M511" s="369"/>
      <c r="N511" s="369"/>
      <c r="O511" s="369"/>
      <c r="P511" s="370"/>
      <c r="Q511" s="369"/>
      <c r="R511" s="369">
        <v>3.4931090506531759E-2</v>
      </c>
      <c r="S511" s="369"/>
    </row>
    <row r="512" spans="2:19">
      <c r="B512" s="341" t="s">
        <v>2817</v>
      </c>
      <c r="C512" s="342" t="s">
        <v>2818</v>
      </c>
      <c r="D512" s="108" t="s">
        <v>64</v>
      </c>
      <c r="E512" s="342" t="s">
        <v>1799</v>
      </c>
      <c r="F512" s="195"/>
      <c r="G512" s="195"/>
      <c r="H512" s="195"/>
      <c r="I512" s="195"/>
      <c r="J512" s="195"/>
      <c r="K512" s="195"/>
      <c r="L512" s="195"/>
      <c r="M512" s="195"/>
      <c r="N512" s="195"/>
      <c r="O512" s="195"/>
      <c r="P512" s="196"/>
      <c r="Q512" s="195"/>
      <c r="R512" s="195">
        <v>3.7369619008872978E-2</v>
      </c>
      <c r="S512" s="195"/>
    </row>
    <row r="513" spans="2:19">
      <c r="B513" s="341" t="s">
        <v>2819</v>
      </c>
      <c r="C513" s="342" t="s">
        <v>2820</v>
      </c>
      <c r="D513" s="108" t="s">
        <v>64</v>
      </c>
      <c r="E513" s="342" t="s">
        <v>1799</v>
      </c>
      <c r="F513" s="195"/>
      <c r="G513" s="195"/>
      <c r="H513" s="195"/>
      <c r="I513" s="195"/>
      <c r="J513" s="195"/>
      <c r="K513" s="195"/>
      <c r="L513" s="195"/>
      <c r="M513" s="195"/>
      <c r="N513" s="195"/>
      <c r="O513" s="195"/>
      <c r="P513" s="196"/>
      <c r="Q513" s="195"/>
      <c r="R513" s="195">
        <v>5.1031311836370156E-2</v>
      </c>
      <c r="S513" s="195"/>
    </row>
    <row r="514" spans="2:19">
      <c r="B514" s="341" t="s">
        <v>2821</v>
      </c>
      <c r="C514" s="342" t="s">
        <v>2822</v>
      </c>
      <c r="D514" s="108" t="s">
        <v>64</v>
      </c>
      <c r="E514" s="342" t="s">
        <v>1799</v>
      </c>
      <c r="F514" s="195"/>
      <c r="G514" s="195"/>
      <c r="H514" s="195"/>
      <c r="I514" s="195"/>
      <c r="J514" s="195"/>
      <c r="K514" s="195"/>
      <c r="L514" s="195"/>
      <c r="M514" s="195"/>
      <c r="N514" s="195"/>
      <c r="O514" s="195"/>
      <c r="P514" s="196"/>
      <c r="Q514" s="195"/>
      <c r="R514" s="195">
        <v>3.7369619008872978E-2</v>
      </c>
      <c r="S514" s="195"/>
    </row>
    <row r="515" spans="2:19">
      <c r="B515" s="341" t="s">
        <v>2823</v>
      </c>
      <c r="C515" s="342" t="s">
        <v>2824</v>
      </c>
      <c r="D515" s="108" t="s">
        <v>64</v>
      </c>
      <c r="E515" s="342" t="s">
        <v>1799</v>
      </c>
      <c r="F515" s="195"/>
      <c r="G515" s="195"/>
      <c r="H515" s="195"/>
      <c r="I515" s="195"/>
      <c r="J515" s="195"/>
      <c r="K515" s="195"/>
      <c r="L515" s="195"/>
      <c r="M515" s="195"/>
      <c r="N515" s="195"/>
      <c r="O515" s="195"/>
      <c r="P515" s="196"/>
      <c r="Q515" s="195"/>
      <c r="R515" s="195">
        <v>3.7369619008872978E-2</v>
      </c>
      <c r="S515" s="195"/>
    </row>
    <row r="516" spans="2:19">
      <c r="B516" s="341" t="s">
        <v>2825</v>
      </c>
      <c r="C516" s="342" t="s">
        <v>2826</v>
      </c>
      <c r="D516" s="108" t="s">
        <v>64</v>
      </c>
      <c r="E516" s="342" t="s">
        <v>1799</v>
      </c>
      <c r="F516" s="195"/>
      <c r="G516" s="195"/>
      <c r="H516" s="195"/>
      <c r="I516" s="195"/>
      <c r="J516" s="195"/>
      <c r="K516" s="195"/>
      <c r="L516" s="195"/>
      <c r="M516" s="195"/>
      <c r="N516" s="195"/>
      <c r="O516" s="195"/>
      <c r="P516" s="196"/>
      <c r="Q516" s="195"/>
      <c r="R516" s="195">
        <v>3.7369619008872978E-2</v>
      </c>
      <c r="S516" s="195"/>
    </row>
    <row r="517" spans="2:19">
      <c r="B517" s="341" t="s">
        <v>2827</v>
      </c>
      <c r="C517" s="342" t="s">
        <v>2828</v>
      </c>
      <c r="D517" s="108" t="s">
        <v>64</v>
      </c>
      <c r="E517" s="342" t="s">
        <v>1799</v>
      </c>
      <c r="F517" s="195"/>
      <c r="G517" s="195"/>
      <c r="H517" s="195"/>
      <c r="I517" s="195"/>
      <c r="J517" s="195"/>
      <c r="K517" s="195"/>
      <c r="L517" s="195"/>
      <c r="M517" s="195"/>
      <c r="N517" s="195"/>
      <c r="O517" s="195"/>
      <c r="P517" s="196"/>
      <c r="Q517" s="195"/>
      <c r="R517" s="195">
        <v>3.742884542367813E-2</v>
      </c>
      <c r="S517" s="195"/>
    </row>
    <row r="518" spans="2:19">
      <c r="B518" s="341" t="s">
        <v>2829</v>
      </c>
      <c r="C518" s="342" t="s">
        <v>2830</v>
      </c>
      <c r="D518" s="108" t="s">
        <v>64</v>
      </c>
      <c r="E518" s="342" t="s">
        <v>1799</v>
      </c>
      <c r="F518" s="195"/>
      <c r="G518" s="195"/>
      <c r="H518" s="195"/>
      <c r="I518" s="195"/>
      <c r="J518" s="195"/>
      <c r="K518" s="195"/>
      <c r="L518" s="195"/>
      <c r="M518" s="195"/>
      <c r="N518" s="195"/>
      <c r="O518" s="195"/>
      <c r="P518" s="196"/>
      <c r="Q518" s="195"/>
      <c r="R518" s="195">
        <v>3.7369619008872978E-2</v>
      </c>
      <c r="S518" s="195"/>
    </row>
    <row r="519" spans="2:19">
      <c r="B519" s="341" t="s">
        <v>2831</v>
      </c>
      <c r="C519" s="342" t="s">
        <v>2832</v>
      </c>
      <c r="D519" s="108" t="s">
        <v>64</v>
      </c>
      <c r="E519" s="342" t="s">
        <v>1799</v>
      </c>
      <c r="F519" s="195"/>
      <c r="G519" s="195"/>
      <c r="H519" s="195"/>
      <c r="I519" s="195"/>
      <c r="J519" s="195"/>
      <c r="K519" s="195"/>
      <c r="L519" s="195"/>
      <c r="M519" s="195"/>
      <c r="N519" s="195"/>
      <c r="O519" s="195"/>
      <c r="P519" s="196"/>
      <c r="Q519" s="195"/>
      <c r="R519" s="195">
        <v>5.1394377894642379E-2</v>
      </c>
      <c r="S519" s="195"/>
    </row>
    <row r="520" spans="2:19">
      <c r="B520" s="341" t="s">
        <v>2833</v>
      </c>
      <c r="C520" s="342" t="s">
        <v>2834</v>
      </c>
      <c r="D520" s="108" t="s">
        <v>64</v>
      </c>
      <c r="E520" s="342" t="s">
        <v>1799</v>
      </c>
      <c r="F520" s="195"/>
      <c r="G520" s="195"/>
      <c r="H520" s="195"/>
      <c r="I520" s="195"/>
      <c r="J520" s="195"/>
      <c r="K520" s="195"/>
      <c r="L520" s="195"/>
      <c r="M520" s="195"/>
      <c r="N520" s="195"/>
      <c r="O520" s="195"/>
      <c r="P520" s="196"/>
      <c r="Q520" s="195"/>
      <c r="R520" s="195">
        <v>2.4485420895135803E-2</v>
      </c>
      <c r="S520" s="195"/>
    </row>
    <row r="521" spans="2:19">
      <c r="B521" s="341" t="s">
        <v>2835</v>
      </c>
      <c r="C521" s="342" t="s">
        <v>2836</v>
      </c>
      <c r="D521" s="108" t="s">
        <v>64</v>
      </c>
      <c r="E521" s="342" t="s">
        <v>1799</v>
      </c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6"/>
      <c r="Q521" s="195"/>
      <c r="R521" s="195">
        <v>3.7369619008872978E-2</v>
      </c>
      <c r="S521" s="195"/>
    </row>
    <row r="522" spans="2:19">
      <c r="B522" s="341" t="s">
        <v>2837</v>
      </c>
      <c r="C522" s="342" t="s">
        <v>2838</v>
      </c>
      <c r="D522" s="108" t="s">
        <v>64</v>
      </c>
      <c r="E522" s="342" t="s">
        <v>1799</v>
      </c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6"/>
      <c r="Q522" s="195"/>
      <c r="R522" s="195">
        <v>3.7369619008872978E-2</v>
      </c>
      <c r="S522" s="195"/>
    </row>
    <row r="523" spans="2:19">
      <c r="B523" s="341" t="s">
        <v>2839</v>
      </c>
      <c r="C523" s="342" t="s">
        <v>2840</v>
      </c>
      <c r="D523" s="108" t="s">
        <v>64</v>
      </c>
      <c r="E523" s="342" t="s">
        <v>1799</v>
      </c>
      <c r="F523" s="195"/>
      <c r="G523" s="195"/>
      <c r="H523" s="195"/>
      <c r="I523" s="195"/>
      <c r="J523" s="195"/>
      <c r="K523" s="195"/>
      <c r="L523" s="195"/>
      <c r="M523" s="195"/>
      <c r="N523" s="195"/>
      <c r="O523" s="195"/>
      <c r="P523" s="196"/>
      <c r="Q523" s="195"/>
      <c r="R523" s="195">
        <v>3.7369619008872978E-2</v>
      </c>
      <c r="S523" s="195"/>
    </row>
    <row r="524" spans="2:19">
      <c r="B524" s="341" t="s">
        <v>2841</v>
      </c>
      <c r="C524" s="342" t="s">
        <v>2842</v>
      </c>
      <c r="D524" s="108" t="s">
        <v>64</v>
      </c>
      <c r="E524" s="342" t="s">
        <v>1799</v>
      </c>
      <c r="F524" s="195"/>
      <c r="G524" s="195"/>
      <c r="H524" s="195"/>
      <c r="I524" s="195"/>
      <c r="J524" s="195"/>
      <c r="K524" s="195"/>
      <c r="L524" s="195"/>
      <c r="M524" s="195"/>
      <c r="N524" s="195"/>
      <c r="O524" s="195"/>
      <c r="P524" s="196"/>
      <c r="Q524" s="195"/>
      <c r="R524" s="195">
        <v>2.211481914174139E-2</v>
      </c>
      <c r="S524" s="195"/>
    </row>
    <row r="525" spans="2:19">
      <c r="B525" s="341" t="s">
        <v>2843</v>
      </c>
      <c r="C525" s="342" t="s">
        <v>2844</v>
      </c>
      <c r="D525" s="108" t="s">
        <v>64</v>
      </c>
      <c r="E525" s="342" t="s">
        <v>1799</v>
      </c>
      <c r="F525" s="195"/>
      <c r="G525" s="195"/>
      <c r="H525" s="195"/>
      <c r="I525" s="195"/>
      <c r="J525" s="195"/>
      <c r="K525" s="195"/>
      <c r="L525" s="195"/>
      <c r="M525" s="195"/>
      <c r="N525" s="195"/>
      <c r="O525" s="195"/>
      <c r="P525" s="196"/>
      <c r="Q525" s="195"/>
      <c r="R525" s="195">
        <v>3.7369619008872978E-2</v>
      </c>
      <c r="S525" s="195"/>
    </row>
    <row r="526" spans="2:19">
      <c r="B526" s="341" t="s">
        <v>2845</v>
      </c>
      <c r="C526" s="342" t="s">
        <v>2846</v>
      </c>
      <c r="D526" s="108" t="s">
        <v>64</v>
      </c>
      <c r="E526" s="342" t="s">
        <v>1799</v>
      </c>
      <c r="F526" s="195"/>
      <c r="G526" s="195"/>
      <c r="H526" s="195"/>
      <c r="I526" s="195"/>
      <c r="J526" s="195"/>
      <c r="K526" s="195"/>
      <c r="L526" s="195"/>
      <c r="M526" s="195"/>
      <c r="N526" s="195"/>
      <c r="O526" s="195"/>
      <c r="P526" s="196"/>
      <c r="Q526" s="195"/>
      <c r="R526" s="195">
        <v>1.2428476204898665E-2</v>
      </c>
      <c r="S526" s="195"/>
    </row>
    <row r="527" spans="2:19">
      <c r="B527" s="341" t="s">
        <v>2847</v>
      </c>
      <c r="C527" s="342" t="s">
        <v>2848</v>
      </c>
      <c r="D527" s="108" t="s">
        <v>64</v>
      </c>
      <c r="E527" s="342" t="s">
        <v>1799</v>
      </c>
      <c r="F527" s="195"/>
      <c r="G527" s="195"/>
      <c r="H527" s="195"/>
      <c r="I527" s="195"/>
      <c r="J527" s="195"/>
      <c r="K527" s="195"/>
      <c r="L527" s="195"/>
      <c r="M527" s="195"/>
      <c r="N527" s="195"/>
      <c r="O527" s="195"/>
      <c r="P527" s="196"/>
      <c r="Q527" s="195"/>
      <c r="R527" s="195">
        <v>3.6652942184880244E-2</v>
      </c>
      <c r="S527" s="195"/>
    </row>
    <row r="528" spans="2:19">
      <c r="B528" s="341" t="s">
        <v>2849</v>
      </c>
      <c r="C528" s="342" t="s">
        <v>2850</v>
      </c>
      <c r="D528" s="108" t="s">
        <v>64</v>
      </c>
      <c r="E528" s="342" t="s">
        <v>1799</v>
      </c>
      <c r="F528" s="195"/>
      <c r="G528" s="195"/>
      <c r="H528" s="195"/>
      <c r="I528" s="195"/>
      <c r="J528" s="195"/>
      <c r="K528" s="195"/>
      <c r="L528" s="195"/>
      <c r="M528" s="195"/>
      <c r="N528" s="195"/>
      <c r="O528" s="195"/>
      <c r="P528" s="196"/>
      <c r="Q528" s="195"/>
      <c r="R528" s="195">
        <v>4.9145995926102415E-2</v>
      </c>
      <c r="S528" s="195"/>
    </row>
    <row r="529" spans="2:19">
      <c r="B529" s="341" t="s">
        <v>2851</v>
      </c>
      <c r="C529" s="342" t="s">
        <v>2852</v>
      </c>
      <c r="D529" s="108" t="s">
        <v>64</v>
      </c>
      <c r="E529" s="342" t="s">
        <v>1799</v>
      </c>
      <c r="F529" s="195"/>
      <c r="G529" s="195"/>
      <c r="H529" s="195"/>
      <c r="I529" s="195"/>
      <c r="J529" s="195"/>
      <c r="K529" s="195"/>
      <c r="L529" s="195"/>
      <c r="M529" s="195"/>
      <c r="N529" s="195"/>
      <c r="O529" s="195"/>
      <c r="P529" s="196"/>
      <c r="Q529" s="195"/>
      <c r="R529" s="195">
        <v>3.6652942184880244E-2</v>
      </c>
      <c r="S529" s="195"/>
    </row>
    <row r="530" spans="2:19">
      <c r="B530" s="341" t="s">
        <v>2853</v>
      </c>
      <c r="C530" s="342" t="s">
        <v>2854</v>
      </c>
      <c r="D530" s="108" t="s">
        <v>64</v>
      </c>
      <c r="E530" s="342" t="s">
        <v>1799</v>
      </c>
      <c r="F530" s="195"/>
      <c r="G530" s="195"/>
      <c r="H530" s="195"/>
      <c r="I530" s="195"/>
      <c r="J530" s="195"/>
      <c r="K530" s="195"/>
      <c r="L530" s="195"/>
      <c r="M530" s="195"/>
      <c r="N530" s="195"/>
      <c r="O530" s="195"/>
      <c r="P530" s="196"/>
      <c r="Q530" s="195"/>
      <c r="R530" s="195">
        <v>4.0969600575522326E-2</v>
      </c>
      <c r="S530" s="195"/>
    </row>
    <row r="531" spans="2:19">
      <c r="B531" s="341" t="s">
        <v>2855</v>
      </c>
      <c r="C531" s="342" t="s">
        <v>2856</v>
      </c>
      <c r="D531" s="108" t="s">
        <v>64</v>
      </c>
      <c r="E531" s="342" t="s">
        <v>1799</v>
      </c>
      <c r="F531" s="195"/>
      <c r="G531" s="195"/>
      <c r="H531" s="195"/>
      <c r="I531" s="195"/>
      <c r="J531" s="195"/>
      <c r="K531" s="195"/>
      <c r="L531" s="195"/>
      <c r="M531" s="195"/>
      <c r="N531" s="195"/>
      <c r="O531" s="195"/>
      <c r="P531" s="196"/>
      <c r="Q531" s="195"/>
      <c r="R531" s="195">
        <v>4.8319266985363665E-2</v>
      </c>
      <c r="S531" s="195"/>
    </row>
    <row r="532" spans="2:19">
      <c r="B532" s="341" t="s">
        <v>2857</v>
      </c>
      <c r="C532" s="342" t="s">
        <v>2858</v>
      </c>
      <c r="D532" s="108" t="s">
        <v>64</v>
      </c>
      <c r="E532" s="342" t="s">
        <v>1799</v>
      </c>
      <c r="F532" s="195"/>
      <c r="G532" s="195"/>
      <c r="H532" s="195"/>
      <c r="I532" s="195"/>
      <c r="J532" s="195"/>
      <c r="K532" s="195"/>
      <c r="L532" s="195"/>
      <c r="M532" s="195"/>
      <c r="N532" s="195"/>
      <c r="O532" s="195"/>
      <c r="P532" s="196"/>
      <c r="Q532" s="195"/>
      <c r="R532" s="195">
        <v>3.7141959497804425E-2</v>
      </c>
      <c r="S532" s="195"/>
    </row>
    <row r="533" spans="2:19">
      <c r="B533" s="341" t="s">
        <v>2859</v>
      </c>
      <c r="C533" s="342" t="s">
        <v>2860</v>
      </c>
      <c r="D533" s="108" t="s">
        <v>64</v>
      </c>
      <c r="E533" s="342" t="s">
        <v>1799</v>
      </c>
      <c r="F533" s="195"/>
      <c r="G533" s="195"/>
      <c r="H533" s="195"/>
      <c r="I533" s="195"/>
      <c r="J533" s="195"/>
      <c r="K533" s="195"/>
      <c r="L533" s="195"/>
      <c r="M533" s="195"/>
      <c r="N533" s="195"/>
      <c r="O533" s="195"/>
      <c r="P533" s="196"/>
      <c r="Q533" s="195"/>
      <c r="R533" s="195">
        <v>2.4870875241939039E-2</v>
      </c>
      <c r="S533" s="195"/>
    </row>
    <row r="534" spans="2:19">
      <c r="B534" s="341" t="s">
        <v>2861</v>
      </c>
      <c r="C534" s="342" t="s">
        <v>2862</v>
      </c>
      <c r="D534" s="108" t="s">
        <v>64</v>
      </c>
      <c r="E534" s="342" t="s">
        <v>1799</v>
      </c>
      <c r="F534" s="195"/>
      <c r="G534" s="195"/>
      <c r="H534" s="195"/>
      <c r="I534" s="195"/>
      <c r="J534" s="195"/>
      <c r="K534" s="195"/>
      <c r="L534" s="195"/>
      <c r="M534" s="195"/>
      <c r="N534" s="195"/>
      <c r="O534" s="195"/>
      <c r="P534" s="196"/>
      <c r="Q534" s="195"/>
      <c r="R534" s="195">
        <v>3.6652942184880244E-2</v>
      </c>
      <c r="S534" s="195"/>
    </row>
    <row r="535" spans="2:19">
      <c r="B535" s="341" t="s">
        <v>2863</v>
      </c>
      <c r="C535" s="342" t="s">
        <v>2864</v>
      </c>
      <c r="D535" s="108" t="s">
        <v>64</v>
      </c>
      <c r="E535" s="342" t="s">
        <v>1799</v>
      </c>
      <c r="F535" s="195"/>
      <c r="G535" s="195"/>
      <c r="H535" s="195"/>
      <c r="I535" s="195"/>
      <c r="J535" s="195"/>
      <c r="K535" s="195"/>
      <c r="L535" s="195"/>
      <c r="M535" s="195"/>
      <c r="N535" s="195"/>
      <c r="O535" s="195"/>
      <c r="P535" s="196"/>
      <c r="Q535" s="195"/>
      <c r="R535" s="195">
        <v>2.210240935161676E-2</v>
      </c>
      <c r="S535" s="195"/>
    </row>
    <row r="536" spans="2:19">
      <c r="B536" s="341" t="s">
        <v>2865</v>
      </c>
      <c r="C536" s="342" t="s">
        <v>2866</v>
      </c>
      <c r="D536" s="108" t="s">
        <v>64</v>
      </c>
      <c r="E536" s="342" t="s">
        <v>1799</v>
      </c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6"/>
      <c r="Q536" s="195"/>
      <c r="R536" s="195">
        <v>2.1512821446541961E-2</v>
      </c>
      <c r="S536" s="195"/>
    </row>
    <row r="537" spans="2:19">
      <c r="B537" s="341" t="s">
        <v>2867</v>
      </c>
      <c r="C537" s="342" t="s">
        <v>2868</v>
      </c>
      <c r="D537" s="108" t="s">
        <v>64</v>
      </c>
      <c r="E537" s="342" t="s">
        <v>1799</v>
      </c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6"/>
      <c r="Q537" s="195"/>
      <c r="R537" s="195">
        <v>3.5674907559031861E-2</v>
      </c>
      <c r="S537" s="195"/>
    </row>
    <row r="538" spans="2:19">
      <c r="B538" s="341" t="s">
        <v>2869</v>
      </c>
      <c r="C538" s="342" t="s">
        <v>2870</v>
      </c>
      <c r="D538" s="108" t="s">
        <v>64</v>
      </c>
      <c r="E538" s="342" t="s">
        <v>1799</v>
      </c>
      <c r="F538" s="195"/>
      <c r="G538" s="195"/>
      <c r="H538" s="195"/>
      <c r="I538" s="195"/>
      <c r="J538" s="195"/>
      <c r="K538" s="195"/>
      <c r="L538" s="195"/>
      <c r="M538" s="195"/>
      <c r="N538" s="195"/>
      <c r="O538" s="195"/>
      <c r="P538" s="196"/>
      <c r="Q538" s="195"/>
      <c r="R538" s="195">
        <v>3.6304924353764222E-2</v>
      </c>
      <c r="S538" s="195"/>
    </row>
    <row r="539" spans="2:19">
      <c r="B539" s="341" t="s">
        <v>2871</v>
      </c>
      <c r="C539" s="342" t="s">
        <v>2872</v>
      </c>
      <c r="D539" s="108" t="s">
        <v>64</v>
      </c>
      <c r="E539" s="342" t="s">
        <v>1799</v>
      </c>
      <c r="F539" s="195"/>
      <c r="G539" s="195"/>
      <c r="H539" s="195"/>
      <c r="I539" s="195"/>
      <c r="J539" s="195"/>
      <c r="K539" s="195"/>
      <c r="L539" s="195"/>
      <c r="M539" s="195"/>
      <c r="N539" s="195"/>
      <c r="O539" s="195"/>
      <c r="P539" s="196"/>
      <c r="Q539" s="195"/>
      <c r="R539" s="195">
        <v>4.8632189725723966E-2</v>
      </c>
      <c r="S539" s="195"/>
    </row>
    <row r="540" spans="2:19">
      <c r="B540" s="341" t="s">
        <v>2873</v>
      </c>
      <c r="C540" s="342" t="s">
        <v>2874</v>
      </c>
      <c r="D540" s="108" t="s">
        <v>64</v>
      </c>
      <c r="E540" s="342" t="s">
        <v>1799</v>
      </c>
      <c r="F540" s="195"/>
      <c r="G540" s="195"/>
      <c r="H540" s="195"/>
      <c r="I540" s="195"/>
      <c r="J540" s="195"/>
      <c r="K540" s="195"/>
      <c r="L540" s="195"/>
      <c r="M540" s="195"/>
      <c r="N540" s="195"/>
      <c r="O540" s="195"/>
      <c r="P540" s="196"/>
      <c r="Q540" s="195"/>
      <c r="R540" s="195">
        <v>3.6304924353764222E-2</v>
      </c>
      <c r="S540" s="195"/>
    </row>
    <row r="541" spans="2:19">
      <c r="B541" s="341" t="s">
        <v>2875</v>
      </c>
      <c r="C541" s="342" t="s">
        <v>2876</v>
      </c>
      <c r="D541" s="108" t="s">
        <v>64</v>
      </c>
      <c r="E541" s="342" t="s">
        <v>1799</v>
      </c>
      <c r="F541" s="195"/>
      <c r="G541" s="195"/>
      <c r="H541" s="195"/>
      <c r="I541" s="195"/>
      <c r="J541" s="195"/>
      <c r="K541" s="195"/>
      <c r="L541" s="195"/>
      <c r="M541" s="195"/>
      <c r="N541" s="195"/>
      <c r="O541" s="195"/>
      <c r="P541" s="196"/>
      <c r="Q541" s="195"/>
      <c r="R541" s="195">
        <v>4.0726809152763076E-2</v>
      </c>
      <c r="S541" s="195"/>
    </row>
    <row r="542" spans="2:19">
      <c r="B542" s="341" t="s">
        <v>2877</v>
      </c>
      <c r="C542" s="342" t="s">
        <v>2878</v>
      </c>
      <c r="D542" s="108" t="s">
        <v>64</v>
      </c>
      <c r="E542" s="342" t="s">
        <v>1799</v>
      </c>
      <c r="F542" s="195"/>
      <c r="G542" s="195"/>
      <c r="H542" s="195"/>
      <c r="I542" s="195"/>
      <c r="J542" s="195"/>
      <c r="K542" s="195"/>
      <c r="L542" s="195"/>
      <c r="M542" s="195"/>
      <c r="N542" s="195"/>
      <c r="O542" s="195"/>
      <c r="P542" s="196"/>
      <c r="Q542" s="195"/>
      <c r="R542" s="195">
        <v>5.051332029915441E-2</v>
      </c>
      <c r="S542" s="195"/>
    </row>
    <row r="543" spans="2:19">
      <c r="B543" s="341" t="s">
        <v>2879</v>
      </c>
      <c r="C543" s="342" t="s">
        <v>2880</v>
      </c>
      <c r="D543" s="108" t="s">
        <v>64</v>
      </c>
      <c r="E543" s="342" t="s">
        <v>1799</v>
      </c>
      <c r="F543" s="195"/>
      <c r="G543" s="195"/>
      <c r="H543" s="195"/>
      <c r="I543" s="195"/>
      <c r="J543" s="195"/>
      <c r="K543" s="195"/>
      <c r="L543" s="195"/>
      <c r="M543" s="195"/>
      <c r="N543" s="195"/>
      <c r="O543" s="195"/>
      <c r="P543" s="196"/>
      <c r="Q543" s="195"/>
      <c r="R543" s="195">
        <v>2.4679210669639597E-2</v>
      </c>
      <c r="S543" s="195"/>
    </row>
    <row r="544" spans="2:19">
      <c r="B544" s="341" t="s">
        <v>2881</v>
      </c>
      <c r="C544" s="342" t="s">
        <v>2882</v>
      </c>
      <c r="D544" s="108" t="s">
        <v>64</v>
      </c>
      <c r="E544" s="342" t="s">
        <v>1799</v>
      </c>
      <c r="F544" s="195"/>
      <c r="G544" s="195"/>
      <c r="H544" s="195"/>
      <c r="I544" s="195"/>
      <c r="J544" s="195"/>
      <c r="K544" s="195"/>
      <c r="L544" s="195"/>
      <c r="M544" s="195"/>
      <c r="N544" s="195"/>
      <c r="O544" s="195"/>
      <c r="P544" s="196"/>
      <c r="Q544" s="195"/>
      <c r="R544" s="195">
        <v>3.6304924353764222E-2</v>
      </c>
      <c r="S544" s="195"/>
    </row>
    <row r="545" spans="2:19">
      <c r="B545" s="341" t="s">
        <v>2883</v>
      </c>
      <c r="C545" s="342" t="s">
        <v>2884</v>
      </c>
      <c r="D545" s="108" t="s">
        <v>64</v>
      </c>
      <c r="E545" s="342" t="s">
        <v>1799</v>
      </c>
      <c r="F545" s="195"/>
      <c r="G545" s="195"/>
      <c r="H545" s="195"/>
      <c r="I545" s="195"/>
      <c r="J545" s="195"/>
      <c r="K545" s="195"/>
      <c r="L545" s="195"/>
      <c r="M545" s="195"/>
      <c r="N545" s="195"/>
      <c r="O545" s="195"/>
      <c r="P545" s="196"/>
      <c r="Q545" s="195"/>
      <c r="R545" s="195">
        <v>3.163512197438987E-2</v>
      </c>
      <c r="S545" s="195"/>
    </row>
    <row r="546" spans="2:19">
      <c r="B546" s="341" t="s">
        <v>2885</v>
      </c>
      <c r="C546" s="342" t="s">
        <v>2886</v>
      </c>
      <c r="D546" s="108" t="s">
        <v>64</v>
      </c>
      <c r="E546" s="342" t="s">
        <v>1799</v>
      </c>
      <c r="F546" s="195"/>
      <c r="G546" s="195"/>
      <c r="H546" s="195"/>
      <c r="I546" s="195"/>
      <c r="J546" s="195"/>
      <c r="K546" s="195"/>
      <c r="L546" s="195"/>
      <c r="M546" s="195"/>
      <c r="N546" s="195"/>
      <c r="O546" s="195"/>
      <c r="P546" s="196"/>
      <c r="Q546" s="195"/>
      <c r="R546" s="195">
        <v>2.5432912881380634E-2</v>
      </c>
      <c r="S546" s="195"/>
    </row>
    <row r="547" spans="2:19">
      <c r="B547" s="341" t="s">
        <v>2887</v>
      </c>
      <c r="C547" s="342" t="s">
        <v>2888</v>
      </c>
      <c r="D547" s="108" t="s">
        <v>64</v>
      </c>
      <c r="E547" s="342" t="s">
        <v>1799</v>
      </c>
      <c r="F547" s="195"/>
      <c r="G547" s="195"/>
      <c r="H547" s="195"/>
      <c r="I547" s="195"/>
      <c r="J547" s="195"/>
      <c r="K547" s="195"/>
      <c r="L547" s="195"/>
      <c r="M547" s="195"/>
      <c r="N547" s="195"/>
      <c r="O547" s="195"/>
      <c r="P547" s="196"/>
      <c r="Q547" s="195"/>
      <c r="R547" s="195">
        <v>3.5637661967746682E-2</v>
      </c>
      <c r="S547" s="195"/>
    </row>
    <row r="548" spans="2:19">
      <c r="B548" s="341" t="s">
        <v>2889</v>
      </c>
      <c r="C548" s="342" t="s">
        <v>2890</v>
      </c>
      <c r="D548" s="108" t="s">
        <v>64</v>
      </c>
      <c r="E548" s="342" t="s">
        <v>1799</v>
      </c>
      <c r="F548" s="195"/>
      <c r="G548" s="195"/>
      <c r="H548" s="195"/>
      <c r="I548" s="195"/>
      <c r="J548" s="195"/>
      <c r="K548" s="195"/>
      <c r="L548" s="195"/>
      <c r="M548" s="195"/>
      <c r="N548" s="195"/>
      <c r="O548" s="195"/>
      <c r="P548" s="196"/>
      <c r="Q548" s="195"/>
      <c r="R548" s="195">
        <v>4.7822684915145651E-2</v>
      </c>
      <c r="S548" s="195"/>
    </row>
    <row r="549" spans="2:19">
      <c r="B549" s="341" t="s">
        <v>2891</v>
      </c>
      <c r="C549" s="342" t="s">
        <v>2892</v>
      </c>
      <c r="D549" s="108" t="s">
        <v>64</v>
      </c>
      <c r="E549" s="342" t="s">
        <v>1799</v>
      </c>
      <c r="F549" s="195"/>
      <c r="G549" s="195"/>
      <c r="H549" s="195"/>
      <c r="I549" s="195"/>
      <c r="J549" s="195"/>
      <c r="K549" s="195"/>
      <c r="L549" s="195"/>
      <c r="M549" s="195"/>
      <c r="N549" s="195"/>
      <c r="O549" s="195"/>
      <c r="P549" s="196"/>
      <c r="Q549" s="195"/>
      <c r="R549" s="195">
        <v>3.5637661967746682E-2</v>
      </c>
      <c r="S549" s="195"/>
    </row>
    <row r="550" spans="2:19">
      <c r="B550" s="341" t="s">
        <v>2893</v>
      </c>
      <c r="C550" s="342" t="s">
        <v>2894</v>
      </c>
      <c r="D550" s="108" t="s">
        <v>64</v>
      </c>
      <c r="E550" s="342" t="s">
        <v>1799</v>
      </c>
      <c r="F550" s="195"/>
      <c r="G550" s="195"/>
      <c r="H550" s="195"/>
      <c r="I550" s="195"/>
      <c r="J550" s="195"/>
      <c r="K550" s="195"/>
      <c r="L550" s="195"/>
      <c r="M550" s="195"/>
      <c r="N550" s="195"/>
      <c r="O550" s="195"/>
      <c r="P550" s="196"/>
      <c r="Q550" s="195"/>
      <c r="R550" s="195">
        <v>3.9213317349111133E-2</v>
      </c>
      <c r="S550" s="195"/>
    </row>
    <row r="551" spans="2:19">
      <c r="B551" s="341" t="s">
        <v>2895</v>
      </c>
      <c r="C551" s="342" t="s">
        <v>2896</v>
      </c>
      <c r="D551" s="108" t="s">
        <v>64</v>
      </c>
      <c r="E551" s="342" t="s">
        <v>1799</v>
      </c>
      <c r="F551" s="195"/>
      <c r="G551" s="195"/>
      <c r="H551" s="195"/>
      <c r="I551" s="195"/>
      <c r="J551" s="195"/>
      <c r="K551" s="195"/>
      <c r="L551" s="195"/>
      <c r="M551" s="195"/>
      <c r="N551" s="195"/>
      <c r="O551" s="195"/>
      <c r="P551" s="196"/>
      <c r="Q551" s="195"/>
      <c r="R551" s="195">
        <v>3.5637661967746682E-2</v>
      </c>
      <c r="S551" s="195"/>
    </row>
    <row r="552" spans="2:19">
      <c r="B552" s="341" t="s">
        <v>2897</v>
      </c>
      <c r="C552" s="342" t="s">
        <v>2898</v>
      </c>
      <c r="D552" s="108" t="s">
        <v>64</v>
      </c>
      <c r="E552" s="342" t="s">
        <v>1799</v>
      </c>
      <c r="F552" s="195"/>
      <c r="G552" s="195"/>
      <c r="H552" s="195"/>
      <c r="I552" s="195"/>
      <c r="J552" s="195"/>
      <c r="K552" s="195"/>
      <c r="L552" s="195"/>
      <c r="M552" s="195"/>
      <c r="N552" s="195"/>
      <c r="O552" s="195"/>
      <c r="P552" s="196"/>
      <c r="Q552" s="195"/>
      <c r="R552" s="195">
        <v>2.4146095610850082E-2</v>
      </c>
      <c r="S552" s="195"/>
    </row>
    <row r="553" spans="2:19">
      <c r="B553" s="341" t="s">
        <v>2899</v>
      </c>
      <c r="C553" s="342" t="s">
        <v>2900</v>
      </c>
      <c r="D553" s="108" t="s">
        <v>64</v>
      </c>
      <c r="E553" s="342" t="s">
        <v>1799</v>
      </c>
      <c r="F553" s="195"/>
      <c r="G553" s="195"/>
      <c r="H553" s="195"/>
      <c r="I553" s="195"/>
      <c r="J553" s="195"/>
      <c r="K553" s="195"/>
      <c r="L553" s="195"/>
      <c r="M553" s="195"/>
      <c r="N553" s="195"/>
      <c r="O553" s="195"/>
      <c r="P553" s="196"/>
      <c r="Q553" s="195"/>
      <c r="R553" s="195">
        <v>3.5637661967746682E-2</v>
      </c>
      <c r="S553" s="195"/>
    </row>
    <row r="554" spans="2:19">
      <c r="B554" s="341" t="s">
        <v>2901</v>
      </c>
      <c r="C554" s="342" t="s">
        <v>2902</v>
      </c>
      <c r="D554" s="108" t="s">
        <v>64</v>
      </c>
      <c r="E554" s="342" t="s">
        <v>1799</v>
      </c>
      <c r="F554" s="195"/>
      <c r="G554" s="195"/>
      <c r="H554" s="195"/>
      <c r="I554" s="195"/>
      <c r="J554" s="195"/>
      <c r="K554" s="195"/>
      <c r="L554" s="195"/>
      <c r="M554" s="195"/>
      <c r="N554" s="195"/>
      <c r="O554" s="195"/>
      <c r="P554" s="196"/>
      <c r="Q554" s="195"/>
      <c r="R554" s="195">
        <v>3.2062006586382231E-2</v>
      </c>
      <c r="S554" s="195"/>
    </row>
    <row r="555" spans="2:19">
      <c r="B555" s="341" t="s">
        <v>2903</v>
      </c>
      <c r="C555" s="342" t="s">
        <v>2904</v>
      </c>
      <c r="D555" s="108" t="s">
        <v>64</v>
      </c>
      <c r="E555" s="342" t="s">
        <v>1799</v>
      </c>
      <c r="F555" s="195"/>
      <c r="G555" s="195"/>
      <c r="H555" s="195"/>
      <c r="I555" s="195"/>
      <c r="J555" s="195"/>
      <c r="K555" s="195"/>
      <c r="L555" s="195"/>
      <c r="M555" s="195"/>
      <c r="N555" s="195"/>
      <c r="O555" s="195"/>
      <c r="P555" s="196"/>
      <c r="Q555" s="195"/>
      <c r="R555" s="195">
        <v>3.5637661967746682E-2</v>
      </c>
      <c r="S555" s="195"/>
    </row>
    <row r="556" spans="2:19">
      <c r="B556" s="341" t="s">
        <v>2905</v>
      </c>
      <c r="C556" s="342" t="s">
        <v>2906</v>
      </c>
      <c r="D556" s="108" t="s">
        <v>64</v>
      </c>
      <c r="E556" s="342" t="s">
        <v>1799</v>
      </c>
      <c r="F556" s="195"/>
      <c r="G556" s="195"/>
      <c r="H556" s="195"/>
      <c r="I556" s="195"/>
      <c r="J556" s="195"/>
      <c r="K556" s="195"/>
      <c r="L556" s="195"/>
      <c r="M556" s="195"/>
      <c r="N556" s="195"/>
      <c r="O556" s="195"/>
      <c r="P556" s="196"/>
      <c r="Q556" s="195"/>
      <c r="R556" s="195">
        <v>3.5466523901277282E-2</v>
      </c>
      <c r="S556" s="195"/>
    </row>
    <row r="557" spans="2:19">
      <c r="B557" s="341" t="s">
        <v>2907</v>
      </c>
      <c r="C557" s="342" t="s">
        <v>2908</v>
      </c>
      <c r="D557" s="108" t="s">
        <v>64</v>
      </c>
      <c r="E557" s="342" t="s">
        <v>1799</v>
      </c>
      <c r="F557" s="195"/>
      <c r="G557" s="195"/>
      <c r="H557" s="195"/>
      <c r="I557" s="195"/>
      <c r="J557" s="195"/>
      <c r="K557" s="195"/>
      <c r="L557" s="195"/>
      <c r="M557" s="195"/>
      <c r="N557" s="195"/>
      <c r="O557" s="195"/>
      <c r="P557" s="196"/>
      <c r="Q557" s="195"/>
      <c r="R557" s="195">
        <v>3.5466523901277282E-2</v>
      </c>
      <c r="S557" s="195"/>
    </row>
    <row r="558" spans="2:19">
      <c r="B558" s="341" t="s">
        <v>2909</v>
      </c>
      <c r="C558" s="342" t="s">
        <v>2910</v>
      </c>
      <c r="D558" s="108" t="s">
        <v>64</v>
      </c>
      <c r="E558" s="342" t="s">
        <v>1799</v>
      </c>
      <c r="F558" s="195"/>
      <c r="G558" s="195"/>
      <c r="H558" s="195"/>
      <c r="I558" s="195"/>
      <c r="J558" s="195"/>
      <c r="K558" s="195"/>
      <c r="L558" s="195"/>
      <c r="M558" s="195"/>
      <c r="N558" s="195"/>
      <c r="O558" s="195"/>
      <c r="P558" s="196"/>
      <c r="Q558" s="195"/>
      <c r="R558" s="195">
        <v>3.7818870506356003E-2</v>
      </c>
      <c r="S558" s="195"/>
    </row>
    <row r="559" spans="2:19">
      <c r="B559" s="341" t="s">
        <v>2911</v>
      </c>
      <c r="C559" s="342" t="s">
        <v>2912</v>
      </c>
      <c r="D559" s="108" t="s">
        <v>64</v>
      </c>
      <c r="E559" s="342" t="s">
        <v>1799</v>
      </c>
      <c r="F559" s="195"/>
      <c r="G559" s="195"/>
      <c r="H559" s="195"/>
      <c r="I559" s="195"/>
      <c r="J559" s="195"/>
      <c r="K559" s="195"/>
      <c r="L559" s="195"/>
      <c r="M559" s="195"/>
      <c r="N559" s="195"/>
      <c r="O559" s="195"/>
      <c r="P559" s="196"/>
      <c r="Q559" s="195"/>
      <c r="R559" s="195">
        <v>4.7735167121864208E-2</v>
      </c>
      <c r="S559" s="195"/>
    </row>
    <row r="560" spans="2:19">
      <c r="B560" s="341" t="s">
        <v>2913</v>
      </c>
      <c r="C560" s="342" t="s">
        <v>2914</v>
      </c>
      <c r="D560" s="108" t="s">
        <v>64</v>
      </c>
      <c r="E560" s="342" t="s">
        <v>1799</v>
      </c>
      <c r="F560" s="195"/>
      <c r="G560" s="195"/>
      <c r="H560" s="195"/>
      <c r="I560" s="195"/>
      <c r="J560" s="195"/>
      <c r="K560" s="195"/>
      <c r="L560" s="195"/>
      <c r="M560" s="195"/>
      <c r="N560" s="195"/>
      <c r="O560" s="195"/>
      <c r="P560" s="196"/>
      <c r="Q560" s="195"/>
      <c r="R560" s="195">
        <v>3.5466523901277282E-2</v>
      </c>
      <c r="S560" s="195"/>
    </row>
    <row r="561" spans="2:19">
      <c r="B561" s="341" t="s">
        <v>2915</v>
      </c>
      <c r="C561" s="342" t="s">
        <v>2916</v>
      </c>
      <c r="D561" s="108" t="s">
        <v>64</v>
      </c>
      <c r="E561" s="342" t="s">
        <v>1799</v>
      </c>
      <c r="F561" s="195"/>
      <c r="G561" s="195"/>
      <c r="H561" s="195"/>
      <c r="I561" s="195"/>
      <c r="J561" s="195"/>
      <c r="K561" s="195"/>
      <c r="L561" s="195"/>
      <c r="M561" s="195"/>
      <c r="N561" s="195"/>
      <c r="O561" s="195"/>
      <c r="P561" s="196"/>
      <c r="Q561" s="195"/>
      <c r="R561" s="195">
        <v>4.2855350192612968E-2</v>
      </c>
      <c r="S561" s="195"/>
    </row>
    <row r="562" spans="2:19">
      <c r="B562" s="341" t="s">
        <v>2917</v>
      </c>
      <c r="C562" s="342" t="s">
        <v>2918</v>
      </c>
      <c r="D562" s="108" t="s">
        <v>64</v>
      </c>
      <c r="E562" s="342" t="s">
        <v>1799</v>
      </c>
      <c r="F562" s="195"/>
      <c r="G562" s="195"/>
      <c r="H562" s="195"/>
      <c r="I562" s="195"/>
      <c r="J562" s="195"/>
      <c r="K562" s="195"/>
      <c r="L562" s="195"/>
      <c r="M562" s="195"/>
      <c r="N562" s="195"/>
      <c r="O562" s="195"/>
      <c r="P562" s="196"/>
      <c r="Q562" s="195"/>
      <c r="R562" s="195">
        <v>4.486844602582258E-2</v>
      </c>
      <c r="S562" s="195"/>
    </row>
    <row r="563" spans="2:19">
      <c r="B563" s="341" t="s">
        <v>2919</v>
      </c>
      <c r="C563" s="342" t="s">
        <v>2920</v>
      </c>
      <c r="D563" s="108" t="s">
        <v>64</v>
      </c>
      <c r="E563" s="342" t="s">
        <v>1799</v>
      </c>
      <c r="F563" s="195"/>
      <c r="G563" s="195"/>
      <c r="H563" s="195"/>
      <c r="I563" s="195"/>
      <c r="J563" s="195"/>
      <c r="K563" s="195"/>
      <c r="L563" s="195"/>
      <c r="M563" s="195"/>
      <c r="N563" s="195"/>
      <c r="O563" s="195"/>
      <c r="P563" s="196"/>
      <c r="Q563" s="195"/>
      <c r="R563" s="195">
        <v>3.6013590137935418E-2</v>
      </c>
      <c r="S563" s="195"/>
    </row>
    <row r="564" spans="2:19">
      <c r="B564" s="341" t="s">
        <v>2921</v>
      </c>
      <c r="C564" s="342" t="s">
        <v>2922</v>
      </c>
      <c r="D564" s="108" t="s">
        <v>64</v>
      </c>
      <c r="E564" s="342" t="s">
        <v>1799</v>
      </c>
      <c r="F564" s="195"/>
      <c r="G564" s="195"/>
      <c r="H564" s="195"/>
      <c r="I564" s="195"/>
      <c r="J564" s="195"/>
      <c r="K564" s="195"/>
      <c r="L564" s="195"/>
      <c r="M564" s="195"/>
      <c r="N564" s="195"/>
      <c r="O564" s="195"/>
      <c r="P564" s="196"/>
      <c r="Q564" s="195"/>
      <c r="R564" s="195">
        <v>3.8083111444689462E-2</v>
      </c>
      <c r="S564" s="195"/>
    </row>
    <row r="565" spans="2:19">
      <c r="B565" s="341" t="s">
        <v>2923</v>
      </c>
      <c r="C565" s="342" t="s">
        <v>2924</v>
      </c>
      <c r="D565" s="108" t="s">
        <v>64</v>
      </c>
      <c r="E565" s="342" t="s">
        <v>1799</v>
      </c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6"/>
      <c r="Q565" s="195"/>
      <c r="R565" s="195">
        <v>3.5466523901277282E-2</v>
      </c>
      <c r="S565" s="195"/>
    </row>
    <row r="566" spans="2:19">
      <c r="B566" s="341" t="s">
        <v>2925</v>
      </c>
      <c r="C566" s="342" t="s">
        <v>2926</v>
      </c>
      <c r="D566" s="108" t="s">
        <v>64</v>
      </c>
      <c r="E566" s="342" t="s">
        <v>1799</v>
      </c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6"/>
      <c r="Q566" s="195"/>
      <c r="R566" s="195">
        <v>3.311417729619856E-2</v>
      </c>
      <c r="S566" s="195"/>
    </row>
    <row r="567" spans="2:19">
      <c r="B567" s="341" t="s">
        <v>2927</v>
      </c>
      <c r="C567" s="342" t="s">
        <v>2928</v>
      </c>
      <c r="D567" s="108" t="s">
        <v>64</v>
      </c>
      <c r="E567" s="342" t="s">
        <v>1799</v>
      </c>
      <c r="F567" s="195"/>
      <c r="G567" s="195"/>
      <c r="H567" s="195"/>
      <c r="I567" s="195"/>
      <c r="J567" s="195"/>
      <c r="K567" s="195"/>
      <c r="L567" s="195"/>
      <c r="M567" s="195"/>
      <c r="N567" s="195"/>
      <c r="O567" s="195"/>
      <c r="P567" s="196"/>
      <c r="Q567" s="195"/>
      <c r="R567" s="195">
        <v>2.3896096148528639E-2</v>
      </c>
      <c r="S567" s="195"/>
    </row>
    <row r="568" spans="2:19">
      <c r="B568" s="341" t="s">
        <v>2929</v>
      </c>
      <c r="C568" s="342" t="s">
        <v>2930</v>
      </c>
      <c r="D568" s="108" t="s">
        <v>64</v>
      </c>
      <c r="E568" s="342" t="s">
        <v>1799</v>
      </c>
      <c r="F568" s="195"/>
      <c r="G568" s="195"/>
      <c r="H568" s="195"/>
      <c r="I568" s="195"/>
      <c r="J568" s="195"/>
      <c r="K568" s="195"/>
      <c r="L568" s="195"/>
      <c r="M568" s="195"/>
      <c r="N568" s="195"/>
      <c r="O568" s="195"/>
      <c r="P568" s="196"/>
      <c r="Q568" s="195"/>
      <c r="R568" s="195">
        <v>3.5466523901277282E-2</v>
      </c>
      <c r="S568" s="195"/>
    </row>
    <row r="569" spans="2:19">
      <c r="B569" s="341" t="s">
        <v>2931</v>
      </c>
      <c r="C569" s="342" t="s">
        <v>2932</v>
      </c>
      <c r="D569" s="108" t="s">
        <v>64</v>
      </c>
      <c r="E569" s="342" t="s">
        <v>1799</v>
      </c>
      <c r="F569" s="195"/>
      <c r="G569" s="195"/>
      <c r="H569" s="195"/>
      <c r="I569" s="195"/>
      <c r="J569" s="195"/>
      <c r="K569" s="195"/>
      <c r="L569" s="195"/>
      <c r="M569" s="195"/>
      <c r="N569" s="195"/>
      <c r="O569" s="195"/>
      <c r="P569" s="196"/>
      <c r="Q569" s="195"/>
      <c r="R569" s="195">
        <v>1.8955294900676264E-2</v>
      </c>
      <c r="S569" s="195"/>
    </row>
    <row r="570" spans="2:19">
      <c r="B570" s="341" t="s">
        <v>2933</v>
      </c>
      <c r="C570" s="342" t="s">
        <v>2934</v>
      </c>
      <c r="D570" s="108" t="s">
        <v>64</v>
      </c>
      <c r="E570" s="342" t="s">
        <v>1799</v>
      </c>
      <c r="F570" s="195"/>
      <c r="G570" s="195"/>
      <c r="H570" s="195"/>
      <c r="I570" s="195"/>
      <c r="J570" s="195"/>
      <c r="K570" s="195"/>
      <c r="L570" s="195"/>
      <c r="M570" s="195"/>
      <c r="N570" s="195"/>
      <c r="O570" s="195"/>
      <c r="P570" s="196"/>
      <c r="Q570" s="195"/>
      <c r="R570" s="195">
        <v>2.218999970836448E-2</v>
      </c>
      <c r="S570" s="195"/>
    </row>
    <row r="571" spans="2:19">
      <c r="B571" s="341" t="s">
        <v>2935</v>
      </c>
      <c r="C571" s="342" t="s">
        <v>2936</v>
      </c>
      <c r="D571" s="108" t="s">
        <v>64</v>
      </c>
      <c r="E571" s="342" t="s">
        <v>1799</v>
      </c>
      <c r="F571" s="195"/>
      <c r="G571" s="195"/>
      <c r="H571" s="195"/>
      <c r="I571" s="195"/>
      <c r="J571" s="195"/>
      <c r="K571" s="195"/>
      <c r="L571" s="195"/>
      <c r="M571" s="195"/>
      <c r="N571" s="195"/>
      <c r="O571" s="195"/>
      <c r="P571" s="196"/>
      <c r="Q571" s="195"/>
      <c r="R571" s="195">
        <v>3.4372391427961002E-2</v>
      </c>
      <c r="S571" s="195"/>
    </row>
    <row r="572" spans="2:19">
      <c r="B572" s="341" t="s">
        <v>2937</v>
      </c>
      <c r="C572" s="342" t="s">
        <v>2938</v>
      </c>
      <c r="D572" s="108" t="s">
        <v>64</v>
      </c>
      <c r="E572" s="342" t="s">
        <v>1799</v>
      </c>
      <c r="F572" s="195"/>
      <c r="G572" s="195"/>
      <c r="H572" s="195"/>
      <c r="I572" s="195"/>
      <c r="J572" s="195"/>
      <c r="K572" s="195"/>
      <c r="L572" s="195"/>
      <c r="M572" s="195"/>
      <c r="N572" s="195"/>
      <c r="O572" s="195"/>
      <c r="P572" s="196"/>
      <c r="Q572" s="195"/>
      <c r="R572" s="195">
        <v>3.2849936357865102E-2</v>
      </c>
      <c r="S572" s="195"/>
    </row>
    <row r="573" spans="2:19">
      <c r="B573" s="342" t="s">
        <v>2939</v>
      </c>
      <c r="C573" s="342" t="s">
        <v>2940</v>
      </c>
      <c r="D573" s="108" t="s">
        <v>64</v>
      </c>
      <c r="E573" s="342" t="s">
        <v>1799</v>
      </c>
      <c r="F573" s="195"/>
      <c r="G573" s="195"/>
      <c r="H573" s="195"/>
      <c r="I573" s="195"/>
      <c r="J573" s="195"/>
      <c r="K573" s="195"/>
      <c r="L573" s="195"/>
      <c r="M573" s="195"/>
      <c r="N573" s="195"/>
      <c r="O573" s="195"/>
      <c r="P573" s="196"/>
      <c r="Q573" s="195"/>
      <c r="R573" s="195">
        <v>3.5466523901277282E-2</v>
      </c>
      <c r="S573" s="195"/>
    </row>
    <row r="574" spans="2:19">
      <c r="B574" s="342" t="s">
        <v>2941</v>
      </c>
      <c r="C574" s="342" t="s">
        <v>2942</v>
      </c>
      <c r="D574" s="108" t="s">
        <v>64</v>
      </c>
      <c r="E574" s="342" t="s">
        <v>1799</v>
      </c>
      <c r="F574" s="195"/>
      <c r="G574" s="195"/>
      <c r="H574" s="195"/>
      <c r="I574" s="195"/>
      <c r="J574" s="195"/>
      <c r="K574" s="195"/>
      <c r="L574" s="195"/>
      <c r="M574" s="195"/>
      <c r="N574" s="195"/>
      <c r="O574" s="195"/>
      <c r="P574" s="196"/>
      <c r="Q574" s="195"/>
      <c r="R574" s="195">
        <v>3.5466523901277282E-2</v>
      </c>
      <c r="S574" s="195"/>
    </row>
    <row r="575" spans="2:19">
      <c r="B575" s="342" t="s">
        <v>2943</v>
      </c>
      <c r="C575" s="342" t="s">
        <v>2944</v>
      </c>
      <c r="D575" s="108" t="s">
        <v>64</v>
      </c>
      <c r="E575" s="342" t="s">
        <v>1799</v>
      </c>
      <c r="F575" s="195"/>
      <c r="G575" s="195"/>
      <c r="H575" s="195"/>
      <c r="I575" s="195"/>
      <c r="J575" s="195"/>
      <c r="K575" s="195"/>
      <c r="L575" s="195"/>
      <c r="M575" s="195"/>
      <c r="N575" s="195"/>
      <c r="O575" s="195"/>
      <c r="P575" s="196"/>
      <c r="Q575" s="195"/>
      <c r="R575" s="195">
        <v>3.5466523901277282E-2</v>
      </c>
      <c r="S575" s="195"/>
    </row>
    <row r="576" spans="2:19">
      <c r="B576" s="342" t="s">
        <v>2945</v>
      </c>
      <c r="C576" s="342" t="s">
        <v>2946</v>
      </c>
      <c r="D576" s="108" t="s">
        <v>64</v>
      </c>
      <c r="E576" s="342" t="s">
        <v>1799</v>
      </c>
      <c r="F576" s="195"/>
      <c r="G576" s="195"/>
      <c r="H576" s="195"/>
      <c r="I576" s="195"/>
      <c r="J576" s="195"/>
      <c r="K576" s="195"/>
      <c r="L576" s="195"/>
      <c r="M576" s="195"/>
      <c r="N576" s="195"/>
      <c r="O576" s="195"/>
      <c r="P576" s="196"/>
      <c r="Q576" s="195"/>
      <c r="R576" s="195">
        <v>3.5466523901277282E-2</v>
      </c>
      <c r="S576" s="195"/>
    </row>
    <row r="577" spans="1:19">
      <c r="B577" s="342" t="s">
        <v>2947</v>
      </c>
      <c r="C577" s="342" t="s">
        <v>2948</v>
      </c>
      <c r="D577" s="108" t="s">
        <v>64</v>
      </c>
      <c r="E577" s="342" t="s">
        <v>1799</v>
      </c>
      <c r="F577" s="195"/>
      <c r="G577" s="195"/>
      <c r="H577" s="195"/>
      <c r="I577" s="195"/>
      <c r="J577" s="195"/>
      <c r="K577" s="195"/>
      <c r="L577" s="195"/>
      <c r="M577" s="195"/>
      <c r="N577" s="195"/>
      <c r="O577" s="195"/>
      <c r="P577" s="196"/>
      <c r="Q577" s="195"/>
      <c r="R577" s="195">
        <v>3.5466523901277282E-2</v>
      </c>
      <c r="S577" s="195"/>
    </row>
    <row r="578" spans="1:19">
      <c r="B578" s="342" t="s">
        <v>2949</v>
      </c>
      <c r="C578" s="342" t="s">
        <v>2950</v>
      </c>
      <c r="D578" s="108" t="s">
        <v>64</v>
      </c>
      <c r="E578" s="342" t="s">
        <v>1799</v>
      </c>
      <c r="F578" s="195"/>
      <c r="G578" s="195"/>
      <c r="H578" s="195"/>
      <c r="I578" s="195"/>
      <c r="J578" s="195"/>
      <c r="K578" s="195"/>
      <c r="L578" s="195"/>
      <c r="M578" s="195"/>
      <c r="N578" s="195"/>
      <c r="O578" s="195"/>
      <c r="P578" s="196"/>
      <c r="Q578" s="195"/>
      <c r="R578" s="195">
        <v>3.5466523901277282E-2</v>
      </c>
      <c r="S578" s="195"/>
    </row>
    <row r="579" spans="1:19">
      <c r="A579" s="166"/>
      <c r="B579" s="341" t="s">
        <v>2951</v>
      </c>
      <c r="C579" s="341" t="s">
        <v>2952</v>
      </c>
      <c r="D579" s="383" t="s">
        <v>2953</v>
      </c>
      <c r="E579" s="341" t="s">
        <v>1799</v>
      </c>
      <c r="F579" s="384"/>
      <c r="G579" s="384"/>
      <c r="H579" s="384"/>
      <c r="I579" s="384"/>
      <c r="J579" s="384"/>
      <c r="K579" s="384"/>
      <c r="L579" s="384"/>
      <c r="M579" s="384"/>
      <c r="N579" s="384"/>
      <c r="O579" s="384"/>
      <c r="P579" s="384"/>
      <c r="Q579" s="384"/>
      <c r="R579" s="384">
        <v>0</v>
      </c>
      <c r="S579" s="384"/>
    </row>
    <row r="580" spans="1:19">
      <c r="A580" s="385"/>
      <c r="B580" s="341" t="s">
        <v>2954</v>
      </c>
      <c r="C580" s="341" t="s">
        <v>2955</v>
      </c>
      <c r="D580" s="342" t="s">
        <v>29</v>
      </c>
      <c r="E580" s="341" t="s">
        <v>1799</v>
      </c>
      <c r="F580" s="386">
        <v>0</v>
      </c>
      <c r="G580" s="386">
        <v>0</v>
      </c>
      <c r="H580" s="386">
        <v>0</v>
      </c>
      <c r="I580" s="386">
        <v>0</v>
      </c>
      <c r="J580" s="386">
        <v>0</v>
      </c>
      <c r="K580" s="386">
        <v>0</v>
      </c>
      <c r="L580" s="386">
        <v>0</v>
      </c>
      <c r="M580" s="386">
        <v>0</v>
      </c>
      <c r="N580" s="386">
        <v>0</v>
      </c>
      <c r="O580" s="386">
        <v>0</v>
      </c>
      <c r="P580" s="386">
        <v>0</v>
      </c>
      <c r="Q580" s="386">
        <v>0</v>
      </c>
      <c r="R580" s="386"/>
      <c r="S580" s="386"/>
    </row>
    <row r="581" spans="1:19">
      <c r="A581" s="385"/>
      <c r="B581" s="341" t="s">
        <v>2956</v>
      </c>
      <c r="C581" s="341" t="s">
        <v>2957</v>
      </c>
      <c r="D581" s="342" t="s">
        <v>29</v>
      </c>
      <c r="E581" s="341" t="s">
        <v>1799</v>
      </c>
      <c r="F581" s="386">
        <v>0</v>
      </c>
      <c r="G581" s="386">
        <v>0</v>
      </c>
      <c r="H581" s="386">
        <v>0</v>
      </c>
      <c r="I581" s="386">
        <v>0</v>
      </c>
      <c r="J581" s="386">
        <v>0</v>
      </c>
      <c r="K581" s="386">
        <v>0</v>
      </c>
      <c r="L581" s="386">
        <v>0</v>
      </c>
      <c r="M581" s="386">
        <v>0</v>
      </c>
      <c r="N581" s="386">
        <v>0</v>
      </c>
      <c r="O581" s="386">
        <v>0</v>
      </c>
      <c r="P581" s="386">
        <v>0</v>
      </c>
      <c r="Q581" s="386">
        <v>0</v>
      </c>
      <c r="R581" s="386"/>
      <c r="S581" s="386"/>
    </row>
    <row r="582" spans="1:19">
      <c r="A582" s="385"/>
      <c r="B582" s="341" t="s">
        <v>2958</v>
      </c>
      <c r="C582" s="341" t="s">
        <v>2959</v>
      </c>
      <c r="D582" s="342" t="s">
        <v>29</v>
      </c>
      <c r="E582" s="341" t="s">
        <v>1799</v>
      </c>
      <c r="F582" s="386">
        <v>0</v>
      </c>
      <c r="G582" s="386">
        <v>0</v>
      </c>
      <c r="H582" s="386">
        <v>0</v>
      </c>
      <c r="I582" s="386">
        <v>0</v>
      </c>
      <c r="J582" s="386">
        <v>0</v>
      </c>
      <c r="K582" s="386">
        <v>0</v>
      </c>
      <c r="L582" s="386">
        <v>0</v>
      </c>
      <c r="M582" s="386">
        <v>0</v>
      </c>
      <c r="N582" s="386">
        <v>0</v>
      </c>
      <c r="O582" s="386">
        <v>0</v>
      </c>
      <c r="P582" s="386">
        <v>0</v>
      </c>
      <c r="Q582" s="386">
        <v>0</v>
      </c>
      <c r="R582" s="386"/>
      <c r="S582" s="386"/>
    </row>
    <row r="583" spans="1:19">
      <c r="A583" s="385"/>
      <c r="B583" s="341" t="s">
        <v>2960</v>
      </c>
      <c r="C583" s="341" t="s">
        <v>2961</v>
      </c>
      <c r="D583" s="342" t="s">
        <v>29</v>
      </c>
      <c r="E583" s="341" t="s">
        <v>1799</v>
      </c>
      <c r="F583" s="386">
        <v>0</v>
      </c>
      <c r="G583" s="386">
        <v>0</v>
      </c>
      <c r="H583" s="386">
        <v>0</v>
      </c>
      <c r="I583" s="386">
        <v>0</v>
      </c>
      <c r="J583" s="386">
        <v>0</v>
      </c>
      <c r="K583" s="386">
        <v>0</v>
      </c>
      <c r="L583" s="386">
        <v>0</v>
      </c>
      <c r="M583" s="386">
        <v>0</v>
      </c>
      <c r="N583" s="386">
        <v>0</v>
      </c>
      <c r="O583" s="386">
        <v>0</v>
      </c>
      <c r="P583" s="386">
        <v>0</v>
      </c>
      <c r="Q583" s="386">
        <v>0</v>
      </c>
      <c r="R583" s="386"/>
      <c r="S583" s="386"/>
    </row>
    <row r="584" spans="1:19">
      <c r="A584" s="385"/>
      <c r="B584" s="341" t="s">
        <v>2962</v>
      </c>
      <c r="C584" s="341" t="s">
        <v>2963</v>
      </c>
      <c r="D584" s="342" t="s">
        <v>29</v>
      </c>
      <c r="E584" s="341" t="s">
        <v>1799</v>
      </c>
      <c r="F584" s="386">
        <v>0</v>
      </c>
      <c r="G584" s="386">
        <v>0</v>
      </c>
      <c r="H584" s="386">
        <v>0</v>
      </c>
      <c r="I584" s="386">
        <v>0</v>
      </c>
      <c r="J584" s="386">
        <v>0</v>
      </c>
      <c r="K584" s="386">
        <v>0</v>
      </c>
      <c r="L584" s="386">
        <v>0</v>
      </c>
      <c r="M584" s="386">
        <v>0</v>
      </c>
      <c r="N584" s="386">
        <v>0</v>
      </c>
      <c r="O584" s="386">
        <v>0</v>
      </c>
      <c r="P584" s="386">
        <v>0</v>
      </c>
      <c r="Q584" s="386">
        <v>0</v>
      </c>
      <c r="R584" s="386"/>
      <c r="S584" s="386"/>
    </row>
    <row r="585" spans="1:19">
      <c r="A585" s="385"/>
      <c r="B585" s="341" t="s">
        <v>2964</v>
      </c>
      <c r="C585" s="341" t="s">
        <v>2965</v>
      </c>
      <c r="D585" s="342" t="s">
        <v>29</v>
      </c>
      <c r="E585" s="341" t="s">
        <v>1799</v>
      </c>
      <c r="F585" s="386">
        <v>0</v>
      </c>
      <c r="G585" s="386">
        <v>0</v>
      </c>
      <c r="H585" s="386">
        <v>0</v>
      </c>
      <c r="I585" s="386">
        <v>0</v>
      </c>
      <c r="J585" s="386">
        <v>0</v>
      </c>
      <c r="K585" s="386">
        <v>0</v>
      </c>
      <c r="L585" s="386">
        <v>0</v>
      </c>
      <c r="M585" s="386">
        <v>0</v>
      </c>
      <c r="N585" s="386">
        <v>0</v>
      </c>
      <c r="O585" s="386">
        <v>0</v>
      </c>
      <c r="P585" s="386">
        <v>0</v>
      </c>
      <c r="Q585" s="386">
        <v>0</v>
      </c>
      <c r="R585" s="386"/>
      <c r="S585" s="386"/>
    </row>
    <row r="586" spans="1:19">
      <c r="A586" s="385"/>
      <c r="B586" s="341" t="s">
        <v>2966</v>
      </c>
      <c r="C586" s="341" t="s">
        <v>2967</v>
      </c>
      <c r="D586" s="342" t="s">
        <v>29</v>
      </c>
      <c r="E586" s="341" t="s">
        <v>1799</v>
      </c>
      <c r="F586" s="386">
        <v>0</v>
      </c>
      <c r="G586" s="386">
        <v>0</v>
      </c>
      <c r="H586" s="386">
        <v>0</v>
      </c>
      <c r="I586" s="386">
        <v>0</v>
      </c>
      <c r="J586" s="386">
        <v>0</v>
      </c>
      <c r="K586" s="386">
        <v>0</v>
      </c>
      <c r="L586" s="386">
        <v>0</v>
      </c>
      <c r="M586" s="386">
        <v>0</v>
      </c>
      <c r="N586" s="386">
        <v>0</v>
      </c>
      <c r="O586" s="386">
        <v>0</v>
      </c>
      <c r="P586" s="386">
        <v>0</v>
      </c>
      <c r="Q586" s="386">
        <v>0</v>
      </c>
      <c r="R586" s="386"/>
      <c r="S586" s="386"/>
    </row>
    <row r="587" spans="1:19">
      <c r="A587" s="385"/>
      <c r="B587" s="341" t="s">
        <v>2968</v>
      </c>
      <c r="C587" s="341" t="s">
        <v>2969</v>
      </c>
      <c r="D587" s="342" t="s">
        <v>29</v>
      </c>
      <c r="E587" s="341" t="s">
        <v>1799</v>
      </c>
      <c r="F587" s="386">
        <v>0</v>
      </c>
      <c r="G587" s="386">
        <v>0</v>
      </c>
      <c r="H587" s="386">
        <v>0</v>
      </c>
      <c r="I587" s="386">
        <v>0</v>
      </c>
      <c r="J587" s="386">
        <v>0</v>
      </c>
      <c r="K587" s="386">
        <v>0</v>
      </c>
      <c r="L587" s="386">
        <v>0</v>
      </c>
      <c r="M587" s="386">
        <v>0</v>
      </c>
      <c r="N587" s="386">
        <v>0</v>
      </c>
      <c r="O587" s="386">
        <v>0</v>
      </c>
      <c r="P587" s="386">
        <v>0</v>
      </c>
      <c r="Q587" s="386">
        <v>0</v>
      </c>
      <c r="R587" s="386"/>
      <c r="S587" s="386"/>
    </row>
    <row r="588" spans="1:19">
      <c r="A588" s="385"/>
      <c r="B588" s="341" t="s">
        <v>2970</v>
      </c>
      <c r="C588" s="341" t="s">
        <v>2971</v>
      </c>
      <c r="D588" s="342" t="s">
        <v>29</v>
      </c>
      <c r="E588" s="341" t="s">
        <v>1799</v>
      </c>
      <c r="F588" s="386">
        <v>0</v>
      </c>
      <c r="G588" s="386">
        <v>0</v>
      </c>
      <c r="H588" s="386">
        <v>0</v>
      </c>
      <c r="I588" s="386">
        <v>0</v>
      </c>
      <c r="J588" s="386">
        <v>0</v>
      </c>
      <c r="K588" s="386">
        <v>0</v>
      </c>
      <c r="L588" s="386">
        <v>0</v>
      </c>
      <c r="M588" s="386">
        <v>0</v>
      </c>
      <c r="N588" s="386">
        <v>0</v>
      </c>
      <c r="O588" s="386">
        <v>0</v>
      </c>
      <c r="P588" s="386">
        <v>0</v>
      </c>
      <c r="Q588" s="386">
        <v>0</v>
      </c>
      <c r="R588" s="386">
        <v>0</v>
      </c>
      <c r="S588" s="386"/>
    </row>
    <row r="589" spans="1:19">
      <c r="A589" s="385"/>
      <c r="B589" s="341" t="s">
        <v>2972</v>
      </c>
      <c r="C589" s="341" t="s">
        <v>2973</v>
      </c>
      <c r="D589" s="342" t="s">
        <v>29</v>
      </c>
      <c r="E589" s="341" t="s">
        <v>1799</v>
      </c>
      <c r="F589" s="386">
        <v>0</v>
      </c>
      <c r="G589" s="386">
        <v>0</v>
      </c>
      <c r="H589" s="386">
        <v>0</v>
      </c>
      <c r="I589" s="386">
        <v>0</v>
      </c>
      <c r="J589" s="386">
        <v>0</v>
      </c>
      <c r="K589" s="386">
        <v>0</v>
      </c>
      <c r="L589" s="386">
        <v>0</v>
      </c>
      <c r="M589" s="386">
        <v>0</v>
      </c>
      <c r="N589" s="386">
        <v>0</v>
      </c>
      <c r="O589" s="386">
        <v>0</v>
      </c>
      <c r="P589" s="386">
        <v>0</v>
      </c>
      <c r="Q589" s="386">
        <v>0</v>
      </c>
      <c r="R589" s="386"/>
      <c r="S589" s="386"/>
    </row>
    <row r="590" spans="1:19">
      <c r="A590" s="387"/>
      <c r="B590" s="341" t="s">
        <v>2974</v>
      </c>
      <c r="C590" s="341" t="s">
        <v>2975</v>
      </c>
      <c r="D590" s="388" t="s">
        <v>601</v>
      </c>
      <c r="E590" s="341" t="s">
        <v>1799</v>
      </c>
      <c r="F590" s="386">
        <v>0</v>
      </c>
      <c r="G590" s="386">
        <v>0</v>
      </c>
      <c r="H590" s="386">
        <v>0</v>
      </c>
      <c r="I590" s="386">
        <v>0</v>
      </c>
      <c r="J590" s="386">
        <v>0</v>
      </c>
      <c r="K590" s="386">
        <v>0</v>
      </c>
      <c r="L590" s="386">
        <v>0</v>
      </c>
      <c r="M590" s="386">
        <v>0</v>
      </c>
      <c r="N590" s="386">
        <v>0</v>
      </c>
      <c r="O590" s="386">
        <v>0</v>
      </c>
      <c r="P590" s="386">
        <v>0</v>
      </c>
      <c r="Q590" s="386">
        <v>0</v>
      </c>
      <c r="R590" s="386"/>
      <c r="S590" s="386"/>
    </row>
    <row r="591" spans="1:19">
      <c r="A591" s="385"/>
      <c r="B591" s="341" t="s">
        <v>2976</v>
      </c>
      <c r="C591" s="341" t="s">
        <v>2977</v>
      </c>
      <c r="D591" s="342" t="s">
        <v>29</v>
      </c>
      <c r="E591" s="341" t="s">
        <v>1799</v>
      </c>
      <c r="F591" s="386">
        <v>0</v>
      </c>
      <c r="G591" s="386">
        <v>0</v>
      </c>
      <c r="H591" s="386">
        <v>0</v>
      </c>
      <c r="I591" s="386">
        <v>0</v>
      </c>
      <c r="J591" s="386">
        <v>0</v>
      </c>
      <c r="K591" s="386">
        <v>0</v>
      </c>
      <c r="L591" s="386">
        <v>0</v>
      </c>
      <c r="M591" s="386">
        <v>0</v>
      </c>
      <c r="N591" s="386">
        <v>0</v>
      </c>
      <c r="O591" s="386">
        <v>0</v>
      </c>
      <c r="P591" s="386">
        <v>0</v>
      </c>
      <c r="Q591" s="386">
        <v>0</v>
      </c>
      <c r="R591" s="386"/>
      <c r="S591" s="386"/>
    </row>
    <row r="592" spans="1:19">
      <c r="A592" s="385"/>
      <c r="B592" s="341" t="s">
        <v>2978</v>
      </c>
      <c r="C592" s="341" t="s">
        <v>2979</v>
      </c>
      <c r="D592" s="342" t="s">
        <v>29</v>
      </c>
      <c r="E592" s="341" t="s">
        <v>1799</v>
      </c>
      <c r="F592" s="386">
        <v>0</v>
      </c>
      <c r="G592" s="386">
        <v>0</v>
      </c>
      <c r="H592" s="386">
        <v>0</v>
      </c>
      <c r="I592" s="386">
        <v>0</v>
      </c>
      <c r="J592" s="386">
        <v>0</v>
      </c>
      <c r="K592" s="386">
        <v>0</v>
      </c>
      <c r="L592" s="386">
        <v>0</v>
      </c>
      <c r="M592" s="386">
        <v>0</v>
      </c>
      <c r="N592" s="386">
        <v>0</v>
      </c>
      <c r="O592" s="386">
        <v>0</v>
      </c>
      <c r="P592" s="386">
        <v>0</v>
      </c>
      <c r="Q592" s="386">
        <v>0</v>
      </c>
      <c r="R592" s="386"/>
      <c r="S592" s="386"/>
    </row>
    <row r="593" spans="1:19">
      <c r="A593" s="385"/>
      <c r="B593" s="341" t="s">
        <v>2980</v>
      </c>
      <c r="C593" s="341" t="s">
        <v>2981</v>
      </c>
      <c r="D593" s="342" t="s">
        <v>29</v>
      </c>
      <c r="E593" s="341" t="s">
        <v>1799</v>
      </c>
      <c r="F593" s="386">
        <v>0</v>
      </c>
      <c r="G593" s="386">
        <v>0</v>
      </c>
      <c r="H593" s="386">
        <v>0</v>
      </c>
      <c r="I593" s="386">
        <v>0</v>
      </c>
      <c r="J593" s="386">
        <v>0</v>
      </c>
      <c r="K593" s="386">
        <v>0</v>
      </c>
      <c r="L593" s="386">
        <v>0</v>
      </c>
      <c r="M593" s="386">
        <v>0</v>
      </c>
      <c r="N593" s="386">
        <v>0</v>
      </c>
      <c r="O593" s="386">
        <v>0</v>
      </c>
      <c r="P593" s="386">
        <v>0</v>
      </c>
      <c r="Q593" s="386">
        <v>0</v>
      </c>
      <c r="R593" s="386"/>
      <c r="S593" s="386"/>
    </row>
    <row r="594" spans="1:19">
      <c r="A594" s="389"/>
      <c r="B594" s="341" t="s">
        <v>2982</v>
      </c>
      <c r="C594" s="341" t="s">
        <v>2983</v>
      </c>
      <c r="D594" s="383" t="s">
        <v>2953</v>
      </c>
      <c r="E594" s="341" t="s">
        <v>1799</v>
      </c>
      <c r="F594" s="384"/>
      <c r="G594" s="384"/>
      <c r="H594" s="384"/>
      <c r="I594" s="384"/>
      <c r="J594" s="384"/>
      <c r="K594" s="384"/>
      <c r="L594" s="384"/>
      <c r="M594" s="384"/>
      <c r="N594" s="384"/>
      <c r="O594" s="384"/>
      <c r="P594" s="384"/>
      <c r="Q594" s="384"/>
      <c r="R594" s="384"/>
      <c r="S594" s="384"/>
    </row>
    <row r="595" spans="1:19">
      <c r="A595" s="385"/>
      <c r="B595" s="341" t="s">
        <v>2984</v>
      </c>
      <c r="C595" s="341" t="s">
        <v>2955</v>
      </c>
      <c r="D595" s="342" t="s">
        <v>29</v>
      </c>
      <c r="E595" s="341" t="s">
        <v>1799</v>
      </c>
      <c r="F595" s="386">
        <v>0</v>
      </c>
      <c r="G595" s="386">
        <v>0</v>
      </c>
      <c r="H595" s="386">
        <v>0</v>
      </c>
      <c r="I595" s="386">
        <v>0</v>
      </c>
      <c r="J595" s="386">
        <v>0</v>
      </c>
      <c r="K595" s="386">
        <v>0</v>
      </c>
      <c r="L595" s="386">
        <v>0</v>
      </c>
      <c r="M595" s="386">
        <v>0</v>
      </c>
      <c r="N595" s="386">
        <v>0</v>
      </c>
      <c r="O595" s="386">
        <v>0</v>
      </c>
      <c r="P595" s="386">
        <v>0</v>
      </c>
      <c r="Q595" s="386">
        <v>0</v>
      </c>
      <c r="R595" s="386">
        <v>0</v>
      </c>
      <c r="S595" s="386"/>
    </row>
    <row r="596" spans="1:19">
      <c r="A596" s="385"/>
      <c r="B596" s="341" t="s">
        <v>2985</v>
      </c>
      <c r="C596" s="341" t="s">
        <v>2986</v>
      </c>
      <c r="D596" s="342" t="s">
        <v>29</v>
      </c>
      <c r="E596" s="341" t="s">
        <v>1799</v>
      </c>
      <c r="F596" s="386">
        <v>0</v>
      </c>
      <c r="G596" s="386">
        <v>0</v>
      </c>
      <c r="H596" s="386">
        <v>0</v>
      </c>
      <c r="I596" s="386">
        <v>0</v>
      </c>
      <c r="J596" s="386">
        <v>0</v>
      </c>
      <c r="K596" s="386">
        <v>0</v>
      </c>
      <c r="L596" s="386">
        <v>0</v>
      </c>
      <c r="M596" s="386">
        <v>0</v>
      </c>
      <c r="N596" s="386">
        <v>0</v>
      </c>
      <c r="O596" s="386">
        <v>0</v>
      </c>
      <c r="P596" s="386">
        <v>0</v>
      </c>
      <c r="Q596" s="386">
        <v>0</v>
      </c>
      <c r="R596" s="386"/>
      <c r="S596" s="386"/>
    </row>
    <row r="597" spans="1:19">
      <c r="A597" s="385"/>
      <c r="B597" s="341" t="s">
        <v>2987</v>
      </c>
      <c r="C597" s="341" t="s">
        <v>2988</v>
      </c>
      <c r="D597" s="342" t="s">
        <v>29</v>
      </c>
      <c r="E597" s="341" t="s">
        <v>1799</v>
      </c>
      <c r="F597" s="386">
        <v>0</v>
      </c>
      <c r="G597" s="386">
        <v>0</v>
      </c>
      <c r="H597" s="386">
        <v>0</v>
      </c>
      <c r="I597" s="386">
        <v>0</v>
      </c>
      <c r="J597" s="386">
        <v>0</v>
      </c>
      <c r="K597" s="386">
        <v>0</v>
      </c>
      <c r="L597" s="386">
        <v>0</v>
      </c>
      <c r="M597" s="386">
        <v>0</v>
      </c>
      <c r="N597" s="386">
        <v>0</v>
      </c>
      <c r="O597" s="386">
        <v>0</v>
      </c>
      <c r="P597" s="386">
        <v>0</v>
      </c>
      <c r="Q597" s="386">
        <v>0</v>
      </c>
      <c r="R597" s="386"/>
      <c r="S597" s="386"/>
    </row>
    <row r="598" spans="1:19">
      <c r="A598" s="385"/>
      <c r="B598" s="341" t="s">
        <v>2989</v>
      </c>
      <c r="C598" s="341" t="s">
        <v>2990</v>
      </c>
      <c r="D598" s="342" t="s">
        <v>29</v>
      </c>
      <c r="E598" s="341" t="s">
        <v>1799</v>
      </c>
      <c r="F598" s="386">
        <v>0</v>
      </c>
      <c r="G598" s="386">
        <v>0</v>
      </c>
      <c r="H598" s="386">
        <v>0</v>
      </c>
      <c r="I598" s="386">
        <v>0</v>
      </c>
      <c r="J598" s="386">
        <v>0</v>
      </c>
      <c r="K598" s="386">
        <v>0</v>
      </c>
      <c r="L598" s="386">
        <v>0</v>
      </c>
      <c r="M598" s="386">
        <v>0</v>
      </c>
      <c r="N598" s="386">
        <v>0</v>
      </c>
      <c r="O598" s="386">
        <v>0</v>
      </c>
      <c r="P598" s="386">
        <v>0</v>
      </c>
      <c r="Q598" s="386">
        <v>0</v>
      </c>
      <c r="R598" s="386"/>
      <c r="S598" s="386"/>
    </row>
    <row r="599" spans="1:19">
      <c r="A599" s="385"/>
      <c r="B599" s="341" t="s">
        <v>2991</v>
      </c>
      <c r="C599" s="341" t="s">
        <v>2992</v>
      </c>
      <c r="D599" s="342" t="s">
        <v>29</v>
      </c>
      <c r="E599" s="341" t="s">
        <v>1799</v>
      </c>
      <c r="F599" s="386">
        <v>0</v>
      </c>
      <c r="G599" s="386">
        <v>0</v>
      </c>
      <c r="H599" s="386">
        <v>0</v>
      </c>
      <c r="I599" s="386">
        <v>0</v>
      </c>
      <c r="J599" s="386">
        <v>0</v>
      </c>
      <c r="K599" s="386">
        <v>0</v>
      </c>
      <c r="L599" s="386">
        <v>0</v>
      </c>
      <c r="M599" s="386">
        <v>0</v>
      </c>
      <c r="N599" s="386">
        <v>0</v>
      </c>
      <c r="O599" s="386">
        <v>0</v>
      </c>
      <c r="P599" s="386">
        <v>0</v>
      </c>
      <c r="Q599" s="386">
        <v>0</v>
      </c>
      <c r="R599" s="386"/>
      <c r="S599" s="386"/>
    </row>
    <row r="600" spans="1:19">
      <c r="A600" s="385"/>
      <c r="B600" s="341" t="s">
        <v>2993</v>
      </c>
      <c r="C600" s="341" t="s">
        <v>2994</v>
      </c>
      <c r="D600" s="342" t="s">
        <v>29</v>
      </c>
      <c r="E600" s="341" t="s">
        <v>1799</v>
      </c>
      <c r="F600" s="386">
        <v>0</v>
      </c>
      <c r="G600" s="386">
        <v>0</v>
      </c>
      <c r="H600" s="386">
        <v>0</v>
      </c>
      <c r="I600" s="386">
        <v>0</v>
      </c>
      <c r="J600" s="386">
        <v>0</v>
      </c>
      <c r="K600" s="386">
        <v>0</v>
      </c>
      <c r="L600" s="386">
        <v>0</v>
      </c>
      <c r="M600" s="386">
        <v>0</v>
      </c>
      <c r="N600" s="386">
        <v>0</v>
      </c>
      <c r="O600" s="386">
        <v>0</v>
      </c>
      <c r="P600" s="386">
        <v>0</v>
      </c>
      <c r="Q600" s="386">
        <v>0</v>
      </c>
      <c r="R600" s="386"/>
      <c r="S600" s="386"/>
    </row>
    <row r="601" spans="1:19">
      <c r="A601" s="385"/>
      <c r="B601" s="341" t="s">
        <v>2995</v>
      </c>
      <c r="C601" s="341" t="s">
        <v>2996</v>
      </c>
      <c r="D601" s="342" t="s">
        <v>29</v>
      </c>
      <c r="E601" s="341" t="s">
        <v>1799</v>
      </c>
      <c r="F601" s="386">
        <v>0</v>
      </c>
      <c r="G601" s="386">
        <v>0</v>
      </c>
      <c r="H601" s="386">
        <v>0</v>
      </c>
      <c r="I601" s="386">
        <v>0</v>
      </c>
      <c r="J601" s="386">
        <v>0</v>
      </c>
      <c r="K601" s="386">
        <v>0</v>
      </c>
      <c r="L601" s="386">
        <v>0</v>
      </c>
      <c r="M601" s="386">
        <v>0</v>
      </c>
      <c r="N601" s="386">
        <v>0</v>
      </c>
      <c r="O601" s="386">
        <v>0</v>
      </c>
      <c r="P601" s="386">
        <v>0</v>
      </c>
      <c r="Q601" s="386">
        <v>0</v>
      </c>
      <c r="R601" s="386"/>
      <c r="S601" s="386"/>
    </row>
    <row r="602" spans="1:19">
      <c r="A602" s="385"/>
      <c r="B602" s="341" t="s">
        <v>2997</v>
      </c>
      <c r="C602" s="341" t="s">
        <v>2998</v>
      </c>
      <c r="D602" s="342" t="s">
        <v>29</v>
      </c>
      <c r="E602" s="341" t="s">
        <v>1799</v>
      </c>
      <c r="F602" s="386">
        <v>0</v>
      </c>
      <c r="G602" s="386">
        <v>0</v>
      </c>
      <c r="H602" s="386">
        <v>0</v>
      </c>
      <c r="I602" s="386">
        <v>0</v>
      </c>
      <c r="J602" s="386">
        <v>0</v>
      </c>
      <c r="K602" s="386">
        <v>0</v>
      </c>
      <c r="L602" s="386">
        <v>0</v>
      </c>
      <c r="M602" s="386">
        <v>0</v>
      </c>
      <c r="N602" s="386">
        <v>0</v>
      </c>
      <c r="O602" s="386">
        <v>0</v>
      </c>
      <c r="P602" s="386">
        <v>0</v>
      </c>
      <c r="Q602" s="386">
        <v>0</v>
      </c>
      <c r="R602" s="386"/>
      <c r="S602" s="386"/>
    </row>
    <row r="603" spans="1:19">
      <c r="A603" s="385"/>
      <c r="B603" s="341" t="s">
        <v>2999</v>
      </c>
      <c r="C603" s="341" t="s">
        <v>3000</v>
      </c>
      <c r="D603" s="342" t="s">
        <v>29</v>
      </c>
      <c r="E603" s="341" t="s">
        <v>1799</v>
      </c>
      <c r="F603" s="386">
        <v>0</v>
      </c>
      <c r="G603" s="386">
        <v>0</v>
      </c>
      <c r="H603" s="386">
        <v>0</v>
      </c>
      <c r="I603" s="386">
        <v>0</v>
      </c>
      <c r="J603" s="386">
        <v>0</v>
      </c>
      <c r="K603" s="386">
        <v>0</v>
      </c>
      <c r="L603" s="386">
        <v>0</v>
      </c>
      <c r="M603" s="386">
        <v>0</v>
      </c>
      <c r="N603" s="386">
        <v>0</v>
      </c>
      <c r="O603" s="386">
        <v>0</v>
      </c>
      <c r="P603" s="386">
        <v>0</v>
      </c>
      <c r="Q603" s="386">
        <v>0</v>
      </c>
      <c r="R603" s="386">
        <v>0</v>
      </c>
      <c r="S603" s="386"/>
    </row>
    <row r="604" spans="1:19">
      <c r="A604" s="385"/>
      <c r="B604" s="341" t="s">
        <v>3001</v>
      </c>
      <c r="C604" s="341" t="s">
        <v>3002</v>
      </c>
      <c r="D604" s="342" t="s">
        <v>29</v>
      </c>
      <c r="E604" s="341" t="s">
        <v>1799</v>
      </c>
      <c r="F604" s="386">
        <v>0</v>
      </c>
      <c r="G604" s="386">
        <v>0</v>
      </c>
      <c r="H604" s="386">
        <v>0</v>
      </c>
      <c r="I604" s="386">
        <v>0</v>
      </c>
      <c r="J604" s="386">
        <v>0</v>
      </c>
      <c r="K604" s="386">
        <v>0</v>
      </c>
      <c r="L604" s="386">
        <v>0</v>
      </c>
      <c r="M604" s="386">
        <v>0</v>
      </c>
      <c r="N604" s="386">
        <v>0</v>
      </c>
      <c r="O604" s="386">
        <v>0</v>
      </c>
      <c r="P604" s="386">
        <v>0</v>
      </c>
      <c r="Q604" s="386">
        <v>0</v>
      </c>
      <c r="R604" s="386"/>
      <c r="S604" s="386"/>
    </row>
    <row r="605" spans="1:19">
      <c r="A605" s="387"/>
      <c r="B605" s="341" t="s">
        <v>3003</v>
      </c>
      <c r="C605" s="341" t="s">
        <v>3004</v>
      </c>
      <c r="D605" s="388" t="s">
        <v>601</v>
      </c>
      <c r="E605" s="341" t="s">
        <v>1799</v>
      </c>
      <c r="F605" s="386">
        <v>0</v>
      </c>
      <c r="G605" s="386">
        <v>0</v>
      </c>
      <c r="H605" s="386">
        <v>0</v>
      </c>
      <c r="I605" s="386">
        <v>0</v>
      </c>
      <c r="J605" s="386">
        <v>0</v>
      </c>
      <c r="K605" s="386">
        <v>0</v>
      </c>
      <c r="L605" s="386">
        <v>0</v>
      </c>
      <c r="M605" s="386">
        <v>0</v>
      </c>
      <c r="N605" s="386">
        <v>0</v>
      </c>
      <c r="O605" s="386">
        <v>0</v>
      </c>
      <c r="P605" s="386">
        <v>0</v>
      </c>
      <c r="Q605" s="386">
        <v>0</v>
      </c>
      <c r="R605" s="386"/>
      <c r="S605" s="386"/>
    </row>
    <row r="606" spans="1:19">
      <c r="A606" s="385"/>
      <c r="B606" s="341" t="s">
        <v>3005</v>
      </c>
      <c r="C606" s="341" t="s">
        <v>3006</v>
      </c>
      <c r="D606" s="342" t="s">
        <v>29</v>
      </c>
      <c r="E606" s="341" t="s">
        <v>1799</v>
      </c>
      <c r="F606" s="386">
        <v>0</v>
      </c>
      <c r="G606" s="386">
        <v>0</v>
      </c>
      <c r="H606" s="386">
        <v>0</v>
      </c>
      <c r="I606" s="386">
        <v>0</v>
      </c>
      <c r="J606" s="386">
        <v>0</v>
      </c>
      <c r="K606" s="386">
        <v>0</v>
      </c>
      <c r="L606" s="386">
        <v>0</v>
      </c>
      <c r="M606" s="386">
        <v>0</v>
      </c>
      <c r="N606" s="386">
        <v>0</v>
      </c>
      <c r="O606" s="386">
        <v>0</v>
      </c>
      <c r="P606" s="386">
        <v>0</v>
      </c>
      <c r="Q606" s="386">
        <v>0</v>
      </c>
      <c r="R606" s="386"/>
      <c r="S606" s="386"/>
    </row>
    <row r="607" spans="1:19">
      <c r="A607" s="385"/>
      <c r="B607" s="341" t="s">
        <v>3007</v>
      </c>
      <c r="C607" s="341" t="s">
        <v>3008</v>
      </c>
      <c r="D607" s="342" t="s">
        <v>29</v>
      </c>
      <c r="E607" s="341" t="s">
        <v>1799</v>
      </c>
      <c r="F607" s="386">
        <v>0</v>
      </c>
      <c r="G607" s="386">
        <v>0</v>
      </c>
      <c r="H607" s="386">
        <v>0</v>
      </c>
      <c r="I607" s="386">
        <v>0</v>
      </c>
      <c r="J607" s="386">
        <v>0</v>
      </c>
      <c r="K607" s="386">
        <v>0</v>
      </c>
      <c r="L607" s="386">
        <v>0</v>
      </c>
      <c r="M607" s="386">
        <v>0</v>
      </c>
      <c r="N607" s="386">
        <v>0</v>
      </c>
      <c r="O607" s="386">
        <v>0</v>
      </c>
      <c r="P607" s="386">
        <v>0</v>
      </c>
      <c r="Q607" s="386">
        <v>0</v>
      </c>
      <c r="R607" s="386"/>
      <c r="S607" s="386"/>
    </row>
    <row r="608" spans="1:19">
      <c r="A608" s="385"/>
      <c r="B608" s="341" t="s">
        <v>3009</v>
      </c>
      <c r="C608" s="341" t="s">
        <v>3010</v>
      </c>
      <c r="D608" s="342" t="s">
        <v>29</v>
      </c>
      <c r="E608" s="341" t="s">
        <v>1799</v>
      </c>
      <c r="F608" s="386">
        <v>0</v>
      </c>
      <c r="G608" s="386">
        <v>0</v>
      </c>
      <c r="H608" s="386">
        <v>0</v>
      </c>
      <c r="I608" s="386">
        <v>0</v>
      </c>
      <c r="J608" s="386">
        <v>0</v>
      </c>
      <c r="K608" s="386">
        <v>0</v>
      </c>
      <c r="L608" s="386">
        <v>0</v>
      </c>
      <c r="M608" s="386">
        <v>0</v>
      </c>
      <c r="N608" s="386">
        <v>0</v>
      </c>
      <c r="O608" s="386">
        <v>0</v>
      </c>
      <c r="P608" s="386">
        <v>0</v>
      </c>
      <c r="Q608" s="386">
        <v>0</v>
      </c>
      <c r="R608" s="386"/>
      <c r="S608" s="386"/>
    </row>
    <row r="609" spans="1:19">
      <c r="A609" s="389"/>
      <c r="B609" s="341" t="s">
        <v>3011</v>
      </c>
      <c r="C609" s="341" t="s">
        <v>3012</v>
      </c>
      <c r="D609" s="383" t="s">
        <v>2953</v>
      </c>
      <c r="E609" s="341" t="s">
        <v>1799</v>
      </c>
      <c r="F609" s="384"/>
      <c r="G609" s="384"/>
      <c r="H609" s="384"/>
      <c r="I609" s="384"/>
      <c r="J609" s="384"/>
      <c r="K609" s="384"/>
      <c r="L609" s="384"/>
      <c r="M609" s="384"/>
      <c r="N609" s="384"/>
      <c r="O609" s="384"/>
      <c r="P609" s="384"/>
      <c r="Q609" s="384"/>
      <c r="R609" s="384">
        <v>0</v>
      </c>
      <c r="S609" s="384"/>
    </row>
    <row r="610" spans="1:19">
      <c r="A610" s="385"/>
      <c r="B610" s="341" t="s">
        <v>3013</v>
      </c>
      <c r="C610" s="341" t="s">
        <v>3014</v>
      </c>
      <c r="D610" s="342" t="s">
        <v>29</v>
      </c>
      <c r="E610" s="341" t="s">
        <v>1799</v>
      </c>
      <c r="F610" s="386">
        <v>0</v>
      </c>
      <c r="G610" s="386">
        <v>0</v>
      </c>
      <c r="H610" s="386">
        <v>0</v>
      </c>
      <c r="I610" s="386">
        <v>0</v>
      </c>
      <c r="J610" s="386">
        <v>0</v>
      </c>
      <c r="K610" s="386">
        <v>0</v>
      </c>
      <c r="L610" s="386">
        <v>0</v>
      </c>
      <c r="M610" s="386">
        <v>0</v>
      </c>
      <c r="N610" s="386">
        <v>0</v>
      </c>
      <c r="O610" s="386">
        <v>0</v>
      </c>
      <c r="P610" s="386">
        <v>0</v>
      </c>
      <c r="Q610" s="386">
        <v>0</v>
      </c>
      <c r="R610" s="386"/>
      <c r="S610" s="386"/>
    </row>
    <row r="611" spans="1:19">
      <c r="A611" s="385"/>
      <c r="B611" s="341" t="s">
        <v>3015</v>
      </c>
      <c r="C611" s="341" t="s">
        <v>3016</v>
      </c>
      <c r="D611" s="342" t="s">
        <v>29</v>
      </c>
      <c r="E611" s="341" t="s">
        <v>1799</v>
      </c>
      <c r="F611" s="386">
        <v>0</v>
      </c>
      <c r="G611" s="386">
        <v>0</v>
      </c>
      <c r="H611" s="386">
        <v>0</v>
      </c>
      <c r="I611" s="386">
        <v>0</v>
      </c>
      <c r="J611" s="386">
        <v>0</v>
      </c>
      <c r="K611" s="386">
        <v>0</v>
      </c>
      <c r="L611" s="386">
        <v>0</v>
      </c>
      <c r="M611" s="386">
        <v>0</v>
      </c>
      <c r="N611" s="386">
        <v>0</v>
      </c>
      <c r="O611" s="386">
        <v>0</v>
      </c>
      <c r="P611" s="386">
        <v>0</v>
      </c>
      <c r="Q611" s="386">
        <v>0</v>
      </c>
      <c r="R611" s="386"/>
      <c r="S611" s="386"/>
    </row>
    <row r="612" spans="1:19">
      <c r="A612" s="385"/>
      <c r="B612" s="341" t="s">
        <v>3017</v>
      </c>
      <c r="C612" s="341" t="s">
        <v>3018</v>
      </c>
      <c r="D612" s="342" t="s">
        <v>29</v>
      </c>
      <c r="E612" s="341" t="s">
        <v>1799</v>
      </c>
      <c r="F612" s="386">
        <v>0</v>
      </c>
      <c r="G612" s="386">
        <v>0</v>
      </c>
      <c r="H612" s="386">
        <v>0</v>
      </c>
      <c r="I612" s="386">
        <v>0</v>
      </c>
      <c r="J612" s="386">
        <v>0</v>
      </c>
      <c r="K612" s="386">
        <v>0</v>
      </c>
      <c r="L612" s="386">
        <v>0</v>
      </c>
      <c r="M612" s="386">
        <v>0</v>
      </c>
      <c r="N612" s="386">
        <v>0</v>
      </c>
      <c r="O612" s="386">
        <v>0</v>
      </c>
      <c r="P612" s="386">
        <v>0</v>
      </c>
      <c r="Q612" s="386">
        <v>0</v>
      </c>
      <c r="R612" s="386"/>
      <c r="S612" s="386"/>
    </row>
    <row r="613" spans="1:19">
      <c r="A613" s="385"/>
      <c r="B613" s="341" t="s">
        <v>3019</v>
      </c>
      <c r="C613" s="341" t="s">
        <v>3020</v>
      </c>
      <c r="D613" s="342" t="s">
        <v>29</v>
      </c>
      <c r="E613" s="341" t="s">
        <v>1799</v>
      </c>
      <c r="F613" s="386">
        <v>0</v>
      </c>
      <c r="G613" s="386">
        <v>0</v>
      </c>
      <c r="H613" s="386">
        <v>0</v>
      </c>
      <c r="I613" s="386">
        <v>0</v>
      </c>
      <c r="J613" s="386">
        <v>0</v>
      </c>
      <c r="K613" s="386">
        <v>0</v>
      </c>
      <c r="L613" s="386">
        <v>0</v>
      </c>
      <c r="M613" s="386">
        <v>0</v>
      </c>
      <c r="N613" s="386">
        <v>0</v>
      </c>
      <c r="O613" s="386">
        <v>0</v>
      </c>
      <c r="P613" s="386">
        <v>0</v>
      </c>
      <c r="Q613" s="386">
        <v>0</v>
      </c>
      <c r="R613" s="386"/>
      <c r="S613" s="386"/>
    </row>
    <row r="614" spans="1:19">
      <c r="A614" s="385"/>
      <c r="B614" s="341" t="s">
        <v>3021</v>
      </c>
      <c r="C614" s="341" t="s">
        <v>3022</v>
      </c>
      <c r="D614" s="342" t="s">
        <v>29</v>
      </c>
      <c r="E614" s="341" t="s">
        <v>1799</v>
      </c>
      <c r="F614" s="386">
        <v>0</v>
      </c>
      <c r="G614" s="386">
        <v>0</v>
      </c>
      <c r="H614" s="386">
        <v>0</v>
      </c>
      <c r="I614" s="386">
        <v>0</v>
      </c>
      <c r="J614" s="386">
        <v>0</v>
      </c>
      <c r="K614" s="386">
        <v>0</v>
      </c>
      <c r="L614" s="386">
        <v>0</v>
      </c>
      <c r="M614" s="386">
        <v>0</v>
      </c>
      <c r="N614" s="386">
        <v>0</v>
      </c>
      <c r="O614" s="386">
        <v>0</v>
      </c>
      <c r="P614" s="386">
        <v>0</v>
      </c>
      <c r="Q614" s="386">
        <v>0</v>
      </c>
      <c r="R614" s="386"/>
      <c r="S614" s="386"/>
    </row>
    <row r="615" spans="1:19">
      <c r="A615" s="385"/>
      <c r="B615" s="341" t="s">
        <v>3023</v>
      </c>
      <c r="C615" s="341" t="s">
        <v>3024</v>
      </c>
      <c r="D615" s="342" t="s">
        <v>29</v>
      </c>
      <c r="E615" s="341" t="s">
        <v>1799</v>
      </c>
      <c r="F615" s="386">
        <v>0</v>
      </c>
      <c r="G615" s="386">
        <v>0</v>
      </c>
      <c r="H615" s="386">
        <v>0</v>
      </c>
      <c r="I615" s="386">
        <v>0</v>
      </c>
      <c r="J615" s="386">
        <v>0</v>
      </c>
      <c r="K615" s="386">
        <v>0</v>
      </c>
      <c r="L615" s="386">
        <v>0</v>
      </c>
      <c r="M615" s="386">
        <v>0</v>
      </c>
      <c r="N615" s="386">
        <v>0</v>
      </c>
      <c r="O615" s="386">
        <v>0</v>
      </c>
      <c r="P615" s="386">
        <v>0</v>
      </c>
      <c r="Q615" s="386">
        <v>0</v>
      </c>
      <c r="R615" s="386"/>
      <c r="S615" s="386"/>
    </row>
    <row r="616" spans="1:19">
      <c r="A616" s="385"/>
      <c r="B616" s="341" t="s">
        <v>3025</v>
      </c>
      <c r="C616" s="341" t="s">
        <v>3026</v>
      </c>
      <c r="D616" s="342" t="s">
        <v>29</v>
      </c>
      <c r="E616" s="341" t="s">
        <v>1799</v>
      </c>
      <c r="F616" s="386">
        <v>0</v>
      </c>
      <c r="G616" s="386">
        <v>0</v>
      </c>
      <c r="H616" s="386">
        <v>0</v>
      </c>
      <c r="I616" s="386">
        <v>0</v>
      </c>
      <c r="J616" s="386">
        <v>0</v>
      </c>
      <c r="K616" s="386">
        <v>0</v>
      </c>
      <c r="L616" s="386">
        <v>0</v>
      </c>
      <c r="M616" s="386">
        <v>0</v>
      </c>
      <c r="N616" s="386">
        <v>0</v>
      </c>
      <c r="O616" s="386">
        <v>0</v>
      </c>
      <c r="P616" s="386">
        <v>0</v>
      </c>
      <c r="Q616" s="386">
        <v>0</v>
      </c>
      <c r="R616" s="386"/>
      <c r="S616" s="386"/>
    </row>
    <row r="617" spans="1:19">
      <c r="A617" s="385"/>
      <c r="B617" s="341" t="s">
        <v>3027</v>
      </c>
      <c r="C617" s="341" t="s">
        <v>3028</v>
      </c>
      <c r="D617" s="342" t="s">
        <v>29</v>
      </c>
      <c r="E617" s="341" t="s">
        <v>1799</v>
      </c>
      <c r="F617" s="386">
        <v>0</v>
      </c>
      <c r="G617" s="386">
        <v>0</v>
      </c>
      <c r="H617" s="386">
        <v>0</v>
      </c>
      <c r="I617" s="386">
        <v>0</v>
      </c>
      <c r="J617" s="386">
        <v>0</v>
      </c>
      <c r="K617" s="386">
        <v>0</v>
      </c>
      <c r="L617" s="386">
        <v>0</v>
      </c>
      <c r="M617" s="386">
        <v>0</v>
      </c>
      <c r="N617" s="386">
        <v>0</v>
      </c>
      <c r="O617" s="386">
        <v>0</v>
      </c>
      <c r="P617" s="386">
        <v>0</v>
      </c>
      <c r="Q617" s="386">
        <v>0</v>
      </c>
      <c r="R617" s="386"/>
      <c r="S617" s="386"/>
    </row>
    <row r="618" spans="1:19">
      <c r="A618" s="385"/>
      <c r="B618" s="341" t="s">
        <v>3029</v>
      </c>
      <c r="C618" s="341" t="s">
        <v>3030</v>
      </c>
      <c r="D618" s="342" t="s">
        <v>29</v>
      </c>
      <c r="E618" s="341" t="s">
        <v>1799</v>
      </c>
      <c r="F618" s="386">
        <v>0</v>
      </c>
      <c r="G618" s="386">
        <v>0</v>
      </c>
      <c r="H618" s="386">
        <v>0</v>
      </c>
      <c r="I618" s="386">
        <v>0</v>
      </c>
      <c r="J618" s="386">
        <v>0</v>
      </c>
      <c r="K618" s="386">
        <v>0</v>
      </c>
      <c r="L618" s="386">
        <v>0</v>
      </c>
      <c r="M618" s="386">
        <v>0</v>
      </c>
      <c r="N618" s="386">
        <v>0</v>
      </c>
      <c r="O618" s="386">
        <v>0</v>
      </c>
      <c r="P618" s="386">
        <v>0</v>
      </c>
      <c r="Q618" s="386">
        <v>0</v>
      </c>
      <c r="R618" s="386">
        <v>0</v>
      </c>
      <c r="S618" s="386"/>
    </row>
    <row r="619" spans="1:19">
      <c r="A619" s="385"/>
      <c r="B619" s="341" t="s">
        <v>3031</v>
      </c>
      <c r="C619" s="341" t="s">
        <v>3032</v>
      </c>
      <c r="D619" s="342" t="s">
        <v>29</v>
      </c>
      <c r="E619" s="341" t="s">
        <v>1799</v>
      </c>
      <c r="F619" s="386">
        <v>0</v>
      </c>
      <c r="G619" s="386">
        <v>0</v>
      </c>
      <c r="H619" s="386">
        <v>0</v>
      </c>
      <c r="I619" s="386">
        <v>0</v>
      </c>
      <c r="J619" s="386">
        <v>0</v>
      </c>
      <c r="K619" s="386">
        <v>0</v>
      </c>
      <c r="L619" s="386">
        <v>0</v>
      </c>
      <c r="M619" s="386">
        <v>0</v>
      </c>
      <c r="N619" s="386">
        <v>0</v>
      </c>
      <c r="O619" s="386">
        <v>0</v>
      </c>
      <c r="P619" s="386">
        <v>0</v>
      </c>
      <c r="Q619" s="386">
        <v>0</v>
      </c>
      <c r="R619" s="386"/>
      <c r="S619" s="386"/>
    </row>
    <row r="620" spans="1:19">
      <c r="A620" s="387"/>
      <c r="B620" s="341" t="s">
        <v>3033</v>
      </c>
      <c r="C620" s="341" t="s">
        <v>3034</v>
      </c>
      <c r="D620" s="388" t="s">
        <v>601</v>
      </c>
      <c r="E620" s="341" t="s">
        <v>1799</v>
      </c>
      <c r="F620" s="386">
        <v>0</v>
      </c>
      <c r="G620" s="386">
        <v>0</v>
      </c>
      <c r="H620" s="386">
        <v>0</v>
      </c>
      <c r="I620" s="386">
        <v>0</v>
      </c>
      <c r="J620" s="386">
        <v>0</v>
      </c>
      <c r="K620" s="386">
        <v>0</v>
      </c>
      <c r="L620" s="386">
        <v>0</v>
      </c>
      <c r="M620" s="386">
        <v>0</v>
      </c>
      <c r="N620" s="386">
        <v>0</v>
      </c>
      <c r="O620" s="386">
        <v>0</v>
      </c>
      <c r="P620" s="386">
        <v>0</v>
      </c>
      <c r="Q620" s="386">
        <v>0</v>
      </c>
      <c r="R620" s="386"/>
      <c r="S620" s="386"/>
    </row>
    <row r="621" spans="1:19">
      <c r="A621" s="387"/>
      <c r="B621" s="341" t="s">
        <v>3035</v>
      </c>
      <c r="C621" s="341" t="s">
        <v>3036</v>
      </c>
      <c r="D621" s="342" t="s">
        <v>29</v>
      </c>
      <c r="E621" s="341" t="s">
        <v>1799</v>
      </c>
      <c r="F621" s="386">
        <v>0</v>
      </c>
      <c r="G621" s="386">
        <v>0</v>
      </c>
      <c r="H621" s="386">
        <v>0</v>
      </c>
      <c r="I621" s="386">
        <v>0</v>
      </c>
      <c r="J621" s="386">
        <v>0</v>
      </c>
      <c r="K621" s="386">
        <v>0</v>
      </c>
      <c r="L621" s="386">
        <v>0</v>
      </c>
      <c r="M621" s="386">
        <v>0</v>
      </c>
      <c r="N621" s="386">
        <v>0</v>
      </c>
      <c r="O621" s="386">
        <v>0</v>
      </c>
      <c r="P621" s="386">
        <v>0</v>
      </c>
      <c r="Q621" s="386">
        <v>0</v>
      </c>
      <c r="R621" s="386"/>
      <c r="S621" s="386"/>
    </row>
    <row r="622" spans="1:19">
      <c r="A622" s="385"/>
      <c r="B622" s="341" t="s">
        <v>3037</v>
      </c>
      <c r="C622" s="341" t="s">
        <v>3038</v>
      </c>
      <c r="D622" s="342" t="s">
        <v>29</v>
      </c>
      <c r="E622" s="341" t="s">
        <v>1799</v>
      </c>
      <c r="F622" s="386">
        <v>0</v>
      </c>
      <c r="G622" s="386">
        <v>0</v>
      </c>
      <c r="H622" s="386">
        <v>0</v>
      </c>
      <c r="I622" s="386">
        <v>0</v>
      </c>
      <c r="J622" s="386">
        <v>0</v>
      </c>
      <c r="K622" s="386">
        <v>0</v>
      </c>
      <c r="L622" s="386">
        <v>0</v>
      </c>
      <c r="M622" s="386">
        <v>0</v>
      </c>
      <c r="N622" s="386">
        <v>0</v>
      </c>
      <c r="O622" s="386">
        <v>0</v>
      </c>
      <c r="P622" s="386">
        <v>0</v>
      </c>
      <c r="Q622" s="386">
        <v>0</v>
      </c>
      <c r="R622" s="386"/>
      <c r="S622" s="386"/>
    </row>
    <row r="623" spans="1:19">
      <c r="A623" s="385"/>
      <c r="B623" s="341" t="s">
        <v>3039</v>
      </c>
      <c r="C623" s="341" t="s">
        <v>3040</v>
      </c>
      <c r="D623" s="342" t="s">
        <v>29</v>
      </c>
      <c r="E623" s="341" t="s">
        <v>1799</v>
      </c>
      <c r="F623" s="386">
        <v>0</v>
      </c>
      <c r="G623" s="386">
        <v>0</v>
      </c>
      <c r="H623" s="386">
        <v>0</v>
      </c>
      <c r="I623" s="386">
        <v>0</v>
      </c>
      <c r="J623" s="386">
        <v>0</v>
      </c>
      <c r="K623" s="386">
        <v>0</v>
      </c>
      <c r="L623" s="386">
        <v>0</v>
      </c>
      <c r="M623" s="386">
        <v>0</v>
      </c>
      <c r="N623" s="386">
        <v>0</v>
      </c>
      <c r="O623" s="386">
        <v>0</v>
      </c>
      <c r="P623" s="386">
        <v>0</v>
      </c>
      <c r="Q623" s="386">
        <v>0</v>
      </c>
      <c r="R623" s="386"/>
      <c r="S623" s="386"/>
    </row>
    <row r="624" spans="1:19">
      <c r="A624" s="387"/>
      <c r="B624" s="341" t="s">
        <v>3041</v>
      </c>
      <c r="C624" s="341" t="s">
        <v>3042</v>
      </c>
      <c r="D624" s="383" t="s">
        <v>2953</v>
      </c>
      <c r="E624" s="341" t="s">
        <v>1799</v>
      </c>
      <c r="F624" s="387"/>
      <c r="G624" s="387"/>
      <c r="H624" s="387"/>
      <c r="I624" s="387"/>
      <c r="J624" s="387"/>
      <c r="K624" s="387"/>
      <c r="L624" s="387"/>
      <c r="M624" s="387"/>
      <c r="N624" s="387"/>
      <c r="O624" s="387"/>
      <c r="P624" s="387"/>
      <c r="Q624" s="387"/>
      <c r="R624" s="387">
        <v>0</v>
      </c>
      <c r="S624" s="387"/>
    </row>
    <row r="625" spans="1:19">
      <c r="A625" s="385"/>
      <c r="B625" s="341" t="s">
        <v>3043</v>
      </c>
      <c r="C625" s="341" t="s">
        <v>3044</v>
      </c>
      <c r="D625" s="342" t="s">
        <v>29</v>
      </c>
      <c r="E625" s="341" t="s">
        <v>1799</v>
      </c>
      <c r="F625" s="386">
        <v>0</v>
      </c>
      <c r="G625" s="386">
        <v>0</v>
      </c>
      <c r="H625" s="386">
        <v>0</v>
      </c>
      <c r="I625" s="386">
        <v>0</v>
      </c>
      <c r="J625" s="386">
        <v>0</v>
      </c>
      <c r="K625" s="386">
        <v>0</v>
      </c>
      <c r="L625" s="386">
        <v>0</v>
      </c>
      <c r="M625" s="386">
        <v>0</v>
      </c>
      <c r="N625" s="386">
        <v>0</v>
      </c>
      <c r="O625" s="386">
        <v>0</v>
      </c>
      <c r="P625" s="386">
        <v>0</v>
      </c>
      <c r="Q625" s="386">
        <v>0</v>
      </c>
      <c r="R625" s="386"/>
      <c r="S625" s="386"/>
    </row>
    <row r="626" spans="1:19">
      <c r="A626" s="385"/>
      <c r="B626" s="341" t="s">
        <v>3045</v>
      </c>
      <c r="C626" s="341" t="s">
        <v>3046</v>
      </c>
      <c r="D626" s="342" t="s">
        <v>29</v>
      </c>
      <c r="E626" s="341" t="s">
        <v>1799</v>
      </c>
      <c r="F626" s="386">
        <v>0</v>
      </c>
      <c r="G626" s="386">
        <v>0</v>
      </c>
      <c r="H626" s="386">
        <v>0</v>
      </c>
      <c r="I626" s="386">
        <v>0</v>
      </c>
      <c r="J626" s="386">
        <v>0</v>
      </c>
      <c r="K626" s="386">
        <v>0</v>
      </c>
      <c r="L626" s="386">
        <v>0</v>
      </c>
      <c r="M626" s="386">
        <v>0</v>
      </c>
      <c r="N626" s="386">
        <v>0</v>
      </c>
      <c r="O626" s="386">
        <v>0</v>
      </c>
      <c r="P626" s="386">
        <v>0</v>
      </c>
      <c r="Q626" s="386">
        <v>0</v>
      </c>
      <c r="R626" s="386"/>
      <c r="S626" s="386"/>
    </row>
    <row r="627" spans="1:19">
      <c r="A627" s="385"/>
      <c r="B627" s="341" t="s">
        <v>3047</v>
      </c>
      <c r="C627" s="341" t="s">
        <v>3048</v>
      </c>
      <c r="D627" s="342" t="s">
        <v>29</v>
      </c>
      <c r="E627" s="341" t="s">
        <v>1799</v>
      </c>
      <c r="F627" s="386">
        <v>0</v>
      </c>
      <c r="G627" s="386">
        <v>0</v>
      </c>
      <c r="H627" s="386">
        <v>0</v>
      </c>
      <c r="I627" s="386">
        <v>0</v>
      </c>
      <c r="J627" s="386">
        <v>0</v>
      </c>
      <c r="K627" s="386">
        <v>0</v>
      </c>
      <c r="L627" s="386">
        <v>0</v>
      </c>
      <c r="M627" s="386">
        <v>0</v>
      </c>
      <c r="N627" s="386">
        <v>0</v>
      </c>
      <c r="O627" s="386">
        <v>0</v>
      </c>
      <c r="P627" s="386">
        <v>0</v>
      </c>
      <c r="Q627" s="386">
        <v>0</v>
      </c>
      <c r="R627" s="386"/>
      <c r="S627" s="386"/>
    </row>
    <row r="628" spans="1:19">
      <c r="A628" s="385"/>
      <c r="B628" s="341" t="s">
        <v>3049</v>
      </c>
      <c r="C628" s="341" t="s">
        <v>3050</v>
      </c>
      <c r="D628" s="342" t="s">
        <v>29</v>
      </c>
      <c r="E628" s="341" t="s">
        <v>1799</v>
      </c>
      <c r="F628" s="386">
        <v>0</v>
      </c>
      <c r="G628" s="386">
        <v>0</v>
      </c>
      <c r="H628" s="386">
        <v>0</v>
      </c>
      <c r="I628" s="386">
        <v>0</v>
      </c>
      <c r="J628" s="386">
        <v>0</v>
      </c>
      <c r="K628" s="386">
        <v>0</v>
      </c>
      <c r="L628" s="386">
        <v>0</v>
      </c>
      <c r="M628" s="386">
        <v>0</v>
      </c>
      <c r="N628" s="386">
        <v>0</v>
      </c>
      <c r="O628" s="386">
        <v>0</v>
      </c>
      <c r="P628" s="386">
        <v>0</v>
      </c>
      <c r="Q628" s="386">
        <v>0</v>
      </c>
      <c r="R628" s="386"/>
      <c r="S628" s="386"/>
    </row>
    <row r="629" spans="1:19">
      <c r="A629" s="385"/>
      <c r="B629" s="341" t="s">
        <v>3051</v>
      </c>
      <c r="C629" s="341" t="s">
        <v>3052</v>
      </c>
      <c r="D629" s="342" t="s">
        <v>29</v>
      </c>
      <c r="E629" s="341" t="s">
        <v>1799</v>
      </c>
      <c r="F629" s="386">
        <v>0</v>
      </c>
      <c r="G629" s="386">
        <v>0</v>
      </c>
      <c r="H629" s="386">
        <v>0</v>
      </c>
      <c r="I629" s="386">
        <v>0</v>
      </c>
      <c r="J629" s="386">
        <v>0</v>
      </c>
      <c r="K629" s="386">
        <v>0</v>
      </c>
      <c r="L629" s="386">
        <v>0</v>
      </c>
      <c r="M629" s="386">
        <v>0</v>
      </c>
      <c r="N629" s="386">
        <v>0</v>
      </c>
      <c r="O629" s="386">
        <v>0</v>
      </c>
      <c r="P629" s="386">
        <v>0</v>
      </c>
      <c r="Q629" s="386">
        <v>0</v>
      </c>
      <c r="R629" s="386"/>
      <c r="S629" s="386"/>
    </row>
    <row r="630" spans="1:19">
      <c r="A630" s="385"/>
      <c r="B630" s="341" t="s">
        <v>3053</v>
      </c>
      <c r="C630" s="341" t="s">
        <v>3054</v>
      </c>
      <c r="D630" s="342" t="s">
        <v>29</v>
      </c>
      <c r="E630" s="341" t="s">
        <v>1799</v>
      </c>
      <c r="F630" s="386">
        <v>0</v>
      </c>
      <c r="G630" s="386">
        <v>0</v>
      </c>
      <c r="H630" s="386">
        <v>0</v>
      </c>
      <c r="I630" s="386">
        <v>0</v>
      </c>
      <c r="J630" s="386">
        <v>0</v>
      </c>
      <c r="K630" s="386">
        <v>0</v>
      </c>
      <c r="L630" s="386">
        <v>0</v>
      </c>
      <c r="M630" s="386">
        <v>0</v>
      </c>
      <c r="N630" s="386">
        <v>0</v>
      </c>
      <c r="O630" s="386">
        <v>0</v>
      </c>
      <c r="P630" s="386">
        <v>0</v>
      </c>
      <c r="Q630" s="386">
        <v>0</v>
      </c>
      <c r="R630" s="386"/>
      <c r="S630" s="386"/>
    </row>
    <row r="631" spans="1:19">
      <c r="A631" s="385"/>
      <c r="B631" s="341" t="s">
        <v>3055</v>
      </c>
      <c r="C631" s="341" t="s">
        <v>3026</v>
      </c>
      <c r="D631" s="342" t="s">
        <v>29</v>
      </c>
      <c r="E631" s="341" t="s">
        <v>1799</v>
      </c>
      <c r="F631" s="386">
        <v>0</v>
      </c>
      <c r="G631" s="386">
        <v>0</v>
      </c>
      <c r="H631" s="386">
        <v>0</v>
      </c>
      <c r="I631" s="386">
        <v>0</v>
      </c>
      <c r="J631" s="386">
        <v>0</v>
      </c>
      <c r="K631" s="386">
        <v>0</v>
      </c>
      <c r="L631" s="386">
        <v>0</v>
      </c>
      <c r="M631" s="386">
        <v>0</v>
      </c>
      <c r="N631" s="386">
        <v>0</v>
      </c>
      <c r="O631" s="386">
        <v>0</v>
      </c>
      <c r="P631" s="386">
        <v>0</v>
      </c>
      <c r="Q631" s="386">
        <v>0</v>
      </c>
      <c r="R631" s="386"/>
      <c r="S631" s="386"/>
    </row>
    <row r="632" spans="1:19">
      <c r="A632" s="385"/>
      <c r="B632" s="341" t="s">
        <v>3056</v>
      </c>
      <c r="C632" s="341" t="s">
        <v>3057</v>
      </c>
      <c r="D632" s="342" t="s">
        <v>29</v>
      </c>
      <c r="E632" s="341" t="s">
        <v>1799</v>
      </c>
      <c r="F632" s="386">
        <v>0</v>
      </c>
      <c r="G632" s="386">
        <v>0</v>
      </c>
      <c r="H632" s="386">
        <v>0</v>
      </c>
      <c r="I632" s="386">
        <v>0</v>
      </c>
      <c r="J632" s="386">
        <v>0</v>
      </c>
      <c r="K632" s="386">
        <v>0</v>
      </c>
      <c r="L632" s="386">
        <v>0</v>
      </c>
      <c r="M632" s="386">
        <v>0</v>
      </c>
      <c r="N632" s="386">
        <v>0</v>
      </c>
      <c r="O632" s="386">
        <v>0</v>
      </c>
      <c r="P632" s="386">
        <v>0</v>
      </c>
      <c r="Q632" s="386">
        <v>0</v>
      </c>
      <c r="R632" s="386"/>
      <c r="S632" s="386"/>
    </row>
    <row r="633" spans="1:19">
      <c r="A633" s="385"/>
      <c r="B633" s="341" t="s">
        <v>3058</v>
      </c>
      <c r="C633" s="341" t="s">
        <v>3059</v>
      </c>
      <c r="D633" s="342" t="s">
        <v>29</v>
      </c>
      <c r="E633" s="341" t="s">
        <v>1799</v>
      </c>
      <c r="F633" s="386">
        <v>0</v>
      </c>
      <c r="G633" s="386">
        <v>0</v>
      </c>
      <c r="H633" s="386">
        <v>0</v>
      </c>
      <c r="I633" s="386">
        <v>0</v>
      </c>
      <c r="J633" s="386">
        <v>0</v>
      </c>
      <c r="K633" s="386">
        <v>0</v>
      </c>
      <c r="L633" s="386">
        <v>0</v>
      </c>
      <c r="M633" s="386">
        <v>0</v>
      </c>
      <c r="N633" s="386">
        <v>0</v>
      </c>
      <c r="O633" s="386">
        <v>0</v>
      </c>
      <c r="P633" s="386">
        <v>0</v>
      </c>
      <c r="Q633" s="386">
        <v>0</v>
      </c>
      <c r="R633" s="386">
        <v>0</v>
      </c>
      <c r="S633" s="386"/>
    </row>
    <row r="634" spans="1:19">
      <c r="A634" s="385"/>
      <c r="B634" s="341" t="s">
        <v>3060</v>
      </c>
      <c r="C634" s="341" t="s">
        <v>3032</v>
      </c>
      <c r="D634" s="342" t="s">
        <v>29</v>
      </c>
      <c r="E634" s="341" t="s">
        <v>1799</v>
      </c>
      <c r="F634" s="386">
        <v>0</v>
      </c>
      <c r="G634" s="386">
        <v>0</v>
      </c>
      <c r="H634" s="386">
        <v>0</v>
      </c>
      <c r="I634" s="386">
        <v>0</v>
      </c>
      <c r="J634" s="386">
        <v>0</v>
      </c>
      <c r="K634" s="386">
        <v>0</v>
      </c>
      <c r="L634" s="386">
        <v>0</v>
      </c>
      <c r="M634" s="386">
        <v>0</v>
      </c>
      <c r="N634" s="386">
        <v>0</v>
      </c>
      <c r="O634" s="386">
        <v>0</v>
      </c>
      <c r="P634" s="386">
        <v>0</v>
      </c>
      <c r="Q634" s="386">
        <v>0</v>
      </c>
      <c r="R634" s="386"/>
      <c r="S634" s="386"/>
    </row>
    <row r="635" spans="1:19">
      <c r="A635" s="387"/>
      <c r="B635" s="341" t="s">
        <v>3061</v>
      </c>
      <c r="C635" s="341" t="s">
        <v>3062</v>
      </c>
      <c r="D635" s="388" t="s">
        <v>601</v>
      </c>
      <c r="E635" s="341" t="s">
        <v>1799</v>
      </c>
      <c r="F635" s="386">
        <v>0</v>
      </c>
      <c r="G635" s="386">
        <v>0</v>
      </c>
      <c r="H635" s="386">
        <v>0</v>
      </c>
      <c r="I635" s="386">
        <v>0</v>
      </c>
      <c r="J635" s="386">
        <v>0</v>
      </c>
      <c r="K635" s="386">
        <v>0</v>
      </c>
      <c r="L635" s="386">
        <v>0</v>
      </c>
      <c r="M635" s="386">
        <v>0</v>
      </c>
      <c r="N635" s="386">
        <v>0</v>
      </c>
      <c r="O635" s="386">
        <v>0</v>
      </c>
      <c r="P635" s="386">
        <v>0</v>
      </c>
      <c r="Q635" s="386">
        <v>0</v>
      </c>
      <c r="R635" s="386"/>
      <c r="S635" s="386"/>
    </row>
    <row r="636" spans="1:19">
      <c r="A636" s="387"/>
      <c r="B636" s="341" t="s">
        <v>3063</v>
      </c>
      <c r="C636" s="341" t="s">
        <v>3064</v>
      </c>
      <c r="D636" s="342" t="s">
        <v>29</v>
      </c>
      <c r="E636" s="341" t="s">
        <v>1799</v>
      </c>
      <c r="F636" s="386">
        <v>0</v>
      </c>
      <c r="G636" s="386">
        <v>0</v>
      </c>
      <c r="H636" s="386">
        <v>0</v>
      </c>
      <c r="I636" s="386">
        <v>0</v>
      </c>
      <c r="J636" s="386">
        <v>0</v>
      </c>
      <c r="K636" s="386">
        <v>0</v>
      </c>
      <c r="L636" s="386">
        <v>0</v>
      </c>
      <c r="M636" s="386">
        <v>0</v>
      </c>
      <c r="N636" s="386">
        <v>0</v>
      </c>
      <c r="O636" s="386">
        <v>0</v>
      </c>
      <c r="P636" s="386">
        <v>0</v>
      </c>
      <c r="Q636" s="386">
        <v>0</v>
      </c>
      <c r="R636" s="386"/>
      <c r="S636" s="386"/>
    </row>
    <row r="637" spans="1:19">
      <c r="A637" s="385"/>
      <c r="B637" s="341" t="s">
        <v>3065</v>
      </c>
      <c r="C637" s="341" t="s">
        <v>3066</v>
      </c>
      <c r="D637" s="342" t="s">
        <v>29</v>
      </c>
      <c r="E637" s="341" t="s">
        <v>1799</v>
      </c>
      <c r="F637" s="386">
        <v>0</v>
      </c>
      <c r="G637" s="386">
        <v>0</v>
      </c>
      <c r="H637" s="386">
        <v>0</v>
      </c>
      <c r="I637" s="386">
        <v>0</v>
      </c>
      <c r="J637" s="386">
        <v>0</v>
      </c>
      <c r="K637" s="386">
        <v>0</v>
      </c>
      <c r="L637" s="386">
        <v>0</v>
      </c>
      <c r="M637" s="386">
        <v>0</v>
      </c>
      <c r="N637" s="386">
        <v>0</v>
      </c>
      <c r="O637" s="386">
        <v>0</v>
      </c>
      <c r="P637" s="386">
        <v>0</v>
      </c>
      <c r="Q637" s="386">
        <v>0</v>
      </c>
      <c r="R637" s="386"/>
      <c r="S637" s="386"/>
    </row>
    <row r="638" spans="1:19">
      <c r="A638" s="385"/>
      <c r="B638" s="341" t="s">
        <v>3067</v>
      </c>
      <c r="C638" s="341" t="s">
        <v>3068</v>
      </c>
      <c r="D638" s="342" t="s">
        <v>29</v>
      </c>
      <c r="E638" s="341" t="s">
        <v>1799</v>
      </c>
      <c r="F638" s="386">
        <v>0</v>
      </c>
      <c r="G638" s="386">
        <v>0</v>
      </c>
      <c r="H638" s="386">
        <v>0</v>
      </c>
      <c r="I638" s="386">
        <v>0</v>
      </c>
      <c r="J638" s="386">
        <v>0</v>
      </c>
      <c r="K638" s="386">
        <v>0</v>
      </c>
      <c r="L638" s="386">
        <v>0</v>
      </c>
      <c r="M638" s="386">
        <v>0</v>
      </c>
      <c r="N638" s="386">
        <v>0</v>
      </c>
      <c r="O638" s="386">
        <v>0</v>
      </c>
      <c r="P638" s="386">
        <v>0</v>
      </c>
      <c r="Q638" s="386">
        <v>0</v>
      </c>
      <c r="R638" s="386"/>
      <c r="S638" s="386"/>
    </row>
    <row r="639" spans="1:19">
      <c r="A639" s="385"/>
      <c r="B639" s="341" t="s">
        <v>3069</v>
      </c>
      <c r="C639" s="341" t="s">
        <v>3070</v>
      </c>
      <c r="D639" s="390" t="s">
        <v>1028</v>
      </c>
      <c r="E639" s="341" t="s">
        <v>1799</v>
      </c>
      <c r="F639" s="386">
        <v>0</v>
      </c>
      <c r="G639" s="386">
        <v>0</v>
      </c>
      <c r="H639" s="386">
        <v>0</v>
      </c>
      <c r="I639" s="386">
        <v>0</v>
      </c>
      <c r="J639" s="386">
        <v>0</v>
      </c>
      <c r="K639" s="386">
        <v>0</v>
      </c>
      <c r="L639" s="386">
        <v>0</v>
      </c>
      <c r="M639" s="386">
        <v>0</v>
      </c>
      <c r="N639" s="386">
        <v>0</v>
      </c>
      <c r="O639" s="386">
        <v>0</v>
      </c>
      <c r="P639" s="386">
        <v>0</v>
      </c>
      <c r="Q639" s="386">
        <v>0</v>
      </c>
      <c r="R639" s="386"/>
      <c r="S639" s="386"/>
    </row>
    <row r="640" spans="1:19">
      <c r="A640" s="387"/>
      <c r="B640" s="341" t="s">
        <v>3071</v>
      </c>
      <c r="C640" s="341" t="s">
        <v>3072</v>
      </c>
      <c r="D640" s="383" t="s">
        <v>2953</v>
      </c>
      <c r="E640" s="341" t="s">
        <v>1799</v>
      </c>
      <c r="F640" s="387"/>
      <c r="G640" s="387"/>
      <c r="H640" s="387"/>
      <c r="I640" s="387"/>
      <c r="J640" s="387"/>
      <c r="K640" s="387"/>
      <c r="L640" s="387"/>
      <c r="M640" s="387"/>
      <c r="N640" s="387"/>
      <c r="O640" s="387"/>
      <c r="P640" s="387"/>
      <c r="Q640" s="387"/>
      <c r="R640" s="387">
        <v>0</v>
      </c>
      <c r="S640" s="387"/>
    </row>
    <row r="641" spans="1:19">
      <c r="A641" s="385"/>
      <c r="B641" s="341" t="s">
        <v>3073</v>
      </c>
      <c r="C641" s="341" t="s">
        <v>3074</v>
      </c>
      <c r="D641" s="342" t="s">
        <v>29</v>
      </c>
      <c r="E641" s="341" t="s">
        <v>1799</v>
      </c>
      <c r="F641" s="386">
        <v>0</v>
      </c>
      <c r="G641" s="386">
        <v>0</v>
      </c>
      <c r="H641" s="386">
        <v>0</v>
      </c>
      <c r="I641" s="386">
        <v>0</v>
      </c>
      <c r="J641" s="386">
        <v>0</v>
      </c>
      <c r="K641" s="386">
        <v>0</v>
      </c>
      <c r="L641" s="386">
        <v>0</v>
      </c>
      <c r="M641" s="386">
        <v>0</v>
      </c>
      <c r="N641" s="386">
        <v>0</v>
      </c>
      <c r="O641" s="386">
        <v>0</v>
      </c>
      <c r="P641" s="386">
        <v>0</v>
      </c>
      <c r="Q641" s="386">
        <v>0</v>
      </c>
      <c r="R641" s="386"/>
      <c r="S641" s="386"/>
    </row>
    <row r="642" spans="1:19">
      <c r="A642" s="385"/>
      <c r="B642" s="341" t="s">
        <v>3075</v>
      </c>
      <c r="C642" s="341" t="s">
        <v>3076</v>
      </c>
      <c r="D642" s="342" t="s">
        <v>29</v>
      </c>
      <c r="E642" s="341" t="s">
        <v>1799</v>
      </c>
      <c r="F642" s="386">
        <v>0</v>
      </c>
      <c r="G642" s="386">
        <v>0</v>
      </c>
      <c r="H642" s="386">
        <v>0</v>
      </c>
      <c r="I642" s="386">
        <v>0</v>
      </c>
      <c r="J642" s="386">
        <v>0</v>
      </c>
      <c r="K642" s="386">
        <v>0</v>
      </c>
      <c r="L642" s="386">
        <v>0</v>
      </c>
      <c r="M642" s="386">
        <v>0</v>
      </c>
      <c r="N642" s="386">
        <v>0</v>
      </c>
      <c r="O642" s="386">
        <v>0</v>
      </c>
      <c r="P642" s="386">
        <v>0</v>
      </c>
      <c r="Q642" s="386">
        <v>0</v>
      </c>
      <c r="R642" s="386"/>
      <c r="S642" s="386"/>
    </row>
    <row r="643" spans="1:19">
      <c r="A643" s="385"/>
      <c r="B643" s="341" t="s">
        <v>3077</v>
      </c>
      <c r="C643" s="341" t="s">
        <v>3078</v>
      </c>
      <c r="D643" s="342" t="s">
        <v>29</v>
      </c>
      <c r="E643" s="341" t="s">
        <v>1799</v>
      </c>
      <c r="F643" s="386">
        <v>0</v>
      </c>
      <c r="G643" s="386">
        <v>0</v>
      </c>
      <c r="H643" s="386">
        <v>0</v>
      </c>
      <c r="I643" s="386">
        <v>0</v>
      </c>
      <c r="J643" s="386">
        <v>0</v>
      </c>
      <c r="K643" s="386">
        <v>0</v>
      </c>
      <c r="L643" s="386">
        <v>0</v>
      </c>
      <c r="M643" s="386">
        <v>0</v>
      </c>
      <c r="N643" s="386">
        <v>0</v>
      </c>
      <c r="O643" s="386">
        <v>0</v>
      </c>
      <c r="P643" s="386">
        <v>0</v>
      </c>
      <c r="Q643" s="386">
        <v>0</v>
      </c>
      <c r="R643" s="386"/>
      <c r="S643" s="386"/>
    </row>
    <row r="644" spans="1:19">
      <c r="A644" s="385"/>
      <c r="B644" s="341" t="s">
        <v>3079</v>
      </c>
      <c r="C644" s="341" t="s">
        <v>3080</v>
      </c>
      <c r="D644" s="342" t="s">
        <v>29</v>
      </c>
      <c r="E644" s="341" t="s">
        <v>1799</v>
      </c>
      <c r="F644" s="386">
        <v>0</v>
      </c>
      <c r="G644" s="386">
        <v>0</v>
      </c>
      <c r="H644" s="386">
        <v>0</v>
      </c>
      <c r="I644" s="386">
        <v>0</v>
      </c>
      <c r="J644" s="386">
        <v>0</v>
      </c>
      <c r="K644" s="386">
        <v>0</v>
      </c>
      <c r="L644" s="386">
        <v>0</v>
      </c>
      <c r="M644" s="386">
        <v>0</v>
      </c>
      <c r="N644" s="386">
        <v>0</v>
      </c>
      <c r="O644" s="386">
        <v>0</v>
      </c>
      <c r="P644" s="386">
        <v>0</v>
      </c>
      <c r="Q644" s="386">
        <v>0</v>
      </c>
      <c r="R644" s="386"/>
      <c r="S644" s="386"/>
    </row>
    <row r="645" spans="1:19">
      <c r="A645" s="385"/>
      <c r="B645" s="341" t="s">
        <v>3081</v>
      </c>
      <c r="C645" s="341" t="s">
        <v>3082</v>
      </c>
      <c r="D645" s="342" t="s">
        <v>29</v>
      </c>
      <c r="E645" s="341" t="s">
        <v>1799</v>
      </c>
      <c r="F645" s="386">
        <v>0</v>
      </c>
      <c r="G645" s="386">
        <v>0</v>
      </c>
      <c r="H645" s="386">
        <v>0</v>
      </c>
      <c r="I645" s="386">
        <v>0</v>
      </c>
      <c r="J645" s="386">
        <v>0</v>
      </c>
      <c r="K645" s="386">
        <v>0</v>
      </c>
      <c r="L645" s="386">
        <v>0</v>
      </c>
      <c r="M645" s="386">
        <v>0</v>
      </c>
      <c r="N645" s="386">
        <v>0</v>
      </c>
      <c r="O645" s="386">
        <v>0</v>
      </c>
      <c r="P645" s="386">
        <v>0</v>
      </c>
      <c r="Q645" s="386">
        <v>0</v>
      </c>
      <c r="R645" s="386"/>
      <c r="S645" s="386"/>
    </row>
    <row r="646" spans="1:19">
      <c r="A646" s="385"/>
      <c r="B646" s="341" t="s">
        <v>3083</v>
      </c>
      <c r="C646" s="341" t="s">
        <v>3084</v>
      </c>
      <c r="D646" s="342" t="s">
        <v>29</v>
      </c>
      <c r="E646" s="341" t="s">
        <v>1799</v>
      </c>
      <c r="F646" s="386">
        <v>0</v>
      </c>
      <c r="G646" s="386">
        <v>0</v>
      </c>
      <c r="H646" s="386">
        <v>0</v>
      </c>
      <c r="I646" s="386">
        <v>0</v>
      </c>
      <c r="J646" s="386">
        <v>0</v>
      </c>
      <c r="K646" s="386">
        <v>0</v>
      </c>
      <c r="L646" s="386">
        <v>0</v>
      </c>
      <c r="M646" s="386">
        <v>0</v>
      </c>
      <c r="N646" s="386">
        <v>0</v>
      </c>
      <c r="O646" s="386">
        <v>0</v>
      </c>
      <c r="P646" s="386">
        <v>0</v>
      </c>
      <c r="Q646" s="386">
        <v>0</v>
      </c>
      <c r="R646" s="386"/>
      <c r="S646" s="386"/>
    </row>
    <row r="647" spans="1:19">
      <c r="A647" s="385"/>
      <c r="B647" s="341" t="s">
        <v>3085</v>
      </c>
      <c r="C647" s="341" t="s">
        <v>3026</v>
      </c>
      <c r="D647" s="342" t="s">
        <v>29</v>
      </c>
      <c r="E647" s="341" t="s">
        <v>1799</v>
      </c>
      <c r="F647" s="386">
        <v>0</v>
      </c>
      <c r="G647" s="386">
        <v>0</v>
      </c>
      <c r="H647" s="386">
        <v>0</v>
      </c>
      <c r="I647" s="386">
        <v>0</v>
      </c>
      <c r="J647" s="386">
        <v>0</v>
      </c>
      <c r="K647" s="386">
        <v>0</v>
      </c>
      <c r="L647" s="386">
        <v>0</v>
      </c>
      <c r="M647" s="386">
        <v>0</v>
      </c>
      <c r="N647" s="386">
        <v>0</v>
      </c>
      <c r="O647" s="386">
        <v>0</v>
      </c>
      <c r="P647" s="386">
        <v>0</v>
      </c>
      <c r="Q647" s="386">
        <v>0</v>
      </c>
      <c r="R647" s="386"/>
      <c r="S647" s="386"/>
    </row>
    <row r="648" spans="1:19">
      <c r="A648" s="385"/>
      <c r="B648" s="341" t="s">
        <v>3086</v>
      </c>
      <c r="C648" s="341" t="s">
        <v>3087</v>
      </c>
      <c r="D648" s="342" t="s">
        <v>29</v>
      </c>
      <c r="E648" s="341" t="s">
        <v>1799</v>
      </c>
      <c r="F648" s="386">
        <v>0</v>
      </c>
      <c r="G648" s="386">
        <v>0</v>
      </c>
      <c r="H648" s="386">
        <v>0</v>
      </c>
      <c r="I648" s="386">
        <v>0</v>
      </c>
      <c r="J648" s="386">
        <v>0</v>
      </c>
      <c r="K648" s="386">
        <v>0</v>
      </c>
      <c r="L648" s="386">
        <v>0</v>
      </c>
      <c r="M648" s="386">
        <v>0</v>
      </c>
      <c r="N648" s="386">
        <v>0</v>
      </c>
      <c r="O648" s="386">
        <v>0</v>
      </c>
      <c r="P648" s="386">
        <v>0</v>
      </c>
      <c r="Q648" s="386">
        <v>0</v>
      </c>
      <c r="R648" s="386"/>
      <c r="S648" s="386"/>
    </row>
    <row r="649" spans="1:19">
      <c r="A649" s="385"/>
      <c r="B649" s="341" t="s">
        <v>3088</v>
      </c>
      <c r="C649" s="341" t="s">
        <v>3089</v>
      </c>
      <c r="D649" s="342" t="s">
        <v>29</v>
      </c>
      <c r="E649" s="341" t="s">
        <v>1799</v>
      </c>
      <c r="F649" s="386">
        <v>0</v>
      </c>
      <c r="G649" s="386">
        <v>0</v>
      </c>
      <c r="H649" s="386">
        <v>0</v>
      </c>
      <c r="I649" s="386">
        <v>0</v>
      </c>
      <c r="J649" s="386">
        <v>0</v>
      </c>
      <c r="K649" s="386">
        <v>0</v>
      </c>
      <c r="L649" s="386">
        <v>0</v>
      </c>
      <c r="M649" s="386">
        <v>0</v>
      </c>
      <c r="N649" s="386">
        <v>0</v>
      </c>
      <c r="O649" s="386">
        <v>0</v>
      </c>
      <c r="P649" s="386">
        <v>0</v>
      </c>
      <c r="Q649" s="386">
        <v>0</v>
      </c>
      <c r="R649" s="386">
        <v>0</v>
      </c>
      <c r="S649" s="386"/>
    </row>
    <row r="650" spans="1:19">
      <c r="A650" s="385"/>
      <c r="B650" s="341" t="s">
        <v>3090</v>
      </c>
      <c r="C650" s="341" t="s">
        <v>3032</v>
      </c>
      <c r="D650" s="342" t="s">
        <v>29</v>
      </c>
      <c r="E650" s="341" t="s">
        <v>1799</v>
      </c>
      <c r="F650" s="386">
        <v>0</v>
      </c>
      <c r="G650" s="386">
        <v>0</v>
      </c>
      <c r="H650" s="386">
        <v>0</v>
      </c>
      <c r="I650" s="386">
        <v>0</v>
      </c>
      <c r="J650" s="386">
        <v>0</v>
      </c>
      <c r="K650" s="386">
        <v>0</v>
      </c>
      <c r="L650" s="386">
        <v>0</v>
      </c>
      <c r="M650" s="386">
        <v>0</v>
      </c>
      <c r="N650" s="386">
        <v>0</v>
      </c>
      <c r="O650" s="386">
        <v>0</v>
      </c>
      <c r="P650" s="386">
        <v>0</v>
      </c>
      <c r="Q650" s="386">
        <v>0</v>
      </c>
      <c r="R650" s="386"/>
      <c r="S650" s="386"/>
    </row>
    <row r="651" spans="1:19">
      <c r="A651" s="387"/>
      <c r="B651" s="341" t="s">
        <v>3091</v>
      </c>
      <c r="C651" s="341" t="s">
        <v>3092</v>
      </c>
      <c r="D651" s="388" t="s">
        <v>601</v>
      </c>
      <c r="E651" s="341" t="s">
        <v>1799</v>
      </c>
      <c r="F651" s="386">
        <v>0</v>
      </c>
      <c r="G651" s="386">
        <v>0</v>
      </c>
      <c r="H651" s="386">
        <v>0</v>
      </c>
      <c r="I651" s="386">
        <v>0</v>
      </c>
      <c r="J651" s="386">
        <v>0</v>
      </c>
      <c r="K651" s="386">
        <v>0</v>
      </c>
      <c r="L651" s="386">
        <v>0</v>
      </c>
      <c r="M651" s="386">
        <v>0</v>
      </c>
      <c r="N651" s="386">
        <v>0</v>
      </c>
      <c r="O651" s="386">
        <v>0</v>
      </c>
      <c r="P651" s="386">
        <v>0</v>
      </c>
      <c r="Q651" s="386">
        <v>0</v>
      </c>
      <c r="R651" s="386"/>
      <c r="S651" s="386"/>
    </row>
    <row r="652" spans="1:19">
      <c r="A652" s="387"/>
      <c r="B652" s="341" t="s">
        <v>3093</v>
      </c>
      <c r="C652" s="341" t="s">
        <v>3094</v>
      </c>
      <c r="D652" s="342" t="s">
        <v>29</v>
      </c>
      <c r="E652" s="341" t="s">
        <v>1799</v>
      </c>
      <c r="F652" s="386">
        <v>0</v>
      </c>
      <c r="G652" s="386">
        <v>0</v>
      </c>
      <c r="H652" s="386">
        <v>0</v>
      </c>
      <c r="I652" s="386">
        <v>0</v>
      </c>
      <c r="J652" s="386">
        <v>0</v>
      </c>
      <c r="K652" s="386">
        <v>0</v>
      </c>
      <c r="L652" s="386">
        <v>0</v>
      </c>
      <c r="M652" s="386">
        <v>0</v>
      </c>
      <c r="N652" s="386">
        <v>0</v>
      </c>
      <c r="O652" s="386">
        <v>0</v>
      </c>
      <c r="P652" s="386">
        <v>0</v>
      </c>
      <c r="Q652" s="386">
        <v>0</v>
      </c>
      <c r="R652" s="386"/>
      <c r="S652" s="386"/>
    </row>
    <row r="653" spans="1:19">
      <c r="A653" s="385"/>
      <c r="B653" s="341" t="s">
        <v>3095</v>
      </c>
      <c r="C653" s="341" t="s">
        <v>3096</v>
      </c>
      <c r="D653" s="342" t="s">
        <v>29</v>
      </c>
      <c r="E653" s="341" t="s">
        <v>1799</v>
      </c>
      <c r="F653" s="386">
        <v>0</v>
      </c>
      <c r="G653" s="386">
        <v>0</v>
      </c>
      <c r="H653" s="386">
        <v>0</v>
      </c>
      <c r="I653" s="386">
        <v>0</v>
      </c>
      <c r="J653" s="386">
        <v>0</v>
      </c>
      <c r="K653" s="386">
        <v>0</v>
      </c>
      <c r="L653" s="386">
        <v>0</v>
      </c>
      <c r="M653" s="386">
        <v>0</v>
      </c>
      <c r="N653" s="386">
        <v>0</v>
      </c>
      <c r="O653" s="386">
        <v>0</v>
      </c>
      <c r="P653" s="386">
        <v>0</v>
      </c>
      <c r="Q653" s="386">
        <v>0</v>
      </c>
      <c r="R653" s="386"/>
      <c r="S653" s="386"/>
    </row>
    <row r="654" spans="1:19">
      <c r="A654" s="385"/>
      <c r="B654" s="341" t="s">
        <v>3097</v>
      </c>
      <c r="C654" s="341" t="s">
        <v>3098</v>
      </c>
      <c r="D654" s="342" t="s">
        <v>29</v>
      </c>
      <c r="E654" s="341" t="s">
        <v>1799</v>
      </c>
      <c r="F654" s="386">
        <v>0</v>
      </c>
      <c r="G654" s="386">
        <v>0</v>
      </c>
      <c r="H654" s="386">
        <v>0</v>
      </c>
      <c r="I654" s="386">
        <v>0</v>
      </c>
      <c r="J654" s="386">
        <v>0</v>
      </c>
      <c r="K654" s="386">
        <v>0</v>
      </c>
      <c r="L654" s="386">
        <v>0</v>
      </c>
      <c r="M654" s="386">
        <v>0</v>
      </c>
      <c r="N654" s="386">
        <v>0</v>
      </c>
      <c r="O654" s="386">
        <v>0</v>
      </c>
      <c r="P654" s="386">
        <v>0</v>
      </c>
      <c r="Q654" s="386">
        <v>0</v>
      </c>
      <c r="R654" s="386"/>
      <c r="S654" s="386"/>
    </row>
    <row r="655" spans="1:19">
      <c r="A655" s="391"/>
      <c r="B655" s="341" t="s">
        <v>3099</v>
      </c>
      <c r="C655" s="341" t="s">
        <v>3100</v>
      </c>
      <c r="D655" s="392" t="s">
        <v>3101</v>
      </c>
      <c r="E655" s="341" t="s">
        <v>1799</v>
      </c>
      <c r="F655" s="387"/>
      <c r="G655" s="387"/>
      <c r="H655" s="387"/>
      <c r="I655" s="387"/>
      <c r="J655" s="387"/>
      <c r="K655" s="387"/>
      <c r="L655" s="387"/>
      <c r="M655" s="387"/>
      <c r="N655" s="387"/>
      <c r="O655" s="387"/>
      <c r="P655" s="387"/>
      <c r="Q655" s="387"/>
      <c r="R655" s="387" t="s">
        <v>1187</v>
      </c>
      <c r="S655" s="387"/>
    </row>
    <row r="656" spans="1:19">
      <c r="A656" s="385"/>
      <c r="B656" s="341" t="s">
        <v>3102</v>
      </c>
      <c r="C656" s="341" t="s">
        <v>3103</v>
      </c>
      <c r="D656" s="342" t="s">
        <v>29</v>
      </c>
      <c r="E656" s="341" t="s">
        <v>1799</v>
      </c>
      <c r="F656" s="385"/>
      <c r="G656" s="385"/>
      <c r="H656" s="385"/>
      <c r="I656" s="385"/>
      <c r="J656" s="385"/>
      <c r="K656" s="385"/>
      <c r="L656" s="385"/>
      <c r="M656" s="385"/>
      <c r="N656" s="385"/>
      <c r="O656" s="385"/>
      <c r="P656" s="385"/>
      <c r="Q656" s="385"/>
      <c r="R656" s="385">
        <v>0</v>
      </c>
      <c r="S656" s="385"/>
    </row>
    <row r="657" spans="1:19">
      <c r="A657" s="391"/>
      <c r="B657" s="341" t="s">
        <v>3104</v>
      </c>
      <c r="C657" s="341" t="s">
        <v>3105</v>
      </c>
      <c r="D657" s="108" t="s">
        <v>64</v>
      </c>
      <c r="E657" s="341" t="s">
        <v>1799</v>
      </c>
      <c r="F657" s="384"/>
      <c r="G657" s="384"/>
      <c r="H657" s="384"/>
      <c r="I657" s="384"/>
      <c r="J657" s="384"/>
      <c r="K657" s="384"/>
      <c r="L657" s="384"/>
      <c r="M657" s="384"/>
      <c r="N657" s="384"/>
      <c r="O657" s="384"/>
      <c r="P657" s="384"/>
      <c r="Q657" s="384"/>
      <c r="R657" s="384">
        <v>0</v>
      </c>
      <c r="S657" s="384"/>
    </row>
    <row r="658" spans="1:19">
      <c r="A658" s="391"/>
      <c r="B658" s="341" t="s">
        <v>3106</v>
      </c>
      <c r="C658" s="341" t="s">
        <v>3107</v>
      </c>
      <c r="D658" s="108" t="s">
        <v>64</v>
      </c>
      <c r="E658" s="341" t="s">
        <v>1799</v>
      </c>
      <c r="F658" s="384"/>
      <c r="G658" s="384"/>
      <c r="H658" s="384"/>
      <c r="I658" s="384"/>
      <c r="J658" s="384"/>
      <c r="K658" s="384"/>
      <c r="L658" s="384"/>
      <c r="M658" s="384"/>
      <c r="N658" s="384"/>
      <c r="O658" s="384"/>
      <c r="P658" s="384"/>
      <c r="Q658" s="384"/>
      <c r="R658" s="384">
        <v>0</v>
      </c>
      <c r="S658" s="384"/>
    </row>
    <row r="659" spans="1:19">
      <c r="A659" s="391"/>
      <c r="B659" s="341" t="s">
        <v>3108</v>
      </c>
      <c r="C659" s="341" t="s">
        <v>3109</v>
      </c>
      <c r="D659" s="108" t="s">
        <v>64</v>
      </c>
      <c r="E659" s="341" t="s">
        <v>1799</v>
      </c>
      <c r="F659" s="384"/>
      <c r="G659" s="384"/>
      <c r="H659" s="384"/>
      <c r="I659" s="384"/>
      <c r="J659" s="384"/>
      <c r="K659" s="384"/>
      <c r="L659" s="384"/>
      <c r="M659" s="384"/>
      <c r="N659" s="384"/>
      <c r="O659" s="384"/>
      <c r="P659" s="384"/>
      <c r="Q659" s="384"/>
      <c r="R659" s="384">
        <v>0</v>
      </c>
      <c r="S659" s="384"/>
    </row>
    <row r="660" spans="1:19">
      <c r="A660" s="391"/>
      <c r="B660" s="341" t="s">
        <v>3110</v>
      </c>
      <c r="C660" s="341" t="s">
        <v>3111</v>
      </c>
      <c r="D660" s="108" t="s">
        <v>64</v>
      </c>
      <c r="E660" s="341" t="s">
        <v>1799</v>
      </c>
      <c r="F660" s="384"/>
      <c r="G660" s="384"/>
      <c r="H660" s="384"/>
      <c r="I660" s="384"/>
      <c r="J660" s="384"/>
      <c r="K660" s="384"/>
      <c r="L660" s="384"/>
      <c r="M660" s="384"/>
      <c r="N660" s="384"/>
      <c r="O660" s="384"/>
      <c r="P660" s="384"/>
      <c r="Q660" s="384"/>
      <c r="R660" s="384">
        <v>0</v>
      </c>
      <c r="S660" s="384"/>
    </row>
    <row r="661" spans="1:19">
      <c r="A661" s="391"/>
      <c r="B661" s="341" t="s">
        <v>3112</v>
      </c>
      <c r="C661" s="341" t="s">
        <v>3113</v>
      </c>
      <c r="D661" s="108" t="s">
        <v>64</v>
      </c>
      <c r="E661" s="341" t="s">
        <v>1799</v>
      </c>
      <c r="F661" s="384"/>
      <c r="G661" s="384"/>
      <c r="H661" s="384"/>
      <c r="I661" s="384"/>
      <c r="J661" s="384"/>
      <c r="K661" s="384"/>
      <c r="L661" s="384"/>
      <c r="M661" s="384"/>
      <c r="N661" s="384"/>
      <c r="O661" s="384"/>
      <c r="P661" s="384"/>
      <c r="Q661" s="384"/>
      <c r="R661" s="384">
        <v>0</v>
      </c>
      <c r="S661" s="384"/>
    </row>
    <row r="662" spans="1:19">
      <c r="A662" s="391"/>
      <c r="B662" s="341" t="s">
        <v>3114</v>
      </c>
      <c r="C662" s="341" t="s">
        <v>3115</v>
      </c>
      <c r="D662" s="392" t="s">
        <v>3116</v>
      </c>
      <c r="E662" s="341" t="s">
        <v>1799</v>
      </c>
      <c r="F662" s="384"/>
      <c r="G662" s="384"/>
      <c r="H662" s="384"/>
      <c r="I662" s="384"/>
      <c r="J662" s="384"/>
      <c r="K662" s="384"/>
      <c r="L662" s="384"/>
      <c r="M662" s="384"/>
      <c r="N662" s="384"/>
      <c r="O662" s="384"/>
      <c r="P662" s="384"/>
      <c r="Q662" s="384"/>
      <c r="R662" s="384" t="s">
        <v>3117</v>
      </c>
      <c r="S662" s="384"/>
    </row>
    <row r="663" spans="1:19">
      <c r="A663" s="391"/>
      <c r="B663" s="341" t="s">
        <v>3118</v>
      </c>
      <c r="C663" s="341" t="s">
        <v>3119</v>
      </c>
      <c r="D663" s="383" t="s">
        <v>2953</v>
      </c>
      <c r="E663" s="341" t="s">
        <v>1799</v>
      </c>
      <c r="F663" s="393">
        <v>0</v>
      </c>
      <c r="G663" s="393">
        <v>0</v>
      </c>
      <c r="H663" s="393">
        <v>0</v>
      </c>
      <c r="I663" s="393">
        <v>0</v>
      </c>
      <c r="J663" s="393">
        <v>0</v>
      </c>
      <c r="K663" s="393">
        <v>0</v>
      </c>
      <c r="L663" s="393">
        <v>0</v>
      </c>
      <c r="M663" s="393">
        <v>0</v>
      </c>
      <c r="N663" s="393">
        <v>0</v>
      </c>
      <c r="O663" s="393">
        <v>0</v>
      </c>
      <c r="P663" s="393">
        <v>0</v>
      </c>
      <c r="Q663" s="393">
        <v>0</v>
      </c>
      <c r="R663" s="393"/>
      <c r="S663" s="393"/>
    </row>
    <row r="664" spans="1:19">
      <c r="A664" s="394"/>
      <c r="B664" s="341" t="s">
        <v>3120</v>
      </c>
      <c r="C664" s="341" t="s">
        <v>3121</v>
      </c>
      <c r="D664" s="395" t="s">
        <v>333</v>
      </c>
      <c r="E664" s="341" t="s">
        <v>1799</v>
      </c>
      <c r="F664" s="396">
        <v>0</v>
      </c>
      <c r="G664" s="396">
        <v>0</v>
      </c>
      <c r="H664" s="396">
        <v>0</v>
      </c>
      <c r="I664" s="396">
        <v>0</v>
      </c>
      <c r="J664" s="396">
        <v>0</v>
      </c>
      <c r="K664" s="396">
        <v>0</v>
      </c>
      <c r="L664" s="396">
        <v>0</v>
      </c>
      <c r="M664" s="396">
        <v>0</v>
      </c>
      <c r="N664" s="396">
        <v>0</v>
      </c>
      <c r="O664" s="396">
        <v>0</v>
      </c>
      <c r="P664" s="396">
        <v>0</v>
      </c>
      <c r="Q664" s="396">
        <v>0</v>
      </c>
      <c r="R664" s="396"/>
      <c r="S664" s="396"/>
    </row>
    <row r="665" spans="1:19">
      <c r="A665" s="166"/>
      <c r="B665" s="341" t="s">
        <v>3122</v>
      </c>
      <c r="C665" s="341" t="s">
        <v>3123</v>
      </c>
      <c r="D665" s="108" t="s">
        <v>64</v>
      </c>
      <c r="E665" s="341" t="s">
        <v>1799</v>
      </c>
      <c r="F665" s="372">
        <v>0</v>
      </c>
      <c r="G665" s="372">
        <v>0</v>
      </c>
      <c r="H665" s="372">
        <v>0</v>
      </c>
      <c r="I665" s="372">
        <v>0</v>
      </c>
      <c r="J665" s="372">
        <v>0</v>
      </c>
      <c r="K665" s="372">
        <v>0</v>
      </c>
      <c r="L665" s="372">
        <v>0</v>
      </c>
      <c r="M665" s="372">
        <v>0</v>
      </c>
      <c r="N665" s="372">
        <v>0</v>
      </c>
      <c r="O665" s="372">
        <v>0</v>
      </c>
      <c r="P665" s="372">
        <v>0</v>
      </c>
      <c r="Q665" s="372">
        <v>0</v>
      </c>
      <c r="R665" s="372"/>
      <c r="S665" s="372"/>
    </row>
    <row r="666" spans="1:19">
      <c r="A666" s="394"/>
      <c r="B666" s="341" t="s">
        <v>3124</v>
      </c>
      <c r="C666" s="341" t="s">
        <v>3125</v>
      </c>
      <c r="D666" s="395" t="s">
        <v>333</v>
      </c>
      <c r="E666" s="341" t="s">
        <v>1799</v>
      </c>
      <c r="F666" s="396">
        <v>0</v>
      </c>
      <c r="G666" s="396">
        <v>0</v>
      </c>
      <c r="H666" s="396">
        <v>0</v>
      </c>
      <c r="I666" s="396">
        <v>0</v>
      </c>
      <c r="J666" s="396">
        <v>0</v>
      </c>
      <c r="K666" s="396">
        <v>0</v>
      </c>
      <c r="L666" s="396">
        <v>0</v>
      </c>
      <c r="M666" s="396">
        <v>0</v>
      </c>
      <c r="N666" s="396">
        <v>0</v>
      </c>
      <c r="O666" s="396">
        <v>0</v>
      </c>
      <c r="P666" s="396">
        <v>0</v>
      </c>
      <c r="Q666" s="396">
        <v>0</v>
      </c>
      <c r="R666" s="396"/>
      <c r="S666" s="396"/>
    </row>
    <row r="667" spans="1:19">
      <c r="A667" s="394"/>
      <c r="B667" s="341" t="s">
        <v>3126</v>
      </c>
      <c r="C667" s="341" t="s">
        <v>3127</v>
      </c>
      <c r="D667" s="395" t="s">
        <v>333</v>
      </c>
      <c r="E667" s="341" t="s">
        <v>1799</v>
      </c>
      <c r="F667" s="396">
        <v>0</v>
      </c>
      <c r="G667" s="396">
        <v>0</v>
      </c>
      <c r="H667" s="396">
        <v>0</v>
      </c>
      <c r="I667" s="396">
        <v>0</v>
      </c>
      <c r="J667" s="396">
        <v>0</v>
      </c>
      <c r="K667" s="396">
        <v>0</v>
      </c>
      <c r="L667" s="396">
        <v>0</v>
      </c>
      <c r="M667" s="396">
        <v>0</v>
      </c>
      <c r="N667" s="396">
        <v>0</v>
      </c>
      <c r="O667" s="396">
        <v>0</v>
      </c>
      <c r="P667" s="396">
        <v>0</v>
      </c>
      <c r="Q667" s="396">
        <v>0</v>
      </c>
      <c r="R667" s="396"/>
      <c r="S667" s="396"/>
    </row>
    <row r="668" spans="1:19">
      <c r="A668" s="394"/>
      <c r="B668" s="341" t="s">
        <v>3128</v>
      </c>
      <c r="C668" s="341" t="s">
        <v>3129</v>
      </c>
      <c r="D668" s="395" t="s">
        <v>333</v>
      </c>
      <c r="E668" s="341" t="s">
        <v>1799</v>
      </c>
      <c r="F668" s="396">
        <v>0</v>
      </c>
      <c r="G668" s="396">
        <v>0</v>
      </c>
      <c r="H668" s="396">
        <v>0</v>
      </c>
      <c r="I668" s="396">
        <v>0</v>
      </c>
      <c r="J668" s="396">
        <v>0</v>
      </c>
      <c r="K668" s="396">
        <v>0</v>
      </c>
      <c r="L668" s="396">
        <v>0</v>
      </c>
      <c r="M668" s="396">
        <v>0</v>
      </c>
      <c r="N668" s="396">
        <v>0</v>
      </c>
      <c r="O668" s="396">
        <v>0</v>
      </c>
      <c r="P668" s="396">
        <v>0</v>
      </c>
      <c r="Q668" s="396">
        <v>0</v>
      </c>
      <c r="R668" s="396"/>
      <c r="S668" s="396"/>
    </row>
    <row r="669" spans="1:19">
      <c r="A669" s="166"/>
      <c r="B669" s="341" t="s">
        <v>3130</v>
      </c>
      <c r="C669" s="341" t="s">
        <v>3131</v>
      </c>
      <c r="D669" s="108" t="s">
        <v>64</v>
      </c>
      <c r="E669" s="341" t="s">
        <v>1799</v>
      </c>
      <c r="F669" s="372">
        <v>0</v>
      </c>
      <c r="G669" s="372">
        <v>0</v>
      </c>
      <c r="H669" s="372">
        <v>0</v>
      </c>
      <c r="I669" s="372">
        <v>0</v>
      </c>
      <c r="J669" s="372">
        <v>0</v>
      </c>
      <c r="K669" s="372">
        <v>0</v>
      </c>
      <c r="L669" s="372">
        <v>0</v>
      </c>
      <c r="M669" s="372">
        <v>0</v>
      </c>
      <c r="N669" s="372">
        <v>0</v>
      </c>
      <c r="O669" s="372">
        <v>0</v>
      </c>
      <c r="P669" s="372">
        <v>0</v>
      </c>
      <c r="Q669" s="372">
        <v>0</v>
      </c>
      <c r="R669" s="372"/>
      <c r="S669" s="372"/>
    </row>
    <row r="670" spans="1:19">
      <c r="A670" s="391"/>
      <c r="B670" s="341" t="s">
        <v>3132</v>
      </c>
      <c r="C670" s="341" t="s">
        <v>3133</v>
      </c>
      <c r="D670" s="392" t="s">
        <v>3116</v>
      </c>
      <c r="E670" s="341" t="s">
        <v>1799</v>
      </c>
      <c r="F670" s="384"/>
      <c r="G670" s="384"/>
      <c r="H670" s="384"/>
      <c r="I670" s="384"/>
      <c r="J670" s="384"/>
      <c r="K670" s="384"/>
      <c r="L670" s="384"/>
      <c r="M670" s="384"/>
      <c r="N670" s="384"/>
      <c r="O670" s="384"/>
      <c r="P670" s="384"/>
      <c r="Q670" s="384"/>
      <c r="R670" s="384" t="s">
        <v>3117</v>
      </c>
      <c r="S670" s="384"/>
    </row>
    <row r="671" spans="1:19">
      <c r="A671" s="391"/>
      <c r="B671" s="341" t="s">
        <v>3134</v>
      </c>
      <c r="C671" s="341" t="s">
        <v>3135</v>
      </c>
      <c r="D671" s="383" t="s">
        <v>2953</v>
      </c>
      <c r="E671" s="341" t="s">
        <v>1799</v>
      </c>
      <c r="F671" s="397">
        <v>0</v>
      </c>
      <c r="G671" s="397">
        <v>0</v>
      </c>
      <c r="H671" s="397">
        <v>0</v>
      </c>
      <c r="I671" s="397">
        <v>0</v>
      </c>
      <c r="J671" s="397">
        <v>0</v>
      </c>
      <c r="K671" s="397">
        <v>0</v>
      </c>
      <c r="L671" s="397">
        <v>0</v>
      </c>
      <c r="M671" s="397">
        <v>0</v>
      </c>
      <c r="N671" s="397">
        <v>0</v>
      </c>
      <c r="O671" s="397">
        <v>0</v>
      </c>
      <c r="P671" s="397">
        <v>0</v>
      </c>
      <c r="Q671" s="397">
        <v>0</v>
      </c>
      <c r="R671" s="397">
        <v>0</v>
      </c>
      <c r="S671" s="397"/>
    </row>
    <row r="672" spans="1:19">
      <c r="A672" s="166"/>
      <c r="B672" s="341" t="s">
        <v>3136</v>
      </c>
      <c r="C672" s="341" t="s">
        <v>3137</v>
      </c>
      <c r="D672" s="108" t="s">
        <v>64</v>
      </c>
      <c r="E672" s="341" t="s">
        <v>1799</v>
      </c>
      <c r="F672" s="372">
        <v>0</v>
      </c>
      <c r="G672" s="372">
        <v>0</v>
      </c>
      <c r="H672" s="372">
        <v>0</v>
      </c>
      <c r="I672" s="372">
        <v>0</v>
      </c>
      <c r="J672" s="372">
        <v>0</v>
      </c>
      <c r="K672" s="372">
        <v>0</v>
      </c>
      <c r="L672" s="372">
        <v>0</v>
      </c>
      <c r="M672" s="372">
        <v>0</v>
      </c>
      <c r="N672" s="372">
        <v>0</v>
      </c>
      <c r="O672" s="372">
        <v>0</v>
      </c>
      <c r="P672" s="372">
        <v>0</v>
      </c>
      <c r="Q672" s="372">
        <v>0</v>
      </c>
      <c r="R672" s="372"/>
      <c r="S672" s="372"/>
    </row>
    <row r="673" spans="1:19">
      <c r="A673" s="166"/>
      <c r="B673" s="341" t="s">
        <v>3138</v>
      </c>
      <c r="C673" s="341" t="s">
        <v>3139</v>
      </c>
      <c r="D673" s="108" t="s">
        <v>64</v>
      </c>
      <c r="E673" s="341" t="s">
        <v>1799</v>
      </c>
      <c r="F673" s="372">
        <v>0</v>
      </c>
      <c r="G673" s="372">
        <v>0</v>
      </c>
      <c r="H673" s="372">
        <v>0</v>
      </c>
      <c r="I673" s="372">
        <v>0</v>
      </c>
      <c r="J673" s="372">
        <v>0</v>
      </c>
      <c r="K673" s="372">
        <v>0</v>
      </c>
      <c r="L673" s="372">
        <v>0</v>
      </c>
      <c r="M673" s="372">
        <v>0</v>
      </c>
      <c r="N673" s="372">
        <v>0</v>
      </c>
      <c r="O673" s="372">
        <v>0</v>
      </c>
      <c r="P673" s="372">
        <v>0</v>
      </c>
      <c r="Q673" s="372">
        <v>0</v>
      </c>
      <c r="R673" s="372"/>
      <c r="S673" s="372"/>
    </row>
    <row r="674" spans="1:19">
      <c r="A674" s="166"/>
      <c r="B674" s="341" t="s">
        <v>3140</v>
      </c>
      <c r="C674" s="341" t="s">
        <v>3141</v>
      </c>
      <c r="D674" s="108" t="s">
        <v>64</v>
      </c>
      <c r="E674" s="341" t="s">
        <v>1799</v>
      </c>
      <c r="F674" s="372">
        <v>0</v>
      </c>
      <c r="G674" s="372">
        <v>0</v>
      </c>
      <c r="H674" s="372">
        <v>0</v>
      </c>
      <c r="I674" s="372">
        <v>0</v>
      </c>
      <c r="J674" s="372">
        <v>0</v>
      </c>
      <c r="K674" s="372">
        <v>0</v>
      </c>
      <c r="L674" s="372">
        <v>0</v>
      </c>
      <c r="M674" s="372">
        <v>0</v>
      </c>
      <c r="N674" s="372">
        <v>0</v>
      </c>
      <c r="O674" s="372">
        <v>0</v>
      </c>
      <c r="P674" s="372">
        <v>0</v>
      </c>
      <c r="Q674" s="372">
        <v>0</v>
      </c>
      <c r="R674" s="372"/>
      <c r="S674" s="372"/>
    </row>
    <row r="675" spans="1:19">
      <c r="A675" s="166"/>
      <c r="B675" s="341" t="s">
        <v>3142</v>
      </c>
      <c r="C675" s="341" t="s">
        <v>3143</v>
      </c>
      <c r="D675" s="108" t="s">
        <v>64</v>
      </c>
      <c r="E675" s="341" t="s">
        <v>1799</v>
      </c>
      <c r="F675" s="372">
        <v>0</v>
      </c>
      <c r="G675" s="372">
        <v>0</v>
      </c>
      <c r="H675" s="372">
        <v>0</v>
      </c>
      <c r="I675" s="372">
        <v>0</v>
      </c>
      <c r="J675" s="372">
        <v>0</v>
      </c>
      <c r="K675" s="372">
        <v>0</v>
      </c>
      <c r="L675" s="372">
        <v>0</v>
      </c>
      <c r="M675" s="372">
        <v>0</v>
      </c>
      <c r="N675" s="372">
        <v>0</v>
      </c>
      <c r="O675" s="372">
        <v>0</v>
      </c>
      <c r="P675" s="372">
        <v>0</v>
      </c>
      <c r="Q675" s="372">
        <v>0</v>
      </c>
      <c r="R675" s="372"/>
      <c r="S675" s="372"/>
    </row>
    <row r="676" spans="1:19">
      <c r="A676" s="166"/>
      <c r="B676" s="341" t="s">
        <v>3144</v>
      </c>
      <c r="C676" s="341" t="s">
        <v>3145</v>
      </c>
      <c r="D676" s="108" t="s">
        <v>64</v>
      </c>
      <c r="E676" s="341" t="s">
        <v>1799</v>
      </c>
      <c r="F676" s="372">
        <v>0</v>
      </c>
      <c r="G676" s="372">
        <v>0</v>
      </c>
      <c r="H676" s="372">
        <v>0</v>
      </c>
      <c r="I676" s="372">
        <v>0</v>
      </c>
      <c r="J676" s="372">
        <v>0</v>
      </c>
      <c r="K676" s="372">
        <v>0</v>
      </c>
      <c r="L676" s="372">
        <v>0</v>
      </c>
      <c r="M676" s="372">
        <v>0</v>
      </c>
      <c r="N676" s="372">
        <v>0</v>
      </c>
      <c r="O676" s="372">
        <v>0</v>
      </c>
      <c r="P676" s="372">
        <v>0</v>
      </c>
      <c r="Q676" s="372">
        <v>0</v>
      </c>
      <c r="R676" s="372"/>
      <c r="S676" s="372"/>
    </row>
    <row r="677" spans="1:19">
      <c r="A677" s="166"/>
      <c r="B677" s="341" t="s">
        <v>3146</v>
      </c>
      <c r="C677" s="341" t="s">
        <v>3147</v>
      </c>
      <c r="D677" s="108" t="s">
        <v>64</v>
      </c>
      <c r="E677" s="341" t="s">
        <v>1799</v>
      </c>
      <c r="F677" s="372">
        <v>0</v>
      </c>
      <c r="G677" s="372">
        <v>0</v>
      </c>
      <c r="H677" s="372">
        <v>0</v>
      </c>
      <c r="I677" s="372">
        <v>0</v>
      </c>
      <c r="J677" s="372">
        <v>0</v>
      </c>
      <c r="K677" s="372">
        <v>0</v>
      </c>
      <c r="L677" s="372">
        <v>0</v>
      </c>
      <c r="M677" s="372">
        <v>0</v>
      </c>
      <c r="N677" s="372">
        <v>0</v>
      </c>
      <c r="O677" s="372">
        <v>0</v>
      </c>
      <c r="P677" s="372">
        <v>0</v>
      </c>
      <c r="Q677" s="372">
        <v>0</v>
      </c>
      <c r="R677" s="372"/>
      <c r="S677" s="372"/>
    </row>
    <row r="678" spans="1:19">
      <c r="A678" s="166"/>
      <c r="B678" s="341" t="s">
        <v>3148</v>
      </c>
      <c r="C678" s="341" t="s">
        <v>3149</v>
      </c>
      <c r="D678" s="108" t="s">
        <v>64</v>
      </c>
      <c r="E678" s="341" t="s">
        <v>1799</v>
      </c>
      <c r="F678" s="372">
        <v>0</v>
      </c>
      <c r="G678" s="372">
        <v>0</v>
      </c>
      <c r="H678" s="372">
        <v>0</v>
      </c>
      <c r="I678" s="372">
        <v>0</v>
      </c>
      <c r="J678" s="372">
        <v>0</v>
      </c>
      <c r="K678" s="372">
        <v>0</v>
      </c>
      <c r="L678" s="372">
        <v>0</v>
      </c>
      <c r="M678" s="372">
        <v>0</v>
      </c>
      <c r="N678" s="372">
        <v>0</v>
      </c>
      <c r="O678" s="372">
        <v>0</v>
      </c>
      <c r="P678" s="372">
        <v>0</v>
      </c>
      <c r="Q678" s="372">
        <v>0</v>
      </c>
      <c r="R678" s="372"/>
      <c r="S678" s="372"/>
    </row>
    <row r="679" spans="1:19">
      <c r="A679" s="166"/>
      <c r="B679" s="341" t="s">
        <v>3150</v>
      </c>
      <c r="C679" s="341" t="s">
        <v>3151</v>
      </c>
      <c r="D679" s="108" t="s">
        <v>64</v>
      </c>
      <c r="E679" s="341" t="s">
        <v>1799</v>
      </c>
      <c r="F679" s="372">
        <v>0</v>
      </c>
      <c r="G679" s="372">
        <v>0</v>
      </c>
      <c r="H679" s="372">
        <v>0</v>
      </c>
      <c r="I679" s="372">
        <v>0</v>
      </c>
      <c r="J679" s="372">
        <v>0</v>
      </c>
      <c r="K679" s="372">
        <v>0</v>
      </c>
      <c r="L679" s="372">
        <v>0</v>
      </c>
      <c r="M679" s="372">
        <v>0</v>
      </c>
      <c r="N679" s="372">
        <v>0</v>
      </c>
      <c r="O679" s="372">
        <v>0</v>
      </c>
      <c r="P679" s="372">
        <v>0</v>
      </c>
      <c r="Q679" s="372">
        <v>0</v>
      </c>
      <c r="R679" s="372"/>
      <c r="S679" s="372"/>
    </row>
    <row r="680" spans="1:19">
      <c r="A680" s="166"/>
      <c r="B680" s="341" t="s">
        <v>3152</v>
      </c>
      <c r="C680" s="341" t="s">
        <v>3153</v>
      </c>
      <c r="D680" s="108" t="s">
        <v>64</v>
      </c>
      <c r="E680" s="341" t="s">
        <v>1799</v>
      </c>
      <c r="F680" s="372">
        <v>0</v>
      </c>
      <c r="G680" s="372">
        <v>0</v>
      </c>
      <c r="H680" s="372">
        <v>0</v>
      </c>
      <c r="I680" s="372">
        <v>0</v>
      </c>
      <c r="J680" s="372">
        <v>0</v>
      </c>
      <c r="K680" s="372">
        <v>0</v>
      </c>
      <c r="L680" s="372">
        <v>0</v>
      </c>
      <c r="M680" s="372">
        <v>0</v>
      </c>
      <c r="N680" s="372">
        <v>0</v>
      </c>
      <c r="O680" s="372">
        <v>0</v>
      </c>
      <c r="P680" s="372">
        <v>0</v>
      </c>
      <c r="Q680" s="372">
        <v>0</v>
      </c>
      <c r="R680" s="372"/>
      <c r="S680" s="372"/>
    </row>
    <row r="681" spans="1:19">
      <c r="A681" s="166"/>
      <c r="B681" s="341" t="s">
        <v>3154</v>
      </c>
      <c r="C681" s="341" t="s">
        <v>3155</v>
      </c>
      <c r="D681" s="108" t="s">
        <v>64</v>
      </c>
      <c r="E681" s="341" t="s">
        <v>1799</v>
      </c>
      <c r="F681" s="372">
        <v>0</v>
      </c>
      <c r="G681" s="372">
        <v>0</v>
      </c>
      <c r="H681" s="372">
        <v>0</v>
      </c>
      <c r="I681" s="372">
        <v>0</v>
      </c>
      <c r="J681" s="372">
        <v>0</v>
      </c>
      <c r="K681" s="372">
        <v>0</v>
      </c>
      <c r="L681" s="372">
        <v>0</v>
      </c>
      <c r="M681" s="372">
        <v>0</v>
      </c>
      <c r="N681" s="372">
        <v>0</v>
      </c>
      <c r="O681" s="372">
        <v>0</v>
      </c>
      <c r="P681" s="372">
        <v>0</v>
      </c>
      <c r="Q681" s="372">
        <v>0</v>
      </c>
      <c r="R681" s="372"/>
      <c r="S681" s="372"/>
    </row>
    <row r="682" spans="1:19">
      <c r="A682" s="385"/>
      <c r="B682" s="341" t="s">
        <v>3156</v>
      </c>
      <c r="C682" s="341" t="s">
        <v>3157</v>
      </c>
      <c r="D682" s="342" t="s">
        <v>29</v>
      </c>
      <c r="E682" s="341" t="s">
        <v>1799</v>
      </c>
      <c r="F682" s="386">
        <v>0</v>
      </c>
      <c r="G682" s="386">
        <v>0</v>
      </c>
      <c r="H682" s="386">
        <v>0</v>
      </c>
      <c r="I682" s="386">
        <v>0</v>
      </c>
      <c r="J682" s="386">
        <v>0</v>
      </c>
      <c r="K682" s="386">
        <v>0</v>
      </c>
      <c r="L682" s="386">
        <v>0</v>
      </c>
      <c r="M682" s="386">
        <v>0</v>
      </c>
      <c r="N682" s="386">
        <v>0</v>
      </c>
      <c r="O682" s="386">
        <v>0</v>
      </c>
      <c r="P682" s="386">
        <v>0</v>
      </c>
      <c r="Q682" s="386">
        <v>0</v>
      </c>
      <c r="R682" s="386"/>
      <c r="S682" s="386"/>
    </row>
    <row r="683" spans="1:19">
      <c r="A683" s="394"/>
      <c r="B683" s="341" t="s">
        <v>3158</v>
      </c>
      <c r="C683" s="341" t="s">
        <v>3159</v>
      </c>
      <c r="D683" s="395" t="s">
        <v>333</v>
      </c>
      <c r="E683" s="341" t="s">
        <v>1799</v>
      </c>
      <c r="F683" s="396">
        <v>0</v>
      </c>
      <c r="G683" s="396">
        <v>0</v>
      </c>
      <c r="H683" s="396">
        <v>0</v>
      </c>
      <c r="I683" s="396">
        <v>0</v>
      </c>
      <c r="J683" s="396">
        <v>0</v>
      </c>
      <c r="K683" s="396">
        <v>0</v>
      </c>
      <c r="L683" s="396">
        <v>0</v>
      </c>
      <c r="M683" s="396">
        <v>0</v>
      </c>
      <c r="N683" s="396">
        <v>0</v>
      </c>
      <c r="O683" s="396">
        <v>0</v>
      </c>
      <c r="P683" s="396">
        <v>0</v>
      </c>
      <c r="Q683" s="396">
        <v>0</v>
      </c>
      <c r="R683" s="396"/>
      <c r="S683" s="396"/>
    </row>
    <row r="684" spans="1:19">
      <c r="A684" s="166"/>
      <c r="B684" s="341" t="s">
        <v>3160</v>
      </c>
      <c r="C684" s="341" t="s">
        <v>3161</v>
      </c>
      <c r="D684" s="108" t="s">
        <v>64</v>
      </c>
      <c r="E684" s="341" t="s">
        <v>1799</v>
      </c>
      <c r="F684" s="372">
        <v>0</v>
      </c>
      <c r="G684" s="372">
        <v>0</v>
      </c>
      <c r="H684" s="372">
        <v>0</v>
      </c>
      <c r="I684" s="372">
        <v>0</v>
      </c>
      <c r="J684" s="372">
        <v>0</v>
      </c>
      <c r="K684" s="372">
        <v>0</v>
      </c>
      <c r="L684" s="372">
        <v>0</v>
      </c>
      <c r="M684" s="372">
        <v>0</v>
      </c>
      <c r="N684" s="372">
        <v>0</v>
      </c>
      <c r="O684" s="372">
        <v>0</v>
      </c>
      <c r="P684" s="372">
        <v>0</v>
      </c>
      <c r="Q684" s="372">
        <v>0</v>
      </c>
      <c r="R684" s="372"/>
      <c r="S684" s="372"/>
    </row>
    <row r="685" spans="1:19">
      <c r="A685" s="166"/>
      <c r="B685" s="341" t="s">
        <v>3162</v>
      </c>
      <c r="C685" s="341" t="s">
        <v>3163</v>
      </c>
      <c r="D685" s="108" t="s">
        <v>64</v>
      </c>
      <c r="E685" s="341" t="s">
        <v>1799</v>
      </c>
      <c r="F685" s="372">
        <v>0</v>
      </c>
      <c r="G685" s="372">
        <v>0</v>
      </c>
      <c r="H685" s="372">
        <v>0</v>
      </c>
      <c r="I685" s="372">
        <v>0</v>
      </c>
      <c r="J685" s="372">
        <v>0</v>
      </c>
      <c r="K685" s="372">
        <v>0</v>
      </c>
      <c r="L685" s="372">
        <v>0</v>
      </c>
      <c r="M685" s="372">
        <v>0</v>
      </c>
      <c r="N685" s="372">
        <v>0</v>
      </c>
      <c r="O685" s="372">
        <v>0</v>
      </c>
      <c r="P685" s="372">
        <v>0</v>
      </c>
      <c r="Q685" s="372">
        <v>0</v>
      </c>
      <c r="R685" s="372"/>
      <c r="S685" s="372"/>
    </row>
    <row r="686" spans="1:19">
      <c r="A686" s="394"/>
      <c r="B686" s="341" t="s">
        <v>3164</v>
      </c>
      <c r="C686" s="341" t="s">
        <v>3165</v>
      </c>
      <c r="D686" s="395" t="s">
        <v>333</v>
      </c>
      <c r="E686" s="341" t="s">
        <v>1799</v>
      </c>
      <c r="F686" s="396">
        <v>0</v>
      </c>
      <c r="G686" s="396">
        <v>0</v>
      </c>
      <c r="H686" s="396">
        <v>0</v>
      </c>
      <c r="I686" s="396">
        <v>0</v>
      </c>
      <c r="J686" s="396">
        <v>0</v>
      </c>
      <c r="K686" s="396">
        <v>0</v>
      </c>
      <c r="L686" s="396">
        <v>0</v>
      </c>
      <c r="M686" s="396">
        <v>0</v>
      </c>
      <c r="N686" s="396">
        <v>0</v>
      </c>
      <c r="O686" s="396">
        <v>0</v>
      </c>
      <c r="P686" s="396">
        <v>0</v>
      </c>
      <c r="Q686" s="396">
        <v>0</v>
      </c>
      <c r="R686" s="396"/>
      <c r="S686" s="396"/>
    </row>
    <row r="687" spans="1:19">
      <c r="A687" s="394"/>
      <c r="B687" s="341" t="s">
        <v>3166</v>
      </c>
      <c r="C687" s="341" t="s">
        <v>3167</v>
      </c>
      <c r="D687" s="395" t="s">
        <v>333</v>
      </c>
      <c r="E687" s="341" t="s">
        <v>1799</v>
      </c>
      <c r="F687" s="396">
        <v>0</v>
      </c>
      <c r="G687" s="396">
        <v>0</v>
      </c>
      <c r="H687" s="396">
        <v>0</v>
      </c>
      <c r="I687" s="396">
        <v>0</v>
      </c>
      <c r="J687" s="396">
        <v>0</v>
      </c>
      <c r="K687" s="396">
        <v>0</v>
      </c>
      <c r="L687" s="396">
        <v>0</v>
      </c>
      <c r="M687" s="396">
        <v>0</v>
      </c>
      <c r="N687" s="396">
        <v>0</v>
      </c>
      <c r="O687" s="396">
        <v>0</v>
      </c>
      <c r="P687" s="396">
        <v>0</v>
      </c>
      <c r="Q687" s="396">
        <v>0</v>
      </c>
      <c r="R687" s="396"/>
      <c r="S687" s="396"/>
    </row>
    <row r="688" spans="1:19">
      <c r="A688" s="385"/>
      <c r="B688" s="341" t="s">
        <v>3168</v>
      </c>
      <c r="C688" s="341" t="s">
        <v>3169</v>
      </c>
      <c r="D688" s="342" t="s">
        <v>29</v>
      </c>
      <c r="E688" s="341" t="s">
        <v>1799</v>
      </c>
      <c r="F688" s="385"/>
      <c r="G688" s="385"/>
      <c r="H688" s="385"/>
      <c r="I688" s="385"/>
      <c r="J688" s="385"/>
      <c r="K688" s="385"/>
      <c r="L688" s="385"/>
      <c r="M688" s="385"/>
      <c r="N688" s="385"/>
      <c r="O688" s="385"/>
      <c r="P688" s="385"/>
      <c r="Q688" s="385"/>
      <c r="R688" s="385">
        <v>0</v>
      </c>
      <c r="S688" s="385"/>
    </row>
    <row r="689" spans="1:19">
      <c r="A689" s="385"/>
      <c r="B689" s="341" t="s">
        <v>3170</v>
      </c>
      <c r="C689" s="341" t="s">
        <v>3171</v>
      </c>
      <c r="D689" s="342" t="s">
        <v>29</v>
      </c>
      <c r="E689" s="341" t="s">
        <v>1799</v>
      </c>
      <c r="F689" s="385"/>
      <c r="G689" s="385"/>
      <c r="H689" s="385"/>
      <c r="I689" s="385"/>
      <c r="J689" s="385"/>
      <c r="K689" s="385"/>
      <c r="L689" s="385"/>
      <c r="M689" s="385"/>
      <c r="N689" s="385"/>
      <c r="O689" s="385"/>
      <c r="P689" s="385"/>
      <c r="Q689" s="385"/>
      <c r="R689" s="385">
        <v>0</v>
      </c>
      <c r="S689" s="385"/>
    </row>
    <row r="690" spans="1:19">
      <c r="A690" s="385"/>
      <c r="B690" s="341" t="s">
        <v>3172</v>
      </c>
      <c r="C690" s="341" t="s">
        <v>3173</v>
      </c>
      <c r="D690" s="342" t="s">
        <v>29</v>
      </c>
      <c r="E690" s="341" t="s">
        <v>1799</v>
      </c>
      <c r="F690" s="385"/>
      <c r="G690" s="385"/>
      <c r="H690" s="385"/>
      <c r="I690" s="385"/>
      <c r="J690" s="385"/>
      <c r="K690" s="385"/>
      <c r="L690" s="385"/>
      <c r="M690" s="385"/>
      <c r="N690" s="385"/>
      <c r="O690" s="385"/>
      <c r="P690" s="385"/>
      <c r="Q690" s="385"/>
      <c r="R690" s="385">
        <v>0</v>
      </c>
      <c r="S690" s="385"/>
    </row>
    <row r="691" spans="1:19">
      <c r="A691" s="385"/>
      <c r="B691" s="341" t="s">
        <v>3174</v>
      </c>
      <c r="C691" s="341" t="s">
        <v>3175</v>
      </c>
      <c r="D691" s="342" t="s">
        <v>29</v>
      </c>
      <c r="E691" s="341" t="s">
        <v>1799</v>
      </c>
      <c r="F691" s="385"/>
      <c r="G691" s="385"/>
      <c r="H691" s="385"/>
      <c r="I691" s="385"/>
      <c r="J691" s="385"/>
      <c r="K691" s="385"/>
      <c r="L691" s="385"/>
      <c r="M691" s="385"/>
      <c r="N691" s="385"/>
      <c r="O691" s="385"/>
      <c r="P691" s="385"/>
      <c r="Q691" s="385"/>
      <c r="R691" s="385">
        <v>0</v>
      </c>
      <c r="S691" s="385"/>
    </row>
    <row r="692" spans="1:19">
      <c r="A692" s="385"/>
      <c r="B692" s="341" t="s">
        <v>3176</v>
      </c>
      <c r="C692" s="341" t="s">
        <v>3177</v>
      </c>
      <c r="D692" s="342" t="s">
        <v>29</v>
      </c>
      <c r="E692" s="341" t="s">
        <v>1799</v>
      </c>
      <c r="F692" s="385"/>
      <c r="G692" s="385"/>
      <c r="H692" s="385"/>
      <c r="I692" s="385"/>
      <c r="J692" s="385"/>
      <c r="K692" s="385"/>
      <c r="L692" s="385"/>
      <c r="M692" s="385"/>
      <c r="N692" s="385"/>
      <c r="O692" s="385"/>
      <c r="P692" s="385"/>
      <c r="Q692" s="385"/>
      <c r="R692" s="385">
        <v>0</v>
      </c>
      <c r="S692" s="385"/>
    </row>
    <row r="693" spans="1:19">
      <c r="A693" s="385"/>
      <c r="B693" s="341" t="s">
        <v>3178</v>
      </c>
      <c r="C693" s="341" t="s">
        <v>3179</v>
      </c>
      <c r="D693" s="342" t="s">
        <v>29</v>
      </c>
      <c r="E693" s="341" t="s">
        <v>1799</v>
      </c>
      <c r="F693" s="385"/>
      <c r="G693" s="385"/>
      <c r="H693" s="385"/>
      <c r="I693" s="385"/>
      <c r="J693" s="385"/>
      <c r="K693" s="385"/>
      <c r="L693" s="385"/>
      <c r="M693" s="385"/>
      <c r="N693" s="385"/>
      <c r="O693" s="385"/>
      <c r="P693" s="385"/>
      <c r="Q693" s="385"/>
      <c r="R693" s="385">
        <v>0</v>
      </c>
      <c r="S693" s="385"/>
    </row>
    <row r="694" spans="1:19">
      <c r="A694" s="385"/>
      <c r="B694" s="341" t="s">
        <v>3180</v>
      </c>
      <c r="C694" s="341" t="s">
        <v>3181</v>
      </c>
      <c r="D694" s="342" t="s">
        <v>29</v>
      </c>
      <c r="E694" s="341" t="s">
        <v>1799</v>
      </c>
      <c r="F694" s="385"/>
      <c r="G694" s="385"/>
      <c r="H694" s="385"/>
      <c r="I694" s="385"/>
      <c r="J694" s="385"/>
      <c r="K694" s="385"/>
      <c r="L694" s="385"/>
      <c r="M694" s="385"/>
      <c r="N694" s="385"/>
      <c r="O694" s="385"/>
      <c r="P694" s="385"/>
      <c r="Q694" s="385"/>
      <c r="R694" s="385">
        <v>0</v>
      </c>
      <c r="S694" s="385"/>
    </row>
    <row r="695" spans="1:19">
      <c r="A695" s="385"/>
      <c r="B695" s="341" t="s">
        <v>3182</v>
      </c>
      <c r="C695" s="341" t="s">
        <v>3183</v>
      </c>
      <c r="D695" s="342" t="s">
        <v>29</v>
      </c>
      <c r="E695" s="341" t="s">
        <v>1799</v>
      </c>
      <c r="F695" s="385"/>
      <c r="G695" s="385"/>
      <c r="H695" s="385"/>
      <c r="I695" s="385"/>
      <c r="J695" s="385"/>
      <c r="K695" s="385"/>
      <c r="L695" s="385"/>
      <c r="M695" s="385"/>
      <c r="N695" s="385"/>
      <c r="O695" s="385"/>
      <c r="P695" s="385"/>
      <c r="Q695" s="385"/>
      <c r="R695" s="385">
        <v>0</v>
      </c>
      <c r="S695" s="385"/>
    </row>
    <row r="696" spans="1:19">
      <c r="A696" s="385"/>
      <c r="B696" s="341" t="s">
        <v>3184</v>
      </c>
      <c r="C696" s="341" t="s">
        <v>3185</v>
      </c>
      <c r="D696" s="342" t="s">
        <v>29</v>
      </c>
      <c r="E696" s="341" t="s">
        <v>1799</v>
      </c>
      <c r="F696" s="385"/>
      <c r="G696" s="385"/>
      <c r="H696" s="385"/>
      <c r="I696" s="385"/>
      <c r="J696" s="385"/>
      <c r="K696" s="385"/>
      <c r="L696" s="385"/>
      <c r="M696" s="385"/>
      <c r="N696" s="385"/>
      <c r="O696" s="385"/>
      <c r="P696" s="385"/>
      <c r="Q696" s="385"/>
      <c r="R696" s="385">
        <v>0</v>
      </c>
      <c r="S696" s="385"/>
    </row>
    <row r="697" spans="1:19">
      <c r="A697" s="385"/>
      <c r="B697" s="341" t="s">
        <v>3186</v>
      </c>
      <c r="C697" s="341" t="s">
        <v>3187</v>
      </c>
      <c r="D697" s="342" t="s">
        <v>29</v>
      </c>
      <c r="E697" s="341" t="s">
        <v>1799</v>
      </c>
      <c r="F697" s="385"/>
      <c r="G697" s="385"/>
      <c r="H697" s="385"/>
      <c r="I697" s="385"/>
      <c r="J697" s="385"/>
      <c r="K697" s="385"/>
      <c r="L697" s="385"/>
      <c r="M697" s="385"/>
      <c r="N697" s="385"/>
      <c r="O697" s="385"/>
      <c r="P697" s="385"/>
      <c r="Q697" s="385"/>
      <c r="R697" s="385">
        <v>0</v>
      </c>
      <c r="S697" s="385"/>
    </row>
    <row r="698" spans="1:19">
      <c r="A698" s="385"/>
      <c r="B698" s="341" t="s">
        <v>3188</v>
      </c>
      <c r="C698" s="341" t="s">
        <v>3189</v>
      </c>
      <c r="D698" s="342" t="s">
        <v>29</v>
      </c>
      <c r="E698" s="341" t="s">
        <v>1799</v>
      </c>
      <c r="F698" s="385"/>
      <c r="G698" s="385"/>
      <c r="H698" s="385"/>
      <c r="I698" s="385"/>
      <c r="J698" s="385"/>
      <c r="K698" s="385"/>
      <c r="L698" s="385"/>
      <c r="M698" s="385"/>
      <c r="N698" s="385"/>
      <c r="O698" s="385"/>
      <c r="P698" s="385"/>
      <c r="Q698" s="385"/>
      <c r="R698" s="385">
        <v>0</v>
      </c>
      <c r="S698" s="385"/>
    </row>
    <row r="699" spans="1:19">
      <c r="A699" s="385"/>
      <c r="B699" s="341" t="s">
        <v>3190</v>
      </c>
      <c r="C699" s="341" t="s">
        <v>3191</v>
      </c>
      <c r="D699" s="342" t="s">
        <v>29</v>
      </c>
      <c r="E699" s="341" t="s">
        <v>1799</v>
      </c>
      <c r="F699" s="385"/>
      <c r="G699" s="385"/>
      <c r="H699" s="385"/>
      <c r="I699" s="385"/>
      <c r="J699" s="385"/>
      <c r="K699" s="385"/>
      <c r="L699" s="385"/>
      <c r="M699" s="385"/>
      <c r="N699" s="385"/>
      <c r="O699" s="385"/>
      <c r="P699" s="385"/>
      <c r="Q699" s="385"/>
      <c r="R699" s="385">
        <v>0</v>
      </c>
      <c r="S699" s="385"/>
    </row>
    <row r="700" spans="1:19">
      <c r="A700" s="385"/>
      <c r="B700" s="341" t="s">
        <v>3192</v>
      </c>
      <c r="C700" s="341" t="s">
        <v>3193</v>
      </c>
      <c r="D700" s="342" t="s">
        <v>29</v>
      </c>
      <c r="E700" s="341" t="s">
        <v>1799</v>
      </c>
      <c r="F700" s="385"/>
      <c r="G700" s="385"/>
      <c r="H700" s="385"/>
      <c r="I700" s="385"/>
      <c r="J700" s="385"/>
      <c r="K700" s="385"/>
      <c r="L700" s="385"/>
      <c r="M700" s="385"/>
      <c r="N700" s="385"/>
      <c r="O700" s="385"/>
      <c r="P700" s="385"/>
      <c r="Q700" s="385"/>
      <c r="R700" s="385">
        <v>0</v>
      </c>
      <c r="S700" s="385"/>
    </row>
    <row r="701" spans="1:19">
      <c r="A701" s="385"/>
      <c r="B701" s="341" t="s">
        <v>3194</v>
      </c>
      <c r="C701" s="341" t="s">
        <v>3195</v>
      </c>
      <c r="D701" s="342" t="s">
        <v>29</v>
      </c>
      <c r="E701" s="341" t="s">
        <v>1799</v>
      </c>
      <c r="F701" s="385"/>
      <c r="G701" s="385"/>
      <c r="H701" s="385"/>
      <c r="I701" s="385"/>
      <c r="J701" s="385"/>
      <c r="K701" s="385"/>
      <c r="L701" s="385"/>
      <c r="M701" s="385"/>
      <c r="N701" s="385"/>
      <c r="O701" s="385"/>
      <c r="P701" s="385"/>
      <c r="Q701" s="385"/>
      <c r="R701" s="385">
        <v>0</v>
      </c>
      <c r="S701" s="385"/>
    </row>
    <row r="702" spans="1:19">
      <c r="A702" s="385"/>
      <c r="B702" s="341" t="s">
        <v>3196</v>
      </c>
      <c r="C702" s="341" t="s">
        <v>3197</v>
      </c>
      <c r="D702" s="342" t="s">
        <v>29</v>
      </c>
      <c r="E702" s="341" t="s">
        <v>1799</v>
      </c>
      <c r="F702" s="385"/>
      <c r="G702" s="385"/>
      <c r="H702" s="385"/>
      <c r="I702" s="385"/>
      <c r="J702" s="385"/>
      <c r="K702" s="385"/>
      <c r="L702" s="385"/>
      <c r="M702" s="385"/>
      <c r="N702" s="385"/>
      <c r="O702" s="385"/>
      <c r="P702" s="385"/>
      <c r="Q702" s="385"/>
      <c r="R702" s="385">
        <v>0</v>
      </c>
      <c r="S702" s="385"/>
    </row>
    <row r="703" spans="1:19">
      <c r="A703" s="385"/>
      <c r="B703" s="341" t="s">
        <v>3198</v>
      </c>
      <c r="C703" s="341" t="s">
        <v>3199</v>
      </c>
      <c r="D703" s="342" t="s">
        <v>29</v>
      </c>
      <c r="E703" s="341" t="s">
        <v>1799</v>
      </c>
      <c r="F703" s="385"/>
      <c r="G703" s="385"/>
      <c r="H703" s="385"/>
      <c r="I703" s="385"/>
      <c r="J703" s="385"/>
      <c r="K703" s="385"/>
      <c r="L703" s="385"/>
      <c r="M703" s="385"/>
      <c r="N703" s="385"/>
      <c r="O703" s="385"/>
      <c r="P703" s="385"/>
      <c r="Q703" s="385"/>
      <c r="R703" s="385">
        <v>0</v>
      </c>
      <c r="S703" s="385"/>
    </row>
    <row r="704" spans="1:19">
      <c r="A704" s="385"/>
      <c r="B704" s="341" t="s">
        <v>3200</v>
      </c>
      <c r="C704" s="341" t="s">
        <v>3201</v>
      </c>
      <c r="D704" s="342" t="s">
        <v>29</v>
      </c>
      <c r="E704" s="341" t="s">
        <v>1799</v>
      </c>
      <c r="F704" s="386">
        <v>0</v>
      </c>
      <c r="G704" s="386">
        <v>0</v>
      </c>
      <c r="H704" s="386">
        <v>0</v>
      </c>
      <c r="I704" s="386">
        <v>0</v>
      </c>
      <c r="J704" s="386">
        <v>0</v>
      </c>
      <c r="K704" s="386">
        <v>0</v>
      </c>
      <c r="L704" s="386">
        <v>0</v>
      </c>
      <c r="M704" s="386">
        <v>0</v>
      </c>
      <c r="N704" s="386">
        <v>0</v>
      </c>
      <c r="O704" s="386">
        <v>0</v>
      </c>
      <c r="P704" s="386">
        <v>0</v>
      </c>
      <c r="Q704" s="386">
        <v>0</v>
      </c>
      <c r="R704" s="386"/>
      <c r="S704" s="386"/>
    </row>
    <row r="705" spans="1:19">
      <c r="A705" s="385"/>
      <c r="B705" s="341" t="s">
        <v>3202</v>
      </c>
      <c r="C705" s="341" t="s">
        <v>3203</v>
      </c>
      <c r="D705" s="342" t="s">
        <v>29</v>
      </c>
      <c r="E705" s="341" t="s">
        <v>1799</v>
      </c>
      <c r="F705" s="386">
        <v>0</v>
      </c>
      <c r="G705" s="386">
        <v>0</v>
      </c>
      <c r="H705" s="386">
        <v>0</v>
      </c>
      <c r="I705" s="386">
        <v>0</v>
      </c>
      <c r="J705" s="386">
        <v>0</v>
      </c>
      <c r="K705" s="386">
        <v>0</v>
      </c>
      <c r="L705" s="386">
        <v>0</v>
      </c>
      <c r="M705" s="386">
        <v>0</v>
      </c>
      <c r="N705" s="386">
        <v>0</v>
      </c>
      <c r="O705" s="386">
        <v>0</v>
      </c>
      <c r="P705" s="386">
        <v>0</v>
      </c>
      <c r="Q705" s="386">
        <v>0</v>
      </c>
      <c r="R705" s="386"/>
      <c r="S705" s="386"/>
    </row>
    <row r="706" spans="1:19">
      <c r="A706" s="385"/>
      <c r="B706" s="341" t="s">
        <v>3204</v>
      </c>
      <c r="C706" s="341" t="s">
        <v>3205</v>
      </c>
      <c r="D706" s="342" t="s">
        <v>29</v>
      </c>
      <c r="E706" s="341" t="s">
        <v>1799</v>
      </c>
      <c r="F706" s="386">
        <v>0</v>
      </c>
      <c r="G706" s="386">
        <v>0</v>
      </c>
      <c r="H706" s="386">
        <v>0</v>
      </c>
      <c r="I706" s="386">
        <v>0</v>
      </c>
      <c r="J706" s="386">
        <v>0</v>
      </c>
      <c r="K706" s="386">
        <v>0</v>
      </c>
      <c r="L706" s="386">
        <v>0</v>
      </c>
      <c r="M706" s="386">
        <v>0</v>
      </c>
      <c r="N706" s="386">
        <v>0</v>
      </c>
      <c r="O706" s="386">
        <v>0</v>
      </c>
      <c r="P706" s="386">
        <v>0</v>
      </c>
      <c r="Q706" s="386">
        <v>0</v>
      </c>
      <c r="R706" s="386"/>
      <c r="S706" s="386"/>
    </row>
    <row r="707" spans="1:19">
      <c r="A707" s="385"/>
      <c r="B707" s="341" t="s">
        <v>3206</v>
      </c>
      <c r="C707" s="341" t="s">
        <v>3207</v>
      </c>
      <c r="D707" s="342" t="s">
        <v>29</v>
      </c>
      <c r="E707" s="341" t="s">
        <v>1799</v>
      </c>
      <c r="F707" s="386">
        <v>0</v>
      </c>
      <c r="G707" s="386">
        <v>0</v>
      </c>
      <c r="H707" s="386">
        <v>0</v>
      </c>
      <c r="I707" s="386">
        <v>0</v>
      </c>
      <c r="J707" s="386">
        <v>0</v>
      </c>
      <c r="K707" s="386">
        <v>0</v>
      </c>
      <c r="L707" s="386">
        <v>0</v>
      </c>
      <c r="M707" s="386">
        <v>0</v>
      </c>
      <c r="N707" s="386">
        <v>0</v>
      </c>
      <c r="O707" s="386">
        <v>0</v>
      </c>
      <c r="P707" s="386">
        <v>0</v>
      </c>
      <c r="Q707" s="386">
        <v>0</v>
      </c>
      <c r="R707" s="386"/>
      <c r="S707" s="386"/>
    </row>
    <row r="708" spans="1:19">
      <c r="A708" s="391"/>
      <c r="B708" s="341" t="s">
        <v>3208</v>
      </c>
      <c r="C708" s="341" t="s">
        <v>3209</v>
      </c>
      <c r="D708" s="392" t="s">
        <v>2779</v>
      </c>
      <c r="E708" s="341" t="s">
        <v>1799</v>
      </c>
      <c r="F708" s="384"/>
      <c r="G708" s="384"/>
      <c r="H708" s="384"/>
      <c r="I708" s="384"/>
      <c r="J708" s="384"/>
      <c r="K708" s="384"/>
      <c r="L708" s="384"/>
      <c r="M708" s="384"/>
      <c r="N708" s="384"/>
      <c r="O708" s="384"/>
      <c r="P708" s="384"/>
      <c r="Q708" s="384"/>
      <c r="R708" s="384">
        <v>1</v>
      </c>
      <c r="S708" s="384"/>
    </row>
    <row r="709" spans="1:19">
      <c r="A709" s="166"/>
      <c r="B709" s="341" t="s">
        <v>3210</v>
      </c>
      <c r="C709" s="341" t="s">
        <v>3211</v>
      </c>
      <c r="D709" s="108" t="s">
        <v>64</v>
      </c>
      <c r="E709" s="341" t="s">
        <v>1799</v>
      </c>
      <c r="F709" s="372">
        <v>0</v>
      </c>
      <c r="G709" s="372">
        <v>0</v>
      </c>
      <c r="H709" s="372">
        <v>4.1834703625000857E-2</v>
      </c>
      <c r="I709" s="372">
        <v>4.1834703625000857E-2</v>
      </c>
      <c r="J709" s="372">
        <v>4.1834703625000857E-2</v>
      </c>
      <c r="K709" s="372">
        <v>4.1834703625000857E-2</v>
      </c>
      <c r="L709" s="372">
        <v>4.1834703625000857E-2</v>
      </c>
      <c r="M709" s="372">
        <v>4.1834703625000857E-2</v>
      </c>
      <c r="N709" s="372">
        <v>4.1834703625000857E-2</v>
      </c>
      <c r="O709" s="372">
        <v>4.1834703625000857E-2</v>
      </c>
      <c r="P709" s="372">
        <v>4.1834703625000857E-2</v>
      </c>
      <c r="Q709" s="372">
        <v>4.1834703625000857E-2</v>
      </c>
      <c r="R709" s="372"/>
      <c r="S709" s="372"/>
    </row>
    <row r="710" spans="1:19">
      <c r="A710" s="166"/>
      <c r="B710" s="341" t="s">
        <v>3212</v>
      </c>
      <c r="C710" s="341" t="s">
        <v>3213</v>
      </c>
      <c r="D710" s="108" t="s">
        <v>64</v>
      </c>
      <c r="E710" s="341" t="s">
        <v>1799</v>
      </c>
      <c r="F710" s="372">
        <v>0</v>
      </c>
      <c r="G710" s="372">
        <v>0</v>
      </c>
      <c r="H710" s="372">
        <v>4.1834703625000857E-2</v>
      </c>
      <c r="I710" s="372">
        <v>4.1834703625000857E-2</v>
      </c>
      <c r="J710" s="372">
        <v>4.1834703625000857E-2</v>
      </c>
      <c r="K710" s="372">
        <v>4.1834703625000857E-2</v>
      </c>
      <c r="L710" s="372">
        <v>4.1834703625000857E-2</v>
      </c>
      <c r="M710" s="372">
        <v>4.1834703625000857E-2</v>
      </c>
      <c r="N710" s="372">
        <v>4.1834703625000857E-2</v>
      </c>
      <c r="O710" s="372">
        <v>4.1834703625000857E-2</v>
      </c>
      <c r="P710" s="372">
        <v>4.1834703625000857E-2</v>
      </c>
      <c r="Q710" s="372">
        <v>4.1834703625000857E-2</v>
      </c>
      <c r="R710" s="372"/>
      <c r="S710" s="372"/>
    </row>
    <row r="711" spans="1:19">
      <c r="A711" s="166"/>
      <c r="B711" s="341" t="s">
        <v>3214</v>
      </c>
      <c r="C711" s="341" t="s">
        <v>3215</v>
      </c>
      <c r="D711" s="108" t="s">
        <v>64</v>
      </c>
      <c r="E711" s="341" t="s">
        <v>1799</v>
      </c>
      <c r="F711" s="372">
        <v>0</v>
      </c>
      <c r="G711" s="372">
        <v>0</v>
      </c>
      <c r="H711" s="372">
        <v>4.1834703625000857E-2</v>
      </c>
      <c r="I711" s="372">
        <v>4.1834703625000857E-2</v>
      </c>
      <c r="J711" s="372">
        <v>4.1834703625000857E-2</v>
      </c>
      <c r="K711" s="372">
        <v>4.1834703625000857E-2</v>
      </c>
      <c r="L711" s="372">
        <v>4.1834703625000857E-2</v>
      </c>
      <c r="M711" s="372">
        <v>4.1834703625000857E-2</v>
      </c>
      <c r="N711" s="372">
        <v>4.1834703625000857E-2</v>
      </c>
      <c r="O711" s="372">
        <v>4.1834703625000857E-2</v>
      </c>
      <c r="P711" s="372">
        <v>4.1834703625000857E-2</v>
      </c>
      <c r="Q711" s="372">
        <v>4.1834703625000857E-2</v>
      </c>
      <c r="R711" s="372"/>
      <c r="S711" s="372"/>
    </row>
    <row r="712" spans="1:19">
      <c r="A712" s="166"/>
      <c r="B712" s="341" t="s">
        <v>3216</v>
      </c>
      <c r="C712" s="341" t="s">
        <v>3217</v>
      </c>
      <c r="D712" s="108" t="s">
        <v>64</v>
      </c>
      <c r="E712" s="341" t="s">
        <v>1799</v>
      </c>
      <c r="F712" s="372">
        <v>0</v>
      </c>
      <c r="G712" s="372">
        <v>0</v>
      </c>
      <c r="H712" s="372">
        <v>4.1834703625000857E-2</v>
      </c>
      <c r="I712" s="372">
        <v>4.1834703625000857E-2</v>
      </c>
      <c r="J712" s="372">
        <v>4.1834703625000857E-2</v>
      </c>
      <c r="K712" s="372">
        <v>4.1834703625000857E-2</v>
      </c>
      <c r="L712" s="372">
        <v>4.1834703625000857E-2</v>
      </c>
      <c r="M712" s="372">
        <v>4.1834703625000857E-2</v>
      </c>
      <c r="N712" s="372">
        <v>4.1834703625000857E-2</v>
      </c>
      <c r="O712" s="372">
        <v>4.1834703625000857E-2</v>
      </c>
      <c r="P712" s="372">
        <v>4.1834703625000857E-2</v>
      </c>
      <c r="Q712" s="372">
        <v>4.1834703625000857E-2</v>
      </c>
      <c r="R712" s="372"/>
      <c r="S712" s="372"/>
    </row>
    <row r="713" spans="1:19">
      <c r="A713" s="166"/>
      <c r="B713" s="341" t="s">
        <v>3218</v>
      </c>
      <c r="C713" s="341" t="s">
        <v>3219</v>
      </c>
      <c r="D713" s="108" t="s">
        <v>64</v>
      </c>
      <c r="E713" s="341" t="s">
        <v>1799</v>
      </c>
      <c r="F713" s="372">
        <v>0</v>
      </c>
      <c r="G713" s="372">
        <v>0</v>
      </c>
      <c r="H713" s="372">
        <v>4.1834703625000857E-2</v>
      </c>
      <c r="I713" s="372">
        <v>4.1834703625000857E-2</v>
      </c>
      <c r="J713" s="372">
        <v>4.1834703625000857E-2</v>
      </c>
      <c r="K713" s="372">
        <v>4.1834703625000857E-2</v>
      </c>
      <c r="L713" s="372">
        <v>4.1834703625000857E-2</v>
      </c>
      <c r="M713" s="372">
        <v>4.1834703625000857E-2</v>
      </c>
      <c r="N713" s="372">
        <v>4.1834703625000857E-2</v>
      </c>
      <c r="O713" s="372">
        <v>4.1834703625000857E-2</v>
      </c>
      <c r="P713" s="372">
        <v>4.1834703625000857E-2</v>
      </c>
      <c r="Q713" s="372">
        <v>4.1834703625000857E-2</v>
      </c>
      <c r="R713" s="372"/>
      <c r="S713" s="372"/>
    </row>
    <row r="714" spans="1:19">
      <c r="A714" s="166"/>
      <c r="B714" s="341" t="s">
        <v>3220</v>
      </c>
      <c r="C714" s="341" t="s">
        <v>3221</v>
      </c>
      <c r="D714" s="108" t="s">
        <v>64</v>
      </c>
      <c r="E714" s="341" t="s">
        <v>1799</v>
      </c>
      <c r="F714" s="372">
        <v>0</v>
      </c>
      <c r="G714" s="372">
        <v>0</v>
      </c>
      <c r="H714" s="372">
        <v>6.1697142303897605E-2</v>
      </c>
      <c r="I714" s="372">
        <v>6.1697142303897605E-2</v>
      </c>
      <c r="J714" s="372">
        <v>6.1697142303897605E-2</v>
      </c>
      <c r="K714" s="372">
        <v>6.1697142303897605E-2</v>
      </c>
      <c r="L714" s="372">
        <v>6.1697142303897605E-2</v>
      </c>
      <c r="M714" s="372">
        <v>6.1697142303897605E-2</v>
      </c>
      <c r="N714" s="372">
        <v>6.1697142303897605E-2</v>
      </c>
      <c r="O714" s="372">
        <v>6.1697142303897605E-2</v>
      </c>
      <c r="P714" s="372">
        <v>6.1697142303897605E-2</v>
      </c>
      <c r="Q714" s="372">
        <v>6.1697142303897605E-2</v>
      </c>
      <c r="R714" s="372"/>
      <c r="S714" s="372"/>
    </row>
    <row r="715" spans="1:19">
      <c r="A715" s="166"/>
      <c r="B715" s="341" t="s">
        <v>3222</v>
      </c>
      <c r="C715" s="341" t="s">
        <v>3223</v>
      </c>
      <c r="D715" s="108" t="s">
        <v>64</v>
      </c>
      <c r="E715" s="341" t="s">
        <v>1799</v>
      </c>
      <c r="F715" s="372">
        <v>0</v>
      </c>
      <c r="G715" s="372">
        <v>0</v>
      </c>
      <c r="H715" s="372">
        <v>6.1697142303897605E-2</v>
      </c>
      <c r="I715" s="372">
        <v>6.1697142303897605E-2</v>
      </c>
      <c r="J715" s="372">
        <v>6.1697142303897605E-2</v>
      </c>
      <c r="K715" s="372">
        <v>6.1697142303897605E-2</v>
      </c>
      <c r="L715" s="372">
        <v>6.1697142303897605E-2</v>
      </c>
      <c r="M715" s="372">
        <v>6.1697142303897605E-2</v>
      </c>
      <c r="N715" s="372">
        <v>6.1697142303897605E-2</v>
      </c>
      <c r="O715" s="372">
        <v>6.1697142303897605E-2</v>
      </c>
      <c r="P715" s="372">
        <v>6.1697142303897605E-2</v>
      </c>
      <c r="Q715" s="372">
        <v>6.1697142303897605E-2</v>
      </c>
      <c r="R715" s="372"/>
      <c r="S715" s="372"/>
    </row>
    <row r="716" spans="1:19">
      <c r="A716" s="166"/>
      <c r="B716" s="341" t="s">
        <v>3224</v>
      </c>
      <c r="C716" s="341" t="s">
        <v>3225</v>
      </c>
      <c r="D716" s="108" t="s">
        <v>64</v>
      </c>
      <c r="E716" s="341" t="s">
        <v>1799</v>
      </c>
      <c r="F716" s="372">
        <v>0</v>
      </c>
      <c r="G716" s="372">
        <v>0</v>
      </c>
      <c r="H716" s="372">
        <v>6.1697142303897605E-2</v>
      </c>
      <c r="I716" s="372">
        <v>6.1697142303897605E-2</v>
      </c>
      <c r="J716" s="372">
        <v>6.1697142303897605E-2</v>
      </c>
      <c r="K716" s="372">
        <v>6.1697142303897605E-2</v>
      </c>
      <c r="L716" s="372">
        <v>6.1697142303897605E-2</v>
      </c>
      <c r="M716" s="372">
        <v>6.1697142303897605E-2</v>
      </c>
      <c r="N716" s="372">
        <v>6.1697142303897605E-2</v>
      </c>
      <c r="O716" s="372">
        <v>6.1697142303897605E-2</v>
      </c>
      <c r="P716" s="372">
        <v>6.1697142303897605E-2</v>
      </c>
      <c r="Q716" s="372">
        <v>6.1697142303897605E-2</v>
      </c>
      <c r="R716" s="372"/>
      <c r="S716" s="372"/>
    </row>
    <row r="717" spans="1:19">
      <c r="A717" s="166"/>
      <c r="B717" s="341" t="s">
        <v>3226</v>
      </c>
      <c r="C717" s="341" t="s">
        <v>3227</v>
      </c>
      <c r="D717" s="108" t="s">
        <v>64</v>
      </c>
      <c r="E717" s="341" t="s">
        <v>1799</v>
      </c>
      <c r="F717" s="372">
        <v>0</v>
      </c>
      <c r="G717" s="372">
        <v>0</v>
      </c>
      <c r="H717" s="372">
        <v>6.1697142303897605E-2</v>
      </c>
      <c r="I717" s="372">
        <v>6.1697142303897605E-2</v>
      </c>
      <c r="J717" s="372">
        <v>6.1697142303897605E-2</v>
      </c>
      <c r="K717" s="372">
        <v>6.1697142303897605E-2</v>
      </c>
      <c r="L717" s="372">
        <v>6.1697142303897605E-2</v>
      </c>
      <c r="M717" s="372">
        <v>6.1697142303897605E-2</v>
      </c>
      <c r="N717" s="372">
        <v>6.1697142303897605E-2</v>
      </c>
      <c r="O717" s="372">
        <v>6.1697142303897605E-2</v>
      </c>
      <c r="P717" s="372">
        <v>6.1697142303897605E-2</v>
      </c>
      <c r="Q717" s="372">
        <v>6.1697142303897605E-2</v>
      </c>
      <c r="R717" s="372"/>
      <c r="S717" s="372"/>
    </row>
    <row r="718" spans="1:19">
      <c r="A718" s="166"/>
      <c r="B718" s="341" t="s">
        <v>3228</v>
      </c>
      <c r="C718" s="341" t="s">
        <v>3229</v>
      </c>
      <c r="D718" s="108" t="s">
        <v>64</v>
      </c>
      <c r="E718" s="341" t="s">
        <v>1799</v>
      </c>
      <c r="F718" s="372">
        <v>0</v>
      </c>
      <c r="G718" s="372">
        <v>0</v>
      </c>
      <c r="H718" s="372">
        <v>6.1697142303897605E-2</v>
      </c>
      <c r="I718" s="372">
        <v>6.1697142303897605E-2</v>
      </c>
      <c r="J718" s="372">
        <v>6.1697142303897605E-2</v>
      </c>
      <c r="K718" s="372">
        <v>6.1697142303897605E-2</v>
      </c>
      <c r="L718" s="372">
        <v>6.1697142303897605E-2</v>
      </c>
      <c r="M718" s="372">
        <v>6.1697142303897605E-2</v>
      </c>
      <c r="N718" s="372">
        <v>6.1697142303897605E-2</v>
      </c>
      <c r="O718" s="372">
        <v>6.1697142303897605E-2</v>
      </c>
      <c r="P718" s="372">
        <v>6.1697142303897605E-2</v>
      </c>
      <c r="Q718" s="372">
        <v>6.1697142303897605E-2</v>
      </c>
      <c r="R718" s="372"/>
      <c r="S718" s="372"/>
    </row>
    <row r="719" spans="1:19">
      <c r="A719" s="166"/>
      <c r="B719" s="341" t="s">
        <v>3230</v>
      </c>
      <c r="C719" s="341" t="s">
        <v>3231</v>
      </c>
      <c r="D719" s="108" t="s">
        <v>64</v>
      </c>
      <c r="E719" s="341" t="s">
        <v>1799</v>
      </c>
      <c r="F719" s="372">
        <v>0</v>
      </c>
      <c r="G719" s="372">
        <v>0</v>
      </c>
      <c r="H719" s="372">
        <v>0.6</v>
      </c>
      <c r="I719" s="372">
        <v>0.6</v>
      </c>
      <c r="J719" s="372">
        <v>0.6</v>
      </c>
      <c r="K719" s="372">
        <v>0.6</v>
      </c>
      <c r="L719" s="372">
        <v>0.6</v>
      </c>
      <c r="M719" s="372">
        <v>0.6</v>
      </c>
      <c r="N719" s="372">
        <v>0.6</v>
      </c>
      <c r="O719" s="372">
        <v>0.6</v>
      </c>
      <c r="P719" s="372">
        <v>0.6</v>
      </c>
      <c r="Q719" s="372">
        <v>0.6</v>
      </c>
      <c r="R719" s="372"/>
      <c r="S719" s="372"/>
    </row>
    <row r="720" spans="1:19">
      <c r="A720" s="166"/>
      <c r="B720" s="341" t="s">
        <v>3232</v>
      </c>
      <c r="C720" s="341" t="s">
        <v>3233</v>
      </c>
      <c r="D720" s="108" t="s">
        <v>64</v>
      </c>
      <c r="E720" s="341" t="s">
        <v>1799</v>
      </c>
      <c r="F720" s="372">
        <v>0</v>
      </c>
      <c r="G720" s="372">
        <v>0</v>
      </c>
      <c r="H720" s="372">
        <v>0.6</v>
      </c>
      <c r="I720" s="372">
        <v>0.6</v>
      </c>
      <c r="J720" s="372">
        <v>0.6</v>
      </c>
      <c r="K720" s="372">
        <v>0.6</v>
      </c>
      <c r="L720" s="372">
        <v>0.6</v>
      </c>
      <c r="M720" s="372">
        <v>0.6</v>
      </c>
      <c r="N720" s="372">
        <v>0.6</v>
      </c>
      <c r="O720" s="372">
        <v>0.6</v>
      </c>
      <c r="P720" s="372">
        <v>0.6</v>
      </c>
      <c r="Q720" s="372">
        <v>0.6</v>
      </c>
      <c r="R720" s="372"/>
      <c r="S720" s="372"/>
    </row>
    <row r="721" spans="1:19">
      <c r="A721" s="166"/>
      <c r="B721" s="341" t="s">
        <v>3234</v>
      </c>
      <c r="C721" s="341" t="s">
        <v>3235</v>
      </c>
      <c r="D721" s="108" t="s">
        <v>64</v>
      </c>
      <c r="E721" s="341" t="s">
        <v>1799</v>
      </c>
      <c r="F721" s="372">
        <v>0</v>
      </c>
      <c r="G721" s="372">
        <v>0</v>
      </c>
      <c r="H721" s="372">
        <v>0.6</v>
      </c>
      <c r="I721" s="372">
        <v>0.6</v>
      </c>
      <c r="J721" s="372">
        <v>0.6</v>
      </c>
      <c r="K721" s="372">
        <v>0.6</v>
      </c>
      <c r="L721" s="372">
        <v>0.6</v>
      </c>
      <c r="M721" s="372">
        <v>0.6</v>
      </c>
      <c r="N721" s="372">
        <v>0.6</v>
      </c>
      <c r="O721" s="372">
        <v>0.6</v>
      </c>
      <c r="P721" s="372">
        <v>0.6</v>
      </c>
      <c r="Q721" s="372">
        <v>0.6</v>
      </c>
      <c r="R721" s="372"/>
      <c r="S721" s="372"/>
    </row>
    <row r="722" spans="1:19">
      <c r="A722" s="166"/>
      <c r="B722" s="341" t="s">
        <v>3236</v>
      </c>
      <c r="C722" s="341" t="s">
        <v>3237</v>
      </c>
      <c r="D722" s="108" t="s">
        <v>64</v>
      </c>
      <c r="E722" s="341" t="s">
        <v>1799</v>
      </c>
      <c r="F722" s="372">
        <v>0</v>
      </c>
      <c r="G722" s="372">
        <v>0</v>
      </c>
      <c r="H722" s="372">
        <v>0.6</v>
      </c>
      <c r="I722" s="372">
        <v>0.6</v>
      </c>
      <c r="J722" s="372">
        <v>0.6</v>
      </c>
      <c r="K722" s="372">
        <v>0.6</v>
      </c>
      <c r="L722" s="372">
        <v>0.6</v>
      </c>
      <c r="M722" s="372">
        <v>0.6</v>
      </c>
      <c r="N722" s="372">
        <v>0.6</v>
      </c>
      <c r="O722" s="372">
        <v>0.6</v>
      </c>
      <c r="P722" s="372">
        <v>0.6</v>
      </c>
      <c r="Q722" s="372">
        <v>0.6</v>
      </c>
      <c r="R722" s="372"/>
      <c r="S722" s="372"/>
    </row>
    <row r="723" spans="1:19">
      <c r="A723" s="166"/>
      <c r="B723" s="341" t="s">
        <v>3238</v>
      </c>
      <c r="C723" s="341" t="s">
        <v>3239</v>
      </c>
      <c r="D723" s="108" t="s">
        <v>64</v>
      </c>
      <c r="E723" s="341" t="s">
        <v>1799</v>
      </c>
      <c r="F723" s="372">
        <v>0</v>
      </c>
      <c r="G723" s="372">
        <v>0</v>
      </c>
      <c r="H723" s="372">
        <v>0.6</v>
      </c>
      <c r="I723" s="372">
        <v>0.6</v>
      </c>
      <c r="J723" s="372">
        <v>0.6</v>
      </c>
      <c r="K723" s="372">
        <v>0.6</v>
      </c>
      <c r="L723" s="372">
        <v>0.6</v>
      </c>
      <c r="M723" s="372">
        <v>0.6</v>
      </c>
      <c r="N723" s="372">
        <v>0.6</v>
      </c>
      <c r="O723" s="372">
        <v>0.6</v>
      </c>
      <c r="P723" s="372">
        <v>0.6</v>
      </c>
      <c r="Q723" s="372">
        <v>0.6</v>
      </c>
      <c r="R723" s="372"/>
      <c r="S723" s="372"/>
    </row>
    <row r="724" spans="1:19">
      <c r="A724" s="166"/>
      <c r="B724" s="341" t="s">
        <v>3240</v>
      </c>
      <c r="C724" s="341" t="s">
        <v>3241</v>
      </c>
      <c r="D724" s="108" t="s">
        <v>64</v>
      </c>
      <c r="E724" s="341" t="s">
        <v>1799</v>
      </c>
      <c r="F724" s="372">
        <v>0</v>
      </c>
      <c r="G724" s="372">
        <v>0</v>
      </c>
      <c r="H724" s="372">
        <v>1.1490003519418313E-2</v>
      </c>
      <c r="I724" s="372">
        <v>1.1490003519418313E-2</v>
      </c>
      <c r="J724" s="372">
        <v>1.1490003519418313E-2</v>
      </c>
      <c r="K724" s="372">
        <v>1.1490003519418313E-2</v>
      </c>
      <c r="L724" s="372">
        <v>1.1490003519418313E-2</v>
      </c>
      <c r="M724" s="372">
        <v>1.1490003519418313E-2</v>
      </c>
      <c r="N724" s="372">
        <v>1.1490003519418313E-2</v>
      </c>
      <c r="O724" s="372">
        <v>1.1490003519418313E-2</v>
      </c>
      <c r="P724" s="372">
        <v>1.1490003519418313E-2</v>
      </c>
      <c r="Q724" s="372">
        <v>1.1490003519418313E-2</v>
      </c>
      <c r="R724" s="372"/>
      <c r="S724" s="372"/>
    </row>
    <row r="725" spans="1:19">
      <c r="A725" s="166"/>
      <c r="B725" s="341" t="s">
        <v>3242</v>
      </c>
      <c r="C725" s="341" t="s">
        <v>3243</v>
      </c>
      <c r="D725" s="108" t="s">
        <v>64</v>
      </c>
      <c r="E725" s="341" t="s">
        <v>1799</v>
      </c>
      <c r="F725" s="372">
        <v>0</v>
      </c>
      <c r="G725" s="372">
        <v>0</v>
      </c>
      <c r="H725" s="372">
        <v>0.03</v>
      </c>
      <c r="I725" s="372">
        <v>0.03</v>
      </c>
      <c r="J725" s="372">
        <v>0.03</v>
      </c>
      <c r="K725" s="372">
        <v>0.03</v>
      </c>
      <c r="L725" s="372">
        <v>0.03</v>
      </c>
      <c r="M725" s="372">
        <v>0.03</v>
      </c>
      <c r="N725" s="372">
        <v>0.03</v>
      </c>
      <c r="O725" s="372">
        <v>0.03</v>
      </c>
      <c r="P725" s="372">
        <v>0.03</v>
      </c>
      <c r="Q725" s="372">
        <v>0.03</v>
      </c>
      <c r="R725" s="372"/>
      <c r="S725" s="372"/>
    </row>
    <row r="726" spans="1:19">
      <c r="A726" s="385"/>
      <c r="B726" s="341" t="s">
        <v>3244</v>
      </c>
      <c r="C726" s="341" t="s">
        <v>3245</v>
      </c>
      <c r="D726" s="342" t="s">
        <v>29</v>
      </c>
      <c r="E726" s="341" t="s">
        <v>1799</v>
      </c>
      <c r="F726" s="386">
        <v>0</v>
      </c>
      <c r="G726" s="386">
        <v>0</v>
      </c>
      <c r="H726" s="386">
        <v>0</v>
      </c>
      <c r="I726" s="386">
        <v>0</v>
      </c>
      <c r="J726" s="386">
        <v>0</v>
      </c>
      <c r="K726" s="386">
        <v>0</v>
      </c>
      <c r="L726" s="386">
        <v>0</v>
      </c>
      <c r="M726" s="386">
        <v>0</v>
      </c>
      <c r="N726" s="386">
        <v>0</v>
      </c>
      <c r="O726" s="386">
        <v>0</v>
      </c>
      <c r="P726" s="386">
        <v>0</v>
      </c>
      <c r="Q726" s="386">
        <v>0</v>
      </c>
      <c r="R726" s="386"/>
      <c r="S726" s="386"/>
    </row>
    <row r="727" spans="1:19">
      <c r="A727" s="206"/>
      <c r="B727" s="341" t="s">
        <v>3246</v>
      </c>
      <c r="C727" s="341" t="s">
        <v>3247</v>
      </c>
      <c r="D727" s="392" t="s">
        <v>3116</v>
      </c>
      <c r="E727" s="341" t="s">
        <v>1799</v>
      </c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 t="s">
        <v>3248</v>
      </c>
      <c r="S727" s="166"/>
    </row>
    <row r="728" spans="1:19">
      <c r="A728" s="385"/>
      <c r="B728" s="341" t="s">
        <v>3249</v>
      </c>
      <c r="C728" s="341" t="s">
        <v>3250</v>
      </c>
      <c r="D728" s="342" t="s">
        <v>29</v>
      </c>
      <c r="E728" s="341" t="s">
        <v>1799</v>
      </c>
      <c r="F728" s="386">
        <v>0</v>
      </c>
      <c r="G728" s="386">
        <v>0</v>
      </c>
      <c r="H728" s="386">
        <v>0</v>
      </c>
      <c r="I728" s="386">
        <v>0</v>
      </c>
      <c r="J728" s="386">
        <v>0</v>
      </c>
      <c r="K728" s="386">
        <v>0</v>
      </c>
      <c r="L728" s="386">
        <v>0</v>
      </c>
      <c r="M728" s="386">
        <v>0</v>
      </c>
      <c r="N728" s="386">
        <v>0</v>
      </c>
      <c r="O728" s="386">
        <v>0</v>
      </c>
      <c r="P728" s="386">
        <v>0</v>
      </c>
      <c r="Q728" s="386">
        <v>0</v>
      </c>
      <c r="R728" s="386"/>
      <c r="S728" s="386"/>
    </row>
    <row r="729" spans="1:19">
      <c r="A729" s="385"/>
      <c r="B729" s="341" t="s">
        <v>3251</v>
      </c>
      <c r="C729" s="341" t="s">
        <v>3252</v>
      </c>
      <c r="D729" s="342" t="s">
        <v>29</v>
      </c>
      <c r="E729" s="341" t="s">
        <v>1799</v>
      </c>
      <c r="F729" s="386">
        <v>0</v>
      </c>
      <c r="G729" s="386">
        <v>0</v>
      </c>
      <c r="H729" s="386">
        <v>0</v>
      </c>
      <c r="I729" s="386">
        <v>0</v>
      </c>
      <c r="J729" s="386">
        <v>0</v>
      </c>
      <c r="K729" s="386">
        <v>0</v>
      </c>
      <c r="L729" s="386">
        <v>0</v>
      </c>
      <c r="M729" s="386">
        <v>0</v>
      </c>
      <c r="N729" s="386">
        <v>0</v>
      </c>
      <c r="O729" s="386">
        <v>0</v>
      </c>
      <c r="P729" s="386">
        <v>0</v>
      </c>
      <c r="Q729" s="386">
        <v>0</v>
      </c>
      <c r="R729" s="386"/>
      <c r="S729" s="386"/>
    </row>
    <row r="730" spans="1:19">
      <c r="A730" s="166"/>
      <c r="B730" s="341" t="s">
        <v>3253</v>
      </c>
      <c r="C730" s="341" t="s">
        <v>3254</v>
      </c>
      <c r="D730" s="108" t="s">
        <v>64</v>
      </c>
      <c r="E730" s="341" t="s">
        <v>1799</v>
      </c>
      <c r="F730" s="372">
        <v>0</v>
      </c>
      <c r="G730" s="372">
        <v>0</v>
      </c>
      <c r="H730" s="372">
        <v>4.1834703625000857E-2</v>
      </c>
      <c r="I730" s="372">
        <v>4.1834703625000857E-2</v>
      </c>
      <c r="J730" s="372">
        <v>4.1834703625000857E-2</v>
      </c>
      <c r="K730" s="372">
        <v>4.1834703625000857E-2</v>
      </c>
      <c r="L730" s="372">
        <v>4.1834703625000857E-2</v>
      </c>
      <c r="M730" s="372">
        <v>4.1834703625000857E-2</v>
      </c>
      <c r="N730" s="372">
        <v>4.1834703625000857E-2</v>
      </c>
      <c r="O730" s="372">
        <v>4.1834703625000857E-2</v>
      </c>
      <c r="P730" s="372">
        <v>4.1834703625000857E-2</v>
      </c>
      <c r="Q730" s="372">
        <v>4.1834703625000857E-2</v>
      </c>
      <c r="R730" s="372"/>
      <c r="S730" s="372"/>
    </row>
    <row r="731" spans="1:19">
      <c r="A731" s="166"/>
      <c r="B731" s="341" t="s">
        <v>3255</v>
      </c>
      <c r="C731" s="341" t="s">
        <v>3256</v>
      </c>
      <c r="D731" s="108" t="s">
        <v>64</v>
      </c>
      <c r="E731" s="341" t="s">
        <v>1799</v>
      </c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>
        <v>0</v>
      </c>
      <c r="S731" s="166"/>
    </row>
    <row r="732" spans="1:19">
      <c r="A732" s="166"/>
      <c r="B732" s="341" t="s">
        <v>3257</v>
      </c>
      <c r="C732" s="341" t="s">
        <v>3258</v>
      </c>
      <c r="D732" s="108" t="s">
        <v>64</v>
      </c>
      <c r="E732" s="341" t="s">
        <v>1799</v>
      </c>
      <c r="F732" s="372">
        <v>0</v>
      </c>
      <c r="G732" s="372">
        <v>0</v>
      </c>
      <c r="H732" s="372">
        <v>0.01</v>
      </c>
      <c r="I732" s="372">
        <v>0.01</v>
      </c>
      <c r="J732" s="372">
        <v>0.01</v>
      </c>
      <c r="K732" s="372">
        <v>0.01</v>
      </c>
      <c r="L732" s="372">
        <v>0.01</v>
      </c>
      <c r="M732" s="372">
        <v>0.01</v>
      </c>
      <c r="N732" s="372">
        <v>0.01</v>
      </c>
      <c r="O732" s="372">
        <v>0.01</v>
      </c>
      <c r="P732" s="372">
        <v>0.01</v>
      </c>
      <c r="Q732" s="372">
        <v>0.01</v>
      </c>
      <c r="R732" s="372"/>
      <c r="S732" s="372"/>
    </row>
    <row r="733" spans="1:19">
      <c r="A733" s="385"/>
      <c r="B733" s="341" t="s">
        <v>3259</v>
      </c>
      <c r="C733" s="341" t="s">
        <v>3260</v>
      </c>
      <c r="D733" s="342" t="s">
        <v>29</v>
      </c>
      <c r="E733" s="341" t="s">
        <v>1799</v>
      </c>
      <c r="F733" s="385"/>
      <c r="G733" s="385"/>
      <c r="H733" s="385"/>
      <c r="I733" s="385"/>
      <c r="J733" s="385"/>
      <c r="K733" s="385"/>
      <c r="L733" s="385"/>
      <c r="M733" s="385"/>
      <c r="N733" s="385"/>
      <c r="O733" s="385"/>
      <c r="P733" s="385"/>
      <c r="Q733" s="385"/>
      <c r="R733" s="385">
        <v>0</v>
      </c>
      <c r="S733" s="385"/>
    </row>
    <row r="734" spans="1:19">
      <c r="A734" s="385"/>
      <c r="B734" s="341" t="s">
        <v>3261</v>
      </c>
      <c r="C734" s="341" t="s">
        <v>3262</v>
      </c>
      <c r="D734" s="342" t="s">
        <v>29</v>
      </c>
      <c r="E734" s="341" t="s">
        <v>1799</v>
      </c>
      <c r="F734" s="386">
        <v>0</v>
      </c>
      <c r="G734" s="386">
        <v>0</v>
      </c>
      <c r="H734" s="386">
        <v>0</v>
      </c>
      <c r="I734" s="386">
        <v>0</v>
      </c>
      <c r="J734" s="386">
        <v>0</v>
      </c>
      <c r="K734" s="386">
        <v>0</v>
      </c>
      <c r="L734" s="386">
        <v>0</v>
      </c>
      <c r="M734" s="386">
        <v>0</v>
      </c>
      <c r="N734" s="386">
        <v>0</v>
      </c>
      <c r="O734" s="386">
        <v>0</v>
      </c>
      <c r="P734" s="386">
        <v>0</v>
      </c>
      <c r="Q734" s="386">
        <v>0</v>
      </c>
      <c r="R734" s="386"/>
      <c r="S734" s="386"/>
    </row>
    <row r="735" spans="1:19">
      <c r="A735" s="385"/>
      <c r="B735" s="341" t="s">
        <v>3263</v>
      </c>
      <c r="C735" s="341" t="s">
        <v>3264</v>
      </c>
      <c r="D735" s="342" t="s">
        <v>29</v>
      </c>
      <c r="E735" s="341" t="s">
        <v>1799</v>
      </c>
      <c r="F735" s="386">
        <v>0</v>
      </c>
      <c r="G735" s="386">
        <v>0</v>
      </c>
      <c r="H735" s="386">
        <v>0</v>
      </c>
      <c r="I735" s="386">
        <v>0</v>
      </c>
      <c r="J735" s="386">
        <v>0</v>
      </c>
      <c r="K735" s="386">
        <v>0</v>
      </c>
      <c r="L735" s="386">
        <v>0</v>
      </c>
      <c r="M735" s="386">
        <v>0</v>
      </c>
      <c r="N735" s="386">
        <v>0</v>
      </c>
      <c r="O735" s="386">
        <v>0</v>
      </c>
      <c r="P735" s="386">
        <v>0</v>
      </c>
      <c r="Q735" s="386">
        <v>0</v>
      </c>
      <c r="R735" s="386"/>
      <c r="S735" s="386"/>
    </row>
    <row r="736" spans="1:19">
      <c r="A736" s="385"/>
      <c r="B736" s="341" t="s">
        <v>3265</v>
      </c>
      <c r="C736" s="341" t="s">
        <v>3266</v>
      </c>
      <c r="D736" s="342" t="s">
        <v>29</v>
      </c>
      <c r="E736" s="341" t="s">
        <v>1799</v>
      </c>
      <c r="F736" s="386">
        <v>0</v>
      </c>
      <c r="G736" s="386">
        <v>0</v>
      </c>
      <c r="H736" s="386">
        <v>0</v>
      </c>
      <c r="I736" s="386">
        <v>0</v>
      </c>
      <c r="J736" s="386">
        <v>0</v>
      </c>
      <c r="K736" s="386">
        <v>0</v>
      </c>
      <c r="L736" s="386">
        <v>0</v>
      </c>
      <c r="M736" s="386">
        <v>0</v>
      </c>
      <c r="N736" s="386">
        <v>0</v>
      </c>
      <c r="O736" s="386">
        <v>0</v>
      </c>
      <c r="P736" s="386">
        <v>0</v>
      </c>
      <c r="Q736" s="386">
        <v>0</v>
      </c>
      <c r="R736" s="386"/>
      <c r="S736" s="386"/>
    </row>
    <row r="737" spans="1:19">
      <c r="A737" s="385"/>
      <c r="B737" s="341" t="s">
        <v>3267</v>
      </c>
      <c r="C737" s="341" t="s">
        <v>3268</v>
      </c>
      <c r="D737" s="342" t="s">
        <v>29</v>
      </c>
      <c r="E737" s="341" t="s">
        <v>1799</v>
      </c>
      <c r="F737" s="386">
        <v>0</v>
      </c>
      <c r="G737" s="386">
        <v>0</v>
      </c>
      <c r="H737" s="386">
        <v>0</v>
      </c>
      <c r="I737" s="386">
        <v>0</v>
      </c>
      <c r="J737" s="386">
        <v>0</v>
      </c>
      <c r="K737" s="386">
        <v>0</v>
      </c>
      <c r="L737" s="386">
        <v>0</v>
      </c>
      <c r="M737" s="386">
        <v>0</v>
      </c>
      <c r="N737" s="386">
        <v>0</v>
      </c>
      <c r="O737" s="386">
        <v>0</v>
      </c>
      <c r="P737" s="386">
        <v>0</v>
      </c>
      <c r="Q737" s="386">
        <v>0</v>
      </c>
      <c r="R737" s="386"/>
      <c r="S737" s="386"/>
    </row>
    <row r="738" spans="1:19">
      <c r="A738" s="385"/>
      <c r="B738" s="341" t="s">
        <v>3269</v>
      </c>
      <c r="C738" s="341" t="s">
        <v>3270</v>
      </c>
      <c r="D738" s="342" t="s">
        <v>29</v>
      </c>
      <c r="E738" s="341" t="s">
        <v>1799</v>
      </c>
      <c r="F738" s="386">
        <v>0</v>
      </c>
      <c r="G738" s="386">
        <v>0</v>
      </c>
      <c r="H738" s="386">
        <v>0</v>
      </c>
      <c r="I738" s="386">
        <v>0</v>
      </c>
      <c r="J738" s="386">
        <v>0</v>
      </c>
      <c r="K738" s="386">
        <v>0</v>
      </c>
      <c r="L738" s="386">
        <v>0</v>
      </c>
      <c r="M738" s="386">
        <v>0</v>
      </c>
      <c r="N738" s="386">
        <v>0</v>
      </c>
      <c r="O738" s="386">
        <v>0</v>
      </c>
      <c r="P738" s="386">
        <v>0</v>
      </c>
      <c r="Q738" s="386">
        <v>0</v>
      </c>
      <c r="R738" s="386"/>
      <c r="S738" s="386"/>
    </row>
    <row r="739" spans="1:19">
      <c r="A739" s="385"/>
      <c r="B739" s="341" t="s">
        <v>3271</v>
      </c>
      <c r="C739" s="341" t="s">
        <v>3272</v>
      </c>
      <c r="D739" s="342" t="s">
        <v>29</v>
      </c>
      <c r="E739" s="341" t="s">
        <v>1799</v>
      </c>
      <c r="F739" s="386">
        <v>0</v>
      </c>
      <c r="G739" s="386">
        <v>0</v>
      </c>
      <c r="H739" s="386">
        <v>0</v>
      </c>
      <c r="I739" s="386">
        <v>0</v>
      </c>
      <c r="J739" s="386">
        <v>0</v>
      </c>
      <c r="K739" s="386">
        <v>0</v>
      </c>
      <c r="L739" s="386">
        <v>0</v>
      </c>
      <c r="M739" s="386">
        <v>0</v>
      </c>
      <c r="N739" s="386">
        <v>0</v>
      </c>
      <c r="O739" s="386">
        <v>0</v>
      </c>
      <c r="P739" s="386">
        <v>0</v>
      </c>
      <c r="Q739" s="386">
        <v>0</v>
      </c>
      <c r="R739" s="386"/>
      <c r="S739" s="386"/>
    </row>
    <row r="740" spans="1:19">
      <c r="A740" s="385"/>
      <c r="B740" s="341" t="s">
        <v>3273</v>
      </c>
      <c r="C740" s="341" t="s">
        <v>3274</v>
      </c>
      <c r="D740" s="342" t="s">
        <v>29</v>
      </c>
      <c r="E740" s="341" t="s">
        <v>1799</v>
      </c>
      <c r="F740" s="386">
        <v>0</v>
      </c>
      <c r="G740" s="386">
        <v>0</v>
      </c>
      <c r="H740" s="386">
        <v>0</v>
      </c>
      <c r="I740" s="386">
        <v>0</v>
      </c>
      <c r="J740" s="386">
        <v>0</v>
      </c>
      <c r="K740" s="386">
        <v>0</v>
      </c>
      <c r="L740" s="386">
        <v>0</v>
      </c>
      <c r="M740" s="386">
        <v>0</v>
      </c>
      <c r="N740" s="386">
        <v>0</v>
      </c>
      <c r="O740" s="386">
        <v>0</v>
      </c>
      <c r="P740" s="386">
        <v>0</v>
      </c>
      <c r="Q740" s="386">
        <v>0</v>
      </c>
      <c r="R740" s="386"/>
      <c r="S740" s="386"/>
    </row>
    <row r="741" spans="1:19">
      <c r="A741" s="385"/>
      <c r="B741" s="341" t="s">
        <v>3275</v>
      </c>
      <c r="C741" s="341" t="s">
        <v>3276</v>
      </c>
      <c r="D741" s="342" t="s">
        <v>29</v>
      </c>
      <c r="E741" s="341" t="s">
        <v>1799</v>
      </c>
      <c r="F741" s="385"/>
      <c r="G741" s="385"/>
      <c r="H741" s="385"/>
      <c r="I741" s="385"/>
      <c r="J741" s="385"/>
      <c r="K741" s="385"/>
      <c r="L741" s="385"/>
      <c r="M741" s="385"/>
      <c r="N741" s="385"/>
      <c r="O741" s="385"/>
      <c r="P741" s="385"/>
      <c r="Q741" s="385"/>
      <c r="R741" s="385">
        <v>0</v>
      </c>
      <c r="S741" s="385"/>
    </row>
    <row r="742" spans="1:19">
      <c r="A742" s="385"/>
      <c r="B742" s="341" t="s">
        <v>3277</v>
      </c>
      <c r="C742" s="341" t="s">
        <v>3278</v>
      </c>
      <c r="D742" s="342" t="s">
        <v>29</v>
      </c>
      <c r="E742" s="341" t="s">
        <v>1799</v>
      </c>
      <c r="F742" s="386">
        <v>0</v>
      </c>
      <c r="G742" s="386">
        <v>0</v>
      </c>
      <c r="H742" s="386">
        <v>0</v>
      </c>
      <c r="I742" s="386">
        <v>0</v>
      </c>
      <c r="J742" s="386">
        <v>0</v>
      </c>
      <c r="K742" s="386">
        <v>0</v>
      </c>
      <c r="L742" s="386">
        <v>0</v>
      </c>
      <c r="M742" s="386">
        <v>0</v>
      </c>
      <c r="N742" s="386">
        <v>0</v>
      </c>
      <c r="O742" s="386">
        <v>0</v>
      </c>
      <c r="P742" s="386">
        <v>0</v>
      </c>
      <c r="Q742" s="386">
        <v>0</v>
      </c>
      <c r="R742" s="386"/>
      <c r="S742" s="386"/>
    </row>
    <row r="743" spans="1:19">
      <c r="A743" s="385"/>
      <c r="B743" s="341" t="s">
        <v>3279</v>
      </c>
      <c r="C743" s="341" t="s">
        <v>3280</v>
      </c>
      <c r="D743" s="342" t="s">
        <v>29</v>
      </c>
      <c r="E743" s="341" t="s">
        <v>1799</v>
      </c>
      <c r="F743" s="386">
        <v>0</v>
      </c>
      <c r="G743" s="386">
        <v>0</v>
      </c>
      <c r="H743" s="386">
        <v>0</v>
      </c>
      <c r="I743" s="386">
        <v>0</v>
      </c>
      <c r="J743" s="386">
        <v>0</v>
      </c>
      <c r="K743" s="386">
        <v>0</v>
      </c>
      <c r="L743" s="386">
        <v>0</v>
      </c>
      <c r="M743" s="386">
        <v>0</v>
      </c>
      <c r="N743" s="386">
        <v>0</v>
      </c>
      <c r="O743" s="386">
        <v>0</v>
      </c>
      <c r="P743" s="386">
        <v>0</v>
      </c>
      <c r="Q743" s="386">
        <v>0</v>
      </c>
      <c r="R743" s="386"/>
      <c r="S743" s="386"/>
    </row>
    <row r="744" spans="1:19">
      <c r="A744" s="385"/>
      <c r="B744" s="341" t="s">
        <v>3281</v>
      </c>
      <c r="C744" s="341" t="s">
        <v>3282</v>
      </c>
      <c r="D744" s="342" t="s">
        <v>29</v>
      </c>
      <c r="E744" s="341" t="s">
        <v>1799</v>
      </c>
      <c r="F744" s="386">
        <v>0</v>
      </c>
      <c r="G744" s="386">
        <v>0</v>
      </c>
      <c r="H744" s="386">
        <v>0</v>
      </c>
      <c r="I744" s="386">
        <v>0</v>
      </c>
      <c r="J744" s="386">
        <v>0</v>
      </c>
      <c r="K744" s="386">
        <v>0</v>
      </c>
      <c r="L744" s="386">
        <v>0</v>
      </c>
      <c r="M744" s="386">
        <v>0</v>
      </c>
      <c r="N744" s="386">
        <v>0</v>
      </c>
      <c r="O744" s="386">
        <v>0</v>
      </c>
      <c r="P744" s="386">
        <v>0</v>
      </c>
      <c r="Q744" s="386">
        <v>0</v>
      </c>
      <c r="R744" s="386"/>
      <c r="S744" s="386"/>
    </row>
    <row r="745" spans="1:19">
      <c r="A745" s="385"/>
      <c r="B745" s="341" t="s">
        <v>3283</v>
      </c>
      <c r="C745" s="341" t="s">
        <v>3284</v>
      </c>
      <c r="D745" s="342" t="s">
        <v>29</v>
      </c>
      <c r="E745" s="341" t="s">
        <v>1799</v>
      </c>
      <c r="F745" s="386">
        <v>0</v>
      </c>
      <c r="G745" s="386">
        <v>0</v>
      </c>
      <c r="H745" s="386">
        <v>0</v>
      </c>
      <c r="I745" s="386">
        <v>0</v>
      </c>
      <c r="J745" s="386">
        <v>0</v>
      </c>
      <c r="K745" s="386">
        <v>0</v>
      </c>
      <c r="L745" s="386">
        <v>0</v>
      </c>
      <c r="M745" s="386">
        <v>0</v>
      </c>
      <c r="N745" s="386">
        <v>0</v>
      </c>
      <c r="O745" s="386">
        <v>0</v>
      </c>
      <c r="P745" s="386">
        <v>0</v>
      </c>
      <c r="Q745" s="386">
        <v>0</v>
      </c>
      <c r="R745" s="386"/>
      <c r="S745" s="386"/>
    </row>
    <row r="746" spans="1:19">
      <c r="A746" s="385"/>
      <c r="B746" s="341" t="s">
        <v>3285</v>
      </c>
      <c r="C746" s="341" t="s">
        <v>3286</v>
      </c>
      <c r="D746" s="342" t="s">
        <v>29</v>
      </c>
      <c r="E746" s="341" t="s">
        <v>1799</v>
      </c>
      <c r="F746" s="386">
        <v>0</v>
      </c>
      <c r="G746" s="386">
        <v>0</v>
      </c>
      <c r="H746" s="386">
        <v>0</v>
      </c>
      <c r="I746" s="386">
        <v>0</v>
      </c>
      <c r="J746" s="386">
        <v>0</v>
      </c>
      <c r="K746" s="386">
        <v>0</v>
      </c>
      <c r="L746" s="386">
        <v>0</v>
      </c>
      <c r="M746" s="386">
        <v>0</v>
      </c>
      <c r="N746" s="386">
        <v>0</v>
      </c>
      <c r="O746" s="386">
        <v>0</v>
      </c>
      <c r="P746" s="386">
        <v>0</v>
      </c>
      <c r="Q746" s="386">
        <v>0</v>
      </c>
      <c r="R746" s="386"/>
      <c r="S746" s="386"/>
    </row>
    <row r="747" spans="1:19">
      <c r="A747" s="166"/>
      <c r="B747" s="341" t="s">
        <v>3287</v>
      </c>
      <c r="C747" s="341" t="s">
        <v>3288</v>
      </c>
      <c r="D747" s="108" t="s">
        <v>64</v>
      </c>
      <c r="E747" s="341" t="s">
        <v>1799</v>
      </c>
      <c r="F747" s="393">
        <v>0</v>
      </c>
      <c r="G747" s="393">
        <v>0</v>
      </c>
      <c r="H747" s="393">
        <v>0</v>
      </c>
      <c r="I747" s="393">
        <v>0</v>
      </c>
      <c r="J747" s="393">
        <v>0</v>
      </c>
      <c r="K747" s="393">
        <v>0</v>
      </c>
      <c r="L747" s="393">
        <v>0</v>
      </c>
      <c r="M747" s="393">
        <v>0</v>
      </c>
      <c r="N747" s="393">
        <v>0</v>
      </c>
      <c r="O747" s="393">
        <v>0</v>
      </c>
      <c r="P747" s="393">
        <v>0</v>
      </c>
      <c r="Q747" s="393">
        <v>0</v>
      </c>
      <c r="R747" s="393"/>
      <c r="S747" s="393"/>
    </row>
    <row r="748" spans="1:19">
      <c r="A748" s="385"/>
      <c r="B748" s="341" t="s">
        <v>3289</v>
      </c>
      <c r="C748" s="341" t="s">
        <v>3290</v>
      </c>
      <c r="D748" s="342" t="s">
        <v>29</v>
      </c>
      <c r="E748" s="341" t="s">
        <v>1799</v>
      </c>
      <c r="F748" s="386">
        <v>0</v>
      </c>
      <c r="G748" s="386">
        <v>0</v>
      </c>
      <c r="H748" s="386">
        <v>0</v>
      </c>
      <c r="I748" s="386">
        <v>0</v>
      </c>
      <c r="J748" s="386">
        <v>0</v>
      </c>
      <c r="K748" s="386">
        <v>0</v>
      </c>
      <c r="L748" s="386">
        <v>0</v>
      </c>
      <c r="M748" s="386">
        <v>0</v>
      </c>
      <c r="N748" s="386">
        <v>0</v>
      </c>
      <c r="O748" s="386">
        <v>0</v>
      </c>
      <c r="P748" s="386">
        <v>0</v>
      </c>
      <c r="Q748" s="386">
        <v>0</v>
      </c>
      <c r="R748" s="386"/>
      <c r="S748" s="386"/>
    </row>
    <row r="749" spans="1:19">
      <c r="A749" s="166"/>
      <c r="B749" s="341" t="s">
        <v>3291</v>
      </c>
      <c r="C749" s="341" t="s">
        <v>3292</v>
      </c>
      <c r="D749" s="108" t="s">
        <v>64</v>
      </c>
      <c r="E749" s="341" t="s">
        <v>1799</v>
      </c>
      <c r="F749" s="372">
        <v>0</v>
      </c>
      <c r="G749" s="372">
        <v>0</v>
      </c>
      <c r="H749" s="372">
        <v>1</v>
      </c>
      <c r="I749" s="372">
        <v>1</v>
      </c>
      <c r="J749" s="372">
        <v>1</v>
      </c>
      <c r="K749" s="372">
        <v>1</v>
      </c>
      <c r="L749" s="372">
        <v>1</v>
      </c>
      <c r="M749" s="372">
        <v>1</v>
      </c>
      <c r="N749" s="372">
        <v>1</v>
      </c>
      <c r="O749" s="372">
        <v>1</v>
      </c>
      <c r="P749" s="372">
        <v>1</v>
      </c>
      <c r="Q749" s="372">
        <v>1</v>
      </c>
      <c r="R749" s="372"/>
      <c r="S749" s="372"/>
    </row>
    <row r="750" spans="1:19">
      <c r="A750" s="389"/>
      <c r="B750" s="341" t="s">
        <v>3293</v>
      </c>
      <c r="C750" s="341" t="s">
        <v>3294</v>
      </c>
      <c r="D750" s="108" t="s">
        <v>64</v>
      </c>
      <c r="E750" s="341" t="s">
        <v>1799</v>
      </c>
      <c r="F750" s="387"/>
      <c r="G750" s="387"/>
      <c r="H750" s="387"/>
      <c r="I750" s="387"/>
      <c r="J750" s="387"/>
      <c r="K750" s="387"/>
      <c r="L750" s="387"/>
      <c r="M750" s="387"/>
      <c r="N750" s="387"/>
      <c r="O750" s="387"/>
      <c r="P750" s="387"/>
      <c r="Q750" s="387"/>
      <c r="R750" s="387">
        <v>1.7904861209029982E-2</v>
      </c>
      <c r="S750" s="387"/>
    </row>
    <row r="751" spans="1:19">
      <c r="A751" s="166"/>
      <c r="B751" s="341" t="s">
        <v>3295</v>
      </c>
      <c r="C751" s="341" t="s">
        <v>3296</v>
      </c>
      <c r="D751" s="108" t="s">
        <v>64</v>
      </c>
      <c r="E751" s="341" t="s">
        <v>1799</v>
      </c>
      <c r="F751" s="372">
        <v>0</v>
      </c>
      <c r="G751" s="372">
        <v>0</v>
      </c>
      <c r="H751" s="372">
        <v>1.18E-2</v>
      </c>
      <c r="I751" s="372">
        <v>1.18E-2</v>
      </c>
      <c r="J751" s="372">
        <v>1.18E-2</v>
      </c>
      <c r="K751" s="372">
        <v>1.18E-2</v>
      </c>
      <c r="L751" s="372">
        <v>1.18E-2</v>
      </c>
      <c r="M751" s="372">
        <v>1.18E-2</v>
      </c>
      <c r="N751" s="372">
        <v>1.18E-2</v>
      </c>
      <c r="O751" s="372">
        <v>1.18E-2</v>
      </c>
      <c r="P751" s="372">
        <v>1.18E-2</v>
      </c>
      <c r="Q751" s="372">
        <v>1.18E-2</v>
      </c>
      <c r="R751" s="372"/>
      <c r="S751" s="372"/>
    </row>
    <row r="752" spans="1:19">
      <c r="A752" s="387"/>
      <c r="B752" s="341" t="s">
        <v>3297</v>
      </c>
      <c r="C752" s="341" t="s">
        <v>3298</v>
      </c>
      <c r="D752" s="388" t="s">
        <v>601</v>
      </c>
      <c r="E752" s="341" t="s">
        <v>1799</v>
      </c>
      <c r="F752" s="393">
        <v>0</v>
      </c>
      <c r="G752" s="393">
        <v>0</v>
      </c>
      <c r="H752" s="393">
        <v>0</v>
      </c>
      <c r="I752" s="393">
        <v>0</v>
      </c>
      <c r="J752" s="393">
        <v>0</v>
      </c>
      <c r="K752" s="393">
        <v>0</v>
      </c>
      <c r="L752" s="393">
        <v>0</v>
      </c>
      <c r="M752" s="393">
        <v>0</v>
      </c>
      <c r="N752" s="393">
        <v>0</v>
      </c>
      <c r="O752" s="393">
        <v>0</v>
      </c>
      <c r="P752" s="393">
        <v>0</v>
      </c>
      <c r="Q752" s="393">
        <v>0</v>
      </c>
      <c r="R752" s="393"/>
      <c r="S752" s="393"/>
    </row>
    <row r="753" spans="1:19">
      <c r="A753" s="391"/>
      <c r="B753" s="341" t="s">
        <v>3299</v>
      </c>
      <c r="C753" s="341" t="s">
        <v>3300</v>
      </c>
      <c r="D753" s="392" t="s">
        <v>2779</v>
      </c>
      <c r="E753" s="341" t="s">
        <v>1799</v>
      </c>
      <c r="F753" s="384"/>
      <c r="G753" s="384"/>
      <c r="H753" s="384"/>
      <c r="I753" s="384"/>
      <c r="J753" s="384"/>
      <c r="K753" s="384"/>
      <c r="L753" s="384"/>
      <c r="M753" s="384"/>
      <c r="N753" s="384"/>
      <c r="O753" s="384"/>
      <c r="P753" s="384"/>
      <c r="Q753" s="384"/>
      <c r="R753" s="384">
        <v>1</v>
      </c>
      <c r="S753" s="384"/>
    </row>
    <row r="754" spans="1:19">
      <c r="A754" s="391"/>
      <c r="B754" s="341" t="s">
        <v>3301</v>
      </c>
      <c r="C754" s="341" t="s">
        <v>3302</v>
      </c>
      <c r="D754" s="392" t="s">
        <v>3116</v>
      </c>
      <c r="E754" s="341" t="s">
        <v>1799</v>
      </c>
      <c r="F754" s="384"/>
      <c r="G754" s="384"/>
      <c r="H754" s="384"/>
      <c r="I754" s="384"/>
      <c r="J754" s="384"/>
      <c r="K754" s="384"/>
      <c r="L754" s="384"/>
      <c r="M754" s="384"/>
      <c r="N754" s="384"/>
      <c r="O754" s="384"/>
      <c r="P754" s="384"/>
      <c r="Q754" s="384"/>
      <c r="R754" s="384" t="s">
        <v>3303</v>
      </c>
      <c r="S754" s="384"/>
    </row>
    <row r="755" spans="1:19">
      <c r="A755" s="166"/>
      <c r="B755" s="341" t="s">
        <v>3304</v>
      </c>
      <c r="C755" s="341" t="s">
        <v>3305</v>
      </c>
      <c r="D755" s="108" t="s">
        <v>64</v>
      </c>
      <c r="E755" s="341" t="s">
        <v>1799</v>
      </c>
      <c r="F755" s="168"/>
      <c r="G755" s="168"/>
      <c r="H755" s="168"/>
      <c r="I755" s="168"/>
      <c r="J755" s="168"/>
      <c r="K755" s="168"/>
      <c r="L755" s="168"/>
      <c r="M755" s="168"/>
      <c r="N755" s="168"/>
      <c r="O755" s="168"/>
      <c r="P755" s="168"/>
      <c r="Q755" s="168"/>
      <c r="R755" s="168">
        <v>0.6</v>
      </c>
      <c r="S755" s="168"/>
    </row>
    <row r="756" spans="1:19">
      <c r="A756" s="166"/>
      <c r="B756" s="341" t="s">
        <v>3306</v>
      </c>
      <c r="C756" s="341" t="s">
        <v>3307</v>
      </c>
      <c r="D756" s="108" t="s">
        <v>64</v>
      </c>
      <c r="E756" s="341" t="s">
        <v>1799</v>
      </c>
      <c r="F756" s="168"/>
      <c r="G756" s="168"/>
      <c r="H756" s="168"/>
      <c r="I756" s="168"/>
      <c r="J756" s="168"/>
      <c r="K756" s="168"/>
      <c r="L756" s="168"/>
      <c r="M756" s="168"/>
      <c r="N756" s="168"/>
      <c r="O756" s="168"/>
      <c r="P756" s="168"/>
      <c r="Q756" s="168"/>
      <c r="R756" s="168">
        <v>0.6</v>
      </c>
      <c r="S756" s="168"/>
    </row>
    <row r="757" spans="1:19">
      <c r="A757" s="166"/>
      <c r="B757" s="341" t="s">
        <v>3308</v>
      </c>
      <c r="C757" s="341" t="s">
        <v>3309</v>
      </c>
      <c r="D757" s="108" t="s">
        <v>64</v>
      </c>
      <c r="E757" s="341" t="s">
        <v>1799</v>
      </c>
      <c r="F757" s="168"/>
      <c r="G757" s="168"/>
      <c r="H757" s="168"/>
      <c r="I757" s="168"/>
      <c r="J757" s="168"/>
      <c r="K757" s="168"/>
      <c r="L757" s="168"/>
      <c r="M757" s="168"/>
      <c r="N757" s="168"/>
      <c r="O757" s="168"/>
      <c r="P757" s="168"/>
      <c r="Q757" s="168"/>
      <c r="R757" s="168">
        <v>0.6</v>
      </c>
      <c r="S757" s="168"/>
    </row>
    <row r="758" spans="1:19">
      <c r="A758" s="166"/>
      <c r="B758" s="341" t="s">
        <v>3310</v>
      </c>
      <c r="C758" s="341" t="s">
        <v>3311</v>
      </c>
      <c r="D758" s="108" t="s">
        <v>64</v>
      </c>
      <c r="E758" s="341" t="s">
        <v>1799</v>
      </c>
      <c r="F758" s="168"/>
      <c r="G758" s="168"/>
      <c r="H758" s="168"/>
      <c r="I758" s="168"/>
      <c r="J758" s="168"/>
      <c r="K758" s="168"/>
      <c r="L758" s="168"/>
      <c r="M758" s="168"/>
      <c r="N758" s="168"/>
      <c r="O758" s="168"/>
      <c r="P758" s="168"/>
      <c r="Q758" s="168"/>
      <c r="R758" s="168">
        <v>0.6</v>
      </c>
      <c r="S758" s="168"/>
    </row>
    <row r="759" spans="1:19">
      <c r="A759" s="166"/>
      <c r="B759" s="341" t="s">
        <v>3312</v>
      </c>
      <c r="C759" s="341" t="s">
        <v>3313</v>
      </c>
      <c r="D759" s="108" t="s">
        <v>64</v>
      </c>
      <c r="E759" s="341" t="s">
        <v>1799</v>
      </c>
      <c r="F759" s="168"/>
      <c r="G759" s="168"/>
      <c r="H759" s="168"/>
      <c r="I759" s="168"/>
      <c r="J759" s="168"/>
      <c r="K759" s="168"/>
      <c r="L759" s="168"/>
      <c r="M759" s="168"/>
      <c r="N759" s="168"/>
      <c r="O759" s="168"/>
      <c r="P759" s="168"/>
      <c r="Q759" s="168"/>
      <c r="R759" s="168">
        <v>0.6</v>
      </c>
      <c r="S759" s="168"/>
    </row>
    <row r="760" spans="1:19">
      <c r="A760" s="391"/>
      <c r="B760" s="341" t="s">
        <v>3314</v>
      </c>
      <c r="C760" s="341" t="s">
        <v>3315</v>
      </c>
      <c r="D760" s="392" t="s">
        <v>3101</v>
      </c>
      <c r="E760" s="341" t="s">
        <v>1799</v>
      </c>
      <c r="F760" s="384"/>
      <c r="G760" s="384"/>
      <c r="H760" s="384"/>
      <c r="I760" s="384"/>
      <c r="J760" s="384"/>
      <c r="K760" s="384"/>
      <c r="L760" s="384"/>
      <c r="M760" s="384"/>
      <c r="N760" s="384"/>
      <c r="O760" s="384"/>
      <c r="P760" s="384"/>
      <c r="Q760" s="384"/>
      <c r="R760" s="384" t="s">
        <v>1187</v>
      </c>
      <c r="S760" s="384"/>
    </row>
    <row r="761" spans="1:19">
      <c r="A761" s="391"/>
      <c r="B761" s="341" t="s">
        <v>3316</v>
      </c>
      <c r="C761" s="341" t="s">
        <v>3317</v>
      </c>
      <c r="D761" s="392" t="s">
        <v>3101</v>
      </c>
      <c r="E761" s="341" t="s">
        <v>1799</v>
      </c>
      <c r="F761" s="384"/>
      <c r="G761" s="384"/>
      <c r="H761" s="384"/>
      <c r="I761" s="384"/>
      <c r="J761" s="384"/>
      <c r="K761" s="384"/>
      <c r="L761" s="384"/>
      <c r="M761" s="384"/>
      <c r="N761" s="384"/>
      <c r="O761" s="384"/>
      <c r="P761" s="384"/>
      <c r="Q761" s="384"/>
      <c r="R761" s="384" t="s">
        <v>1187</v>
      </c>
      <c r="S761" s="384"/>
    </row>
    <row r="762" spans="1:19">
      <c r="A762" s="391"/>
      <c r="B762" s="341" t="s">
        <v>3318</v>
      </c>
      <c r="C762" s="341" t="s">
        <v>3319</v>
      </c>
      <c r="D762" s="392" t="s">
        <v>3101</v>
      </c>
      <c r="E762" s="341" t="s">
        <v>1799</v>
      </c>
      <c r="F762" s="384"/>
      <c r="G762" s="384"/>
      <c r="H762" s="384"/>
      <c r="I762" s="384"/>
      <c r="J762" s="384"/>
      <c r="K762" s="384"/>
      <c r="L762" s="384"/>
      <c r="M762" s="384"/>
      <c r="N762" s="384"/>
      <c r="O762" s="384"/>
      <c r="P762" s="384"/>
      <c r="Q762" s="384"/>
      <c r="R762" s="384" t="s">
        <v>3320</v>
      </c>
      <c r="S762" s="384"/>
    </row>
    <row r="763" spans="1:19">
      <c r="A763" s="391"/>
      <c r="B763" s="341" t="s">
        <v>3321</v>
      </c>
      <c r="C763" s="341" t="s">
        <v>3322</v>
      </c>
      <c r="D763" s="392" t="s">
        <v>3101</v>
      </c>
      <c r="E763" s="341" t="s">
        <v>1799</v>
      </c>
      <c r="F763" s="384"/>
      <c r="G763" s="384"/>
      <c r="H763" s="384"/>
      <c r="I763" s="384"/>
      <c r="J763" s="384"/>
      <c r="K763" s="384"/>
      <c r="L763" s="384"/>
      <c r="M763" s="384"/>
      <c r="N763" s="384"/>
      <c r="O763" s="384"/>
      <c r="P763" s="384"/>
      <c r="Q763" s="384"/>
      <c r="R763" s="384" t="s">
        <v>3320</v>
      </c>
      <c r="S763" s="384"/>
    </row>
    <row r="764" spans="1:19">
      <c r="A764" s="387"/>
      <c r="B764" s="341" t="s">
        <v>3323</v>
      </c>
      <c r="C764" s="341" t="s">
        <v>3324</v>
      </c>
      <c r="D764" s="108" t="s">
        <v>64</v>
      </c>
      <c r="E764" s="341" t="s">
        <v>1799</v>
      </c>
      <c r="F764" s="384"/>
      <c r="G764" s="384"/>
      <c r="H764" s="384"/>
      <c r="I764" s="384"/>
      <c r="J764" s="384"/>
      <c r="K764" s="384"/>
      <c r="L764" s="384"/>
      <c r="M764" s="384"/>
      <c r="N764" s="384"/>
      <c r="O764" s="384"/>
      <c r="P764" s="384"/>
      <c r="Q764" s="384"/>
      <c r="R764" s="384">
        <v>0.33</v>
      </c>
      <c r="S764" s="384"/>
    </row>
    <row r="765" spans="1:19">
      <c r="A765" s="391"/>
      <c r="B765" s="341" t="s">
        <v>3325</v>
      </c>
      <c r="C765" s="341" t="s">
        <v>3326</v>
      </c>
      <c r="D765" s="392" t="s">
        <v>2779</v>
      </c>
      <c r="E765" s="341" t="s">
        <v>1799</v>
      </c>
      <c r="F765" s="384"/>
      <c r="G765" s="384"/>
      <c r="H765" s="384"/>
      <c r="I765" s="384"/>
      <c r="J765" s="384"/>
      <c r="K765" s="384"/>
      <c r="L765" s="384"/>
      <c r="M765" s="384"/>
      <c r="N765" s="384"/>
      <c r="O765" s="384"/>
      <c r="P765" s="384"/>
      <c r="Q765" s="384"/>
      <c r="R765" s="384">
        <v>1</v>
      </c>
      <c r="S765" s="384"/>
    </row>
    <row r="766" spans="1:19">
      <c r="A766" s="166"/>
      <c r="B766" s="341" t="s">
        <v>3327</v>
      </c>
      <c r="C766" s="341" t="s">
        <v>3328</v>
      </c>
      <c r="D766" s="108" t="s">
        <v>64</v>
      </c>
      <c r="E766" s="341" t="s">
        <v>1799</v>
      </c>
      <c r="F766" s="372">
        <v>0</v>
      </c>
      <c r="G766" s="372">
        <v>0</v>
      </c>
      <c r="H766" s="372">
        <v>0.62351654183511351</v>
      </c>
      <c r="I766" s="372">
        <v>0.59377870150644019</v>
      </c>
      <c r="J766" s="372">
        <v>0.46598461126904522</v>
      </c>
      <c r="K766" s="372">
        <v>0.44537950018764838</v>
      </c>
      <c r="L766" s="372">
        <v>0.68148130843712273</v>
      </c>
      <c r="M766" s="372">
        <v>0</v>
      </c>
      <c r="N766" s="372">
        <v>0</v>
      </c>
      <c r="O766" s="372">
        <v>0</v>
      </c>
      <c r="P766" s="372">
        <v>0</v>
      </c>
      <c r="Q766" s="372">
        <v>0</v>
      </c>
      <c r="R766" s="372"/>
      <c r="S766" s="372"/>
    </row>
    <row r="767" spans="1:19">
      <c r="A767" s="166"/>
      <c r="B767" s="341" t="s">
        <v>3329</v>
      </c>
      <c r="C767" s="341" t="s">
        <v>3330</v>
      </c>
      <c r="D767" s="108" t="s">
        <v>64</v>
      </c>
      <c r="E767" s="341" t="s">
        <v>1799</v>
      </c>
      <c r="F767" s="372">
        <v>0</v>
      </c>
      <c r="G767" s="372">
        <v>0</v>
      </c>
      <c r="H767" s="372">
        <v>0</v>
      </c>
      <c r="I767" s="372">
        <v>0</v>
      </c>
      <c r="J767" s="372">
        <v>0</v>
      </c>
      <c r="K767" s="372">
        <v>0</v>
      </c>
      <c r="L767" s="372">
        <v>0</v>
      </c>
      <c r="M767" s="372">
        <v>0</v>
      </c>
      <c r="N767" s="372">
        <v>0</v>
      </c>
      <c r="O767" s="372">
        <v>0</v>
      </c>
      <c r="P767" s="372">
        <v>0</v>
      </c>
      <c r="Q767" s="372">
        <v>0</v>
      </c>
      <c r="R767" s="372"/>
      <c r="S767" s="372"/>
    </row>
    <row r="768" spans="1:19">
      <c r="A768" s="166"/>
      <c r="B768" s="341" t="s">
        <v>3331</v>
      </c>
      <c r="C768" s="341" t="s">
        <v>3332</v>
      </c>
      <c r="D768" s="108" t="s">
        <v>64</v>
      </c>
      <c r="E768" s="341" t="s">
        <v>1799</v>
      </c>
      <c r="F768" s="372">
        <v>0</v>
      </c>
      <c r="G768" s="372">
        <v>0</v>
      </c>
      <c r="H768" s="372">
        <v>0</v>
      </c>
      <c r="I768" s="372">
        <v>0</v>
      </c>
      <c r="J768" s="372">
        <v>0</v>
      </c>
      <c r="K768" s="372">
        <v>0</v>
      </c>
      <c r="L768" s="372">
        <v>0</v>
      </c>
      <c r="M768" s="372">
        <v>0</v>
      </c>
      <c r="N768" s="372">
        <v>0</v>
      </c>
      <c r="O768" s="372">
        <v>0</v>
      </c>
      <c r="P768" s="372">
        <v>0</v>
      </c>
      <c r="Q768" s="372">
        <v>0</v>
      </c>
      <c r="R768" s="372"/>
      <c r="S768" s="372"/>
    </row>
    <row r="769" spans="1:19">
      <c r="A769" s="166"/>
      <c r="B769" s="341" t="s">
        <v>3333</v>
      </c>
      <c r="C769" s="341" t="s">
        <v>3334</v>
      </c>
      <c r="D769" s="108" t="s">
        <v>64</v>
      </c>
      <c r="E769" s="341" t="s">
        <v>1799</v>
      </c>
      <c r="F769" s="372">
        <v>0</v>
      </c>
      <c r="G769" s="372">
        <v>0</v>
      </c>
      <c r="H769" s="372">
        <v>0</v>
      </c>
      <c r="I769" s="372">
        <v>0</v>
      </c>
      <c r="J769" s="372">
        <v>0</v>
      </c>
      <c r="K769" s="372">
        <v>0</v>
      </c>
      <c r="L769" s="372">
        <v>0</v>
      </c>
      <c r="M769" s="372">
        <v>0</v>
      </c>
      <c r="N769" s="372">
        <v>0</v>
      </c>
      <c r="O769" s="372">
        <v>0</v>
      </c>
      <c r="P769" s="372">
        <v>0</v>
      </c>
      <c r="Q769" s="372">
        <v>0</v>
      </c>
      <c r="R769" s="372"/>
      <c r="S769" s="372"/>
    </row>
    <row r="770" spans="1:19">
      <c r="A770" s="166"/>
      <c r="B770" s="341" t="s">
        <v>3335</v>
      </c>
      <c r="C770" s="341" t="s">
        <v>3336</v>
      </c>
      <c r="D770" s="108" t="s">
        <v>64</v>
      </c>
      <c r="E770" s="341" t="s">
        <v>1799</v>
      </c>
      <c r="F770" s="372">
        <v>0</v>
      </c>
      <c r="G770" s="372">
        <v>0</v>
      </c>
      <c r="H770" s="372">
        <v>0.44076895853447939</v>
      </c>
      <c r="I770" s="372">
        <v>0.42383431432283847</v>
      </c>
      <c r="J770" s="372">
        <v>0.43160301151942626</v>
      </c>
      <c r="K770" s="372">
        <v>0.4335827949451001</v>
      </c>
      <c r="L770" s="372">
        <v>0.46231002222380713</v>
      </c>
      <c r="M770" s="372">
        <v>0</v>
      </c>
      <c r="N770" s="372">
        <v>0</v>
      </c>
      <c r="O770" s="372">
        <v>0</v>
      </c>
      <c r="P770" s="372">
        <v>0</v>
      </c>
      <c r="Q770" s="372">
        <v>0</v>
      </c>
      <c r="R770" s="372"/>
      <c r="S770" s="372"/>
    </row>
    <row r="771" spans="1:19">
      <c r="A771" s="166"/>
      <c r="B771" s="341" t="s">
        <v>3337</v>
      </c>
      <c r="C771" s="341" t="s">
        <v>3338</v>
      </c>
      <c r="D771" s="108" t="s">
        <v>64</v>
      </c>
      <c r="E771" s="341" t="s">
        <v>1799</v>
      </c>
      <c r="F771" s="372">
        <v>0</v>
      </c>
      <c r="G771" s="372">
        <v>0</v>
      </c>
      <c r="H771" s="372">
        <v>0</v>
      </c>
      <c r="I771" s="372">
        <v>0</v>
      </c>
      <c r="J771" s="372">
        <v>0</v>
      </c>
      <c r="K771" s="372">
        <v>0</v>
      </c>
      <c r="L771" s="372">
        <v>0</v>
      </c>
      <c r="M771" s="372">
        <v>0</v>
      </c>
      <c r="N771" s="372">
        <v>0</v>
      </c>
      <c r="O771" s="372">
        <v>0</v>
      </c>
      <c r="P771" s="372">
        <v>0</v>
      </c>
      <c r="Q771" s="372">
        <v>0</v>
      </c>
      <c r="R771" s="372"/>
      <c r="S771" s="372"/>
    </row>
    <row r="772" spans="1:19">
      <c r="A772" s="166"/>
      <c r="B772" s="341" t="s">
        <v>3339</v>
      </c>
      <c r="C772" s="341" t="s">
        <v>3340</v>
      </c>
      <c r="D772" s="108" t="s">
        <v>64</v>
      </c>
      <c r="E772" s="341" t="s">
        <v>1799</v>
      </c>
      <c r="F772" s="372">
        <v>0</v>
      </c>
      <c r="G772" s="372">
        <v>0</v>
      </c>
      <c r="H772" s="372">
        <v>0</v>
      </c>
      <c r="I772" s="372">
        <v>0</v>
      </c>
      <c r="J772" s="372">
        <v>0</v>
      </c>
      <c r="K772" s="372">
        <v>0</v>
      </c>
      <c r="L772" s="372">
        <v>0</v>
      </c>
      <c r="M772" s="372">
        <v>0</v>
      </c>
      <c r="N772" s="372">
        <v>0</v>
      </c>
      <c r="O772" s="372">
        <v>0</v>
      </c>
      <c r="P772" s="372">
        <v>0</v>
      </c>
      <c r="Q772" s="372">
        <v>0</v>
      </c>
      <c r="R772" s="372"/>
      <c r="S772" s="372"/>
    </row>
    <row r="773" spans="1:19">
      <c r="A773" s="166"/>
      <c r="B773" s="341" t="s">
        <v>3341</v>
      </c>
      <c r="C773" s="341" t="s">
        <v>3342</v>
      </c>
      <c r="D773" s="108" t="s">
        <v>64</v>
      </c>
      <c r="E773" s="341" t="s">
        <v>1799</v>
      </c>
      <c r="F773" s="372">
        <v>0</v>
      </c>
      <c r="G773" s="372">
        <v>0</v>
      </c>
      <c r="H773" s="372">
        <v>0</v>
      </c>
      <c r="I773" s="372">
        <v>0</v>
      </c>
      <c r="J773" s="372">
        <v>0</v>
      </c>
      <c r="K773" s="372">
        <v>0</v>
      </c>
      <c r="L773" s="372">
        <v>0</v>
      </c>
      <c r="M773" s="372">
        <v>0</v>
      </c>
      <c r="N773" s="372">
        <v>0</v>
      </c>
      <c r="O773" s="372">
        <v>0</v>
      </c>
      <c r="P773" s="372">
        <v>0</v>
      </c>
      <c r="Q773" s="372">
        <v>0</v>
      </c>
      <c r="R773" s="372"/>
      <c r="S773" s="372"/>
    </row>
    <row r="774" spans="1:19">
      <c r="A774" s="166"/>
      <c r="B774" s="341" t="s">
        <v>3343</v>
      </c>
      <c r="C774" s="341" t="s">
        <v>3344</v>
      </c>
      <c r="D774" s="108" t="s">
        <v>64</v>
      </c>
      <c r="E774" s="341" t="s">
        <v>1799</v>
      </c>
      <c r="F774" s="372">
        <v>0</v>
      </c>
      <c r="G774" s="372">
        <v>0</v>
      </c>
      <c r="H774" s="372">
        <v>0.49401383104534446</v>
      </c>
      <c r="I774" s="372">
        <v>0.45038326870218559</v>
      </c>
      <c r="J774" s="372">
        <v>0.44171676600907156</v>
      </c>
      <c r="K774" s="372">
        <v>0.46651826294667614</v>
      </c>
      <c r="L774" s="372">
        <v>0.52009587278132385</v>
      </c>
      <c r="M774" s="372">
        <v>0</v>
      </c>
      <c r="N774" s="372">
        <v>0</v>
      </c>
      <c r="O774" s="372">
        <v>0</v>
      </c>
      <c r="P774" s="372">
        <v>0</v>
      </c>
      <c r="Q774" s="372">
        <v>0</v>
      </c>
      <c r="R774" s="372"/>
      <c r="S774" s="372"/>
    </row>
    <row r="775" spans="1:19">
      <c r="A775" s="166"/>
      <c r="B775" s="341" t="s">
        <v>3345</v>
      </c>
      <c r="C775" s="341" t="s">
        <v>3346</v>
      </c>
      <c r="D775" s="108" t="s">
        <v>64</v>
      </c>
      <c r="E775" s="341" t="s">
        <v>1799</v>
      </c>
      <c r="F775" s="372">
        <v>0</v>
      </c>
      <c r="G775" s="372">
        <v>0</v>
      </c>
      <c r="H775" s="372">
        <v>0</v>
      </c>
      <c r="I775" s="372">
        <v>0</v>
      </c>
      <c r="J775" s="372">
        <v>0</v>
      </c>
      <c r="K775" s="372">
        <v>0</v>
      </c>
      <c r="L775" s="372">
        <v>0</v>
      </c>
      <c r="M775" s="372">
        <v>0</v>
      </c>
      <c r="N775" s="372">
        <v>0</v>
      </c>
      <c r="O775" s="372">
        <v>0</v>
      </c>
      <c r="P775" s="372">
        <v>0</v>
      </c>
      <c r="Q775" s="372">
        <v>0</v>
      </c>
      <c r="R775" s="372"/>
      <c r="S775" s="372"/>
    </row>
    <row r="776" spans="1:19">
      <c r="A776" s="166"/>
      <c r="B776" s="341" t="s">
        <v>3347</v>
      </c>
      <c r="C776" s="341" t="s">
        <v>3348</v>
      </c>
      <c r="D776" s="108" t="s">
        <v>64</v>
      </c>
      <c r="E776" s="341" t="s">
        <v>1799</v>
      </c>
      <c r="F776" s="372">
        <v>0</v>
      </c>
      <c r="G776" s="372">
        <v>0</v>
      </c>
      <c r="H776" s="372">
        <v>0</v>
      </c>
      <c r="I776" s="372">
        <v>0</v>
      </c>
      <c r="J776" s="372">
        <v>0</v>
      </c>
      <c r="K776" s="372">
        <v>0</v>
      </c>
      <c r="L776" s="372">
        <v>0</v>
      </c>
      <c r="M776" s="372">
        <v>0</v>
      </c>
      <c r="N776" s="372">
        <v>0</v>
      </c>
      <c r="O776" s="372">
        <v>0</v>
      </c>
      <c r="P776" s="372">
        <v>0</v>
      </c>
      <c r="Q776" s="372">
        <v>0</v>
      </c>
      <c r="R776" s="372"/>
      <c r="S776" s="372"/>
    </row>
    <row r="777" spans="1:19">
      <c r="A777" s="166"/>
      <c r="B777" s="341" t="s">
        <v>3349</v>
      </c>
      <c r="C777" s="341" t="s">
        <v>3350</v>
      </c>
      <c r="D777" s="108" t="s">
        <v>64</v>
      </c>
      <c r="E777" s="341" t="s">
        <v>1799</v>
      </c>
      <c r="F777" s="372">
        <v>0</v>
      </c>
      <c r="G777" s="372">
        <v>0</v>
      </c>
      <c r="H777" s="372">
        <v>0</v>
      </c>
      <c r="I777" s="372">
        <v>0</v>
      </c>
      <c r="J777" s="372">
        <v>0</v>
      </c>
      <c r="K777" s="372">
        <v>0</v>
      </c>
      <c r="L777" s="372">
        <v>0</v>
      </c>
      <c r="M777" s="372">
        <v>0</v>
      </c>
      <c r="N777" s="372">
        <v>0</v>
      </c>
      <c r="O777" s="372">
        <v>0</v>
      </c>
      <c r="P777" s="372">
        <v>0</v>
      </c>
      <c r="Q777" s="372">
        <v>0</v>
      </c>
      <c r="R777" s="372"/>
      <c r="S777" s="372"/>
    </row>
    <row r="778" spans="1:19">
      <c r="A778" s="166"/>
      <c r="B778" s="341" t="s">
        <v>3351</v>
      </c>
      <c r="C778" s="341" t="s">
        <v>3352</v>
      </c>
      <c r="D778" s="108" t="s">
        <v>64</v>
      </c>
      <c r="E778" s="341" t="s">
        <v>1799</v>
      </c>
      <c r="F778" s="372">
        <v>0</v>
      </c>
      <c r="G778" s="372">
        <v>0</v>
      </c>
      <c r="H778" s="372">
        <v>0.47069831056943939</v>
      </c>
      <c r="I778" s="372">
        <v>0.34420736379276007</v>
      </c>
      <c r="J778" s="372">
        <v>0.34488651267809067</v>
      </c>
      <c r="K778" s="372">
        <v>0.37136651849694691</v>
      </c>
      <c r="L778" s="372">
        <v>0.42877477231029437</v>
      </c>
      <c r="M778" s="372">
        <v>0</v>
      </c>
      <c r="N778" s="372">
        <v>0</v>
      </c>
      <c r="O778" s="372">
        <v>0</v>
      </c>
      <c r="P778" s="372">
        <v>0</v>
      </c>
      <c r="Q778" s="372">
        <v>0</v>
      </c>
      <c r="R778" s="372"/>
      <c r="S778" s="372"/>
    </row>
    <row r="779" spans="1:19">
      <c r="A779" s="166"/>
      <c r="B779" s="341" t="s">
        <v>3353</v>
      </c>
      <c r="C779" s="341" t="s">
        <v>3354</v>
      </c>
      <c r="D779" s="108" t="s">
        <v>64</v>
      </c>
      <c r="E779" s="341" t="s">
        <v>1799</v>
      </c>
      <c r="F779" s="372">
        <v>0</v>
      </c>
      <c r="G779" s="372">
        <v>0</v>
      </c>
      <c r="H779" s="372">
        <v>0</v>
      </c>
      <c r="I779" s="372">
        <v>0</v>
      </c>
      <c r="J779" s="372">
        <v>0</v>
      </c>
      <c r="K779" s="372">
        <v>0</v>
      </c>
      <c r="L779" s="372">
        <v>0</v>
      </c>
      <c r="M779" s="372">
        <v>0</v>
      </c>
      <c r="N779" s="372">
        <v>0</v>
      </c>
      <c r="O779" s="372">
        <v>0</v>
      </c>
      <c r="P779" s="372">
        <v>0</v>
      </c>
      <c r="Q779" s="372">
        <v>0</v>
      </c>
      <c r="R779" s="372"/>
      <c r="S779" s="372"/>
    </row>
    <row r="780" spans="1:19">
      <c r="A780" s="166"/>
      <c r="B780" s="341" t="s">
        <v>3355</v>
      </c>
      <c r="C780" s="341" t="s">
        <v>3356</v>
      </c>
      <c r="D780" s="108" t="s">
        <v>64</v>
      </c>
      <c r="E780" s="341" t="s">
        <v>1799</v>
      </c>
      <c r="F780" s="372">
        <v>0</v>
      </c>
      <c r="G780" s="372">
        <v>0</v>
      </c>
      <c r="H780" s="372">
        <v>0</v>
      </c>
      <c r="I780" s="372">
        <v>0</v>
      </c>
      <c r="J780" s="372">
        <v>0</v>
      </c>
      <c r="K780" s="372">
        <v>0</v>
      </c>
      <c r="L780" s="372">
        <v>0</v>
      </c>
      <c r="M780" s="372">
        <v>0</v>
      </c>
      <c r="N780" s="372">
        <v>0</v>
      </c>
      <c r="O780" s="372">
        <v>0</v>
      </c>
      <c r="P780" s="372">
        <v>0</v>
      </c>
      <c r="Q780" s="372">
        <v>0</v>
      </c>
      <c r="R780" s="372"/>
      <c r="S780" s="372"/>
    </row>
    <row r="781" spans="1:19">
      <c r="A781" s="166"/>
      <c r="B781" s="341" t="s">
        <v>3357</v>
      </c>
      <c r="C781" s="341" t="s">
        <v>3358</v>
      </c>
      <c r="D781" s="108" t="s">
        <v>64</v>
      </c>
      <c r="E781" s="341" t="s">
        <v>1799</v>
      </c>
      <c r="F781" s="372">
        <v>0</v>
      </c>
      <c r="G781" s="372">
        <v>0</v>
      </c>
      <c r="H781" s="372">
        <v>0</v>
      </c>
      <c r="I781" s="372">
        <v>0</v>
      </c>
      <c r="J781" s="372">
        <v>0</v>
      </c>
      <c r="K781" s="372">
        <v>0</v>
      </c>
      <c r="L781" s="372">
        <v>0</v>
      </c>
      <c r="M781" s="372">
        <v>0</v>
      </c>
      <c r="N781" s="372">
        <v>0</v>
      </c>
      <c r="O781" s="372">
        <v>0</v>
      </c>
      <c r="P781" s="372">
        <v>0</v>
      </c>
      <c r="Q781" s="372">
        <v>0</v>
      </c>
      <c r="R781" s="372"/>
      <c r="S781" s="372"/>
    </row>
    <row r="782" spans="1:19">
      <c r="A782" s="166"/>
      <c r="B782" s="341" t="s">
        <v>3359</v>
      </c>
      <c r="C782" s="341" t="s">
        <v>3360</v>
      </c>
      <c r="D782" s="108" t="s">
        <v>64</v>
      </c>
      <c r="E782" s="341" t="s">
        <v>1799</v>
      </c>
      <c r="F782" s="372">
        <v>0</v>
      </c>
      <c r="G782" s="372">
        <v>0</v>
      </c>
      <c r="H782" s="372">
        <v>4.2388659501738313E-2</v>
      </c>
      <c r="I782" s="372">
        <v>6.5909272933608459E-2</v>
      </c>
      <c r="J782" s="372">
        <v>0.14430332596808573</v>
      </c>
      <c r="K782" s="372">
        <v>-5.7347450563880326E-3</v>
      </c>
      <c r="L782" s="372">
        <v>-6.3799805627872165E-3</v>
      </c>
      <c r="M782" s="372">
        <v>0</v>
      </c>
      <c r="N782" s="372">
        <v>0</v>
      </c>
      <c r="O782" s="372">
        <v>0</v>
      </c>
      <c r="P782" s="372">
        <v>0</v>
      </c>
      <c r="Q782" s="372">
        <v>0</v>
      </c>
      <c r="R782" s="372"/>
      <c r="S782" s="372"/>
    </row>
    <row r="783" spans="1:19">
      <c r="A783" s="166"/>
      <c r="B783" s="341" t="s">
        <v>3361</v>
      </c>
      <c r="C783" s="341" t="s">
        <v>3362</v>
      </c>
      <c r="D783" s="108" t="s">
        <v>64</v>
      </c>
      <c r="E783" s="341" t="s">
        <v>1799</v>
      </c>
      <c r="F783" s="372">
        <v>0</v>
      </c>
      <c r="G783" s="372">
        <v>0</v>
      </c>
      <c r="H783" s="372">
        <v>0</v>
      </c>
      <c r="I783" s="372">
        <v>0</v>
      </c>
      <c r="J783" s="372">
        <v>0</v>
      </c>
      <c r="K783" s="372">
        <v>0</v>
      </c>
      <c r="L783" s="372">
        <v>0</v>
      </c>
      <c r="M783" s="372">
        <v>0</v>
      </c>
      <c r="N783" s="372">
        <v>0</v>
      </c>
      <c r="O783" s="372">
        <v>0</v>
      </c>
      <c r="P783" s="372">
        <v>0</v>
      </c>
      <c r="Q783" s="372">
        <v>0</v>
      </c>
      <c r="R783" s="372"/>
      <c r="S783" s="372"/>
    </row>
    <row r="784" spans="1:19">
      <c r="A784" s="166"/>
      <c r="B784" s="341" t="s">
        <v>3363</v>
      </c>
      <c r="C784" s="341" t="s">
        <v>3364</v>
      </c>
      <c r="D784" s="108" t="s">
        <v>64</v>
      </c>
      <c r="E784" s="341" t="s">
        <v>1799</v>
      </c>
      <c r="F784" s="372">
        <v>0</v>
      </c>
      <c r="G784" s="372">
        <v>0</v>
      </c>
      <c r="H784" s="372">
        <v>0</v>
      </c>
      <c r="I784" s="372">
        <v>0</v>
      </c>
      <c r="J784" s="372">
        <v>0</v>
      </c>
      <c r="K784" s="372">
        <v>0</v>
      </c>
      <c r="L784" s="372">
        <v>0</v>
      </c>
      <c r="M784" s="372">
        <v>0</v>
      </c>
      <c r="N784" s="372">
        <v>0</v>
      </c>
      <c r="O784" s="372">
        <v>0</v>
      </c>
      <c r="P784" s="372">
        <v>0</v>
      </c>
      <c r="Q784" s="372">
        <v>0</v>
      </c>
      <c r="R784" s="372"/>
      <c r="S784" s="372"/>
    </row>
    <row r="785" spans="1:19">
      <c r="A785" s="166"/>
      <c r="B785" s="341" t="s">
        <v>3365</v>
      </c>
      <c r="C785" s="341" t="s">
        <v>3366</v>
      </c>
      <c r="D785" s="108" t="s">
        <v>64</v>
      </c>
      <c r="E785" s="341" t="s">
        <v>1799</v>
      </c>
      <c r="F785" s="372">
        <v>0</v>
      </c>
      <c r="G785" s="372">
        <v>0</v>
      </c>
      <c r="H785" s="372">
        <v>0</v>
      </c>
      <c r="I785" s="372">
        <v>0</v>
      </c>
      <c r="J785" s="372">
        <v>0</v>
      </c>
      <c r="K785" s="372">
        <v>0</v>
      </c>
      <c r="L785" s="372">
        <v>0</v>
      </c>
      <c r="M785" s="372">
        <v>0</v>
      </c>
      <c r="N785" s="372">
        <v>0</v>
      </c>
      <c r="O785" s="372">
        <v>0</v>
      </c>
      <c r="P785" s="372">
        <v>0</v>
      </c>
      <c r="Q785" s="372">
        <v>0</v>
      </c>
      <c r="R785" s="372"/>
      <c r="S785" s="372"/>
    </row>
    <row r="786" spans="1:19">
      <c r="A786" s="391"/>
      <c r="B786" s="341" t="s">
        <v>3367</v>
      </c>
      <c r="C786" s="341" t="s">
        <v>3368</v>
      </c>
      <c r="D786" s="392" t="s">
        <v>2779</v>
      </c>
      <c r="E786" s="341" t="s">
        <v>1799</v>
      </c>
      <c r="F786" s="384"/>
      <c r="G786" s="384"/>
      <c r="H786" s="384"/>
      <c r="I786" s="384"/>
      <c r="J786" s="384"/>
      <c r="K786" s="384"/>
      <c r="L786" s="384"/>
      <c r="M786" s="384"/>
      <c r="N786" s="384"/>
      <c r="O786" s="384"/>
      <c r="P786" s="384"/>
      <c r="Q786" s="384"/>
      <c r="R786" s="384">
        <v>0</v>
      </c>
      <c r="S786" s="384"/>
    </row>
    <row r="787" spans="1:19">
      <c r="A787" s="385"/>
      <c r="B787" s="341" t="s">
        <v>3369</v>
      </c>
      <c r="C787" s="341" t="s">
        <v>3370</v>
      </c>
      <c r="D787" s="342" t="s">
        <v>29</v>
      </c>
      <c r="E787" s="341" t="s">
        <v>1799</v>
      </c>
      <c r="F787" s="386">
        <v>0</v>
      </c>
      <c r="G787" s="386">
        <v>0</v>
      </c>
      <c r="H787" s="386">
        <v>0</v>
      </c>
      <c r="I787" s="386">
        <v>0</v>
      </c>
      <c r="J787" s="386">
        <v>0</v>
      </c>
      <c r="K787" s="386">
        <v>0</v>
      </c>
      <c r="L787" s="386">
        <v>0</v>
      </c>
      <c r="M787" s="386">
        <v>0</v>
      </c>
      <c r="N787" s="386">
        <v>0</v>
      </c>
      <c r="O787" s="386">
        <v>0</v>
      </c>
      <c r="P787" s="386">
        <v>0</v>
      </c>
      <c r="Q787" s="386">
        <v>0</v>
      </c>
      <c r="R787" s="386">
        <v>0</v>
      </c>
      <c r="S787" s="386"/>
    </row>
    <row r="788" spans="1:19">
      <c r="A788" s="385"/>
      <c r="B788" s="341" t="s">
        <v>3371</v>
      </c>
      <c r="C788" s="341" t="s">
        <v>3372</v>
      </c>
      <c r="D788" s="342" t="s">
        <v>29</v>
      </c>
      <c r="E788" s="341" t="s">
        <v>1799</v>
      </c>
      <c r="F788" s="386">
        <v>0</v>
      </c>
      <c r="G788" s="386">
        <v>0</v>
      </c>
      <c r="H788" s="386">
        <v>0</v>
      </c>
      <c r="I788" s="386">
        <v>0</v>
      </c>
      <c r="J788" s="386">
        <v>0</v>
      </c>
      <c r="K788" s="386">
        <v>0</v>
      </c>
      <c r="L788" s="386">
        <v>0</v>
      </c>
      <c r="M788" s="386">
        <v>0</v>
      </c>
      <c r="N788" s="386">
        <v>0</v>
      </c>
      <c r="O788" s="386">
        <v>0</v>
      </c>
      <c r="P788" s="386">
        <v>0</v>
      </c>
      <c r="Q788" s="386">
        <v>0</v>
      </c>
      <c r="R788" s="386">
        <v>0</v>
      </c>
      <c r="S788" s="386"/>
    </row>
    <row r="789" spans="1:19">
      <c r="A789" s="385"/>
      <c r="B789" s="341" t="s">
        <v>3373</v>
      </c>
      <c r="C789" s="341" t="s">
        <v>3374</v>
      </c>
      <c r="D789" s="342" t="s">
        <v>29</v>
      </c>
      <c r="E789" s="341" t="s">
        <v>1799</v>
      </c>
      <c r="F789" s="386">
        <v>0</v>
      </c>
      <c r="G789" s="386">
        <v>0</v>
      </c>
      <c r="H789" s="386">
        <v>0</v>
      </c>
      <c r="I789" s="386">
        <v>0</v>
      </c>
      <c r="J789" s="386">
        <v>0</v>
      </c>
      <c r="K789" s="386">
        <v>0</v>
      </c>
      <c r="L789" s="386">
        <v>0</v>
      </c>
      <c r="M789" s="386">
        <v>0</v>
      </c>
      <c r="N789" s="386">
        <v>0</v>
      </c>
      <c r="O789" s="386">
        <v>0</v>
      </c>
      <c r="P789" s="386">
        <v>0</v>
      </c>
      <c r="Q789" s="386">
        <v>0</v>
      </c>
      <c r="R789" s="386">
        <v>0</v>
      </c>
      <c r="S789" s="386"/>
    </row>
    <row r="790" spans="1:19">
      <c r="A790" s="385"/>
      <c r="B790" s="341" t="s">
        <v>3375</v>
      </c>
      <c r="C790" s="341" t="s">
        <v>3376</v>
      </c>
      <c r="D790" s="342" t="s">
        <v>29</v>
      </c>
      <c r="E790" s="341" t="s">
        <v>1799</v>
      </c>
      <c r="F790" s="386">
        <v>0</v>
      </c>
      <c r="G790" s="386">
        <v>0</v>
      </c>
      <c r="H790" s="386">
        <v>0</v>
      </c>
      <c r="I790" s="386">
        <v>0</v>
      </c>
      <c r="J790" s="386">
        <v>0</v>
      </c>
      <c r="K790" s="386">
        <v>0</v>
      </c>
      <c r="L790" s="386">
        <v>0</v>
      </c>
      <c r="M790" s="386">
        <v>0</v>
      </c>
      <c r="N790" s="386">
        <v>0</v>
      </c>
      <c r="O790" s="386">
        <v>0</v>
      </c>
      <c r="P790" s="386">
        <v>0</v>
      </c>
      <c r="Q790" s="386">
        <v>0</v>
      </c>
      <c r="R790" s="386">
        <v>0</v>
      </c>
      <c r="S790" s="386"/>
    </row>
    <row r="791" spans="1:19">
      <c r="A791" s="385"/>
      <c r="B791" s="341" t="s">
        <v>3377</v>
      </c>
      <c r="C791" s="341" t="s">
        <v>3378</v>
      </c>
      <c r="D791" s="342" t="s">
        <v>29</v>
      </c>
      <c r="E791" s="341" t="s">
        <v>1799</v>
      </c>
      <c r="F791" s="386">
        <v>0</v>
      </c>
      <c r="G791" s="386">
        <v>0</v>
      </c>
      <c r="H791" s="386">
        <v>0</v>
      </c>
      <c r="I791" s="386">
        <v>0</v>
      </c>
      <c r="J791" s="386">
        <v>0</v>
      </c>
      <c r="K791" s="386">
        <v>0</v>
      </c>
      <c r="L791" s="386">
        <v>0</v>
      </c>
      <c r="M791" s="386">
        <v>0</v>
      </c>
      <c r="N791" s="386">
        <v>0</v>
      </c>
      <c r="O791" s="386">
        <v>0</v>
      </c>
      <c r="P791" s="386">
        <v>0</v>
      </c>
      <c r="Q791" s="386">
        <v>0</v>
      </c>
      <c r="R791" s="386">
        <v>0</v>
      </c>
      <c r="S791" s="386"/>
    </row>
    <row r="792" spans="1:19">
      <c r="A792" s="391"/>
      <c r="B792" s="341" t="s">
        <v>3379</v>
      </c>
      <c r="C792" s="341" t="s">
        <v>3380</v>
      </c>
      <c r="D792" s="392" t="s">
        <v>2779</v>
      </c>
      <c r="E792" s="341" t="s">
        <v>1799</v>
      </c>
      <c r="F792" s="384"/>
      <c r="G792" s="384"/>
      <c r="H792" s="384"/>
      <c r="I792" s="384"/>
      <c r="J792" s="384"/>
      <c r="K792" s="384"/>
      <c r="L792" s="384"/>
      <c r="M792" s="384"/>
      <c r="N792" s="384"/>
      <c r="O792" s="384"/>
      <c r="P792" s="384"/>
      <c r="Q792" s="384"/>
      <c r="R792" s="384">
        <v>1</v>
      </c>
      <c r="S792" s="384"/>
    </row>
    <row r="793" spans="1:19">
      <c r="A793" s="391"/>
      <c r="B793" s="341" t="s">
        <v>3381</v>
      </c>
      <c r="C793" s="341" t="s">
        <v>3382</v>
      </c>
      <c r="D793" s="392" t="s">
        <v>2779</v>
      </c>
      <c r="E793" s="341" t="s">
        <v>1799</v>
      </c>
      <c r="F793" s="384"/>
      <c r="G793" s="384"/>
      <c r="H793" s="384"/>
      <c r="I793" s="384"/>
      <c r="J793" s="384"/>
      <c r="K793" s="384"/>
      <c r="L793" s="384"/>
      <c r="M793" s="384"/>
      <c r="N793" s="384"/>
      <c r="O793" s="384"/>
      <c r="P793" s="384"/>
      <c r="Q793" s="384"/>
      <c r="R793" s="384">
        <v>1</v>
      </c>
      <c r="S793" s="384"/>
    </row>
    <row r="794" spans="1:19">
      <c r="A794" s="391"/>
      <c r="B794" s="341" t="s">
        <v>3383</v>
      </c>
      <c r="C794" s="341" t="s">
        <v>3384</v>
      </c>
      <c r="D794" s="108" t="s">
        <v>64</v>
      </c>
      <c r="E794" s="341" t="s">
        <v>1799</v>
      </c>
      <c r="F794" s="384"/>
      <c r="G794" s="384"/>
      <c r="H794" s="384"/>
      <c r="I794" s="384"/>
      <c r="J794" s="384"/>
      <c r="K794" s="384"/>
      <c r="L794" s="384"/>
      <c r="M794" s="384"/>
      <c r="N794" s="384"/>
      <c r="O794" s="384"/>
      <c r="P794" s="384"/>
      <c r="Q794" s="384"/>
      <c r="R794" s="384">
        <v>2.9195763820156317E-2</v>
      </c>
      <c r="S794" s="384"/>
    </row>
    <row r="795" spans="1:19">
      <c r="A795" s="391"/>
      <c r="B795" s="341" t="s">
        <v>3385</v>
      </c>
      <c r="C795" s="341" t="s">
        <v>3386</v>
      </c>
      <c r="D795" s="108" t="s">
        <v>64</v>
      </c>
      <c r="E795" s="341" t="s">
        <v>1799</v>
      </c>
      <c r="F795" s="384"/>
      <c r="G795" s="384"/>
      <c r="H795" s="384"/>
      <c r="I795" s="384"/>
      <c r="J795" s="384"/>
      <c r="K795" s="384"/>
      <c r="L795" s="384"/>
      <c r="M795" s="384"/>
      <c r="N795" s="384"/>
      <c r="O795" s="384"/>
      <c r="P795" s="384"/>
      <c r="Q795" s="384"/>
      <c r="R795" s="384">
        <v>0</v>
      </c>
      <c r="S795" s="384"/>
    </row>
    <row r="796" spans="1:19">
      <c r="A796" s="391"/>
      <c r="B796" s="341" t="s">
        <v>3387</v>
      </c>
      <c r="C796" s="341" t="s">
        <v>3388</v>
      </c>
      <c r="D796" s="371" t="s">
        <v>3389</v>
      </c>
      <c r="E796" s="341" t="s">
        <v>1799</v>
      </c>
      <c r="F796" s="384"/>
      <c r="G796" s="384"/>
      <c r="H796" s="384"/>
      <c r="I796" s="384"/>
      <c r="J796" s="384"/>
      <c r="K796" s="384"/>
      <c r="L796" s="384"/>
      <c r="M796" s="384"/>
      <c r="N796" s="384"/>
      <c r="O796" s="384"/>
      <c r="P796" s="384"/>
      <c r="Q796" s="384"/>
      <c r="R796" s="384" t="b">
        <v>1</v>
      </c>
      <c r="S796" s="384" t="b">
        <v>0</v>
      </c>
    </row>
    <row r="797" spans="1:19">
      <c r="A797" s="385"/>
      <c r="B797" s="341" t="s">
        <v>3390</v>
      </c>
      <c r="C797" s="341" t="s">
        <v>3391</v>
      </c>
      <c r="D797" s="342" t="s">
        <v>29</v>
      </c>
      <c r="E797" s="341" t="s">
        <v>1799</v>
      </c>
      <c r="F797" s="386">
        <v>0</v>
      </c>
      <c r="G797" s="386">
        <v>0</v>
      </c>
      <c r="H797" s="386">
        <v>0</v>
      </c>
      <c r="I797" s="386">
        <v>0</v>
      </c>
      <c r="J797" s="386">
        <v>0</v>
      </c>
      <c r="K797" s="386">
        <v>0</v>
      </c>
      <c r="L797" s="386">
        <v>0</v>
      </c>
      <c r="M797" s="386">
        <v>0</v>
      </c>
      <c r="N797" s="386">
        <v>0</v>
      </c>
      <c r="O797" s="386">
        <v>0</v>
      </c>
      <c r="P797" s="386">
        <v>0</v>
      </c>
      <c r="Q797" s="386">
        <v>0</v>
      </c>
      <c r="R797" s="386">
        <v>0</v>
      </c>
      <c r="S797" s="386"/>
    </row>
    <row r="798" spans="1:19">
      <c r="A798" s="385"/>
      <c r="B798" s="341" t="s">
        <v>3392</v>
      </c>
      <c r="C798" s="341" t="s">
        <v>3393</v>
      </c>
      <c r="D798" s="342" t="s">
        <v>29</v>
      </c>
      <c r="E798" s="341" t="s">
        <v>1799</v>
      </c>
      <c r="F798" s="386">
        <v>0</v>
      </c>
      <c r="G798" s="386">
        <v>0</v>
      </c>
      <c r="H798" s="386">
        <v>0</v>
      </c>
      <c r="I798" s="386">
        <v>0</v>
      </c>
      <c r="J798" s="386">
        <v>0</v>
      </c>
      <c r="K798" s="386">
        <v>0</v>
      </c>
      <c r="L798" s="386">
        <v>0</v>
      </c>
      <c r="M798" s="386">
        <v>0</v>
      </c>
      <c r="N798" s="386">
        <v>0</v>
      </c>
      <c r="O798" s="386">
        <v>0</v>
      </c>
      <c r="P798" s="386">
        <v>0</v>
      </c>
      <c r="Q798" s="386">
        <v>0</v>
      </c>
      <c r="R798" s="386">
        <v>0</v>
      </c>
      <c r="S798" s="386"/>
    </row>
    <row r="799" spans="1:19">
      <c r="A799" s="385"/>
      <c r="B799" s="341" t="s">
        <v>3394</v>
      </c>
      <c r="C799" s="341" t="s">
        <v>3395</v>
      </c>
      <c r="D799" s="342" t="s">
        <v>29</v>
      </c>
      <c r="E799" s="341" t="s">
        <v>1799</v>
      </c>
      <c r="F799" s="386">
        <v>0</v>
      </c>
      <c r="G799" s="386">
        <v>0</v>
      </c>
      <c r="H799" s="386">
        <v>86.017013872366874</v>
      </c>
      <c r="I799" s="386">
        <v>89.290259835679109</v>
      </c>
      <c r="J799" s="386">
        <v>88.350269673264251</v>
      </c>
      <c r="K799" s="386">
        <v>88.922360107491897</v>
      </c>
      <c r="L799" s="386">
        <v>91.975774001069212</v>
      </c>
      <c r="M799" s="386">
        <v>0</v>
      </c>
      <c r="N799" s="386">
        <v>0</v>
      </c>
      <c r="O799" s="386">
        <v>0</v>
      </c>
      <c r="P799" s="386">
        <v>0</v>
      </c>
      <c r="Q799" s="386">
        <v>0</v>
      </c>
      <c r="R799" s="386">
        <v>444.55567748987136</v>
      </c>
      <c r="S799" s="386"/>
    </row>
    <row r="800" spans="1:19">
      <c r="A800" s="391"/>
      <c r="B800" s="341" t="s">
        <v>3396</v>
      </c>
      <c r="C800" s="341" t="s">
        <v>3397</v>
      </c>
      <c r="D800" s="108" t="s">
        <v>64</v>
      </c>
      <c r="E800" s="341" t="s">
        <v>1799</v>
      </c>
      <c r="F800" s="372">
        <v>0</v>
      </c>
      <c r="G800" s="372">
        <v>0</v>
      </c>
      <c r="H800" s="372">
        <v>0</v>
      </c>
      <c r="I800" s="372">
        <v>0</v>
      </c>
      <c r="J800" s="372">
        <v>0</v>
      </c>
      <c r="K800" s="372">
        <v>0</v>
      </c>
      <c r="L800" s="372">
        <v>0</v>
      </c>
      <c r="M800" s="372">
        <v>0</v>
      </c>
      <c r="N800" s="372">
        <v>0</v>
      </c>
      <c r="O800" s="372">
        <v>0</v>
      </c>
      <c r="P800" s="372">
        <v>0</v>
      </c>
      <c r="Q800" s="372">
        <v>0</v>
      </c>
      <c r="R800" s="372"/>
      <c r="S800" s="372"/>
    </row>
    <row r="801" spans="1:19">
      <c r="A801" s="385"/>
      <c r="B801" s="341" t="s">
        <v>3398</v>
      </c>
      <c r="C801" s="341" t="s">
        <v>3399</v>
      </c>
      <c r="D801" s="342" t="s">
        <v>29</v>
      </c>
      <c r="E801" s="341" t="s">
        <v>1799</v>
      </c>
      <c r="F801" s="385"/>
      <c r="G801" s="385"/>
      <c r="H801" s="385"/>
      <c r="I801" s="385"/>
      <c r="J801" s="385"/>
      <c r="K801" s="385"/>
      <c r="L801" s="385"/>
      <c r="M801" s="385"/>
      <c r="N801" s="385"/>
      <c r="O801" s="385"/>
      <c r="P801" s="385"/>
      <c r="Q801" s="385"/>
      <c r="R801" s="385">
        <v>0</v>
      </c>
      <c r="S801" s="385"/>
    </row>
    <row r="802" spans="1:19">
      <c r="A802" s="385"/>
      <c r="B802" s="341" t="s">
        <v>3400</v>
      </c>
      <c r="C802" s="341" t="s">
        <v>3401</v>
      </c>
      <c r="D802" s="342" t="s">
        <v>29</v>
      </c>
      <c r="E802" s="341" t="s">
        <v>1799</v>
      </c>
      <c r="F802" s="386">
        <v>0</v>
      </c>
      <c r="G802" s="386">
        <v>0</v>
      </c>
      <c r="H802" s="386">
        <v>0</v>
      </c>
      <c r="I802" s="386">
        <v>0</v>
      </c>
      <c r="J802" s="386">
        <v>0</v>
      </c>
      <c r="K802" s="386">
        <v>0</v>
      </c>
      <c r="L802" s="386">
        <v>0</v>
      </c>
      <c r="M802" s="386">
        <v>0</v>
      </c>
      <c r="N802" s="386">
        <v>0</v>
      </c>
      <c r="O802" s="386">
        <v>0</v>
      </c>
      <c r="P802" s="386">
        <v>0</v>
      </c>
      <c r="Q802" s="386">
        <v>0</v>
      </c>
      <c r="R802" s="386">
        <v>0</v>
      </c>
      <c r="S802" s="386"/>
    </row>
    <row r="803" spans="1:19">
      <c r="A803" s="385"/>
      <c r="B803" s="341" t="s">
        <v>3402</v>
      </c>
      <c r="C803" s="341" t="s">
        <v>3403</v>
      </c>
      <c r="D803" s="342" t="s">
        <v>29</v>
      </c>
      <c r="E803" s="341" t="s">
        <v>1799</v>
      </c>
      <c r="F803" s="386">
        <v>0</v>
      </c>
      <c r="G803" s="386">
        <v>0</v>
      </c>
      <c r="H803" s="386">
        <v>0</v>
      </c>
      <c r="I803" s="386">
        <v>0</v>
      </c>
      <c r="J803" s="386">
        <v>0</v>
      </c>
      <c r="K803" s="386">
        <v>0</v>
      </c>
      <c r="L803" s="386">
        <v>0</v>
      </c>
      <c r="M803" s="386">
        <v>0</v>
      </c>
      <c r="N803" s="386">
        <v>0</v>
      </c>
      <c r="O803" s="386">
        <v>0</v>
      </c>
      <c r="P803" s="386">
        <v>0</v>
      </c>
      <c r="Q803" s="386">
        <v>0</v>
      </c>
      <c r="R803" s="386">
        <v>0</v>
      </c>
      <c r="S803" s="386"/>
    </row>
    <row r="804" spans="1:19">
      <c r="A804" s="385"/>
      <c r="B804" s="341" t="s">
        <v>3404</v>
      </c>
      <c r="C804" s="341" t="s">
        <v>3405</v>
      </c>
      <c r="D804" s="342" t="s">
        <v>29</v>
      </c>
      <c r="E804" s="341" t="s">
        <v>1799</v>
      </c>
      <c r="F804" s="386">
        <v>0</v>
      </c>
      <c r="G804" s="386">
        <v>0</v>
      </c>
      <c r="H804" s="386">
        <v>758.75147047923349</v>
      </c>
      <c r="I804" s="386">
        <v>796.67733276676177</v>
      </c>
      <c r="J804" s="386">
        <v>817.79362405112465</v>
      </c>
      <c r="K804" s="386">
        <v>828.65110682139073</v>
      </c>
      <c r="L804" s="386">
        <v>830.46128128239025</v>
      </c>
      <c r="M804" s="386">
        <v>0</v>
      </c>
      <c r="N804" s="386">
        <v>0</v>
      </c>
      <c r="O804" s="386">
        <v>0</v>
      </c>
      <c r="P804" s="386">
        <v>0</v>
      </c>
      <c r="Q804" s="386">
        <v>0</v>
      </c>
      <c r="R804" s="386">
        <v>4032.3348154009009</v>
      </c>
      <c r="S804" s="386"/>
    </row>
    <row r="805" spans="1:19">
      <c r="A805" s="391"/>
      <c r="B805" s="341" t="s">
        <v>3406</v>
      </c>
      <c r="C805" s="341" t="s">
        <v>3407</v>
      </c>
      <c r="D805" s="108" t="s">
        <v>64</v>
      </c>
      <c r="E805" s="341" t="s">
        <v>1799</v>
      </c>
      <c r="F805" s="372">
        <v>0</v>
      </c>
      <c r="G805" s="372">
        <v>0</v>
      </c>
      <c r="H805" s="372">
        <v>0</v>
      </c>
      <c r="I805" s="372">
        <v>0</v>
      </c>
      <c r="J805" s="372">
        <v>0</v>
      </c>
      <c r="K805" s="372">
        <v>0</v>
      </c>
      <c r="L805" s="372">
        <v>0</v>
      </c>
      <c r="M805" s="372">
        <v>0</v>
      </c>
      <c r="N805" s="372">
        <v>0</v>
      </c>
      <c r="O805" s="372">
        <v>0</v>
      </c>
      <c r="P805" s="372">
        <v>0</v>
      </c>
      <c r="Q805" s="372">
        <v>0</v>
      </c>
      <c r="R805" s="372"/>
      <c r="S805" s="372"/>
    </row>
    <row r="806" spans="1:19">
      <c r="A806" s="385"/>
      <c r="B806" s="341" t="s">
        <v>3408</v>
      </c>
      <c r="C806" s="341" t="s">
        <v>3409</v>
      </c>
      <c r="D806" s="342" t="s">
        <v>29</v>
      </c>
      <c r="E806" s="341" t="s">
        <v>1799</v>
      </c>
      <c r="F806" s="385"/>
      <c r="G806" s="385"/>
      <c r="H806" s="385"/>
      <c r="I806" s="385"/>
      <c r="J806" s="385"/>
      <c r="K806" s="385"/>
      <c r="L806" s="385"/>
      <c r="M806" s="385"/>
      <c r="N806" s="385"/>
      <c r="O806" s="385"/>
      <c r="P806" s="385"/>
      <c r="Q806" s="385"/>
      <c r="R806" s="385">
        <v>0</v>
      </c>
      <c r="S806" s="385"/>
    </row>
    <row r="807" spans="1:19">
      <c r="A807" s="385"/>
      <c r="B807" s="341" t="s">
        <v>3410</v>
      </c>
      <c r="C807" s="341" t="s">
        <v>3411</v>
      </c>
      <c r="D807" s="342" t="s">
        <v>29</v>
      </c>
      <c r="E807" s="341" t="s">
        <v>1799</v>
      </c>
      <c r="F807" s="386">
        <v>0</v>
      </c>
      <c r="G807" s="386">
        <v>0</v>
      </c>
      <c r="H807" s="386">
        <v>0</v>
      </c>
      <c r="I807" s="386">
        <v>0</v>
      </c>
      <c r="J807" s="386">
        <v>0</v>
      </c>
      <c r="K807" s="386">
        <v>0</v>
      </c>
      <c r="L807" s="386">
        <v>0</v>
      </c>
      <c r="M807" s="386">
        <v>0</v>
      </c>
      <c r="N807" s="386">
        <v>0</v>
      </c>
      <c r="O807" s="386">
        <v>0</v>
      </c>
      <c r="P807" s="386">
        <v>0</v>
      </c>
      <c r="Q807" s="386">
        <v>0</v>
      </c>
      <c r="R807" s="386">
        <v>0</v>
      </c>
      <c r="S807" s="386"/>
    </row>
    <row r="808" spans="1:19">
      <c r="A808" s="385"/>
      <c r="B808" s="341" t="s">
        <v>3412</v>
      </c>
      <c r="C808" s="341" t="s">
        <v>3413</v>
      </c>
      <c r="D808" s="342" t="s">
        <v>29</v>
      </c>
      <c r="E808" s="341" t="s">
        <v>1799</v>
      </c>
      <c r="F808" s="386">
        <v>0</v>
      </c>
      <c r="G808" s="386">
        <v>0</v>
      </c>
      <c r="H808" s="386">
        <v>0</v>
      </c>
      <c r="I808" s="386">
        <v>0</v>
      </c>
      <c r="J808" s="386">
        <v>0</v>
      </c>
      <c r="K808" s="386">
        <v>0</v>
      </c>
      <c r="L808" s="386">
        <v>0</v>
      </c>
      <c r="M808" s="386">
        <v>0</v>
      </c>
      <c r="N808" s="386">
        <v>0</v>
      </c>
      <c r="O808" s="386">
        <v>0</v>
      </c>
      <c r="P808" s="386">
        <v>0</v>
      </c>
      <c r="Q808" s="386">
        <v>0</v>
      </c>
      <c r="R808" s="386">
        <v>0</v>
      </c>
      <c r="S808" s="386"/>
    </row>
    <row r="809" spans="1:19">
      <c r="A809" s="385"/>
      <c r="B809" s="341" t="s">
        <v>3414</v>
      </c>
      <c r="C809" s="341" t="s">
        <v>3415</v>
      </c>
      <c r="D809" s="342" t="s">
        <v>29</v>
      </c>
      <c r="E809" s="341" t="s">
        <v>1799</v>
      </c>
      <c r="F809" s="386">
        <v>0</v>
      </c>
      <c r="G809" s="386">
        <v>0</v>
      </c>
      <c r="H809" s="386">
        <v>791.89538969553223</v>
      </c>
      <c r="I809" s="386">
        <v>786.36141104687442</v>
      </c>
      <c r="J809" s="386">
        <v>774.55366823922191</v>
      </c>
      <c r="K809" s="386">
        <v>770.68275178397903</v>
      </c>
      <c r="L809" s="386">
        <v>769.79893436974453</v>
      </c>
      <c r="M809" s="386">
        <v>0</v>
      </c>
      <c r="N809" s="386">
        <v>0</v>
      </c>
      <c r="O809" s="386">
        <v>0</v>
      </c>
      <c r="P809" s="386">
        <v>0</v>
      </c>
      <c r="Q809" s="386">
        <v>0</v>
      </c>
      <c r="R809" s="386">
        <v>3893.292155135352</v>
      </c>
      <c r="S809" s="386"/>
    </row>
    <row r="810" spans="1:19">
      <c r="A810" s="391"/>
      <c r="B810" s="341" t="s">
        <v>3416</v>
      </c>
      <c r="C810" s="341" t="s">
        <v>3417</v>
      </c>
      <c r="D810" s="108" t="s">
        <v>64</v>
      </c>
      <c r="E810" s="341" t="s">
        <v>1799</v>
      </c>
      <c r="F810" s="372">
        <v>0</v>
      </c>
      <c r="G810" s="372">
        <v>0</v>
      </c>
      <c r="H810" s="372">
        <v>0</v>
      </c>
      <c r="I810" s="372">
        <v>0</v>
      </c>
      <c r="J810" s="372">
        <v>0</v>
      </c>
      <c r="K810" s="372">
        <v>0</v>
      </c>
      <c r="L810" s="372">
        <v>0</v>
      </c>
      <c r="M810" s="372">
        <v>0</v>
      </c>
      <c r="N810" s="372">
        <v>0</v>
      </c>
      <c r="O810" s="372">
        <v>0</v>
      </c>
      <c r="P810" s="372">
        <v>0</v>
      </c>
      <c r="Q810" s="372">
        <v>0</v>
      </c>
      <c r="R810" s="372"/>
      <c r="S810" s="372"/>
    </row>
    <row r="811" spans="1:19">
      <c r="A811" s="385"/>
      <c r="B811" s="341" t="s">
        <v>3418</v>
      </c>
      <c r="C811" s="341" t="s">
        <v>3419</v>
      </c>
      <c r="D811" s="342" t="s">
        <v>29</v>
      </c>
      <c r="E811" s="341" t="s">
        <v>1799</v>
      </c>
      <c r="F811" s="385"/>
      <c r="G811" s="385"/>
      <c r="H811" s="385"/>
      <c r="I811" s="385"/>
      <c r="J811" s="385"/>
      <c r="K811" s="385"/>
      <c r="L811" s="385"/>
      <c r="M811" s="385"/>
      <c r="N811" s="385"/>
      <c r="O811" s="385"/>
      <c r="P811" s="385"/>
      <c r="Q811" s="385"/>
      <c r="R811" s="385">
        <v>0</v>
      </c>
      <c r="S811" s="385"/>
    </row>
    <row r="812" spans="1:19">
      <c r="A812" s="385"/>
      <c r="B812" s="341" t="s">
        <v>3420</v>
      </c>
      <c r="C812" s="341" t="s">
        <v>3421</v>
      </c>
      <c r="D812" s="342" t="s">
        <v>29</v>
      </c>
      <c r="E812" s="341" t="s">
        <v>1799</v>
      </c>
      <c r="F812" s="386">
        <v>0</v>
      </c>
      <c r="G812" s="386">
        <v>0</v>
      </c>
      <c r="H812" s="386">
        <v>0</v>
      </c>
      <c r="I812" s="386">
        <v>0</v>
      </c>
      <c r="J812" s="386">
        <v>0</v>
      </c>
      <c r="K812" s="386">
        <v>0</v>
      </c>
      <c r="L812" s="386">
        <v>0</v>
      </c>
      <c r="M812" s="386">
        <v>0</v>
      </c>
      <c r="N812" s="386">
        <v>0</v>
      </c>
      <c r="O812" s="386">
        <v>0</v>
      </c>
      <c r="P812" s="386">
        <v>0</v>
      </c>
      <c r="Q812" s="386">
        <v>0</v>
      </c>
      <c r="R812" s="386">
        <v>0</v>
      </c>
      <c r="S812" s="386"/>
    </row>
    <row r="813" spans="1:19">
      <c r="A813" s="385"/>
      <c r="B813" s="341" t="s">
        <v>3422</v>
      </c>
      <c r="C813" s="341" t="s">
        <v>3423</v>
      </c>
      <c r="D813" s="342" t="s">
        <v>29</v>
      </c>
      <c r="E813" s="341" t="s">
        <v>1799</v>
      </c>
      <c r="F813" s="386">
        <v>0</v>
      </c>
      <c r="G813" s="386">
        <v>0</v>
      </c>
      <c r="H813" s="386">
        <v>0</v>
      </c>
      <c r="I813" s="386">
        <v>0</v>
      </c>
      <c r="J813" s="386">
        <v>0</v>
      </c>
      <c r="K813" s="386">
        <v>0</v>
      </c>
      <c r="L813" s="386">
        <v>0</v>
      </c>
      <c r="M813" s="386">
        <v>0</v>
      </c>
      <c r="N813" s="386">
        <v>0</v>
      </c>
      <c r="O813" s="386">
        <v>0</v>
      </c>
      <c r="P813" s="386">
        <v>0</v>
      </c>
      <c r="Q813" s="386">
        <v>0</v>
      </c>
      <c r="R813" s="386">
        <v>0</v>
      </c>
      <c r="S813" s="386"/>
    </row>
    <row r="814" spans="1:19">
      <c r="A814" s="385"/>
      <c r="B814" s="341" t="s">
        <v>3424</v>
      </c>
      <c r="C814" s="341" t="s">
        <v>3425</v>
      </c>
      <c r="D814" s="342" t="s">
        <v>29</v>
      </c>
      <c r="E814" s="341" t="s">
        <v>1799</v>
      </c>
      <c r="F814" s="386">
        <v>0</v>
      </c>
      <c r="G814" s="386">
        <v>0</v>
      </c>
      <c r="H814" s="386">
        <v>151.22404670243594</v>
      </c>
      <c r="I814" s="386">
        <v>158.27867594876471</v>
      </c>
      <c r="J814" s="386">
        <v>164.71208024847689</v>
      </c>
      <c r="K814" s="386">
        <v>164.91546886820709</v>
      </c>
      <c r="L814" s="386">
        <v>167.66474618879235</v>
      </c>
      <c r="M814" s="386">
        <v>0</v>
      </c>
      <c r="N814" s="386">
        <v>0</v>
      </c>
      <c r="O814" s="386">
        <v>0</v>
      </c>
      <c r="P814" s="386">
        <v>0</v>
      </c>
      <c r="Q814" s="386">
        <v>0</v>
      </c>
      <c r="R814" s="386">
        <v>806.79501795667704</v>
      </c>
      <c r="S814" s="386"/>
    </row>
    <row r="815" spans="1:19">
      <c r="A815" s="391"/>
      <c r="B815" s="341" t="s">
        <v>3426</v>
      </c>
      <c r="C815" s="341" t="s">
        <v>3427</v>
      </c>
      <c r="D815" s="108" t="s">
        <v>64</v>
      </c>
      <c r="E815" s="341" t="s">
        <v>1799</v>
      </c>
      <c r="F815" s="372">
        <v>0</v>
      </c>
      <c r="G815" s="372">
        <v>0</v>
      </c>
      <c r="H815" s="372">
        <v>0</v>
      </c>
      <c r="I815" s="372">
        <v>0</v>
      </c>
      <c r="J815" s="372">
        <v>0</v>
      </c>
      <c r="K815" s="372">
        <v>0</v>
      </c>
      <c r="L815" s="372">
        <v>0</v>
      </c>
      <c r="M815" s="372">
        <v>0</v>
      </c>
      <c r="N815" s="372">
        <v>0</v>
      </c>
      <c r="O815" s="372">
        <v>0</v>
      </c>
      <c r="P815" s="372">
        <v>0</v>
      </c>
      <c r="Q815" s="372">
        <v>0</v>
      </c>
      <c r="R815" s="372"/>
      <c r="S815" s="372"/>
    </row>
    <row r="816" spans="1:19">
      <c r="A816" s="385"/>
      <c r="B816" s="341" t="s">
        <v>3428</v>
      </c>
      <c r="C816" s="341" t="s">
        <v>3429</v>
      </c>
      <c r="D816" s="342" t="s">
        <v>29</v>
      </c>
      <c r="E816" s="341" t="s">
        <v>1799</v>
      </c>
      <c r="F816" s="385"/>
      <c r="G816" s="385"/>
      <c r="H816" s="385"/>
      <c r="I816" s="385"/>
      <c r="J816" s="385"/>
      <c r="K816" s="385"/>
      <c r="L816" s="385"/>
      <c r="M816" s="385"/>
      <c r="N816" s="385"/>
      <c r="O816" s="385"/>
      <c r="P816" s="385"/>
      <c r="Q816" s="385"/>
      <c r="R816" s="385">
        <v>0</v>
      </c>
      <c r="S816" s="385"/>
    </row>
    <row r="817" spans="1:19">
      <c r="A817" s="385"/>
      <c r="B817" s="341" t="s">
        <v>3430</v>
      </c>
      <c r="C817" s="341" t="s">
        <v>3431</v>
      </c>
      <c r="D817" s="342" t="s">
        <v>29</v>
      </c>
      <c r="E817" s="341" t="s">
        <v>1799</v>
      </c>
      <c r="F817" s="386">
        <v>0</v>
      </c>
      <c r="G817" s="386">
        <v>0</v>
      </c>
      <c r="H817" s="386">
        <v>0</v>
      </c>
      <c r="I817" s="386">
        <v>0</v>
      </c>
      <c r="J817" s="386">
        <v>0</v>
      </c>
      <c r="K817" s="386">
        <v>0</v>
      </c>
      <c r="L817" s="386">
        <v>0</v>
      </c>
      <c r="M817" s="386">
        <v>0</v>
      </c>
      <c r="N817" s="386">
        <v>0</v>
      </c>
      <c r="O817" s="386">
        <v>0</v>
      </c>
      <c r="P817" s="386">
        <v>0</v>
      </c>
      <c r="Q817" s="386">
        <v>0</v>
      </c>
      <c r="R817" s="386">
        <v>0</v>
      </c>
      <c r="S817" s="386"/>
    </row>
    <row r="818" spans="1:19">
      <c r="A818" s="385"/>
      <c r="B818" s="341" t="s">
        <v>3432</v>
      </c>
      <c r="C818" s="341" t="s">
        <v>3433</v>
      </c>
      <c r="D818" s="342" t="s">
        <v>29</v>
      </c>
      <c r="E818" s="341" t="s">
        <v>1799</v>
      </c>
      <c r="F818" s="386">
        <v>0</v>
      </c>
      <c r="G818" s="386">
        <v>0</v>
      </c>
      <c r="H818" s="386">
        <v>0</v>
      </c>
      <c r="I818" s="386">
        <v>0</v>
      </c>
      <c r="J818" s="386">
        <v>0</v>
      </c>
      <c r="K818" s="386">
        <v>0</v>
      </c>
      <c r="L818" s="386">
        <v>0</v>
      </c>
      <c r="M818" s="386">
        <v>0</v>
      </c>
      <c r="N818" s="386">
        <v>0</v>
      </c>
      <c r="O818" s="386">
        <v>0</v>
      </c>
      <c r="P818" s="386">
        <v>0</v>
      </c>
      <c r="Q818" s="386">
        <v>0</v>
      </c>
      <c r="R818" s="386">
        <v>0</v>
      </c>
      <c r="S818" s="386"/>
    </row>
    <row r="819" spans="1:19">
      <c r="A819" s="385"/>
      <c r="B819" s="341" t="s">
        <v>3434</v>
      </c>
      <c r="C819" s="341" t="s">
        <v>3435</v>
      </c>
      <c r="D819" s="342" t="s">
        <v>29</v>
      </c>
      <c r="E819" s="341" t="s">
        <v>1799</v>
      </c>
      <c r="F819" s="386">
        <v>0</v>
      </c>
      <c r="G819" s="386">
        <v>0</v>
      </c>
      <c r="H819" s="386">
        <v>48.128937380422741</v>
      </c>
      <c r="I819" s="386">
        <v>50.31135228624769</v>
      </c>
      <c r="J819" s="386">
        <v>51.644400607842712</v>
      </c>
      <c r="K819" s="386">
        <v>44.794382265550979</v>
      </c>
      <c r="L819" s="386">
        <v>39.306822878934682</v>
      </c>
      <c r="M819" s="386">
        <v>0</v>
      </c>
      <c r="N819" s="386">
        <v>0</v>
      </c>
      <c r="O819" s="386">
        <v>0</v>
      </c>
      <c r="P819" s="386">
        <v>0</v>
      </c>
      <c r="Q819" s="386">
        <v>0</v>
      </c>
      <c r="R819" s="386">
        <v>234.18589541899883</v>
      </c>
      <c r="S819" s="386"/>
    </row>
    <row r="820" spans="1:19">
      <c r="A820" s="391"/>
      <c r="B820" s="341" t="s">
        <v>3436</v>
      </c>
      <c r="C820" s="341" t="s">
        <v>3437</v>
      </c>
      <c r="D820" s="108" t="s">
        <v>64</v>
      </c>
      <c r="E820" s="341" t="s">
        <v>1799</v>
      </c>
      <c r="F820" s="372">
        <v>0</v>
      </c>
      <c r="G820" s="372">
        <v>0</v>
      </c>
      <c r="H820" s="372">
        <v>0</v>
      </c>
      <c r="I820" s="372">
        <v>0</v>
      </c>
      <c r="J820" s="372">
        <v>0</v>
      </c>
      <c r="K820" s="372">
        <v>0</v>
      </c>
      <c r="L820" s="372">
        <v>0</v>
      </c>
      <c r="M820" s="372">
        <v>0</v>
      </c>
      <c r="N820" s="372">
        <v>0</v>
      </c>
      <c r="O820" s="372">
        <v>0</v>
      </c>
      <c r="P820" s="372">
        <v>0</v>
      </c>
      <c r="Q820" s="372">
        <v>0</v>
      </c>
      <c r="R820" s="372"/>
      <c r="S820" s="372"/>
    </row>
    <row r="821" spans="1:19">
      <c r="A821" s="385"/>
      <c r="B821" s="341" t="s">
        <v>3438</v>
      </c>
      <c r="C821" s="341" t="s">
        <v>3439</v>
      </c>
      <c r="D821" s="342" t="s">
        <v>29</v>
      </c>
      <c r="E821" s="341" t="s">
        <v>1799</v>
      </c>
      <c r="F821" s="385"/>
      <c r="G821" s="385"/>
      <c r="H821" s="385"/>
      <c r="I821" s="385"/>
      <c r="J821" s="385"/>
      <c r="K821" s="385"/>
      <c r="L821" s="385"/>
      <c r="M821" s="385"/>
      <c r="N821" s="385"/>
      <c r="O821" s="385"/>
      <c r="P821" s="385"/>
      <c r="Q821" s="385"/>
      <c r="R821" s="385">
        <v>0</v>
      </c>
      <c r="S821" s="385"/>
    </row>
    <row r="822" spans="1:19">
      <c r="A822" s="385"/>
      <c r="B822" s="341" t="s">
        <v>3440</v>
      </c>
      <c r="C822" s="341" t="s">
        <v>3441</v>
      </c>
      <c r="D822" s="342" t="s">
        <v>3442</v>
      </c>
      <c r="E822" s="341" t="s">
        <v>1799</v>
      </c>
      <c r="F822" s="385"/>
      <c r="G822" s="385"/>
      <c r="H822" s="385"/>
      <c r="I822" s="385"/>
      <c r="J822" s="385"/>
      <c r="K822" s="385"/>
      <c r="L822" s="385"/>
      <c r="M822" s="385"/>
      <c r="N822" s="385"/>
      <c r="O822" s="385"/>
      <c r="P822" s="385"/>
      <c r="Q822" s="385"/>
      <c r="R822" s="385">
        <v>400.47198166058303</v>
      </c>
      <c r="S822" s="385"/>
    </row>
    <row r="823" spans="1:19">
      <c r="A823" s="385"/>
      <c r="B823" s="341" t="s">
        <v>3443</v>
      </c>
      <c r="C823" s="341" t="s">
        <v>3444</v>
      </c>
      <c r="D823" s="342" t="s">
        <v>29</v>
      </c>
      <c r="E823" s="341" t="s">
        <v>1799</v>
      </c>
      <c r="F823" s="221">
        <v>0</v>
      </c>
      <c r="G823" s="221">
        <v>0</v>
      </c>
      <c r="H823" s="373">
        <v>1.047444628618023</v>
      </c>
      <c r="I823" s="373">
        <v>3.1185045123466124</v>
      </c>
      <c r="J823" s="373">
        <v>5.6286105388188528</v>
      </c>
      <c r="K823" s="373">
        <v>8.5705233451986178</v>
      </c>
      <c r="L823" s="373">
        <v>10.352768029008066</v>
      </c>
      <c r="M823" s="373">
        <v>9.8598550394473445</v>
      </c>
      <c r="N823" s="373">
        <v>8.8685937121235074</v>
      </c>
      <c r="O823" s="373">
        <v>8.3415184797258437</v>
      </c>
      <c r="P823" s="373">
        <v>8.0171327511174191</v>
      </c>
      <c r="Q823" s="373">
        <v>7.8189776756980613</v>
      </c>
      <c r="R823" s="373"/>
      <c r="S823" s="373"/>
    </row>
    <row r="824" spans="1:19">
      <c r="A824" s="385"/>
      <c r="B824" s="341" t="s">
        <v>3445</v>
      </c>
      <c r="C824" s="341" t="s">
        <v>3446</v>
      </c>
      <c r="D824" s="342" t="s">
        <v>29</v>
      </c>
      <c r="E824" s="341" t="s">
        <v>1799</v>
      </c>
      <c r="F824" s="221">
        <v>0</v>
      </c>
      <c r="G824" s="221">
        <v>0</v>
      </c>
      <c r="H824" s="373">
        <v>0.55889372661237713</v>
      </c>
      <c r="I824" s="373">
        <v>1.7418629052114387</v>
      </c>
      <c r="J824" s="373">
        <v>3.3591666804398415</v>
      </c>
      <c r="K824" s="373">
        <v>5.3655326583725023</v>
      </c>
      <c r="L824" s="373">
        <v>6.6660764618128674</v>
      </c>
      <c r="M824" s="373">
        <v>6.8095496110459468</v>
      </c>
      <c r="N824" s="373">
        <v>6.5361539278115641</v>
      </c>
      <c r="O824" s="373">
        <v>6.284922742375751</v>
      </c>
      <c r="P824" s="373">
        <v>6.0461210834997461</v>
      </c>
      <c r="Q824" s="373">
        <v>5.8149474135741368</v>
      </c>
      <c r="R824" s="373"/>
      <c r="S824" s="373"/>
    </row>
    <row r="825" spans="1:19">
      <c r="A825" s="385"/>
      <c r="B825" s="341" t="s">
        <v>3447</v>
      </c>
      <c r="C825" s="341" t="s">
        <v>3448</v>
      </c>
      <c r="D825" s="342" t="s">
        <v>29</v>
      </c>
      <c r="E825" s="341" t="s">
        <v>1799</v>
      </c>
      <c r="F825" s="221">
        <v>0</v>
      </c>
      <c r="G825" s="221">
        <v>0</v>
      </c>
      <c r="H825" s="373">
        <v>6.3971121952040599</v>
      </c>
      <c r="I825" s="373">
        <v>6.0749482848494374</v>
      </c>
      <c r="J825" s="373">
        <v>5.6459867227220917</v>
      </c>
      <c r="K825" s="373">
        <v>5.3554785192453149</v>
      </c>
      <c r="L825" s="373">
        <v>5.1031141603597421</v>
      </c>
      <c r="M825" s="373">
        <v>0</v>
      </c>
      <c r="N825" s="373">
        <v>0</v>
      </c>
      <c r="O825" s="373">
        <v>0</v>
      </c>
      <c r="P825" s="373">
        <v>0</v>
      </c>
      <c r="Q825" s="373">
        <v>0</v>
      </c>
      <c r="R825" s="373"/>
      <c r="S825" s="373"/>
    </row>
    <row r="826" spans="1:19">
      <c r="A826" s="385"/>
      <c r="B826" s="341" t="s">
        <v>3449</v>
      </c>
      <c r="C826" s="341" t="s">
        <v>3450</v>
      </c>
      <c r="D826" s="342" t="s">
        <v>29</v>
      </c>
      <c r="E826" s="341" t="s">
        <v>1799</v>
      </c>
      <c r="F826" s="221">
        <v>0</v>
      </c>
      <c r="G826" s="221">
        <v>0</v>
      </c>
      <c r="H826" s="373">
        <v>2.8000138396178764</v>
      </c>
      <c r="I826" s="373">
        <v>2.7058878133738089</v>
      </c>
      <c r="J826" s="373">
        <v>2.6212348541488586</v>
      </c>
      <c r="K826" s="373">
        <v>2.5432576099480277</v>
      </c>
      <c r="L826" s="373">
        <v>2.4696828567450981</v>
      </c>
      <c r="M826" s="373">
        <v>0</v>
      </c>
      <c r="N826" s="373">
        <v>0</v>
      </c>
      <c r="O826" s="373">
        <v>0</v>
      </c>
      <c r="P826" s="373">
        <v>0</v>
      </c>
      <c r="Q826" s="373">
        <v>0</v>
      </c>
      <c r="R826" s="373"/>
      <c r="S826" s="373"/>
    </row>
    <row r="827" spans="1:19">
      <c r="A827" s="385"/>
      <c r="B827" s="341" t="s">
        <v>3451</v>
      </c>
      <c r="C827" s="341" t="s">
        <v>3452</v>
      </c>
      <c r="D827" s="342" t="s">
        <v>29</v>
      </c>
      <c r="E827" s="341" t="s">
        <v>1799</v>
      </c>
      <c r="F827" s="221">
        <v>0</v>
      </c>
      <c r="G827" s="221">
        <v>0</v>
      </c>
      <c r="H827" s="373">
        <v>6.3694788190336551</v>
      </c>
      <c r="I827" s="373">
        <v>5.9926268840929886</v>
      </c>
      <c r="J827" s="373">
        <v>5.5114217226382074</v>
      </c>
      <c r="K827" s="373">
        <v>5.1721143439599038</v>
      </c>
      <c r="L827" s="373">
        <v>4.8758592965154728</v>
      </c>
      <c r="M827" s="373">
        <v>7.7728401495307988</v>
      </c>
      <c r="N827" s="373">
        <v>7.3963245060786074</v>
      </c>
      <c r="O827" s="373">
        <v>4.2012234346226291</v>
      </c>
      <c r="P827" s="373">
        <v>-1.0300521219623886</v>
      </c>
      <c r="Q827" s="373">
        <v>-3.589584310281841</v>
      </c>
      <c r="R827" s="373"/>
      <c r="S827" s="373"/>
    </row>
    <row r="828" spans="1:19">
      <c r="A828" s="385"/>
      <c r="B828" s="341" t="s">
        <v>3453</v>
      </c>
      <c r="C828" s="341" t="s">
        <v>3454</v>
      </c>
      <c r="D828" s="342" t="s">
        <v>29</v>
      </c>
      <c r="E828" s="341" t="s">
        <v>1799</v>
      </c>
      <c r="F828" s="221">
        <v>0</v>
      </c>
      <c r="G828" s="221">
        <v>0</v>
      </c>
      <c r="H828" s="373">
        <v>4.2385560752349365</v>
      </c>
      <c r="I828" s="373">
        <v>4.0580955160207894</v>
      </c>
      <c r="J828" s="373">
        <v>3.890160772971929</v>
      </c>
      <c r="K828" s="373">
        <v>3.7342037750896688</v>
      </c>
      <c r="L828" s="373">
        <v>3.5875246424504312</v>
      </c>
      <c r="M828" s="373">
        <v>7.0831183534569488</v>
      </c>
      <c r="N828" s="373">
        <v>6.8616806791398304</v>
      </c>
      <c r="O828" s="373">
        <v>6.6923810438550033</v>
      </c>
      <c r="P828" s="373">
        <v>6.6460886595161632</v>
      </c>
      <c r="Q828" s="373">
        <v>6.7135255666215583</v>
      </c>
      <c r="R828" s="373"/>
      <c r="S828" s="373"/>
    </row>
    <row r="829" spans="1:19">
      <c r="A829" s="385"/>
      <c r="B829" s="341" t="s">
        <v>3455</v>
      </c>
      <c r="C829" s="371" t="s">
        <v>3456</v>
      </c>
      <c r="D829" s="342" t="s">
        <v>29</v>
      </c>
      <c r="E829" s="341" t="s">
        <v>1799</v>
      </c>
      <c r="F829" s="221">
        <v>0</v>
      </c>
      <c r="G829" s="221">
        <v>0</v>
      </c>
      <c r="H829" s="373">
        <v>10.957365013613472</v>
      </c>
      <c r="I829" s="373">
        <v>33.342415765631188</v>
      </c>
      <c r="J829" s="373">
        <v>53.876991804312432</v>
      </c>
      <c r="K829" s="373">
        <v>72.549505437820088</v>
      </c>
      <c r="L829" s="373">
        <v>88.284869779633283</v>
      </c>
      <c r="M829" s="373">
        <v>85.26405803909735</v>
      </c>
      <c r="N829" s="373">
        <v>79.773146928857741</v>
      </c>
      <c r="O829" s="373">
        <v>70.189527875831672</v>
      </c>
      <c r="P829" s="373">
        <v>59.707915155681036</v>
      </c>
      <c r="Q829" s="373">
        <v>56.938636475042024</v>
      </c>
      <c r="R829" s="373"/>
      <c r="S829" s="373"/>
    </row>
    <row r="830" spans="1:19">
      <c r="A830" s="385"/>
      <c r="B830" s="341" t="s">
        <v>3457</v>
      </c>
      <c r="C830" s="371" t="s">
        <v>3458</v>
      </c>
      <c r="D830" s="342" t="s">
        <v>29</v>
      </c>
      <c r="E830" s="341" t="s">
        <v>1799</v>
      </c>
      <c r="F830" s="221">
        <v>0</v>
      </c>
      <c r="G830" s="221">
        <v>0</v>
      </c>
      <c r="H830" s="373">
        <v>7.1210169232961746</v>
      </c>
      <c r="I830" s="373">
        <v>21.443691189865422</v>
      </c>
      <c r="J830" s="373">
        <v>35.04782650081868</v>
      </c>
      <c r="K830" s="373">
        <v>47.305790453979171</v>
      </c>
      <c r="L830" s="373">
        <v>57.98622892532115</v>
      </c>
      <c r="M830" s="373">
        <v>61.566506760754031</v>
      </c>
      <c r="N830" s="373">
        <v>59.157313131862466</v>
      </c>
      <c r="O830" s="373">
        <v>56.968175714144145</v>
      </c>
      <c r="P830" s="373">
        <v>55.071948180349025</v>
      </c>
      <c r="Q830" s="373">
        <v>53.369155594425891</v>
      </c>
      <c r="R830" s="373"/>
      <c r="S830" s="373"/>
    </row>
    <row r="831" spans="1:19">
      <c r="A831" s="385"/>
      <c r="B831" s="341" t="s">
        <v>3459</v>
      </c>
      <c r="C831" s="371" t="s">
        <v>3460</v>
      </c>
      <c r="D831" s="342" t="s">
        <v>29</v>
      </c>
      <c r="E831" s="341" t="s">
        <v>1799</v>
      </c>
      <c r="F831" s="221">
        <v>0</v>
      </c>
      <c r="G831" s="221">
        <v>0</v>
      </c>
      <c r="H831" s="373">
        <v>106.59074543608932</v>
      </c>
      <c r="I831" s="373">
        <v>99.57375196328185</v>
      </c>
      <c r="J831" s="373">
        <v>104.52665781787799</v>
      </c>
      <c r="K831" s="373">
        <v>122.01016988705054</v>
      </c>
      <c r="L831" s="373">
        <v>117.9658087296115</v>
      </c>
      <c r="M831" s="373">
        <v>0</v>
      </c>
      <c r="N831" s="373">
        <v>0</v>
      </c>
      <c r="O831" s="373">
        <v>0</v>
      </c>
      <c r="P831" s="373">
        <v>0</v>
      </c>
      <c r="Q831" s="373">
        <v>0</v>
      </c>
      <c r="R831" s="373"/>
      <c r="S831" s="373"/>
    </row>
    <row r="832" spans="1:19">
      <c r="A832" s="385"/>
      <c r="B832" s="341" t="s">
        <v>3461</v>
      </c>
      <c r="C832" s="371" t="s">
        <v>3462</v>
      </c>
      <c r="D832" s="342" t="s">
        <v>29</v>
      </c>
      <c r="E832" s="341" t="s">
        <v>1799</v>
      </c>
      <c r="F832" s="221">
        <v>0</v>
      </c>
      <c r="G832" s="221">
        <v>0</v>
      </c>
      <c r="H832" s="373">
        <v>55.346539729731589</v>
      </c>
      <c r="I832" s="373">
        <v>53.875353718999598</v>
      </c>
      <c r="J832" s="373">
        <v>52.47306843662443</v>
      </c>
      <c r="K832" s="373">
        <v>50.852429092518513</v>
      </c>
      <c r="L832" s="373">
        <v>49.083480911330248</v>
      </c>
      <c r="M832" s="373">
        <v>0</v>
      </c>
      <c r="N832" s="373">
        <v>0</v>
      </c>
      <c r="O832" s="373">
        <v>0</v>
      </c>
      <c r="P832" s="373">
        <v>0</v>
      </c>
      <c r="Q832" s="373">
        <v>0</v>
      </c>
      <c r="R832" s="373"/>
      <c r="S832" s="373"/>
    </row>
    <row r="833" spans="1:19">
      <c r="A833" s="385"/>
      <c r="B833" s="341" t="s">
        <v>3463</v>
      </c>
      <c r="C833" s="371" t="s">
        <v>3464</v>
      </c>
      <c r="D833" s="342" t="s">
        <v>29</v>
      </c>
      <c r="E833" s="341" t="s">
        <v>1799</v>
      </c>
      <c r="F833" s="221">
        <v>0</v>
      </c>
      <c r="G833" s="221">
        <v>0</v>
      </c>
      <c r="H833" s="373">
        <v>128.41702752962135</v>
      </c>
      <c r="I833" s="373">
        <v>124.03439714366793</v>
      </c>
      <c r="J833" s="373">
        <v>117.21349858794711</v>
      </c>
      <c r="K833" s="373">
        <v>111.81063548352863</v>
      </c>
      <c r="L833" s="373">
        <v>106.15594457717529</v>
      </c>
      <c r="M833" s="373">
        <v>191.50519632976929</v>
      </c>
      <c r="N833" s="373">
        <v>179.17247332339338</v>
      </c>
      <c r="O833" s="373">
        <v>157.64742642194398</v>
      </c>
      <c r="P833" s="373">
        <v>134.10546339568705</v>
      </c>
      <c r="Q833" s="373">
        <v>127.88559455969479</v>
      </c>
      <c r="R833" s="373"/>
      <c r="S833" s="373"/>
    </row>
    <row r="834" spans="1:19">
      <c r="A834" s="385"/>
      <c r="B834" s="341" t="s">
        <v>3465</v>
      </c>
      <c r="C834" s="371" t="s">
        <v>3466</v>
      </c>
      <c r="D834" s="342" t="s">
        <v>29</v>
      </c>
      <c r="E834" s="341" t="s">
        <v>1799</v>
      </c>
      <c r="F834" s="221">
        <v>0</v>
      </c>
      <c r="G834" s="221">
        <v>0</v>
      </c>
      <c r="H834" s="373">
        <v>83.456179943051666</v>
      </c>
      <c r="I834" s="373">
        <v>79.770923857640014</v>
      </c>
      <c r="J834" s="373">
        <v>76.249215564695035</v>
      </c>
      <c r="K834" s="373">
        <v>72.905948300961725</v>
      </c>
      <c r="L834" s="373">
        <v>69.724097904891991</v>
      </c>
      <c r="M834" s="373">
        <v>138.27990639561037</v>
      </c>
      <c r="N834" s="373">
        <v>132.86879754731052</v>
      </c>
      <c r="O834" s="373">
        <v>127.95194042586375</v>
      </c>
      <c r="P834" s="373">
        <v>123.69296619338195</v>
      </c>
      <c r="Q834" s="373">
        <v>119.86845166785282</v>
      </c>
      <c r="R834" s="373"/>
      <c r="S834" s="373"/>
    </row>
    <row r="835" spans="1:19">
      <c r="A835" s="385"/>
      <c r="B835" s="341" t="s">
        <v>3467</v>
      </c>
      <c r="C835" s="371" t="s">
        <v>3468</v>
      </c>
      <c r="D835" s="342" t="s">
        <v>29</v>
      </c>
      <c r="E835" s="341" t="s">
        <v>1799</v>
      </c>
      <c r="F835" s="221">
        <v>0</v>
      </c>
      <c r="G835" s="221">
        <v>0</v>
      </c>
      <c r="H835" s="373">
        <v>10.329336741873767</v>
      </c>
      <c r="I835" s="373">
        <v>32.20643493027913</v>
      </c>
      <c r="J835" s="373">
        <v>53.23786327224694</v>
      </c>
      <c r="K835" s="373">
        <v>72.305738123253235</v>
      </c>
      <c r="L835" s="373">
        <v>86.025005958808634</v>
      </c>
      <c r="M835" s="373">
        <v>86.279331837133498</v>
      </c>
      <c r="N835" s="373">
        <v>73.063723395866077</v>
      </c>
      <c r="O835" s="373">
        <v>63.850593393828944</v>
      </c>
      <c r="P835" s="373">
        <v>56.953980333364981</v>
      </c>
      <c r="Q835" s="373">
        <v>53.707230585651338</v>
      </c>
      <c r="R835" s="373"/>
      <c r="S835" s="373"/>
    </row>
    <row r="836" spans="1:19">
      <c r="A836" s="385"/>
      <c r="B836" s="341" t="s">
        <v>3469</v>
      </c>
      <c r="C836" s="371" t="s">
        <v>3470</v>
      </c>
      <c r="D836" s="342" t="s">
        <v>29</v>
      </c>
      <c r="E836" s="341" t="s">
        <v>1799</v>
      </c>
      <c r="F836" s="221">
        <v>0</v>
      </c>
      <c r="G836" s="221">
        <v>0</v>
      </c>
      <c r="H836" s="373">
        <v>5.2969112167609351</v>
      </c>
      <c r="I836" s="373">
        <v>16.3434482248351</v>
      </c>
      <c r="J836" s="373">
        <v>27.673270456909265</v>
      </c>
      <c r="K836" s="373">
        <v>37.906813831978653</v>
      </c>
      <c r="L836" s="373">
        <v>45.947373011661838</v>
      </c>
      <c r="M836" s="373">
        <v>48.075089759597638</v>
      </c>
      <c r="N836" s="373">
        <v>45.749018656115247</v>
      </c>
      <c r="O836" s="373">
        <v>43.750359627820245</v>
      </c>
      <c r="P836" s="373">
        <v>41.986868726353343</v>
      </c>
      <c r="Q836" s="373">
        <v>40.371449437331286</v>
      </c>
      <c r="R836" s="373"/>
      <c r="S836" s="373"/>
    </row>
    <row r="837" spans="1:19">
      <c r="A837" s="385"/>
      <c r="B837" s="341" t="s">
        <v>3471</v>
      </c>
      <c r="C837" s="371" t="s">
        <v>3472</v>
      </c>
      <c r="D837" s="342" t="s">
        <v>29</v>
      </c>
      <c r="E837" s="341" t="s">
        <v>1799</v>
      </c>
      <c r="F837" s="374">
        <v>0</v>
      </c>
      <c r="G837" s="374">
        <v>0</v>
      </c>
      <c r="H837" s="373">
        <v>136.46114996258439</v>
      </c>
      <c r="I837" s="373">
        <v>131.7462125185921</v>
      </c>
      <c r="J837" s="373">
        <v>116.38008098090951</v>
      </c>
      <c r="K837" s="373">
        <v>113.74649887321131</v>
      </c>
      <c r="L837" s="373">
        <v>107.9621923275695</v>
      </c>
      <c r="M837" s="373">
        <v>0</v>
      </c>
      <c r="N837" s="373">
        <v>0</v>
      </c>
      <c r="O837" s="373">
        <v>0</v>
      </c>
      <c r="P837" s="373">
        <v>0</v>
      </c>
      <c r="Q837" s="373">
        <v>0</v>
      </c>
      <c r="R837" s="373"/>
      <c r="S837" s="373"/>
    </row>
    <row r="838" spans="1:19">
      <c r="A838" s="385"/>
      <c r="B838" s="341" t="s">
        <v>3473</v>
      </c>
      <c r="C838" s="371" t="s">
        <v>3474</v>
      </c>
      <c r="D838" s="342" t="s">
        <v>29</v>
      </c>
      <c r="E838" s="341" t="s">
        <v>1799</v>
      </c>
      <c r="F838" s="221">
        <v>0</v>
      </c>
      <c r="G838" s="221">
        <v>0</v>
      </c>
      <c r="H838" s="373">
        <v>46.582068363306796</v>
      </c>
      <c r="I838" s="373">
        <v>44.430457157279228</v>
      </c>
      <c r="J838" s="373">
        <v>42.502699679647826</v>
      </c>
      <c r="K838" s="373">
        <v>40.738947827051867</v>
      </c>
      <c r="L838" s="373">
        <v>39.037292952772084</v>
      </c>
      <c r="M838" s="373">
        <v>0</v>
      </c>
      <c r="N838" s="373">
        <v>0</v>
      </c>
      <c r="O838" s="373">
        <v>0</v>
      </c>
      <c r="P838" s="373">
        <v>0</v>
      </c>
      <c r="Q838" s="373">
        <v>0</v>
      </c>
      <c r="R838" s="373"/>
      <c r="S838" s="373"/>
    </row>
    <row r="839" spans="1:19">
      <c r="A839" s="385"/>
      <c r="B839" s="341" t="s">
        <v>3475</v>
      </c>
      <c r="C839" s="371" t="s">
        <v>3476</v>
      </c>
      <c r="D839" s="342" t="s">
        <v>29</v>
      </c>
      <c r="E839" s="341" t="s">
        <v>1799</v>
      </c>
      <c r="F839" s="374">
        <v>0</v>
      </c>
      <c r="G839" s="374">
        <v>0</v>
      </c>
      <c r="H839" s="373">
        <v>137.46218527918265</v>
      </c>
      <c r="I839" s="373">
        <v>131.18168910922486</v>
      </c>
      <c r="J839" s="373">
        <v>120.98447153184735</v>
      </c>
      <c r="K839" s="373">
        <v>113.42959973313882</v>
      </c>
      <c r="L839" s="373">
        <v>105.3562155959342</v>
      </c>
      <c r="M839" s="373">
        <v>196.76095026006971</v>
      </c>
      <c r="N839" s="373">
        <v>166.6226121459394</v>
      </c>
      <c r="O839" s="373">
        <v>145.61196944077435</v>
      </c>
      <c r="P839" s="373">
        <v>129.88416869801446</v>
      </c>
      <c r="Q839" s="373">
        <v>122.47992075109384</v>
      </c>
      <c r="R839" s="373"/>
      <c r="S839" s="373"/>
    </row>
    <row r="840" spans="1:19">
      <c r="A840" s="385"/>
      <c r="B840" s="341" t="s">
        <v>3477</v>
      </c>
      <c r="C840" s="371" t="s">
        <v>3478</v>
      </c>
      <c r="D840" s="342" t="s">
        <v>29</v>
      </c>
      <c r="E840" s="341" t="s">
        <v>1799</v>
      </c>
      <c r="F840" s="221">
        <v>0</v>
      </c>
      <c r="G840" s="221">
        <v>0</v>
      </c>
      <c r="H840" s="373">
        <v>70.49097239071024</v>
      </c>
      <c r="I840" s="373">
        <v>66.5693408365224</v>
      </c>
      <c r="J840" s="373">
        <v>62.888249001766233</v>
      </c>
      <c r="K840" s="373">
        <v>59.466300071379329</v>
      </c>
      <c r="L840" s="373">
        <v>56.272490575605353</v>
      </c>
      <c r="M840" s="373">
        <v>109.63576262728331</v>
      </c>
      <c r="N840" s="373">
        <v>104.33113229521689</v>
      </c>
      <c r="O840" s="373">
        <v>99.773168744971386</v>
      </c>
      <c r="P840" s="373">
        <v>95.751508653738767</v>
      </c>
      <c r="Q840" s="373">
        <v>92.067527477616267</v>
      </c>
      <c r="R840" s="373"/>
      <c r="S840" s="373"/>
    </row>
    <row r="841" spans="1:19">
      <c r="A841" s="385"/>
      <c r="B841" s="341" t="s">
        <v>3479</v>
      </c>
      <c r="C841" s="371" t="s">
        <v>3480</v>
      </c>
      <c r="D841" s="342" t="s">
        <v>29</v>
      </c>
      <c r="E841" s="341" t="s">
        <v>1799</v>
      </c>
      <c r="F841" s="221">
        <v>0</v>
      </c>
      <c r="G841" s="221">
        <v>0</v>
      </c>
      <c r="H841" s="373">
        <v>1.8442919817990282</v>
      </c>
      <c r="I841" s="373">
        <v>6.4553755451657358</v>
      </c>
      <c r="J841" s="373">
        <v>12.242823074171994</v>
      </c>
      <c r="K841" s="373">
        <v>17.719449131698916</v>
      </c>
      <c r="L841" s="373">
        <v>22.014251939546288</v>
      </c>
      <c r="M841" s="373">
        <v>22.356678335569764</v>
      </c>
      <c r="N841" s="373">
        <v>19.977245835211814</v>
      </c>
      <c r="O841" s="373">
        <v>18.212597267149004</v>
      </c>
      <c r="P841" s="373">
        <v>16.869816486593926</v>
      </c>
      <c r="Q841" s="373">
        <v>15.84198617312293</v>
      </c>
      <c r="R841" s="373"/>
      <c r="S841" s="373"/>
    </row>
    <row r="842" spans="1:19">
      <c r="A842" s="385"/>
      <c r="B842" s="341" t="s">
        <v>3481</v>
      </c>
      <c r="C842" s="371" t="s">
        <v>3482</v>
      </c>
      <c r="D842" s="342" t="s">
        <v>29</v>
      </c>
      <c r="E842" s="341" t="s">
        <v>1799</v>
      </c>
      <c r="F842" s="221">
        <v>0</v>
      </c>
      <c r="G842" s="221">
        <v>0</v>
      </c>
      <c r="H842" s="373">
        <v>0.67569028207239223</v>
      </c>
      <c r="I842" s="373">
        <v>2.5294593811790809</v>
      </c>
      <c r="J842" s="373">
        <v>4.8298482888258008</v>
      </c>
      <c r="K842" s="373">
        <v>6.7941164307732373</v>
      </c>
      <c r="L842" s="373">
        <v>8.1767537685684371</v>
      </c>
      <c r="M842" s="373">
        <v>8.3910729047843695</v>
      </c>
      <c r="N842" s="373">
        <v>7.773087278949097</v>
      </c>
      <c r="O842" s="373">
        <v>7.215596459176421</v>
      </c>
      <c r="P842" s="373">
        <v>6.7034675260787804</v>
      </c>
      <c r="Q842" s="373">
        <v>6.2259444937864519</v>
      </c>
      <c r="R842" s="373"/>
      <c r="S842" s="373"/>
    </row>
    <row r="843" spans="1:19">
      <c r="A843" s="385"/>
      <c r="B843" s="341" t="s">
        <v>3483</v>
      </c>
      <c r="C843" s="371" t="s">
        <v>3484</v>
      </c>
      <c r="D843" s="342" t="s">
        <v>29</v>
      </c>
      <c r="E843" s="341" t="s">
        <v>1799</v>
      </c>
      <c r="F843" s="221">
        <v>0</v>
      </c>
      <c r="G843" s="221">
        <v>0</v>
      </c>
      <c r="H843" s="373">
        <v>32.602156934009251</v>
      </c>
      <c r="I843" s="373">
        <v>32.902789720027897</v>
      </c>
      <c r="J843" s="373">
        <v>33.232303307242383</v>
      </c>
      <c r="K843" s="373">
        <v>33.463066761520082</v>
      </c>
      <c r="L843" s="373">
        <v>33.771578763275222</v>
      </c>
      <c r="M843" s="373">
        <v>0</v>
      </c>
      <c r="N843" s="373">
        <v>0</v>
      </c>
      <c r="O843" s="373">
        <v>0</v>
      </c>
      <c r="P843" s="373">
        <v>0</v>
      </c>
      <c r="Q843" s="373">
        <v>0</v>
      </c>
      <c r="R843" s="373"/>
      <c r="S843" s="373"/>
    </row>
    <row r="844" spans="1:19">
      <c r="A844" s="385"/>
      <c r="B844" s="341" t="s">
        <v>3485</v>
      </c>
      <c r="C844" s="371" t="s">
        <v>3486</v>
      </c>
      <c r="D844" s="342" t="s">
        <v>29</v>
      </c>
      <c r="E844" s="341" t="s">
        <v>1799</v>
      </c>
      <c r="F844" s="221">
        <v>0</v>
      </c>
      <c r="G844" s="221">
        <v>0</v>
      </c>
      <c r="H844" s="373">
        <v>14.241420249356525</v>
      </c>
      <c r="I844" s="373">
        <v>13.742799102898573</v>
      </c>
      <c r="J844" s="373">
        <v>13.249220649605071</v>
      </c>
      <c r="K844" s="373">
        <v>12.748131997763227</v>
      </c>
      <c r="L844" s="373">
        <v>12.236442862092325</v>
      </c>
      <c r="M844" s="373">
        <v>0</v>
      </c>
      <c r="N844" s="373">
        <v>0</v>
      </c>
      <c r="O844" s="373">
        <v>0</v>
      </c>
      <c r="P844" s="373">
        <v>0</v>
      </c>
      <c r="Q844" s="373">
        <v>0</v>
      </c>
      <c r="R844" s="373"/>
      <c r="S844" s="373"/>
    </row>
    <row r="845" spans="1:19">
      <c r="A845" s="385"/>
      <c r="B845" s="341" t="s">
        <v>3487</v>
      </c>
      <c r="C845" s="371" t="s">
        <v>3488</v>
      </c>
      <c r="D845" s="342" t="s">
        <v>29</v>
      </c>
      <c r="E845" s="341" t="s">
        <v>1799</v>
      </c>
      <c r="F845" s="221">
        <v>0</v>
      </c>
      <c r="G845" s="221">
        <v>0</v>
      </c>
      <c r="H845" s="373">
        <v>32.461326565706578</v>
      </c>
      <c r="I845" s="373">
        <v>32.456925226777358</v>
      </c>
      <c r="J845" s="373">
        <v>32.440253110005862</v>
      </c>
      <c r="K845" s="373">
        <v>32.31733765118998</v>
      </c>
      <c r="L845" s="373">
        <v>32.267643069797984</v>
      </c>
      <c r="M845" s="373">
        <v>65.229981443904535</v>
      </c>
      <c r="N845" s="373">
        <v>56.755412546003612</v>
      </c>
      <c r="O845" s="373">
        <v>45.104043197691375</v>
      </c>
      <c r="P845" s="373">
        <v>34.368093320575177</v>
      </c>
      <c r="Q845" s="373">
        <v>31.173842042207099</v>
      </c>
      <c r="R845" s="373"/>
      <c r="S845" s="373"/>
    </row>
    <row r="846" spans="1:19">
      <c r="A846" s="385"/>
      <c r="B846" s="341" t="s">
        <v>3489</v>
      </c>
      <c r="C846" s="371" t="s">
        <v>3490</v>
      </c>
      <c r="D846" s="342" t="s">
        <v>29</v>
      </c>
      <c r="E846" s="341" t="s">
        <v>1799</v>
      </c>
      <c r="F846" s="221">
        <v>0</v>
      </c>
      <c r="G846" s="221">
        <v>0</v>
      </c>
      <c r="H846" s="373">
        <v>21.558128557722341</v>
      </c>
      <c r="I846" s="373">
        <v>20.610459584246939</v>
      </c>
      <c r="J846" s="373">
        <v>19.663098238589296</v>
      </c>
      <c r="K846" s="373">
        <v>18.717774575876195</v>
      </c>
      <c r="L846" s="373">
        <v>17.774970654146539</v>
      </c>
      <c r="M846" s="373">
        <v>34.462147779212366</v>
      </c>
      <c r="N846" s="373">
        <v>32.681419402993335</v>
      </c>
      <c r="O846" s="373">
        <v>31.194487096622041</v>
      </c>
      <c r="P846" s="373">
        <v>30.03436223258678</v>
      </c>
      <c r="Q846" s="373">
        <v>29.077588800002907</v>
      </c>
      <c r="R846" s="373"/>
      <c r="S846" s="373"/>
    </row>
    <row r="847" spans="1:19">
      <c r="A847" s="385"/>
      <c r="B847" s="341" t="s">
        <v>3491</v>
      </c>
      <c r="C847" s="371" t="s">
        <v>3492</v>
      </c>
      <c r="D847" s="342" t="s">
        <v>29</v>
      </c>
      <c r="E847" s="341" t="s">
        <v>1799</v>
      </c>
      <c r="F847" s="221">
        <v>0</v>
      </c>
      <c r="G847" s="221">
        <v>0</v>
      </c>
      <c r="H847" s="373">
        <v>0</v>
      </c>
      <c r="I847" s="373">
        <v>0</v>
      </c>
      <c r="J847" s="373">
        <v>0</v>
      </c>
      <c r="K847" s="373">
        <v>0</v>
      </c>
      <c r="L847" s="373">
        <v>0</v>
      </c>
      <c r="M847" s="373">
        <v>0</v>
      </c>
      <c r="N847" s="373">
        <v>0</v>
      </c>
      <c r="O847" s="373">
        <v>12.397959081580629</v>
      </c>
      <c r="P847" s="373">
        <v>12.397959081580638</v>
      </c>
      <c r="Q847" s="373">
        <v>12.397959081580622</v>
      </c>
      <c r="R847" s="373"/>
      <c r="S847" s="373"/>
    </row>
    <row r="848" spans="1:19">
      <c r="A848" s="385"/>
      <c r="B848" s="341" t="s">
        <v>3493</v>
      </c>
      <c r="C848" s="341" t="s">
        <v>3494</v>
      </c>
      <c r="D848" s="342" t="s">
        <v>29</v>
      </c>
      <c r="E848" s="341" t="s">
        <v>1799</v>
      </c>
      <c r="F848" s="221">
        <v>0</v>
      </c>
      <c r="G848" s="221">
        <v>0</v>
      </c>
      <c r="H848" s="373">
        <v>0.31614541533526502</v>
      </c>
      <c r="I848" s="373">
        <v>1.100958082111569</v>
      </c>
      <c r="J848" s="373">
        <v>1.8208180509087064</v>
      </c>
      <c r="K848" s="373">
        <v>-0.73165326437379308</v>
      </c>
      <c r="L848" s="373">
        <v>-6.7193601268243945</v>
      </c>
      <c r="M848" s="373">
        <v>-9.9034029566363984</v>
      </c>
      <c r="N848" s="373">
        <v>-9.9034029566363984</v>
      </c>
      <c r="O848" s="373">
        <v>-10.084386899235293</v>
      </c>
      <c r="P848" s="373">
        <v>-10.446354784433085</v>
      </c>
      <c r="Q848" s="373">
        <v>-10.808322669630876</v>
      </c>
      <c r="R848" s="373"/>
      <c r="S848" s="373"/>
    </row>
    <row r="849" spans="1:19">
      <c r="A849" s="385"/>
      <c r="B849" s="341" t="s">
        <v>3495</v>
      </c>
      <c r="C849" s="341" t="s">
        <v>3496</v>
      </c>
      <c r="D849" s="342" t="s">
        <v>29</v>
      </c>
      <c r="E849" s="341" t="s">
        <v>1799</v>
      </c>
      <c r="F849" s="221">
        <v>0</v>
      </c>
      <c r="G849" s="221">
        <v>0</v>
      </c>
      <c r="H849" s="373">
        <v>8.2938685991268843E-2</v>
      </c>
      <c r="I849" s="373">
        <v>4.7825988541997023E-2</v>
      </c>
      <c r="J849" s="373">
        <v>1.836309232704918E-2</v>
      </c>
      <c r="K849" s="373">
        <v>4.2736952078262025E-3</v>
      </c>
      <c r="L849" s="373">
        <v>9.27542042822426E-4</v>
      </c>
      <c r="M849" s="373">
        <v>0</v>
      </c>
      <c r="N849" s="373">
        <v>0</v>
      </c>
      <c r="O849" s="373">
        <v>0</v>
      </c>
      <c r="P849" s="373">
        <v>0</v>
      </c>
      <c r="Q849" s="373">
        <v>0</v>
      </c>
      <c r="R849" s="373"/>
      <c r="S849" s="373"/>
    </row>
    <row r="850" spans="1:19">
      <c r="A850" s="385"/>
      <c r="B850" s="341" t="s">
        <v>3497</v>
      </c>
      <c r="C850" s="341" t="s">
        <v>3498</v>
      </c>
      <c r="D850" s="342" t="s">
        <v>29</v>
      </c>
      <c r="E850" s="341" t="s">
        <v>1799</v>
      </c>
      <c r="F850" s="221">
        <v>0</v>
      </c>
      <c r="G850" s="221">
        <v>0</v>
      </c>
      <c r="H850" s="373">
        <v>12.352293047101076</v>
      </c>
      <c r="I850" s="373">
        <v>12.466624143343823</v>
      </c>
      <c r="J850" s="373">
        <v>12.597305212736908</v>
      </c>
      <c r="K850" s="373">
        <v>12.732806191994987</v>
      </c>
      <c r="L850" s="373">
        <v>12.869935895025744</v>
      </c>
      <c r="M850" s="373">
        <v>0</v>
      </c>
      <c r="N850" s="373">
        <v>0</v>
      </c>
      <c r="O850" s="373">
        <v>0</v>
      </c>
      <c r="P850" s="373">
        <v>0</v>
      </c>
      <c r="Q850" s="373">
        <v>0</v>
      </c>
      <c r="R850" s="373"/>
      <c r="S850" s="373"/>
    </row>
    <row r="851" spans="1:19">
      <c r="A851" s="385"/>
      <c r="B851" s="341" t="s">
        <v>3499</v>
      </c>
      <c r="C851" s="341" t="s">
        <v>3500</v>
      </c>
      <c r="D851" s="342" t="s">
        <v>29</v>
      </c>
      <c r="E851" s="341" t="s">
        <v>1799</v>
      </c>
      <c r="F851" s="221">
        <v>0</v>
      </c>
      <c r="G851" s="221">
        <v>0</v>
      </c>
      <c r="H851" s="373">
        <v>8.2580418723297772E-2</v>
      </c>
      <c r="I851" s="373">
        <v>4.7177900330421831E-2</v>
      </c>
      <c r="J851" s="373">
        <v>1.79254310922843E-2</v>
      </c>
      <c r="K851" s="373">
        <v>4.1273697964946529E-3</v>
      </c>
      <c r="L851" s="373">
        <v>8.862361981896602E-4</v>
      </c>
      <c r="M851" s="373">
        <v>-0.32132566300307125</v>
      </c>
      <c r="N851" s="373">
        <v>-3.3935981372862609</v>
      </c>
      <c r="O851" s="373">
        <v>-6.4829987990520097</v>
      </c>
      <c r="P851" s="373">
        <v>-8.9864683788803905</v>
      </c>
      <c r="Q851" s="373">
        <v>-9.525454179670044</v>
      </c>
      <c r="R851" s="373"/>
      <c r="S851" s="373"/>
    </row>
    <row r="852" spans="1:19">
      <c r="B852" s="341" t="s">
        <v>3501</v>
      </c>
      <c r="C852" s="341" t="s">
        <v>3502</v>
      </c>
      <c r="D852" s="342" t="s">
        <v>29</v>
      </c>
      <c r="E852" s="341" t="s">
        <v>1799</v>
      </c>
      <c r="F852" s="221">
        <v>0</v>
      </c>
      <c r="G852" s="221">
        <v>0</v>
      </c>
      <c r="H852" s="373">
        <v>18.698438556652864</v>
      </c>
      <c r="I852" s="373">
        <v>18.696544360034469</v>
      </c>
      <c r="J852" s="373">
        <v>18.695593989290408</v>
      </c>
      <c r="K852" s="373">
        <v>18.69527206510725</v>
      </c>
      <c r="L852" s="373">
        <v>18.695198877078994</v>
      </c>
      <c r="M852" s="373">
        <v>38.26641090030239</v>
      </c>
      <c r="N852" s="373">
        <v>38.320640919243957</v>
      </c>
      <c r="O852" s="373">
        <v>38.464818314994062</v>
      </c>
      <c r="P852" s="373">
        <v>38.690639770069346</v>
      </c>
      <c r="Q852" s="373">
        <v>38.960874629507586</v>
      </c>
      <c r="R852" s="373"/>
      <c r="S852" s="373"/>
    </row>
    <row r="853" spans="1:19">
      <c r="B853" s="375" t="s">
        <v>3503</v>
      </c>
      <c r="C853" s="376" t="s">
        <v>3504</v>
      </c>
      <c r="D853" s="342" t="s">
        <v>29</v>
      </c>
      <c r="E853" s="341" t="s">
        <v>1799</v>
      </c>
      <c r="F853" s="221"/>
      <c r="G853" s="221"/>
      <c r="H853" s="377">
        <v>1950.3303854169671</v>
      </c>
      <c r="I853" s="377">
        <v>2038.0726930876297</v>
      </c>
      <c r="J853" s="377">
        <v>2098.2111646172043</v>
      </c>
      <c r="K853" s="377">
        <v>2144.9098236827845</v>
      </c>
      <c r="L853" s="377">
        <v>2192.4617787619177</v>
      </c>
      <c r="M853" s="377">
        <v>2233.5391868653687</v>
      </c>
      <c r="N853" s="377">
        <v>2278.2099706026765</v>
      </c>
      <c r="O853" s="377">
        <v>2323.774170014728</v>
      </c>
      <c r="P853" s="377">
        <v>2370.2496534150232</v>
      </c>
      <c r="Q853" s="377">
        <v>2417.654646483325</v>
      </c>
      <c r="R853" s="377">
        <v>10423.985845566503</v>
      </c>
      <c r="S853" s="377"/>
    </row>
    <row r="854" spans="1:19" s="378" customFormat="1">
      <c r="A854" s="336"/>
      <c r="B854" s="341" t="s">
        <v>3505</v>
      </c>
      <c r="C854" s="341" t="s">
        <v>261</v>
      </c>
      <c r="D854" s="342" t="s">
        <v>64</v>
      </c>
      <c r="E854" s="341" t="s">
        <v>1799</v>
      </c>
      <c r="F854" s="221"/>
      <c r="G854" s="221"/>
      <c r="H854" s="341">
        <v>0.78909791692766251</v>
      </c>
      <c r="I854" s="341">
        <v>0.78711107604517294</v>
      </c>
      <c r="J854" s="341">
        <v>0.7854081784066258</v>
      </c>
      <c r="K854" s="341">
        <v>0.78375146106855231</v>
      </c>
      <c r="L854" s="341">
        <v>0.78229082430701258</v>
      </c>
      <c r="M854" s="341">
        <v>0.76296124614398331</v>
      </c>
      <c r="N854" s="341">
        <v>0</v>
      </c>
      <c r="O854" s="341">
        <v>0</v>
      </c>
      <c r="P854" s="341">
        <v>0</v>
      </c>
      <c r="Q854" s="341">
        <v>0</v>
      </c>
      <c r="R854" s="341"/>
      <c r="S854" s="341"/>
    </row>
    <row r="855" spans="1:19">
      <c r="B855" s="341" t="s">
        <v>3506</v>
      </c>
      <c r="C855" s="341" t="s">
        <v>3507</v>
      </c>
      <c r="D855" s="342" t="s">
        <v>29</v>
      </c>
      <c r="E855" s="341" t="s">
        <v>1799</v>
      </c>
      <c r="F855" s="221"/>
      <c r="G855" s="221"/>
      <c r="H855" s="341">
        <v>40.245904301636088</v>
      </c>
      <c r="I855" s="341">
        <v>42.03077070738582</v>
      </c>
      <c r="J855" s="341">
        <v>44.478489752249367</v>
      </c>
      <c r="K855" s="341">
        <v>46.743900392693789</v>
      </c>
      <c r="L855" s="341">
        <v>49.103633150444502</v>
      </c>
      <c r="M855" s="341">
        <v>0</v>
      </c>
      <c r="N855" s="341">
        <v>0</v>
      </c>
      <c r="O855" s="341">
        <v>0</v>
      </c>
      <c r="P855" s="341">
        <v>0</v>
      </c>
      <c r="Q855" s="341">
        <v>0</v>
      </c>
      <c r="R855" s="341">
        <v>222.60269830440959</v>
      </c>
      <c r="S855" s="341"/>
    </row>
    <row r="856" spans="1:19">
      <c r="B856" s="341" t="s">
        <v>3508</v>
      </c>
      <c r="C856" s="341" t="s">
        <v>3509</v>
      </c>
      <c r="D856" s="342" t="s">
        <v>341</v>
      </c>
      <c r="E856" s="341" t="s">
        <v>1799</v>
      </c>
      <c r="F856" s="221"/>
      <c r="G856" s="221"/>
      <c r="H856" s="341">
        <v>25.05138336039143</v>
      </c>
      <c r="I856" s="341">
        <v>25.35882124652931</v>
      </c>
      <c r="J856" s="341">
        <v>25.573915737684679</v>
      </c>
      <c r="K856" s="341">
        <v>25.670139724149823</v>
      </c>
      <c r="L856" s="341">
        <v>25.7998040307004</v>
      </c>
      <c r="M856" s="341">
        <v>0</v>
      </c>
      <c r="N856" s="341">
        <v>0</v>
      </c>
      <c r="O856" s="341">
        <v>0</v>
      </c>
      <c r="P856" s="341">
        <v>0</v>
      </c>
      <c r="Q856" s="341">
        <v>0</v>
      </c>
      <c r="R856" s="341"/>
      <c r="S856" s="341"/>
    </row>
    <row r="857" spans="1:19">
      <c r="B857" s="341" t="s">
        <v>3510</v>
      </c>
      <c r="C857" s="341" t="s">
        <v>3511</v>
      </c>
      <c r="D857" s="342" t="s">
        <v>29</v>
      </c>
      <c r="E857" s="341" t="s">
        <v>1799</v>
      </c>
      <c r="F857" s="221"/>
      <c r="G857" s="221"/>
      <c r="H857" s="341">
        <v>143.66447021836279</v>
      </c>
      <c r="I857" s="341">
        <v>147.53293080381252</v>
      </c>
      <c r="J857" s="341">
        <v>151.11930250202789</v>
      </c>
      <c r="K857" s="341">
        <v>154.27656686547451</v>
      </c>
      <c r="L857" s="341">
        <v>157.41565264823117</v>
      </c>
      <c r="M857" s="341">
        <v>0</v>
      </c>
      <c r="N857" s="341">
        <v>0</v>
      </c>
      <c r="O857" s="341">
        <v>0</v>
      </c>
      <c r="P857" s="341">
        <v>0</v>
      </c>
      <c r="Q857" s="341">
        <v>0</v>
      </c>
      <c r="R857" s="341">
        <v>754.00892303790897</v>
      </c>
      <c r="S857" s="341"/>
    </row>
    <row r="858" spans="1:19">
      <c r="B858" s="341" t="s">
        <v>3512</v>
      </c>
      <c r="C858" s="341" t="s">
        <v>264</v>
      </c>
      <c r="D858" s="379" t="s">
        <v>3513</v>
      </c>
      <c r="E858" s="341" t="s">
        <v>1799</v>
      </c>
      <c r="F858" s="221"/>
      <c r="G858" s="221"/>
      <c r="H858" s="405">
        <v>27.545000000000002</v>
      </c>
      <c r="I858" s="341">
        <v>28.724</v>
      </c>
      <c r="J858" s="341">
        <v>30.350999999999999</v>
      </c>
      <c r="K858" s="341">
        <v>31.876999999999999</v>
      </c>
      <c r="L858" s="341">
        <v>33.750999999999998</v>
      </c>
      <c r="M858" s="341">
        <v>0</v>
      </c>
      <c r="N858" s="341">
        <v>0</v>
      </c>
      <c r="O858" s="341">
        <v>0</v>
      </c>
      <c r="P858" s="341">
        <v>0</v>
      </c>
      <c r="Q858" s="341">
        <v>0</v>
      </c>
      <c r="R858" s="341"/>
      <c r="S858" s="341"/>
    </row>
    <row r="859" spans="1:19">
      <c r="B859" s="341" t="s">
        <v>3514</v>
      </c>
      <c r="C859" s="341" t="s">
        <v>269</v>
      </c>
      <c r="D859" s="379" t="s">
        <v>3513</v>
      </c>
      <c r="E859" s="341" t="s">
        <v>1799</v>
      </c>
      <c r="F859" s="221"/>
      <c r="G859" s="221"/>
      <c r="H859" s="341">
        <v>690.39300000000003</v>
      </c>
      <c r="I859" s="341">
        <v>673.36699999999996</v>
      </c>
      <c r="J859" s="341">
        <v>637.84</v>
      </c>
      <c r="K859" s="341">
        <v>603.00199999999995</v>
      </c>
      <c r="L859" s="341">
        <v>553.08500000000004</v>
      </c>
      <c r="M859" s="341">
        <v>0</v>
      </c>
      <c r="N859" s="341">
        <v>0</v>
      </c>
      <c r="O859" s="341">
        <v>0</v>
      </c>
      <c r="P859" s="341">
        <v>0</v>
      </c>
      <c r="Q859" s="341">
        <v>0</v>
      </c>
      <c r="R859" s="341"/>
      <c r="S859" s="341"/>
    </row>
    <row r="860" spans="1:19">
      <c r="B860" s="341" t="s">
        <v>3515</v>
      </c>
      <c r="C860" s="341" t="s">
        <v>267</v>
      </c>
      <c r="D860" s="379" t="s">
        <v>3513</v>
      </c>
      <c r="E860" s="341" t="s">
        <v>1799</v>
      </c>
      <c r="F860" s="221"/>
      <c r="G860" s="221"/>
      <c r="H860" s="405">
        <v>1716.269</v>
      </c>
      <c r="I860" s="341">
        <v>1806.991</v>
      </c>
      <c r="J860" s="341">
        <v>1935.9639999999999</v>
      </c>
      <c r="K860" s="341">
        <v>2069.7689999999998</v>
      </c>
      <c r="L860" s="341">
        <v>2208.8989999999999</v>
      </c>
      <c r="M860" s="341">
        <v>0</v>
      </c>
      <c r="N860" s="341">
        <v>0</v>
      </c>
      <c r="O860" s="341">
        <v>0</v>
      </c>
      <c r="P860" s="341">
        <v>0</v>
      </c>
      <c r="Q860" s="341">
        <v>0</v>
      </c>
      <c r="R860" s="341"/>
      <c r="S860" s="341"/>
    </row>
    <row r="861" spans="1:19">
      <c r="B861" s="341" t="s">
        <v>3516</v>
      </c>
      <c r="C861" s="341" t="s">
        <v>268</v>
      </c>
      <c r="D861" s="379" t="s">
        <v>3513</v>
      </c>
      <c r="E861" s="341" t="s">
        <v>1799</v>
      </c>
      <c r="F861" s="221"/>
      <c r="G861" s="221"/>
      <c r="H861" s="341">
        <v>22.393999999999998</v>
      </c>
      <c r="I861" s="341">
        <v>21.960999999999999</v>
      </c>
      <c r="J861" s="341">
        <v>21.036000000000001</v>
      </c>
      <c r="K861" s="341">
        <v>20.14</v>
      </c>
      <c r="L861" s="341">
        <v>18.925000000000001</v>
      </c>
      <c r="M861" s="341">
        <v>0</v>
      </c>
      <c r="N861" s="341">
        <v>0</v>
      </c>
      <c r="O861" s="341">
        <v>0</v>
      </c>
      <c r="P861" s="341">
        <v>0</v>
      </c>
      <c r="Q861" s="341">
        <v>0</v>
      </c>
      <c r="R861" s="341"/>
      <c r="S861" s="341"/>
    </row>
    <row r="862" spans="1:19">
      <c r="B862" s="341" t="s">
        <v>3517</v>
      </c>
      <c r="C862" s="341" t="s">
        <v>266</v>
      </c>
      <c r="D862" s="379" t="s">
        <v>3513</v>
      </c>
      <c r="E862" s="341" t="s">
        <v>1799</v>
      </c>
      <c r="F862" s="221"/>
      <c r="G862" s="221"/>
      <c r="H862" s="341">
        <v>1299.249</v>
      </c>
      <c r="I862" s="341">
        <v>1340.856</v>
      </c>
      <c r="J862" s="341">
        <v>1398.731</v>
      </c>
      <c r="K862" s="341">
        <v>1456.925</v>
      </c>
      <c r="L862" s="341">
        <v>1526.117</v>
      </c>
      <c r="M862" s="341">
        <v>0</v>
      </c>
      <c r="N862" s="341">
        <v>0</v>
      </c>
      <c r="O862" s="341">
        <v>0</v>
      </c>
      <c r="P862" s="341">
        <v>0</v>
      </c>
      <c r="Q862" s="341">
        <v>0</v>
      </c>
      <c r="R862" s="341"/>
      <c r="S862" s="341"/>
    </row>
    <row r="863" spans="1:19">
      <c r="B863" s="341" t="s">
        <v>3518</v>
      </c>
      <c r="C863" s="341" t="s">
        <v>270</v>
      </c>
      <c r="D863" s="379" t="s">
        <v>3513</v>
      </c>
      <c r="E863" s="341" t="s">
        <v>1799</v>
      </c>
      <c r="F863" s="221"/>
      <c r="G863" s="221"/>
      <c r="H863" s="405">
        <v>1817.193</v>
      </c>
      <c r="I863" s="341">
        <v>1774.16</v>
      </c>
      <c r="J863" s="341">
        <v>1690.3689999999999</v>
      </c>
      <c r="K863" s="341">
        <v>1601.979</v>
      </c>
      <c r="L863" s="341">
        <v>1501.171</v>
      </c>
      <c r="M863" s="341">
        <v>0</v>
      </c>
      <c r="N863" s="341">
        <v>0</v>
      </c>
      <c r="O863" s="341">
        <v>0</v>
      </c>
      <c r="P863" s="341">
        <v>0</v>
      </c>
      <c r="Q863" s="341">
        <v>0</v>
      </c>
      <c r="R863" s="341"/>
      <c r="S863" s="341"/>
    </row>
    <row r="864" spans="1:19">
      <c r="B864" s="341" t="s">
        <v>3519</v>
      </c>
      <c r="C864" s="341" t="s">
        <v>1299</v>
      </c>
      <c r="D864" s="342" t="s">
        <v>64</v>
      </c>
      <c r="E864" s="341" t="s">
        <v>1799</v>
      </c>
      <c r="F864" s="221"/>
      <c r="G864" s="221"/>
      <c r="H864" s="341">
        <v>0.01</v>
      </c>
      <c r="I864" s="341">
        <v>0.01</v>
      </c>
      <c r="J864" s="341">
        <v>0.01</v>
      </c>
      <c r="K864" s="341">
        <v>0.01</v>
      </c>
      <c r="L864" s="341">
        <v>0.01</v>
      </c>
      <c r="M864" s="341">
        <v>0.01</v>
      </c>
      <c r="N864" s="341">
        <v>0.01</v>
      </c>
      <c r="O864" s="341">
        <v>0.01</v>
      </c>
      <c r="P864" s="341">
        <v>0.01</v>
      </c>
      <c r="Q864" s="341">
        <v>0.01</v>
      </c>
      <c r="R864" s="341"/>
      <c r="S864" s="341"/>
    </row>
    <row r="865" spans="2:19">
      <c r="B865" s="341" t="s">
        <v>3520</v>
      </c>
      <c r="C865" s="341" t="s">
        <v>3521</v>
      </c>
      <c r="D865" s="342" t="s">
        <v>29</v>
      </c>
      <c r="E865" s="341" t="s">
        <v>1799</v>
      </c>
      <c r="F865" s="221"/>
      <c r="G865" s="221"/>
      <c r="H865" s="341">
        <v>16.778242682366681</v>
      </c>
      <c r="I865" s="341">
        <v>17.464900641430631</v>
      </c>
      <c r="J865" s="341">
        <v>17.931582210205306</v>
      </c>
      <c r="K865" s="341">
        <v>18.285800934045483</v>
      </c>
      <c r="L865" s="341">
        <v>18.648753541055612</v>
      </c>
      <c r="M865" s="341">
        <v>17.213170114365994</v>
      </c>
      <c r="N865" s="341">
        <v>0</v>
      </c>
      <c r="O865" s="341">
        <v>0</v>
      </c>
      <c r="P865" s="341">
        <v>0</v>
      </c>
      <c r="Q865" s="341">
        <v>0</v>
      </c>
      <c r="R865" s="341">
        <v>89.109280009103713</v>
      </c>
      <c r="S865" s="341"/>
    </row>
    <row r="866" spans="2:19">
      <c r="B866" s="341" t="s">
        <v>3522</v>
      </c>
      <c r="C866" s="341" t="s">
        <v>3523</v>
      </c>
      <c r="D866" s="342" t="s">
        <v>29</v>
      </c>
      <c r="E866" s="341" t="s">
        <v>1799</v>
      </c>
      <c r="F866" s="221"/>
      <c r="G866" s="221"/>
      <c r="H866" s="341">
        <v>138.82262378341949</v>
      </c>
      <c r="I866" s="341">
        <v>142.30047362856445</v>
      </c>
      <c r="J866" s="341">
        <v>145.2060123060856</v>
      </c>
      <c r="K866" s="341">
        <v>147.50388523286796</v>
      </c>
      <c r="L866" s="341">
        <v>149.73262193627895</v>
      </c>
      <c r="M866" s="341">
        <v>17.213170114365994</v>
      </c>
      <c r="N866" s="341">
        <v>0</v>
      </c>
      <c r="O866" s="341">
        <v>0</v>
      </c>
      <c r="P866" s="341">
        <v>0</v>
      </c>
      <c r="Q866" s="341">
        <v>0</v>
      </c>
      <c r="R866" s="341">
        <v>723.56561688721649</v>
      </c>
      <c r="S866" s="341"/>
    </row>
    <row r="867" spans="2:19">
      <c r="B867" s="341" t="s">
        <v>3524</v>
      </c>
      <c r="C867" s="341" t="s">
        <v>3525</v>
      </c>
      <c r="D867" s="342" t="s">
        <v>29</v>
      </c>
      <c r="E867" s="341" t="s">
        <v>1799</v>
      </c>
      <c r="F867" s="221"/>
      <c r="G867" s="221"/>
      <c r="H867" s="341">
        <v>322.88667098736386</v>
      </c>
      <c r="I867" s="341">
        <v>354.90473679509716</v>
      </c>
      <c r="J867" s="341">
        <v>413.2388156258632</v>
      </c>
      <c r="K867" s="341">
        <v>473.55445467364586</v>
      </c>
      <c r="L867" s="341">
        <v>484.66168084491107</v>
      </c>
      <c r="M867" s="341">
        <v>467.02898565593284</v>
      </c>
      <c r="N867" s="341">
        <v>450.76406743773077</v>
      </c>
      <c r="O867" s="341">
        <v>438.22132552338223</v>
      </c>
      <c r="P867" s="341">
        <v>431.23424489422723</v>
      </c>
      <c r="Q867" s="341">
        <v>427.00485152881106</v>
      </c>
      <c r="R867" s="341">
        <v>2049.2463589268814</v>
      </c>
      <c r="S867" s="341"/>
    </row>
    <row r="868" spans="2:19">
      <c r="B868" s="341" t="s">
        <v>3526</v>
      </c>
      <c r="C868" s="341" t="s">
        <v>3527</v>
      </c>
      <c r="D868" s="342" t="s">
        <v>29</v>
      </c>
      <c r="E868" s="341" t="s">
        <v>1799</v>
      </c>
      <c r="F868" s="221"/>
      <c r="G868" s="221"/>
      <c r="H868" s="341">
        <v>6110.9069152048842</v>
      </c>
      <c r="I868" s="341">
        <v>6407.1067679247753</v>
      </c>
      <c r="J868" s="341">
        <v>6652.9842259581883</v>
      </c>
      <c r="K868" s="341">
        <v>6849.1581116553607</v>
      </c>
      <c r="L868" s="341">
        <v>6983.4329152649607</v>
      </c>
      <c r="M868" s="341">
        <v>6706.6636608960926</v>
      </c>
      <c r="N868" s="341">
        <v>6447.718040643842</v>
      </c>
      <c r="O868" s="341">
        <v>6219.8810863460676</v>
      </c>
      <c r="P868" s="341">
        <v>6026.0677077947003</v>
      </c>
      <c r="Q868" s="341">
        <v>5841.2434767599625</v>
      </c>
      <c r="R868" s="341">
        <v>33003.588936008171</v>
      </c>
      <c r="S868" s="341"/>
    </row>
    <row r="869" spans="2:19">
      <c r="B869" s="341" t="s">
        <v>3528</v>
      </c>
      <c r="C869" s="341" t="s">
        <v>3529</v>
      </c>
      <c r="D869" s="342" t="s">
        <v>29</v>
      </c>
      <c r="E869" s="341" t="s">
        <v>1799</v>
      </c>
      <c r="F869" s="221"/>
      <c r="G869" s="221"/>
      <c r="H869" s="341">
        <v>5066.0159010880261</v>
      </c>
      <c r="I869" s="341">
        <v>5219.0165670617453</v>
      </c>
      <c r="J869" s="341">
        <v>5387.5904935485351</v>
      </c>
      <c r="K869" s="341">
        <v>5502.4013339235307</v>
      </c>
      <c r="L869" s="341">
        <v>5543.3603997370819</v>
      </c>
      <c r="M869" s="341">
        <v>5260.3201176398779</v>
      </c>
      <c r="N869" s="341">
        <v>5020.6337820980725</v>
      </c>
      <c r="O869" s="341">
        <v>4811.1712192634695</v>
      </c>
      <c r="P869" s="341">
        <v>4624.33307023209</v>
      </c>
      <c r="Q869" s="341">
        <v>4448.1459188953449</v>
      </c>
      <c r="R869" s="341">
        <v>26718.38469535892</v>
      </c>
      <c r="S869" s="341"/>
    </row>
    <row r="870" spans="2:19">
      <c r="B870" s="341" t="s">
        <v>3530</v>
      </c>
      <c r="C870" s="341" t="s">
        <v>3531</v>
      </c>
      <c r="D870" s="342" t="s">
        <v>29</v>
      </c>
      <c r="E870" s="341" t="s">
        <v>1799</v>
      </c>
      <c r="F870" s="221"/>
      <c r="G870" s="221"/>
      <c r="H870" s="341">
        <v>1493.7569978788599</v>
      </c>
      <c r="I870" s="341">
        <v>1515.886773127434</v>
      </c>
      <c r="J870" s="341">
        <v>1534.4610414936931</v>
      </c>
      <c r="K870" s="341">
        <v>1533.6115363404595</v>
      </c>
      <c r="L870" s="341">
        <v>1511.5823196887131</v>
      </c>
      <c r="M870" s="341">
        <v>1423.9956599092388</v>
      </c>
      <c r="N870" s="341">
        <v>1347.2630015280236</v>
      </c>
      <c r="O870" s="341">
        <v>1283.9463610631833</v>
      </c>
      <c r="P870" s="341">
        <v>1232.7084512560143</v>
      </c>
      <c r="Q870" s="341">
        <v>1185.6926230406843</v>
      </c>
      <c r="R870" s="341">
        <v>7589.2986685291598</v>
      </c>
      <c r="S870" s="341"/>
    </row>
    <row r="871" spans="2:19">
      <c r="B871" s="341" t="s">
        <v>3532</v>
      </c>
      <c r="C871" s="341" t="s">
        <v>3533</v>
      </c>
      <c r="D871" s="342" t="s">
        <v>29</v>
      </c>
      <c r="E871" s="341" t="s">
        <v>1799</v>
      </c>
      <c r="F871" s="221"/>
      <c r="G871" s="221"/>
      <c r="H871" s="341">
        <v>1305.253506711101</v>
      </c>
      <c r="I871" s="341">
        <v>1343.282676468162</v>
      </c>
      <c r="J871" s="341">
        <v>1367.2919991932072</v>
      </c>
      <c r="K871" s="341">
        <v>1182.2913004549343</v>
      </c>
      <c r="L871" s="341">
        <v>971.31616231272017</v>
      </c>
      <c r="M871" s="341">
        <v>971.63748797572305</v>
      </c>
      <c r="N871" s="341">
        <v>975.03108611300956</v>
      </c>
      <c r="O871" s="341">
        <v>969.11612583048088</v>
      </c>
      <c r="P871" s="341">
        <v>965.70463512778065</v>
      </c>
      <c r="Q871" s="341">
        <v>962.83213022587006</v>
      </c>
      <c r="R871" s="341">
        <v>6169.4356451401245</v>
      </c>
      <c r="S871" s="341"/>
    </row>
    <row r="872" spans="2:19">
      <c r="B872" s="341" t="s">
        <v>3534</v>
      </c>
      <c r="C872" s="341" t="s">
        <v>3535</v>
      </c>
      <c r="D872" s="342" t="s">
        <v>29</v>
      </c>
      <c r="E872" s="341" t="s">
        <v>1799</v>
      </c>
      <c r="F872" s="221"/>
      <c r="G872" s="221"/>
      <c r="H872" s="341">
        <v>142.60837235292476</v>
      </c>
      <c r="I872" s="341">
        <v>137.86796897266737</v>
      </c>
      <c r="J872" s="341">
        <v>133.67426155330338</v>
      </c>
      <c r="K872" s="341">
        <v>129.75895627312403</v>
      </c>
      <c r="L872" s="341">
        <v>126.05383282677437</v>
      </c>
      <c r="M872" s="341">
        <v>0</v>
      </c>
      <c r="N872" s="341">
        <v>0</v>
      </c>
      <c r="O872" s="341">
        <v>0</v>
      </c>
      <c r="P872" s="341">
        <v>0</v>
      </c>
      <c r="Q872" s="341">
        <v>0</v>
      </c>
      <c r="R872" s="341">
        <v>669.96339197879388</v>
      </c>
      <c r="S872" s="341"/>
    </row>
    <row r="873" spans="2:19">
      <c r="B873" s="341" t="s">
        <v>3536</v>
      </c>
      <c r="C873" s="341" t="s">
        <v>3537</v>
      </c>
      <c r="D873" s="342" t="s">
        <v>29</v>
      </c>
      <c r="E873" s="341" t="s">
        <v>1799</v>
      </c>
      <c r="F873" s="221"/>
      <c r="G873" s="221"/>
      <c r="H873" s="341">
        <v>2828.8007241564364</v>
      </c>
      <c r="I873" s="341">
        <v>2755.6992019104018</v>
      </c>
      <c r="J873" s="341">
        <v>2680.200642112944</v>
      </c>
      <c r="K873" s="341">
        <v>2587.0662871752011</v>
      </c>
      <c r="L873" s="341">
        <v>2496.9728870243603</v>
      </c>
      <c r="M873" s="341">
        <v>0</v>
      </c>
      <c r="N873" s="341">
        <v>0</v>
      </c>
      <c r="O873" s="341">
        <v>0</v>
      </c>
      <c r="P873" s="341">
        <v>0</v>
      </c>
      <c r="Q873" s="341">
        <v>0</v>
      </c>
      <c r="R873" s="341">
        <v>13348.739742379343</v>
      </c>
      <c r="S873" s="341"/>
    </row>
    <row r="874" spans="2:19">
      <c r="B874" s="341" t="s">
        <v>3538</v>
      </c>
      <c r="C874" s="341" t="s">
        <v>3539</v>
      </c>
      <c r="D874" s="342" t="s">
        <v>29</v>
      </c>
      <c r="E874" s="341" t="s">
        <v>1799</v>
      </c>
      <c r="F874" s="221"/>
      <c r="G874" s="221"/>
      <c r="H874" s="341">
        <v>2357.4675458012593</v>
      </c>
      <c r="I874" s="341">
        <v>2247.7827750415299</v>
      </c>
      <c r="J874" s="341">
        <v>2155.0804810546742</v>
      </c>
      <c r="K874" s="341">
        <v>2064.5522831526696</v>
      </c>
      <c r="L874" s="341">
        <v>1978.8330635133252</v>
      </c>
      <c r="M874" s="341">
        <v>0</v>
      </c>
      <c r="N874" s="341">
        <v>0</v>
      </c>
      <c r="O874" s="341">
        <v>0</v>
      </c>
      <c r="P874" s="341">
        <v>0</v>
      </c>
      <c r="Q874" s="341">
        <v>0</v>
      </c>
      <c r="R874" s="341">
        <v>10803.716148563457</v>
      </c>
      <c r="S874" s="341"/>
    </row>
    <row r="875" spans="2:19">
      <c r="B875" s="341" t="s">
        <v>3540</v>
      </c>
      <c r="C875" s="341" t="s">
        <v>3541</v>
      </c>
      <c r="D875" s="342" t="s">
        <v>29</v>
      </c>
      <c r="E875" s="341" t="s">
        <v>1799</v>
      </c>
      <c r="F875" s="221"/>
      <c r="G875" s="221"/>
      <c r="H875" s="341">
        <v>725.30159290236043</v>
      </c>
      <c r="I875" s="341">
        <v>699.1862556237985</v>
      </c>
      <c r="J875" s="341">
        <v>673.31906936151813</v>
      </c>
      <c r="K875" s="341">
        <v>647.11017474786956</v>
      </c>
      <c r="L875" s="341">
        <v>620.31040002203417</v>
      </c>
      <c r="M875" s="341">
        <v>0</v>
      </c>
      <c r="N875" s="341">
        <v>0</v>
      </c>
      <c r="O875" s="341">
        <v>0</v>
      </c>
      <c r="P875" s="341">
        <v>0</v>
      </c>
      <c r="Q875" s="341">
        <v>0</v>
      </c>
      <c r="R875" s="341">
        <v>3365.2274926575806</v>
      </c>
      <c r="S875" s="341"/>
    </row>
    <row r="876" spans="2:19">
      <c r="B876" s="341" t="s">
        <v>3542</v>
      </c>
      <c r="C876" s="341" t="s">
        <v>3543</v>
      </c>
      <c r="D876" s="342" t="s">
        <v>29</v>
      </c>
      <c r="E876" s="341" t="s">
        <v>1799</v>
      </c>
      <c r="F876" s="221"/>
      <c r="G876" s="221"/>
      <c r="H876" s="341">
        <v>643.18746154128849</v>
      </c>
      <c r="I876" s="341">
        <v>649.1586548805401</v>
      </c>
      <c r="J876" s="341">
        <v>655.97842602710716</v>
      </c>
      <c r="K876" s="341">
        <v>663.04150070241678</v>
      </c>
      <c r="L876" s="341">
        <v>670.18401734032125</v>
      </c>
      <c r="M876" s="341">
        <v>0</v>
      </c>
      <c r="N876" s="341">
        <v>0</v>
      </c>
      <c r="O876" s="341">
        <v>0</v>
      </c>
      <c r="P876" s="341">
        <v>0</v>
      </c>
      <c r="Q876" s="341">
        <v>0</v>
      </c>
      <c r="R876" s="341">
        <v>3281.5500604916738</v>
      </c>
      <c r="S876" s="341"/>
    </row>
    <row r="877" spans="2:19">
      <c r="B877" s="341" t="s">
        <v>3544</v>
      </c>
      <c r="C877" s="341" t="s">
        <v>3545</v>
      </c>
      <c r="D877" s="342" t="s">
        <v>29</v>
      </c>
      <c r="E877" s="341" t="s">
        <v>1799</v>
      </c>
      <c r="F877" s="221"/>
      <c r="G877" s="221"/>
      <c r="H877" s="341">
        <v>141.99235208033485</v>
      </c>
      <c r="I877" s="341">
        <v>135.99972519624188</v>
      </c>
      <c r="J877" s="341">
        <v>130.48830347360371</v>
      </c>
      <c r="K877" s="341">
        <v>125.3161891296438</v>
      </c>
      <c r="L877" s="341">
        <v>120.44032983312835</v>
      </c>
      <c r="M877" s="341">
        <v>238.72132251037186</v>
      </c>
      <c r="N877" s="341">
        <v>231.32499800429326</v>
      </c>
      <c r="O877" s="341">
        <v>227.12377456967062</v>
      </c>
      <c r="P877" s="341">
        <v>228.15382669163304</v>
      </c>
      <c r="Q877" s="341">
        <v>231.74341100191489</v>
      </c>
      <c r="R877" s="341">
        <v>654.23689971295255</v>
      </c>
      <c r="S877" s="341"/>
    </row>
    <row r="878" spans="2:19">
      <c r="B878" s="341" t="s">
        <v>3546</v>
      </c>
      <c r="C878" s="341" t="s">
        <v>3547</v>
      </c>
      <c r="D878" s="342" t="s">
        <v>29</v>
      </c>
      <c r="E878" s="341" t="s">
        <v>1799</v>
      </c>
      <c r="F878" s="221"/>
      <c r="G878" s="221"/>
      <c r="H878" s="341">
        <v>2794.2945367851039</v>
      </c>
      <c r="I878" s="341">
        <v>2670.2601396414361</v>
      </c>
      <c r="J878" s="341">
        <v>2553.0466410534891</v>
      </c>
      <c r="K878" s="341">
        <v>2441.2360055699605</v>
      </c>
      <c r="L878" s="341">
        <v>2335.0800609927855</v>
      </c>
      <c r="M878" s="341">
        <v>4640.5477516873761</v>
      </c>
      <c r="N878" s="341">
        <v>4461.3752783639829</v>
      </c>
      <c r="O878" s="341">
        <v>4303.7278519420397</v>
      </c>
      <c r="P878" s="341">
        <v>4169.6223885463532</v>
      </c>
      <c r="Q878" s="341">
        <v>4041.7367939866581</v>
      </c>
      <c r="R878" s="341">
        <v>12793.917384042776</v>
      </c>
      <c r="S878" s="341"/>
    </row>
    <row r="879" spans="2:19">
      <c r="B879" s="341" t="s">
        <v>3548</v>
      </c>
      <c r="C879" s="341" t="s">
        <v>3549</v>
      </c>
      <c r="D879" s="342" t="s">
        <v>29</v>
      </c>
      <c r="E879" s="341" t="s">
        <v>1799</v>
      </c>
      <c r="F879" s="221"/>
      <c r="G879" s="221"/>
      <c r="H879" s="341">
        <v>2345.6935761215773</v>
      </c>
      <c r="I879" s="341">
        <v>2214.5118870123529</v>
      </c>
      <c r="J879" s="341">
        <v>2093.5274154805056</v>
      </c>
      <c r="K879" s="341">
        <v>1980.0978157473671</v>
      </c>
      <c r="L879" s="341">
        <v>1874.7416001514327</v>
      </c>
      <c r="M879" s="341">
        <v>3656.8137134046874</v>
      </c>
      <c r="N879" s="341">
        <v>3490.1911012587484</v>
      </c>
      <c r="O879" s="341">
        <v>3344.5791318179745</v>
      </c>
      <c r="P879" s="341">
        <v>3214.69496311996</v>
      </c>
      <c r="Q879" s="341">
        <v>3092.2150423688663</v>
      </c>
      <c r="R879" s="341">
        <v>10508.572294513235</v>
      </c>
      <c r="S879" s="341"/>
    </row>
    <row r="880" spans="2:19">
      <c r="B880" s="341" t="s">
        <v>3550</v>
      </c>
      <c r="C880" s="341" t="s">
        <v>3551</v>
      </c>
      <c r="D880" s="342" t="s">
        <v>29</v>
      </c>
      <c r="E880" s="341" t="s">
        <v>1799</v>
      </c>
      <c r="F880" s="221"/>
      <c r="G880" s="221"/>
      <c r="H880" s="341">
        <v>722.16853361840845</v>
      </c>
      <c r="I880" s="341">
        <v>689.7116083916311</v>
      </c>
      <c r="J880" s="341">
        <v>657.27135528162535</v>
      </c>
      <c r="K880" s="341">
        <v>624.95401763043537</v>
      </c>
      <c r="L880" s="341">
        <v>592.68637456063755</v>
      </c>
      <c r="M880" s="341">
        <v>1147.7667931387671</v>
      </c>
      <c r="N880" s="341">
        <v>1091.0113805927635</v>
      </c>
      <c r="O880" s="341">
        <v>1045.9073373950723</v>
      </c>
      <c r="P880" s="341">
        <v>1011.5392440744973</v>
      </c>
      <c r="Q880" s="341">
        <v>980.36540203229015</v>
      </c>
      <c r="R880" s="341">
        <v>3286.7918894827376</v>
      </c>
      <c r="S880" s="341"/>
    </row>
    <row r="881" spans="2:19">
      <c r="B881" s="341" t="s">
        <v>3552</v>
      </c>
      <c r="C881" s="341" t="s">
        <v>3553</v>
      </c>
      <c r="D881" s="342" t="s">
        <v>29</v>
      </c>
      <c r="E881" s="341" t="s">
        <v>1799</v>
      </c>
      <c r="F881" s="221"/>
      <c r="G881" s="221"/>
      <c r="H881" s="341">
        <v>640.40910772623681</v>
      </c>
      <c r="I881" s="341">
        <v>640.36192982590649</v>
      </c>
      <c r="J881" s="341">
        <v>640.34400439481419</v>
      </c>
      <c r="K881" s="341">
        <v>640.33987702501781</v>
      </c>
      <c r="L881" s="341">
        <v>640.33899078881961</v>
      </c>
      <c r="M881" s="341">
        <v>1310.8443337921437</v>
      </c>
      <c r="N881" s="341">
        <v>1314.2379319294303</v>
      </c>
      <c r="O881" s="341">
        <v>1320.7209307284822</v>
      </c>
      <c r="P881" s="341">
        <v>1329.7073991073626</v>
      </c>
      <c r="Q881" s="341">
        <v>1339.2328532870326</v>
      </c>
      <c r="R881" s="341">
        <v>3201.793909760795</v>
      </c>
      <c r="S881" s="341"/>
    </row>
    <row r="882" spans="2:19">
      <c r="B882" s="341" t="s">
        <v>3554</v>
      </c>
      <c r="C882" s="341" t="s">
        <v>3555</v>
      </c>
      <c r="D882" s="342" t="s">
        <v>29</v>
      </c>
      <c r="E882" s="341" t="s">
        <v>1799</v>
      </c>
      <c r="F882" s="221"/>
      <c r="G882" s="221"/>
      <c r="H882" s="341">
        <v>0</v>
      </c>
      <c r="I882" s="341">
        <v>0</v>
      </c>
      <c r="J882" s="341">
        <v>0</v>
      </c>
      <c r="K882" s="341">
        <v>0</v>
      </c>
      <c r="L882" s="341">
        <v>0</v>
      </c>
      <c r="M882" s="341">
        <v>0</v>
      </c>
      <c r="N882" s="341">
        <v>0</v>
      </c>
      <c r="O882" s="341">
        <v>0</v>
      </c>
      <c r="P882" s="341">
        <v>0</v>
      </c>
      <c r="Q882" s="341">
        <v>0</v>
      </c>
      <c r="R882" s="341">
        <v>0</v>
      </c>
      <c r="S882" s="341"/>
    </row>
    <row r="883" spans="2:19">
      <c r="B883" s="341" t="s">
        <v>3556</v>
      </c>
      <c r="C883" s="341" t="s">
        <v>3557</v>
      </c>
      <c r="D883" s="342" t="s">
        <v>29</v>
      </c>
      <c r="E883" s="341" t="s">
        <v>1799</v>
      </c>
      <c r="F883" s="221"/>
      <c r="G883" s="221"/>
      <c r="H883" s="341">
        <v>0</v>
      </c>
      <c r="I883" s="341">
        <v>0</v>
      </c>
      <c r="J883" s="341">
        <v>0</v>
      </c>
      <c r="K883" s="341">
        <v>0</v>
      </c>
      <c r="L883" s="341">
        <v>0</v>
      </c>
      <c r="M883" s="341">
        <v>0</v>
      </c>
      <c r="N883" s="341">
        <v>0</v>
      </c>
      <c r="O883" s="341">
        <v>0</v>
      </c>
      <c r="P883" s="341">
        <v>0</v>
      </c>
      <c r="Q883" s="341">
        <v>0</v>
      </c>
      <c r="R883" s="341">
        <v>0</v>
      </c>
      <c r="S883" s="341"/>
    </row>
    <row r="884" spans="2:19">
      <c r="B884" s="341" t="s">
        <v>3558</v>
      </c>
      <c r="C884" s="341" t="s">
        <v>3559</v>
      </c>
      <c r="D884" s="342" t="s">
        <v>29</v>
      </c>
      <c r="E884" s="341" t="s">
        <v>1799</v>
      </c>
      <c r="F884" s="221"/>
      <c r="G884" s="221"/>
      <c r="H884" s="341">
        <v>0</v>
      </c>
      <c r="I884" s="341">
        <v>0</v>
      </c>
      <c r="J884" s="341">
        <v>0</v>
      </c>
      <c r="K884" s="341">
        <v>0</v>
      </c>
      <c r="L884" s="341">
        <v>0</v>
      </c>
      <c r="M884" s="341">
        <v>0</v>
      </c>
      <c r="N884" s="341">
        <v>0</v>
      </c>
      <c r="O884" s="341">
        <v>0</v>
      </c>
      <c r="P884" s="341">
        <v>0</v>
      </c>
      <c r="Q884" s="341">
        <v>0</v>
      </c>
      <c r="R884" s="341">
        <v>0</v>
      </c>
      <c r="S884" s="341"/>
    </row>
    <row r="885" spans="2:19">
      <c r="B885" s="341" t="s">
        <v>3560</v>
      </c>
      <c r="C885" s="341" t="s">
        <v>3561</v>
      </c>
      <c r="D885" s="342" t="s">
        <v>29</v>
      </c>
      <c r="E885" s="341" t="s">
        <v>1799</v>
      </c>
      <c r="F885" s="221"/>
      <c r="G885" s="221"/>
      <c r="H885" s="341">
        <v>0</v>
      </c>
      <c r="I885" s="341">
        <v>0</v>
      </c>
      <c r="J885" s="341">
        <v>0</v>
      </c>
      <c r="K885" s="341">
        <v>0</v>
      </c>
      <c r="L885" s="341">
        <v>0</v>
      </c>
      <c r="M885" s="341">
        <v>0</v>
      </c>
      <c r="N885" s="341">
        <v>0</v>
      </c>
      <c r="O885" s="341">
        <v>0</v>
      </c>
      <c r="P885" s="341">
        <v>0</v>
      </c>
      <c r="Q885" s="341">
        <v>0</v>
      </c>
      <c r="R885" s="341">
        <v>0</v>
      </c>
      <c r="S885" s="341"/>
    </row>
    <row r="886" spans="2:19">
      <c r="B886" s="341" t="s">
        <v>3562</v>
      </c>
      <c r="C886" s="341" t="s">
        <v>3563</v>
      </c>
      <c r="D886" s="342" t="s">
        <v>29</v>
      </c>
      <c r="E886" s="341" t="s">
        <v>1799</v>
      </c>
      <c r="F886" s="221"/>
      <c r="G886" s="221"/>
      <c r="H886" s="341">
        <v>0</v>
      </c>
      <c r="I886" s="341">
        <v>0</v>
      </c>
      <c r="J886" s="341">
        <v>0</v>
      </c>
      <c r="K886" s="341">
        <v>0</v>
      </c>
      <c r="L886" s="341">
        <v>0</v>
      </c>
      <c r="M886" s="341">
        <v>0</v>
      </c>
      <c r="N886" s="341">
        <v>0</v>
      </c>
      <c r="O886" s="341">
        <v>0</v>
      </c>
      <c r="P886" s="341">
        <v>0</v>
      </c>
      <c r="Q886" s="341">
        <v>0</v>
      </c>
      <c r="R886" s="341">
        <v>0</v>
      </c>
      <c r="S886" s="341"/>
    </row>
    <row r="887" spans="2:19">
      <c r="B887" s="341" t="s">
        <v>3564</v>
      </c>
      <c r="C887" s="341" t="s">
        <v>3565</v>
      </c>
      <c r="D887" s="342" t="s">
        <v>29</v>
      </c>
      <c r="E887" s="341" t="s">
        <v>1799</v>
      </c>
      <c r="F887" s="221"/>
      <c r="G887" s="221"/>
      <c r="H887" s="341">
        <v>342.99014340978403</v>
      </c>
      <c r="I887" s="341">
        <v>384.55757023464622</v>
      </c>
      <c r="J887" s="341">
        <v>457.0572461449263</v>
      </c>
      <c r="K887" s="341">
        <v>534.76768878092059</v>
      </c>
      <c r="L887" s="341">
        <v>558.80419630622191</v>
      </c>
      <c r="M887" s="341">
        <v>549.2435706011147</v>
      </c>
      <c r="N887" s="341">
        <v>540.71772624876803</v>
      </c>
      <c r="O887" s="341">
        <v>536.18541708346504</v>
      </c>
      <c r="P887" s="341">
        <v>538.18910671860044</v>
      </c>
      <c r="Q887" s="341">
        <v>543.56895255030201</v>
      </c>
      <c r="R887" s="341">
        <v>2278.1768448764992</v>
      </c>
      <c r="S887" s="341"/>
    </row>
    <row r="888" spans="2:19">
      <c r="B888" s="341" t="s">
        <v>3566</v>
      </c>
      <c r="C888" s="341" t="s">
        <v>3567</v>
      </c>
      <c r="D888" s="342" t="s">
        <v>29</v>
      </c>
      <c r="E888" s="341" t="s">
        <v>1799</v>
      </c>
      <c r="F888" s="221"/>
      <c r="G888" s="221"/>
      <c r="H888" s="341">
        <v>6491.382356542028</v>
      </c>
      <c r="I888" s="341">
        <v>6942.4303354103504</v>
      </c>
      <c r="J888" s="341">
        <v>7358.4439166410457</v>
      </c>
      <c r="K888" s="341">
        <v>7734.5032177750654</v>
      </c>
      <c r="L888" s="341">
        <v>8051.7436634768501</v>
      </c>
      <c r="M888" s="341">
        <v>7887.2875326095273</v>
      </c>
      <c r="N888" s="341">
        <v>7734.4129452193201</v>
      </c>
      <c r="O888" s="341">
        <v>7610.3314472633392</v>
      </c>
      <c r="P888" s="341">
        <v>7520.6550386074114</v>
      </c>
      <c r="Q888" s="341">
        <v>7435.7904526980847</v>
      </c>
      <c r="R888" s="341">
        <v>36578.503489845338</v>
      </c>
      <c r="S888" s="341"/>
    </row>
    <row r="889" spans="2:19">
      <c r="B889" s="341" t="s">
        <v>3568</v>
      </c>
      <c r="C889" s="341" t="s">
        <v>3569</v>
      </c>
      <c r="D889" s="342" t="s">
        <v>29</v>
      </c>
      <c r="E889" s="341" t="s">
        <v>1799</v>
      </c>
      <c r="F889" s="221"/>
      <c r="G889" s="221"/>
      <c r="H889" s="341">
        <v>5381.4346535798286</v>
      </c>
      <c r="I889" s="341">
        <v>5655.0733815716012</v>
      </c>
      <c r="J889" s="341">
        <v>5958.8721611459441</v>
      </c>
      <c r="K889" s="341">
        <v>6213.6601504787741</v>
      </c>
      <c r="L889" s="341">
        <v>6391.371910423527</v>
      </c>
      <c r="M889" s="341">
        <v>6186.3333811274751</v>
      </c>
      <c r="N889" s="341">
        <v>6022.5423433043316</v>
      </c>
      <c r="O889" s="341">
        <v>5886.7054080030202</v>
      </c>
      <c r="P889" s="341">
        <v>5771.2617068431891</v>
      </c>
      <c r="Q889" s="341">
        <v>5662.4040904174681</v>
      </c>
      <c r="R889" s="341">
        <v>29600.412257199678</v>
      </c>
      <c r="S889" s="341"/>
    </row>
    <row r="890" spans="2:19">
      <c r="B890" s="341" t="s">
        <v>3570</v>
      </c>
      <c r="C890" s="341" t="s">
        <v>3571</v>
      </c>
      <c r="D890" s="342" t="s">
        <v>29</v>
      </c>
      <c r="E890" s="341" t="s">
        <v>1799</v>
      </c>
      <c r="F890" s="221"/>
      <c r="G890" s="221"/>
      <c r="H890" s="341">
        <v>1586.7608450826672</v>
      </c>
      <c r="I890" s="341">
        <v>1642.5414309454136</v>
      </c>
      <c r="J890" s="341">
        <v>1697.1700416854269</v>
      </c>
      <c r="K890" s="341">
        <v>1731.8512975276324</v>
      </c>
      <c r="L890" s="341">
        <v>1742.8209753075939</v>
      </c>
      <c r="M890" s="341">
        <v>1674.6722040615275</v>
      </c>
      <c r="N890" s="341">
        <v>1616.1203597843512</v>
      </c>
      <c r="O890" s="341">
        <v>1570.9717328275635</v>
      </c>
      <c r="P890" s="341">
        <v>1538.4452141287361</v>
      </c>
      <c r="Q890" s="341">
        <v>1509.3638745445448</v>
      </c>
      <c r="R890" s="341">
        <v>8401.1445905487344</v>
      </c>
      <c r="S890" s="341"/>
    </row>
    <row r="891" spans="2:19">
      <c r="B891" s="341" t="s">
        <v>3572</v>
      </c>
      <c r="C891" s="341" t="s">
        <v>3573</v>
      </c>
      <c r="D891" s="342" t="s">
        <v>29</v>
      </c>
      <c r="E891" s="341" t="s">
        <v>1799</v>
      </c>
      <c r="F891" s="221"/>
      <c r="G891" s="221"/>
      <c r="H891" s="341">
        <v>1386.5208064611757</v>
      </c>
      <c r="I891" s="341">
        <v>1455.5159980835308</v>
      </c>
      <c r="J891" s="341">
        <v>1512.2749659437509</v>
      </c>
      <c r="K891" s="341">
        <v>1335.1182318531785</v>
      </c>
      <c r="L891" s="341">
        <v>1119.9060476458185</v>
      </c>
      <c r="M891" s="341">
        <v>1142.6820596074165</v>
      </c>
      <c r="N891" s="341">
        <v>1169.606519219112</v>
      </c>
      <c r="O891" s="341">
        <v>1185.7614038069046</v>
      </c>
      <c r="P891" s="341">
        <v>1205.2190221138669</v>
      </c>
      <c r="Q891" s="341">
        <v>1225.6667591359662</v>
      </c>
      <c r="R891" s="341">
        <v>6809.3360499874543</v>
      </c>
      <c r="S891" s="341"/>
    </row>
    <row r="892" spans="2:19">
      <c r="B892" s="341" t="s">
        <v>3574</v>
      </c>
      <c r="C892" s="341" t="s">
        <v>3575</v>
      </c>
      <c r="D892" s="342" t="s">
        <v>29</v>
      </c>
      <c r="E892" s="341" t="s">
        <v>1799</v>
      </c>
      <c r="F892" s="221"/>
      <c r="G892" s="221"/>
      <c r="H892" s="341">
        <v>15189.088805075484</v>
      </c>
      <c r="I892" s="341">
        <v>16080.118716245543</v>
      </c>
      <c r="J892" s="341">
        <v>16983.818331561095</v>
      </c>
      <c r="K892" s="341">
        <v>17549.90058641557</v>
      </c>
      <c r="L892" s="341">
        <v>17864.646793160009</v>
      </c>
      <c r="M892" s="341">
        <v>17440.218748007061</v>
      </c>
      <c r="N892" s="341">
        <v>17083.399893775881</v>
      </c>
      <c r="O892" s="341">
        <v>16789.955408984293</v>
      </c>
      <c r="P892" s="341">
        <v>16573.770088411806</v>
      </c>
      <c r="Q892" s="341">
        <v>16376.794129346365</v>
      </c>
      <c r="R892" s="341">
        <v>83667.573232457697</v>
      </c>
      <c r="S892" s="341"/>
    </row>
    <row r="893" spans="2:19">
      <c r="B893" s="341" t="s">
        <v>3576</v>
      </c>
      <c r="C893" s="341" t="s">
        <v>3577</v>
      </c>
      <c r="D893" s="342" t="s">
        <v>29</v>
      </c>
      <c r="E893" s="341" t="s">
        <v>1799</v>
      </c>
      <c r="F893" s="221"/>
      <c r="G893" s="221"/>
      <c r="H893" s="341">
        <v>38.285946554104214</v>
      </c>
      <c r="I893" s="341">
        <v>81.037042626187926</v>
      </c>
      <c r="J893" s="341">
        <v>149.07625059895611</v>
      </c>
      <c r="K893" s="341">
        <v>218.47930927087805</v>
      </c>
      <c r="L893" s="341">
        <v>238.16751818500836</v>
      </c>
      <c r="M893" s="341">
        <v>228.30766314556098</v>
      </c>
      <c r="N893" s="341">
        <v>219.43906943343748</v>
      </c>
      <c r="O893" s="341">
        <v>211.09755095371162</v>
      </c>
      <c r="P893" s="341">
        <v>203.08041820259422</v>
      </c>
      <c r="Q893" s="341">
        <v>195.26144052689614</v>
      </c>
      <c r="R893" s="341">
        <v>725.04606723513461</v>
      </c>
      <c r="S893" s="341"/>
    </row>
    <row r="894" spans="2:19">
      <c r="B894" s="341" t="s">
        <v>3578</v>
      </c>
      <c r="C894" s="341" t="s">
        <v>3579</v>
      </c>
      <c r="D894" s="342" t="s">
        <v>29</v>
      </c>
      <c r="E894" s="341" t="s">
        <v>1799</v>
      </c>
      <c r="F894" s="221"/>
      <c r="G894" s="221"/>
      <c r="H894" s="341">
        <v>487.81165426334434</v>
      </c>
      <c r="I894" s="341">
        <v>981.14742637293762</v>
      </c>
      <c r="J894" s="341">
        <v>1419.7369427917554</v>
      </c>
      <c r="K894" s="341">
        <v>1820.8558189101982</v>
      </c>
      <c r="L894" s="341">
        <v>2151.3799672478144</v>
      </c>
      <c r="M894" s="341">
        <v>2066.1159092087169</v>
      </c>
      <c r="N894" s="341">
        <v>1986.3427622798595</v>
      </c>
      <c r="O894" s="341">
        <v>1916.1532344040277</v>
      </c>
      <c r="P894" s="341">
        <v>1856.4453192483466</v>
      </c>
      <c r="Q894" s="341">
        <v>1799.5066827733046</v>
      </c>
      <c r="R894" s="341">
        <v>6860.9318095860499</v>
      </c>
      <c r="S894" s="341"/>
    </row>
    <row r="895" spans="2:19">
      <c r="B895" s="341" t="s">
        <v>3580</v>
      </c>
      <c r="C895" s="341" t="s">
        <v>3581</v>
      </c>
      <c r="D895" s="342" t="s">
        <v>29</v>
      </c>
      <c r="E895" s="341" t="s">
        <v>1799</v>
      </c>
      <c r="F895" s="221"/>
      <c r="G895" s="221"/>
      <c r="H895" s="341">
        <v>362.85477916519022</v>
      </c>
      <c r="I895" s="341">
        <v>756.72190500786303</v>
      </c>
      <c r="J895" s="341">
        <v>1138.982597013355</v>
      </c>
      <c r="K895" s="341">
        <v>1457.751235023494</v>
      </c>
      <c r="L895" s="341">
        <v>1689.7857360723237</v>
      </c>
      <c r="M895" s="341">
        <v>1603.5064042351901</v>
      </c>
      <c r="N895" s="341">
        <v>1530.4426808393239</v>
      </c>
      <c r="O895" s="341">
        <v>1466.5920874454951</v>
      </c>
      <c r="P895" s="341">
        <v>1409.63810711213</v>
      </c>
      <c r="Q895" s="341">
        <v>1355.9308765264786</v>
      </c>
      <c r="R895" s="341">
        <v>5406.0962522822256</v>
      </c>
      <c r="S895" s="341"/>
    </row>
    <row r="896" spans="2:19">
      <c r="B896" s="341" t="s">
        <v>3582</v>
      </c>
      <c r="C896" s="341" t="s">
        <v>3583</v>
      </c>
      <c r="D896" s="342" t="s">
        <v>29</v>
      </c>
      <c r="E896" s="341" t="s">
        <v>1799</v>
      </c>
      <c r="F896" s="221"/>
      <c r="G896" s="221"/>
      <c r="H896" s="341">
        <v>46.286871358091048</v>
      </c>
      <c r="I896" s="341">
        <v>126.98890911200441</v>
      </c>
      <c r="J896" s="341">
        <v>203.87061685054951</v>
      </c>
      <c r="K896" s="341">
        <v>261.54734396215446</v>
      </c>
      <c r="L896" s="341">
        <v>298.58554510604154</v>
      </c>
      <c r="M896" s="341">
        <v>276.22886677047177</v>
      </c>
      <c r="N896" s="341">
        <v>256.25162093525995</v>
      </c>
      <c r="O896" s="341">
        <v>238.03902366811096</v>
      </c>
      <c r="P896" s="341">
        <v>221.16920718151701</v>
      </c>
      <c r="Q896" s="341">
        <v>205.3272210083941</v>
      </c>
      <c r="R896" s="341">
        <v>937.279286388841</v>
      </c>
      <c r="S896" s="341"/>
    </row>
    <row r="897" spans="2:19">
      <c r="B897" s="341" t="s">
        <v>3584</v>
      </c>
      <c r="C897" s="341" t="s">
        <v>3585</v>
      </c>
      <c r="D897" s="342" t="s">
        <v>29</v>
      </c>
      <c r="E897" s="341" t="s">
        <v>1799</v>
      </c>
      <c r="F897" s="221"/>
      <c r="G897" s="221"/>
      <c r="H897" s="341">
        <v>21.656937443575494</v>
      </c>
      <c r="I897" s="341">
        <v>53.762091761715176</v>
      </c>
      <c r="J897" s="341">
        <v>70.969568771285921</v>
      </c>
      <c r="K897" s="341">
        <v>-121.09007727250011</v>
      </c>
      <c r="L897" s="341">
        <v>-339.2068458164207</v>
      </c>
      <c r="M897" s="341">
        <v>-339.2068458164207</v>
      </c>
      <c r="N897" s="341">
        <v>-339.2068458164207</v>
      </c>
      <c r="O897" s="341">
        <v>-351.60480489800136</v>
      </c>
      <c r="P897" s="341">
        <v>-364.00276397958197</v>
      </c>
      <c r="Q897" s="341">
        <v>-376.40072306116258</v>
      </c>
      <c r="R897" s="341">
        <v>-313.90832511234419</v>
      </c>
      <c r="S897" s="341"/>
    </row>
    <row r="898" spans="2:19">
      <c r="B898" s="341" t="s">
        <v>3586</v>
      </c>
      <c r="C898" s="341" t="s">
        <v>3587</v>
      </c>
      <c r="D898" s="342" t="s">
        <v>29</v>
      </c>
      <c r="E898" s="341" t="s">
        <v>1799</v>
      </c>
      <c r="F898" s="221"/>
      <c r="G898" s="221"/>
      <c r="H898" s="341">
        <v>0.59369139907639557</v>
      </c>
      <c r="I898" s="341">
        <v>1.8873982144022661</v>
      </c>
      <c r="J898" s="341">
        <v>3.7153612251509327</v>
      </c>
      <c r="K898" s="341">
        <v>6.0590993717371386</v>
      </c>
      <c r="L898" s="341">
        <v>7.6858386932206244</v>
      </c>
      <c r="M898" s="341">
        <v>8.0082852615740965</v>
      </c>
      <c r="N898" s="341">
        <v>7.8404969374504203</v>
      </c>
      <c r="O898" s="341">
        <v>7.6899131230853088</v>
      </c>
      <c r="P898" s="341">
        <v>7.5456820592700184</v>
      </c>
      <c r="Q898" s="341">
        <v>7.4023160706835949</v>
      </c>
      <c r="R898" s="341">
        <v>19.941388903587359</v>
      </c>
      <c r="S898" s="341"/>
    </row>
    <row r="899" spans="2:19">
      <c r="B899" s="341" t="s">
        <v>3588</v>
      </c>
      <c r="C899" s="341" t="s">
        <v>3589</v>
      </c>
      <c r="D899" s="342" t="s">
        <v>29</v>
      </c>
      <c r="E899" s="341" t="s">
        <v>1799</v>
      </c>
      <c r="F899" s="221"/>
      <c r="G899" s="221"/>
      <c r="H899" s="341">
        <v>7.5643835289826464</v>
      </c>
      <c r="I899" s="341">
        <v>23.235344378054112</v>
      </c>
      <c r="J899" s="341">
        <v>38.764178141320734</v>
      </c>
      <c r="K899" s="341">
        <v>53.420695291448659</v>
      </c>
      <c r="L899" s="341">
        <v>66.856839176876122</v>
      </c>
      <c r="M899" s="341">
        <v>72.40451672442066</v>
      </c>
      <c r="N899" s="341">
        <v>70.96263912399327</v>
      </c>
      <c r="O899" s="341">
        <v>69.703374246543078</v>
      </c>
      <c r="P899" s="341">
        <v>68.73091120976477</v>
      </c>
      <c r="Q899" s="341">
        <v>67.937907265203052</v>
      </c>
      <c r="R899" s="341">
        <v>189.84144051668227</v>
      </c>
      <c r="S899" s="341"/>
    </row>
    <row r="900" spans="2:19">
      <c r="B900" s="341" t="s">
        <v>3590</v>
      </c>
      <c r="C900" s="341" t="s">
        <v>3591</v>
      </c>
      <c r="D900" s="342" t="s">
        <v>29</v>
      </c>
      <c r="E900" s="341" t="s">
        <v>1799</v>
      </c>
      <c r="F900" s="221"/>
      <c r="G900" s="221"/>
      <c r="H900" s="341">
        <v>5.6267059036847842</v>
      </c>
      <c r="I900" s="341">
        <v>17.708968314578865</v>
      </c>
      <c r="J900" s="341">
        <v>30.607649399300726</v>
      </c>
      <c r="K900" s="341">
        <v>42.806775486772729</v>
      </c>
      <c r="L900" s="341">
        <v>52.97630463255031</v>
      </c>
      <c r="M900" s="341">
        <v>56.538105272942076</v>
      </c>
      <c r="N900" s="341">
        <v>54.878609749133012</v>
      </c>
      <c r="O900" s="341">
        <v>53.530723993355075</v>
      </c>
      <c r="P900" s="341">
        <v>52.400465967840248</v>
      </c>
      <c r="Q900" s="341">
        <v>51.392077642722008</v>
      </c>
      <c r="R900" s="341">
        <v>149.72640373688739</v>
      </c>
      <c r="S900" s="341"/>
    </row>
    <row r="901" spans="2:19">
      <c r="B901" s="341" t="s">
        <v>3592</v>
      </c>
      <c r="C901" s="341" t="s">
        <v>3593</v>
      </c>
      <c r="D901" s="342" t="s">
        <v>29</v>
      </c>
      <c r="E901" s="341" t="s">
        <v>1799</v>
      </c>
      <c r="F901" s="221"/>
      <c r="G901" s="221"/>
      <c r="H901" s="341">
        <v>0.71775990640901044</v>
      </c>
      <c r="I901" s="341">
        <v>2.7407995802407581</v>
      </c>
      <c r="J901" s="341">
        <v>5.3419888808004421</v>
      </c>
      <c r="K901" s="341">
        <v>7.6723466649616521</v>
      </c>
      <c r="L901" s="341">
        <v>9.4276162086370405</v>
      </c>
      <c r="M901" s="341">
        <v>9.8682158601465524</v>
      </c>
      <c r="N901" s="341">
        <v>9.3242704621463499</v>
      </c>
      <c r="O901" s="341">
        <v>8.8286383423917787</v>
      </c>
      <c r="P901" s="341">
        <v>8.3660637866605096</v>
      </c>
      <c r="Q901" s="341">
        <v>7.9255074386326472</v>
      </c>
      <c r="R901" s="341">
        <v>25.900511241048903</v>
      </c>
      <c r="S901" s="341"/>
    </row>
    <row r="902" spans="2:19">
      <c r="B902" s="341" t="s">
        <v>3594</v>
      </c>
      <c r="C902" s="341" t="s">
        <v>3595</v>
      </c>
      <c r="D902" s="342" t="s">
        <v>29</v>
      </c>
      <c r="E902" s="341" t="s">
        <v>1799</v>
      </c>
      <c r="F902" s="221"/>
      <c r="G902" s="221"/>
      <c r="H902" s="341">
        <v>0.33582916573360772</v>
      </c>
      <c r="I902" s="341">
        <v>1.1929448133329896</v>
      </c>
      <c r="J902" s="341">
        <v>2.0138913688901297</v>
      </c>
      <c r="K902" s="341">
        <v>-0.82622921464825505</v>
      </c>
      <c r="L902" s="341">
        <v>-7.7472735802352304</v>
      </c>
      <c r="M902" s="341">
        <v>-11.646772615976094</v>
      </c>
      <c r="N902" s="341">
        <v>-11.879708068295615</v>
      </c>
      <c r="O902" s="341">
        <v>-12.338745014610195</v>
      </c>
      <c r="P902" s="341">
        <v>-13.037263196197708</v>
      </c>
      <c r="Q902" s="341">
        <v>-13.758786607042875</v>
      </c>
      <c r="R902" s="341">
        <v>-5.0308374469267587</v>
      </c>
      <c r="S902" s="341"/>
    </row>
    <row r="903" spans="2:19">
      <c r="B903" s="341" t="s">
        <v>3596</v>
      </c>
      <c r="C903" s="341" t="s">
        <v>3597</v>
      </c>
      <c r="D903" s="342" t="s">
        <v>29</v>
      </c>
      <c r="E903" s="341" t="s">
        <v>1799</v>
      </c>
      <c r="F903" s="221"/>
      <c r="G903" s="221"/>
      <c r="H903" s="341">
        <v>0</v>
      </c>
      <c r="I903" s="341">
        <v>0</v>
      </c>
      <c r="J903" s="341">
        <v>0</v>
      </c>
      <c r="K903" s="341">
        <v>0</v>
      </c>
      <c r="L903" s="341">
        <v>0</v>
      </c>
      <c r="M903" s="341">
        <v>0</v>
      </c>
      <c r="N903" s="341">
        <v>0</v>
      </c>
      <c r="O903" s="341">
        <v>0</v>
      </c>
      <c r="P903" s="341">
        <v>0</v>
      </c>
      <c r="Q903" s="341">
        <v>0</v>
      </c>
      <c r="R903" s="341">
        <v>0</v>
      </c>
      <c r="S903" s="341"/>
    </row>
    <row r="904" spans="2:19">
      <c r="B904" s="341" t="s">
        <v>3598</v>
      </c>
      <c r="C904" s="341" t="s">
        <v>3599</v>
      </c>
      <c r="D904" s="342" t="s">
        <v>29</v>
      </c>
      <c r="E904" s="341" t="s">
        <v>1799</v>
      </c>
      <c r="F904" s="221"/>
      <c r="G904" s="221"/>
      <c r="H904" s="341">
        <v>0</v>
      </c>
      <c r="I904" s="341">
        <v>0</v>
      </c>
      <c r="J904" s="341">
        <v>0</v>
      </c>
      <c r="K904" s="341">
        <v>0</v>
      </c>
      <c r="L904" s="341">
        <v>0</v>
      </c>
      <c r="M904" s="341">
        <v>0</v>
      </c>
      <c r="N904" s="341">
        <v>0</v>
      </c>
      <c r="O904" s="341">
        <v>0</v>
      </c>
      <c r="P904" s="341">
        <v>0</v>
      </c>
      <c r="Q904" s="341">
        <v>0</v>
      </c>
      <c r="R904" s="341">
        <v>0</v>
      </c>
      <c r="S904" s="341"/>
    </row>
    <row r="905" spans="2:19">
      <c r="B905" s="341" t="s">
        <v>3600</v>
      </c>
      <c r="C905" s="341" t="s">
        <v>3601</v>
      </c>
      <c r="D905" s="342" t="s">
        <v>29</v>
      </c>
      <c r="E905" s="341" t="s">
        <v>1799</v>
      </c>
      <c r="F905" s="221"/>
      <c r="G905" s="221"/>
      <c r="H905" s="341">
        <v>0</v>
      </c>
      <c r="I905" s="341">
        <v>0</v>
      </c>
      <c r="J905" s="341">
        <v>0</v>
      </c>
      <c r="K905" s="341">
        <v>0</v>
      </c>
      <c r="L905" s="341">
        <v>0</v>
      </c>
      <c r="M905" s="341">
        <v>0</v>
      </c>
      <c r="N905" s="341">
        <v>0</v>
      </c>
      <c r="O905" s="341">
        <v>0</v>
      </c>
      <c r="P905" s="341">
        <v>0</v>
      </c>
      <c r="Q905" s="341">
        <v>0</v>
      </c>
      <c r="R905" s="341">
        <v>0</v>
      </c>
      <c r="S905" s="341"/>
    </row>
    <row r="906" spans="2:19">
      <c r="B906" s="341" t="s">
        <v>3602</v>
      </c>
      <c r="C906" s="341" t="s">
        <v>3603</v>
      </c>
      <c r="D906" s="342" t="s">
        <v>29</v>
      </c>
      <c r="E906" s="341" t="s">
        <v>1799</v>
      </c>
      <c r="F906" s="221"/>
      <c r="G906" s="221"/>
      <c r="H906" s="341">
        <v>0</v>
      </c>
      <c r="I906" s="341">
        <v>0</v>
      </c>
      <c r="J906" s="341">
        <v>0</v>
      </c>
      <c r="K906" s="341">
        <v>0</v>
      </c>
      <c r="L906" s="341">
        <v>0</v>
      </c>
      <c r="M906" s="341">
        <v>0</v>
      </c>
      <c r="N906" s="341">
        <v>0</v>
      </c>
      <c r="O906" s="341">
        <v>0</v>
      </c>
      <c r="P906" s="341">
        <v>0</v>
      </c>
      <c r="Q906" s="341">
        <v>0</v>
      </c>
      <c r="R906" s="341">
        <v>0</v>
      </c>
      <c r="S906" s="341"/>
    </row>
    <row r="907" spans="2:19">
      <c r="B907" s="341" t="s">
        <v>3604</v>
      </c>
      <c r="C907" s="341" t="s">
        <v>3605</v>
      </c>
      <c r="D907" s="342" t="s">
        <v>29</v>
      </c>
      <c r="E907" s="341" t="s">
        <v>1799</v>
      </c>
      <c r="F907" s="221"/>
      <c r="G907" s="221"/>
      <c r="H907" s="341">
        <v>0</v>
      </c>
      <c r="I907" s="341">
        <v>0</v>
      </c>
      <c r="J907" s="341">
        <v>0</v>
      </c>
      <c r="K907" s="341">
        <v>0</v>
      </c>
      <c r="L907" s="341">
        <v>0</v>
      </c>
      <c r="M907" s="341">
        <v>0</v>
      </c>
      <c r="N907" s="341">
        <v>0</v>
      </c>
      <c r="O907" s="341">
        <v>0</v>
      </c>
      <c r="P907" s="341">
        <v>0</v>
      </c>
      <c r="Q907" s="341">
        <v>0</v>
      </c>
      <c r="R907" s="341">
        <v>0</v>
      </c>
      <c r="S907" s="341"/>
    </row>
    <row r="908" spans="2:19">
      <c r="B908" s="341" t="s">
        <v>3606</v>
      </c>
      <c r="C908" s="341" t="s">
        <v>3607</v>
      </c>
      <c r="D908" s="342" t="s">
        <v>29</v>
      </c>
      <c r="E908" s="341" t="s">
        <v>1799</v>
      </c>
      <c r="F908" s="221"/>
      <c r="G908" s="221"/>
      <c r="H908" s="341">
        <v>8.0704946288685449</v>
      </c>
      <c r="I908" s="341">
        <v>9.2165226936886544</v>
      </c>
      <c r="J908" s="341">
        <v>10.917202972239901</v>
      </c>
      <c r="K908" s="341">
        <v>13.148006430169477</v>
      </c>
      <c r="L908" s="341">
        <v>14.669664941970609</v>
      </c>
      <c r="M908" s="341">
        <v>16.338297605409785</v>
      </c>
      <c r="N908" s="341">
        <v>16.071482153640325</v>
      </c>
      <c r="O908" s="341">
        <v>15.878371585245212</v>
      </c>
      <c r="P908" s="341">
        <v>15.840135853668816</v>
      </c>
      <c r="Q908" s="341">
        <v>15.948504824986138</v>
      </c>
      <c r="R908" s="341">
        <v>56.021891666937179</v>
      </c>
      <c r="S908" s="341"/>
    </row>
    <row r="909" spans="2:19">
      <c r="B909" s="341" t="s">
        <v>3608</v>
      </c>
      <c r="C909" s="341" t="s">
        <v>3609</v>
      </c>
      <c r="D909" s="342" t="s">
        <v>29</v>
      </c>
      <c r="E909" s="341" t="s">
        <v>1799</v>
      </c>
      <c r="F909" s="221"/>
      <c r="G909" s="221"/>
      <c r="H909" s="341">
        <v>155.00919622643562</v>
      </c>
      <c r="I909" s="341">
        <v>168.04797280304501</v>
      </c>
      <c r="J909" s="341">
        <v>181.13573284153219</v>
      </c>
      <c r="K909" s="341">
        <v>193.17649484695747</v>
      </c>
      <c r="L909" s="341">
        <v>203.83934928526583</v>
      </c>
      <c r="M909" s="341">
        <v>235.02686322491377</v>
      </c>
      <c r="N909" s="341">
        <v>230.34649264979441</v>
      </c>
      <c r="O909" s="341">
        <v>226.25888751815768</v>
      </c>
      <c r="P909" s="341">
        <v>223.10224829900392</v>
      </c>
      <c r="Q909" s="341">
        <v>220.5281377593991</v>
      </c>
      <c r="R909" s="341">
        <v>901.20874600323612</v>
      </c>
      <c r="S909" s="341"/>
    </row>
    <row r="910" spans="2:19">
      <c r="B910" s="341" t="s">
        <v>3610</v>
      </c>
      <c r="C910" s="341" t="s">
        <v>3611</v>
      </c>
      <c r="D910" s="342" t="s">
        <v>29</v>
      </c>
      <c r="E910" s="341" t="s">
        <v>1799</v>
      </c>
      <c r="F910" s="221"/>
      <c r="G910" s="221"/>
      <c r="H910" s="341">
        <v>129.98891297419979</v>
      </c>
      <c r="I910" s="341">
        <v>137.98296915914179</v>
      </c>
      <c r="J910" s="341">
        <v>147.17389378748541</v>
      </c>
      <c r="K910" s="341">
        <v>155.96488918098947</v>
      </c>
      <c r="L910" s="341">
        <v>162.86637659336139</v>
      </c>
      <c r="M910" s="341">
        <v>185.47386639366164</v>
      </c>
      <c r="N910" s="341">
        <v>180.0298733631569</v>
      </c>
      <c r="O910" s="341">
        <v>175.60811954996854</v>
      </c>
      <c r="P910" s="341">
        <v>171.90029586180847</v>
      </c>
      <c r="Q910" s="341">
        <v>168.59226704508376</v>
      </c>
      <c r="R910" s="341">
        <v>733.97704169517783</v>
      </c>
      <c r="S910" s="341"/>
    </row>
    <row r="911" spans="2:19">
      <c r="B911" s="341" t="s">
        <v>3612</v>
      </c>
      <c r="C911" s="341" t="s">
        <v>3613</v>
      </c>
      <c r="D911" s="342" t="s">
        <v>29</v>
      </c>
      <c r="E911" s="341" t="s">
        <v>1799</v>
      </c>
      <c r="F911" s="221"/>
      <c r="G911" s="221"/>
      <c r="H911" s="341">
        <v>38.746249412642221</v>
      </c>
      <c r="I911" s="341">
        <v>39.964325559828161</v>
      </c>
      <c r="J911" s="341">
        <v>41.74421748679174</v>
      </c>
      <c r="K911" s="341">
        <v>43.205641659257424</v>
      </c>
      <c r="L911" s="341">
        <v>44.030112078992438</v>
      </c>
      <c r="M911" s="341">
        <v>50.39699175668693</v>
      </c>
      <c r="N911" s="341">
        <v>48.52753457904511</v>
      </c>
      <c r="O911" s="341">
        <v>46.996632687784718</v>
      </c>
      <c r="P911" s="341">
        <v>45.849558597661613</v>
      </c>
      <c r="Q911" s="341">
        <v>44.940717992135042</v>
      </c>
      <c r="R911" s="341">
        <v>207.69054619751199</v>
      </c>
      <c r="S911" s="341"/>
    </row>
    <row r="912" spans="2:19">
      <c r="B912" s="341" t="s">
        <v>3614</v>
      </c>
      <c r="C912" s="341" t="s">
        <v>3615</v>
      </c>
      <c r="D912" s="342" t="s">
        <v>29</v>
      </c>
      <c r="E912" s="341" t="s">
        <v>1799</v>
      </c>
      <c r="F912" s="221"/>
      <c r="G912" s="221"/>
      <c r="H912" s="341">
        <v>33.319832045700949</v>
      </c>
      <c r="I912" s="341">
        <v>34.959843696373106</v>
      </c>
      <c r="J912" s="341">
        <v>36.624982564443862</v>
      </c>
      <c r="K912" s="341">
        <v>34.664347648278643</v>
      </c>
      <c r="L912" s="341">
        <v>28.646628526640548</v>
      </c>
      <c r="M912" s="341">
        <v>33.355959125508278</v>
      </c>
      <c r="N912" s="341">
        <v>34.088130371070392</v>
      </c>
      <c r="O912" s="341">
        <v>34.724858352096192</v>
      </c>
      <c r="P912" s="341">
        <v>35.249442005825827</v>
      </c>
      <c r="Q912" s="341">
        <v>35.837656470785106</v>
      </c>
      <c r="R912" s="341">
        <v>168.21563448143709</v>
      </c>
      <c r="S912" s="341"/>
    </row>
    <row r="913" spans="2:19">
      <c r="B913" s="341" t="s">
        <v>3616</v>
      </c>
      <c r="C913" s="341" t="s">
        <v>3617</v>
      </c>
      <c r="D913" s="342" t="s">
        <v>29</v>
      </c>
      <c r="E913" s="341" t="s">
        <v>1799</v>
      </c>
      <c r="F913" s="221"/>
      <c r="G913" s="221"/>
      <c r="H913" s="341">
        <v>7.5974636414651897</v>
      </c>
      <c r="I913" s="341">
        <v>8.5058462346060377</v>
      </c>
      <c r="J913" s="341">
        <v>9.870562307560629</v>
      </c>
      <c r="K913" s="341">
        <v>11.642994043410198</v>
      </c>
      <c r="L913" s="341">
        <v>12.723283961008397</v>
      </c>
      <c r="M913" s="341">
        <v>13.892667964502895</v>
      </c>
      <c r="N913" s="341">
        <v>13.397834606951395</v>
      </c>
      <c r="O913" s="341">
        <v>12.977303786230754</v>
      </c>
      <c r="P913" s="341">
        <v>12.692209743015908</v>
      </c>
      <c r="Q913" s="341">
        <v>12.528472980195694</v>
      </c>
      <c r="R913" s="341">
        <v>50.340150188050451</v>
      </c>
      <c r="S913" s="341"/>
    </row>
    <row r="914" spans="2:19">
      <c r="B914" s="341" t="s">
        <v>3618</v>
      </c>
      <c r="C914" s="341" t="s">
        <v>3619</v>
      </c>
      <c r="D914" s="342" t="s">
        <v>29</v>
      </c>
      <c r="E914" s="341" t="s">
        <v>1799</v>
      </c>
      <c r="F914" s="221"/>
      <c r="G914" s="221"/>
      <c r="H914" s="341">
        <v>145.92373659607944</v>
      </c>
      <c r="I914" s="341">
        <v>155.08996876650505</v>
      </c>
      <c r="J914" s="341">
        <v>163.77011050213812</v>
      </c>
      <c r="K914" s="341">
        <v>171.0641678474594</v>
      </c>
      <c r="L914" s="341">
        <v>176.79380774154339</v>
      </c>
      <c r="M914" s="341">
        <v>199.84641315636441</v>
      </c>
      <c r="N914" s="341">
        <v>192.02611067917297</v>
      </c>
      <c r="O914" s="341">
        <v>184.92011614000791</v>
      </c>
      <c r="P914" s="341">
        <v>178.76491437373096</v>
      </c>
      <c r="Q914" s="341">
        <v>173.23760726227871</v>
      </c>
      <c r="R914" s="341">
        <v>812.64179145372532</v>
      </c>
      <c r="S914" s="341"/>
    </row>
    <row r="915" spans="2:19">
      <c r="B915" s="341" t="s">
        <v>3620</v>
      </c>
      <c r="C915" s="341" t="s">
        <v>3621</v>
      </c>
      <c r="D915" s="342" t="s">
        <v>29</v>
      </c>
      <c r="E915" s="341" t="s">
        <v>1799</v>
      </c>
      <c r="F915" s="221"/>
      <c r="G915" s="221"/>
      <c r="H915" s="341">
        <v>122.36995197077796</v>
      </c>
      <c r="I915" s="341">
        <v>127.34324621863672</v>
      </c>
      <c r="J915" s="341">
        <v>133.06421913832332</v>
      </c>
      <c r="K915" s="341">
        <v>138.11206173040983</v>
      </c>
      <c r="L915" s="341">
        <v>141.25715654003926</v>
      </c>
      <c r="M915" s="341">
        <v>157.71085238688096</v>
      </c>
      <c r="N915" s="341">
        <v>150.08015095133214</v>
      </c>
      <c r="O915" s="341">
        <v>143.52352837279165</v>
      </c>
      <c r="P915" s="341">
        <v>137.73837738009212</v>
      </c>
      <c r="Q915" s="341">
        <v>132.43897691494755</v>
      </c>
      <c r="R915" s="341">
        <v>662.146635598187</v>
      </c>
      <c r="S915" s="341"/>
    </row>
    <row r="916" spans="2:19">
      <c r="B916" s="341" t="s">
        <v>3622</v>
      </c>
      <c r="C916" s="341" t="s">
        <v>3623</v>
      </c>
      <c r="D916" s="342" t="s">
        <v>29</v>
      </c>
      <c r="E916" s="341" t="s">
        <v>1799</v>
      </c>
      <c r="F916" s="221"/>
      <c r="G916" s="221"/>
      <c r="H916" s="341">
        <v>36.475239089151259</v>
      </c>
      <c r="I916" s="341">
        <v>36.882718068324593</v>
      </c>
      <c r="J916" s="341">
        <v>37.742167177020164</v>
      </c>
      <c r="K916" s="341">
        <v>38.260023004412659</v>
      </c>
      <c r="L916" s="341">
        <v>38.188167284807299</v>
      </c>
      <c r="M916" s="341">
        <v>42.853220683996739</v>
      </c>
      <c r="N916" s="341">
        <v>40.454506681942433</v>
      </c>
      <c r="O916" s="341">
        <v>38.410083555798465</v>
      </c>
      <c r="P916" s="341">
        <v>36.737829758665562</v>
      </c>
      <c r="Q916" s="341">
        <v>35.303533293789357</v>
      </c>
      <c r="R916" s="341">
        <v>187.54831462371598</v>
      </c>
      <c r="S916" s="341"/>
    </row>
    <row r="917" spans="2:19">
      <c r="B917" s="341" t="s">
        <v>3624</v>
      </c>
      <c r="C917" s="341" t="s">
        <v>3625</v>
      </c>
      <c r="D917" s="342" t="s">
        <v>29</v>
      </c>
      <c r="E917" s="341" t="s">
        <v>1799</v>
      </c>
      <c r="F917" s="221"/>
      <c r="G917" s="221"/>
      <c r="H917" s="341">
        <v>31.366877019089202</v>
      </c>
      <c r="I917" s="341">
        <v>32.264126585489862</v>
      </c>
      <c r="J917" s="341">
        <v>33.11371725293602</v>
      </c>
      <c r="K917" s="341">
        <v>30.696424992728442</v>
      </c>
      <c r="L917" s="341">
        <v>24.845774645280343</v>
      </c>
      <c r="M917" s="341">
        <v>28.363007943665991</v>
      </c>
      <c r="N917" s="341">
        <v>28.417237962607558</v>
      </c>
      <c r="O917" s="341">
        <v>28.380431415758771</v>
      </c>
      <c r="P917" s="341">
        <v>28.244284985636263</v>
      </c>
      <c r="Q917" s="341">
        <v>28.15255195987671</v>
      </c>
      <c r="R917" s="341">
        <v>152.28692049552387</v>
      </c>
      <c r="S917" s="341"/>
    </row>
    <row r="918" spans="2:19">
      <c r="B918" s="341" t="s">
        <v>3626</v>
      </c>
      <c r="C918" s="341" t="s">
        <v>3627</v>
      </c>
      <c r="D918" s="342" t="s">
        <v>29</v>
      </c>
      <c r="E918" s="341" t="s">
        <v>1799</v>
      </c>
      <c r="F918" s="221"/>
      <c r="G918" s="221"/>
      <c r="H918" s="341">
        <v>6.7660533861784344</v>
      </c>
      <c r="I918" s="341">
        <v>6.4933200235084998</v>
      </c>
      <c r="J918" s="341">
        <v>6.0958340302016074</v>
      </c>
      <c r="K918" s="341">
        <v>5.8406791585060986</v>
      </c>
      <c r="L918" s="341">
        <v>5.62175790489907</v>
      </c>
      <c r="M918" s="341">
        <v>9.1411509961079105</v>
      </c>
      <c r="N918" s="341">
        <v>8.8723215944388443</v>
      </c>
      <c r="O918" s="341">
        <v>5.140404193847858</v>
      </c>
      <c r="P918" s="341">
        <v>-1.2855259941809822</v>
      </c>
      <c r="Q918" s="341">
        <v>-4.5694716972068097</v>
      </c>
      <c r="R918" s="341">
        <v>30.81764450329371</v>
      </c>
      <c r="S918" s="341"/>
    </row>
    <row r="919" spans="2:19">
      <c r="B919" s="341" t="s">
        <v>3628</v>
      </c>
      <c r="C919" s="341" t="s">
        <v>3629</v>
      </c>
      <c r="D919" s="342" t="s">
        <v>29</v>
      </c>
      <c r="E919" s="341" t="s">
        <v>1799</v>
      </c>
      <c r="F919" s="221"/>
      <c r="G919" s="221"/>
      <c r="H919" s="341">
        <v>136.41248972574263</v>
      </c>
      <c r="I919" s="341">
        <v>134.39766068444032</v>
      </c>
      <c r="J919" s="341">
        <v>129.6424170475876</v>
      </c>
      <c r="K919" s="341">
        <v>126.26365252937858</v>
      </c>
      <c r="L919" s="341">
        <v>122.39545571080221</v>
      </c>
      <c r="M919" s="341">
        <v>225.21727997910568</v>
      </c>
      <c r="N919" s="341">
        <v>214.92780676262907</v>
      </c>
      <c r="O919" s="341">
        <v>192.8894057979264</v>
      </c>
      <c r="P919" s="341">
        <v>167.36634533445175</v>
      </c>
      <c r="Q919" s="341">
        <v>162.79589899787254</v>
      </c>
      <c r="R919" s="341">
        <v>649.11167569795134</v>
      </c>
      <c r="S919" s="341"/>
    </row>
    <row r="920" spans="2:19">
      <c r="B920" s="341" t="s">
        <v>3630</v>
      </c>
      <c r="C920" s="341" t="s">
        <v>3631</v>
      </c>
      <c r="D920" s="342" t="s">
        <v>29</v>
      </c>
      <c r="E920" s="341" t="s">
        <v>1799</v>
      </c>
      <c r="F920" s="221"/>
      <c r="G920" s="221"/>
      <c r="H920" s="341">
        <v>146.02081435617484</v>
      </c>
      <c r="I920" s="341">
        <v>142.14211982255279</v>
      </c>
      <c r="J920" s="341">
        <v>133.81325106378642</v>
      </c>
      <c r="K920" s="341">
        <v>128.09188951762448</v>
      </c>
      <c r="L920" s="341">
        <v>121.47338588707248</v>
      </c>
      <c r="M920" s="341">
        <v>231.39824335298437</v>
      </c>
      <c r="N920" s="341">
        <v>199.87351807634639</v>
      </c>
      <c r="O920" s="341">
        <v>178.16343025684284</v>
      </c>
      <c r="P920" s="341">
        <v>162.09808371229411</v>
      </c>
      <c r="Q920" s="341">
        <v>155.91458034435001</v>
      </c>
      <c r="R920" s="341">
        <v>671.54146064721101</v>
      </c>
      <c r="S920" s="341"/>
    </row>
    <row r="921" spans="2:19">
      <c r="B921" s="341" t="s">
        <v>3632</v>
      </c>
      <c r="C921" s="341" t="s">
        <v>3633</v>
      </c>
      <c r="D921" s="342" t="s">
        <v>29</v>
      </c>
      <c r="E921" s="341" t="s">
        <v>1799</v>
      </c>
      <c r="F921" s="221"/>
      <c r="G921" s="221"/>
      <c r="H921" s="341">
        <v>34.482423879551398</v>
      </c>
      <c r="I921" s="341">
        <v>35.168750958946113</v>
      </c>
      <c r="J921" s="341">
        <v>35.880106587392142</v>
      </c>
      <c r="K921" s="341">
        <v>36.494784903226623</v>
      </c>
      <c r="L921" s="341">
        <v>37.203878633195266</v>
      </c>
      <c r="M921" s="341">
        <v>76.712900095860363</v>
      </c>
      <c r="N921" s="341">
        <v>68.08141961853525</v>
      </c>
      <c r="O921" s="341">
        <v>55.18702264254452</v>
      </c>
      <c r="P921" s="341">
        <v>42.892079334651775</v>
      </c>
      <c r="Q921" s="341">
        <v>39.6837005602681</v>
      </c>
      <c r="R921" s="341">
        <v>179.22994496231155</v>
      </c>
      <c r="S921" s="341"/>
    </row>
    <row r="922" spans="2:19">
      <c r="B922" s="341" t="s">
        <v>3634</v>
      </c>
      <c r="C922" s="341" t="s">
        <v>3635</v>
      </c>
      <c r="D922" s="342" t="s">
        <v>29</v>
      </c>
      <c r="E922" s="341" t="s">
        <v>1799</v>
      </c>
      <c r="F922" s="221"/>
      <c r="G922" s="221"/>
      <c r="H922" s="341">
        <v>8.7722015821001129E-2</v>
      </c>
      <c r="I922" s="341">
        <v>5.1119686042155867E-2</v>
      </c>
      <c r="J922" s="341">
        <v>1.9826182491089618E-2</v>
      </c>
      <c r="K922" s="341">
        <v>4.6608874333928995E-3</v>
      </c>
      <c r="L922" s="341">
        <v>1.0218107311548035E-3</v>
      </c>
      <c r="M922" s="341">
        <v>-0.37789100868269704</v>
      </c>
      <c r="N922" s="341">
        <v>-4.0708184195470904</v>
      </c>
      <c r="O922" s="341">
        <v>-7.9322689530677106</v>
      </c>
      <c r="P922" s="341">
        <v>-11.215295275473446</v>
      </c>
      <c r="Q922" s="341">
        <v>-12.125719725364259</v>
      </c>
      <c r="R922" s="341">
        <v>0.16435058251879434</v>
      </c>
      <c r="S922" s="341"/>
    </row>
    <row r="923" spans="2:19">
      <c r="B923" s="341" t="s">
        <v>3636</v>
      </c>
      <c r="C923" s="341" t="s">
        <v>3637</v>
      </c>
      <c r="D923" s="342" t="s">
        <v>29</v>
      </c>
      <c r="E923" s="341" t="s">
        <v>1799</v>
      </c>
      <c r="F923" s="221"/>
      <c r="G923" s="221"/>
      <c r="H923" s="341">
        <v>6.7954072632728364</v>
      </c>
      <c r="I923" s="341">
        <v>6.5825195031747565</v>
      </c>
      <c r="J923" s="341">
        <v>6.2446678426126763</v>
      </c>
      <c r="K923" s="341">
        <v>6.0477456009285993</v>
      </c>
      <c r="L923" s="341">
        <v>5.8837777355689784</v>
      </c>
      <c r="M923" s="341">
        <v>0</v>
      </c>
      <c r="N923" s="341">
        <v>0</v>
      </c>
      <c r="O923" s="341">
        <v>0</v>
      </c>
      <c r="P923" s="341">
        <v>0</v>
      </c>
      <c r="Q923" s="341">
        <v>0</v>
      </c>
      <c r="R923" s="341">
        <v>31.554117945557849</v>
      </c>
      <c r="S923" s="341"/>
    </row>
    <row r="924" spans="2:19">
      <c r="B924" s="341" t="s">
        <v>3638</v>
      </c>
      <c r="C924" s="341" t="s">
        <v>3639</v>
      </c>
      <c r="D924" s="342" t="s">
        <v>29</v>
      </c>
      <c r="E924" s="341" t="s">
        <v>1799</v>
      </c>
      <c r="F924" s="221"/>
      <c r="G924" s="221"/>
      <c r="H924" s="341">
        <v>113.22726624633822</v>
      </c>
      <c r="I924" s="341">
        <v>107.89329119677159</v>
      </c>
      <c r="J924" s="341">
        <v>115.61030707779982</v>
      </c>
      <c r="K924" s="341">
        <v>137.7816128944053</v>
      </c>
      <c r="L924" s="341">
        <v>136.01196782020403</v>
      </c>
      <c r="M924" s="341">
        <v>0</v>
      </c>
      <c r="N924" s="341">
        <v>0</v>
      </c>
      <c r="O924" s="341">
        <v>0</v>
      </c>
      <c r="P924" s="341">
        <v>0</v>
      </c>
      <c r="Q924" s="341">
        <v>0</v>
      </c>
      <c r="R924" s="341">
        <v>610.52444523551901</v>
      </c>
      <c r="S924" s="341"/>
    </row>
    <row r="925" spans="2:19">
      <c r="B925" s="341" t="s">
        <v>3640</v>
      </c>
      <c r="C925" s="341" t="s">
        <v>3641</v>
      </c>
      <c r="D925" s="342" t="s">
        <v>29</v>
      </c>
      <c r="E925" s="341" t="s">
        <v>1799</v>
      </c>
      <c r="F925" s="221"/>
      <c r="G925" s="221"/>
      <c r="H925" s="341">
        <v>144.95745288092914</v>
      </c>
      <c r="I925" s="341">
        <v>142.7538100259782</v>
      </c>
      <c r="J925" s="341">
        <v>128.72062668821783</v>
      </c>
      <c r="K925" s="341">
        <v>128.44975210141121</v>
      </c>
      <c r="L925" s="341">
        <v>124.47801940911106</v>
      </c>
      <c r="M925" s="341">
        <v>0</v>
      </c>
      <c r="N925" s="341">
        <v>0</v>
      </c>
      <c r="O925" s="341">
        <v>0</v>
      </c>
      <c r="P925" s="341">
        <v>0</v>
      </c>
      <c r="Q925" s="341">
        <v>0</v>
      </c>
      <c r="R925" s="341">
        <v>669.35966110564755</v>
      </c>
      <c r="S925" s="341"/>
    </row>
    <row r="926" spans="2:19">
      <c r="B926" s="341" t="s">
        <v>3642</v>
      </c>
      <c r="C926" s="341" t="s">
        <v>3643</v>
      </c>
      <c r="D926" s="342" t="s">
        <v>29</v>
      </c>
      <c r="E926" s="341" t="s">
        <v>1799</v>
      </c>
      <c r="F926" s="221"/>
      <c r="G926" s="221"/>
      <c r="H926" s="341">
        <v>34.632022585725544</v>
      </c>
      <c r="I926" s="341">
        <v>35.651868112373464</v>
      </c>
      <c r="J926" s="341">
        <v>36.756143078323397</v>
      </c>
      <c r="K926" s="341">
        <v>37.788614793861889</v>
      </c>
      <c r="L926" s="341">
        <v>38.937883217640049</v>
      </c>
      <c r="M926" s="341">
        <v>0</v>
      </c>
      <c r="N926" s="341">
        <v>0</v>
      </c>
      <c r="O926" s="341">
        <v>0</v>
      </c>
      <c r="P926" s="341">
        <v>0</v>
      </c>
      <c r="Q926" s="341">
        <v>0</v>
      </c>
      <c r="R926" s="341">
        <v>183.76653178792435</v>
      </c>
      <c r="S926" s="341"/>
    </row>
    <row r="927" spans="2:19">
      <c r="B927" s="341" t="s">
        <v>3644</v>
      </c>
      <c r="C927" s="341" t="s">
        <v>3645</v>
      </c>
      <c r="D927" s="342" t="s">
        <v>29</v>
      </c>
      <c r="E927" s="341" t="s">
        <v>1799</v>
      </c>
      <c r="F927" s="221"/>
      <c r="G927" s="221"/>
      <c r="H927" s="341">
        <v>8.8102589417441826E-2</v>
      </c>
      <c r="I927" s="341">
        <v>5.1821923014791604E-2</v>
      </c>
      <c r="J927" s="341">
        <v>2.0310251826161793E-2</v>
      </c>
      <c r="K927" s="341">
        <v>4.8261273572399194E-3</v>
      </c>
      <c r="L927" s="341">
        <v>1.0694354562465907E-3</v>
      </c>
      <c r="M927" s="341">
        <v>0</v>
      </c>
      <c r="N927" s="341">
        <v>0</v>
      </c>
      <c r="O927" s="341">
        <v>0</v>
      </c>
      <c r="P927" s="341">
        <v>0</v>
      </c>
      <c r="Q927" s="341">
        <v>0</v>
      </c>
      <c r="R927" s="341">
        <v>0.16613032707188174</v>
      </c>
      <c r="S927" s="341"/>
    </row>
    <row r="928" spans="2:19">
      <c r="B928" s="341" t="s">
        <v>3646</v>
      </c>
      <c r="C928" s="341" t="s">
        <v>3647</v>
      </c>
      <c r="D928" s="342" t="s">
        <v>29</v>
      </c>
      <c r="E928" s="341" t="s">
        <v>1799</v>
      </c>
      <c r="F928" s="221"/>
      <c r="G928" s="221"/>
      <c r="H928" s="341">
        <v>1.1126603098384431</v>
      </c>
      <c r="I928" s="341">
        <v>3.3790603328187538</v>
      </c>
      <c r="J928" s="341">
        <v>6.2254491476038503</v>
      </c>
      <c r="K928" s="341">
        <v>9.6783778839402252</v>
      </c>
      <c r="L928" s="341">
        <v>11.936512513036536</v>
      </c>
      <c r="M928" s="341">
        <v>11.59555863512314</v>
      </c>
      <c r="N928" s="341">
        <v>10.638394169930123</v>
      </c>
      <c r="O928" s="341">
        <v>10.206259496430159</v>
      </c>
      <c r="P928" s="341">
        <v>10.005544700715113</v>
      </c>
      <c r="Q928" s="341">
        <v>9.9534079998775393</v>
      </c>
      <c r="R928" s="341">
        <v>32.332060187237808</v>
      </c>
      <c r="S928" s="341"/>
    </row>
    <row r="929" spans="2:19">
      <c r="B929" s="341" t="s">
        <v>3648</v>
      </c>
      <c r="C929" s="341" t="s">
        <v>3649</v>
      </c>
      <c r="D929" s="342" t="s">
        <v>29</v>
      </c>
      <c r="E929" s="341" t="s">
        <v>1799</v>
      </c>
      <c r="F929" s="221"/>
      <c r="G929" s="221"/>
      <c r="H929" s="341">
        <v>11.639589165821324</v>
      </c>
      <c r="I929" s="341">
        <v>36.128225586313505</v>
      </c>
      <c r="J929" s="341">
        <v>59.58992372813929</v>
      </c>
      <c r="K929" s="341">
        <v>81.927497381308015</v>
      </c>
      <c r="L929" s="341">
        <v>101.79050181397363</v>
      </c>
      <c r="M929" s="341">
        <v>100.27372415774509</v>
      </c>
      <c r="N929" s="341">
        <v>95.692531279768758</v>
      </c>
      <c r="O929" s="341">
        <v>85.880351062436404</v>
      </c>
      <c r="P929" s="341">
        <v>74.51669226674656</v>
      </c>
      <c r="Q929" s="341">
        <v>72.481787683606044</v>
      </c>
      <c r="R929" s="341">
        <v>291.07573767555573</v>
      </c>
      <c r="S929" s="341"/>
    </row>
    <row r="930" spans="2:19">
      <c r="B930" s="341" t="s">
        <v>3650</v>
      </c>
      <c r="C930" s="341" t="s">
        <v>3651</v>
      </c>
      <c r="D930" s="342" t="s">
        <v>29</v>
      </c>
      <c r="E930" s="341" t="s">
        <v>1799</v>
      </c>
      <c r="F930" s="221"/>
      <c r="G930" s="221"/>
      <c r="H930" s="341">
        <v>10.972458787442125</v>
      </c>
      <c r="I930" s="341">
        <v>34.897331815153933</v>
      </c>
      <c r="J930" s="341">
        <v>58.883024192682825</v>
      </c>
      <c r="K930" s="341">
        <v>81.652219887611793</v>
      </c>
      <c r="L930" s="341">
        <v>99.184928821374044</v>
      </c>
      <c r="M930" s="341">
        <v>101.46772415153123</v>
      </c>
      <c r="N930" s="341">
        <v>87.644187369347392</v>
      </c>
      <c r="O930" s="341">
        <v>78.124351910551141</v>
      </c>
      <c r="P930" s="341">
        <v>71.079725607600409</v>
      </c>
      <c r="Q930" s="341">
        <v>68.368270218237257</v>
      </c>
      <c r="R930" s="341">
        <v>285.58996350426474</v>
      </c>
      <c r="S930" s="341"/>
    </row>
    <row r="931" spans="2:19">
      <c r="B931" s="341" t="s">
        <v>3652</v>
      </c>
      <c r="C931" s="341" t="s">
        <v>3653</v>
      </c>
      <c r="D931" s="342" t="s">
        <v>29</v>
      </c>
      <c r="E931" s="341" t="s">
        <v>1799</v>
      </c>
      <c r="F931" s="221"/>
      <c r="G931" s="221"/>
      <c r="H931" s="341">
        <v>1.9591207323374435</v>
      </c>
      <c r="I931" s="341">
        <v>6.9947320427969659</v>
      </c>
      <c r="J931" s="341">
        <v>13.541010156187271</v>
      </c>
      <c r="K931" s="341">
        <v>20.009924445035658</v>
      </c>
      <c r="L931" s="341">
        <v>25.381945486004511</v>
      </c>
      <c r="M931" s="341">
        <v>26.292290656356037</v>
      </c>
      <c r="N931" s="341">
        <v>23.963868739871582</v>
      </c>
      <c r="O931" s="341">
        <v>22.284011509929154</v>
      </c>
      <c r="P931" s="341">
        <v>21.053874020727708</v>
      </c>
      <c r="Q931" s="341">
        <v>20.166543306498653</v>
      </c>
      <c r="R931" s="341">
        <v>67.886732862361853</v>
      </c>
      <c r="S931" s="341"/>
    </row>
    <row r="932" spans="2:19">
      <c r="B932" s="341" t="s">
        <v>3654</v>
      </c>
      <c r="C932" s="341" t="s">
        <v>3655</v>
      </c>
      <c r="D932" s="342" t="s">
        <v>29</v>
      </c>
      <c r="E932" s="341" t="s">
        <v>1799</v>
      </c>
      <c r="F932" s="221"/>
      <c r="G932" s="221"/>
      <c r="H932" s="341">
        <v>0</v>
      </c>
      <c r="I932" s="341">
        <v>0</v>
      </c>
      <c r="J932" s="341">
        <v>0</v>
      </c>
      <c r="K932" s="341">
        <v>0</v>
      </c>
      <c r="L932" s="341">
        <v>0</v>
      </c>
      <c r="M932" s="341">
        <v>0</v>
      </c>
      <c r="N932" s="341">
        <v>0</v>
      </c>
      <c r="O932" s="341">
        <v>15.169514749656663</v>
      </c>
      <c r="P932" s="341">
        <v>15.472905044649814</v>
      </c>
      <c r="Q932" s="341">
        <v>15.782363145542796</v>
      </c>
      <c r="R932" s="341">
        <v>0</v>
      </c>
      <c r="S932" s="341"/>
    </row>
    <row r="933" spans="2:19">
      <c r="B933" s="341" t="s">
        <v>3656</v>
      </c>
      <c r="C933" s="341" t="s">
        <v>3657</v>
      </c>
      <c r="D933" s="342" t="s">
        <v>29</v>
      </c>
      <c r="E933" s="341" t="s">
        <v>1799</v>
      </c>
      <c r="F933" s="221"/>
      <c r="G933" s="221"/>
      <c r="H933" s="341">
        <v>14.674120959289713</v>
      </c>
      <c r="I933" s="341">
        <v>16.45489985950201</v>
      </c>
      <c r="J933" s="341">
        <v>18.565951020418133</v>
      </c>
      <c r="K933" s="341">
        <v>21.566802643374924</v>
      </c>
      <c r="L933" s="341">
        <v>23.442048153504587</v>
      </c>
      <c r="M933" s="341">
        <v>20.736709631231051</v>
      </c>
      <c r="N933" s="341">
        <v>19.510715764368967</v>
      </c>
      <c r="O933" s="341">
        <v>15.346663690278017</v>
      </c>
      <c r="P933" s="341">
        <v>8.7200187065341304</v>
      </c>
      <c r="Q933" s="341">
        <v>5.3839363026707296</v>
      </c>
      <c r="R933" s="341">
        <v>94.70382263608937</v>
      </c>
      <c r="S933" s="341"/>
    </row>
    <row r="934" spans="2:19">
      <c r="B934" s="341" t="s">
        <v>3658</v>
      </c>
      <c r="C934" s="341" t="s">
        <v>3659</v>
      </c>
      <c r="D934" s="342" t="s">
        <v>29</v>
      </c>
      <c r="E934" s="341" t="s">
        <v>1799</v>
      </c>
      <c r="F934" s="221"/>
      <c r="G934" s="221"/>
      <c r="H934" s="341">
        <v>261.27934513790217</v>
      </c>
      <c r="I934" s="341">
        <v>278.4191774675254</v>
      </c>
      <c r="J934" s="341">
        <v>304.84264785352673</v>
      </c>
      <c r="K934" s="341">
        <v>345.97276280509186</v>
      </c>
      <c r="L934" s="341">
        <v>360.19792534497992</v>
      </c>
      <c r="M934" s="341">
        <v>325.49100413685079</v>
      </c>
      <c r="N934" s="341">
        <v>310.62033804239786</v>
      </c>
      <c r="O934" s="341">
        <v>278.7697568603628</v>
      </c>
      <c r="P934" s="341">
        <v>241.88303760119831</v>
      </c>
      <c r="Q934" s="341">
        <v>235.2776866814786</v>
      </c>
      <c r="R934" s="341">
        <v>1550.711858609026</v>
      </c>
      <c r="S934" s="341"/>
    </row>
    <row r="935" spans="2:19">
      <c r="B935" s="341" t="s">
        <v>3660</v>
      </c>
      <c r="C935" s="341" t="s">
        <v>3661</v>
      </c>
      <c r="D935" s="342" t="s">
        <v>29</v>
      </c>
      <c r="E935" s="341" t="s">
        <v>1799</v>
      </c>
      <c r="F935" s="221"/>
      <c r="G935" s="221"/>
      <c r="H935" s="341">
        <v>301.9507260245461</v>
      </c>
      <c r="I935" s="341">
        <v>319.79326166368492</v>
      </c>
      <c r="J935" s="341">
        <v>321.41690194468708</v>
      </c>
      <c r="K935" s="341">
        <v>338.19386150664747</v>
      </c>
      <c r="L935" s="341">
        <v>345.13633411755757</v>
      </c>
      <c r="M935" s="341">
        <v>332.8659675045156</v>
      </c>
      <c r="N935" s="341">
        <v>287.51770544569376</v>
      </c>
      <c r="O935" s="341">
        <v>256.28778216739397</v>
      </c>
      <c r="P935" s="341">
        <v>233.17780931989452</v>
      </c>
      <c r="Q935" s="341">
        <v>224.28285056258727</v>
      </c>
      <c r="R935" s="341">
        <v>1626.4910852571234</v>
      </c>
      <c r="S935" s="341"/>
    </row>
    <row r="936" spans="2:19">
      <c r="B936" s="341" t="s">
        <v>3662</v>
      </c>
      <c r="C936" s="341" t="s">
        <v>3663</v>
      </c>
      <c r="D936" s="342" t="s">
        <v>29</v>
      </c>
      <c r="E936" s="341" t="s">
        <v>1799</v>
      </c>
      <c r="F936" s="221"/>
      <c r="G936" s="221"/>
      <c r="H936" s="341">
        <v>71.073567197614381</v>
      </c>
      <c r="I936" s="341">
        <v>77.815351114116552</v>
      </c>
      <c r="J936" s="341">
        <v>86.177259821902808</v>
      </c>
      <c r="K936" s="341">
        <v>94.293324142124163</v>
      </c>
      <c r="L936" s="341">
        <v>101.52370733683982</v>
      </c>
      <c r="M936" s="341">
        <v>103.00519075221641</v>
      </c>
      <c r="N936" s="341">
        <v>92.045288358406836</v>
      </c>
      <c r="O936" s="341">
        <v>77.471034152473678</v>
      </c>
      <c r="P936" s="341">
        <v>63.945953355379487</v>
      </c>
      <c r="Q936" s="341">
        <v>59.850243866766753</v>
      </c>
      <c r="R936" s="341">
        <v>430.88320961259774</v>
      </c>
      <c r="S936" s="341"/>
    </row>
    <row r="937" spans="2:19">
      <c r="B937" s="341" t="s">
        <v>3664</v>
      </c>
      <c r="C937" s="341" t="s">
        <v>3665</v>
      </c>
      <c r="D937" s="342" t="s">
        <v>29</v>
      </c>
      <c r="E937" s="341" t="s">
        <v>1799</v>
      </c>
      <c r="F937" s="221"/>
      <c r="G937" s="221"/>
      <c r="H937" s="341">
        <v>0.17582460523844295</v>
      </c>
      <c r="I937" s="341">
        <v>0.10294160905694746</v>
      </c>
      <c r="J937" s="341">
        <v>4.0136434317251411E-2</v>
      </c>
      <c r="K937" s="341">
        <v>9.4870147906328181E-3</v>
      </c>
      <c r="L937" s="341">
        <v>2.0912461874013945E-3</v>
      </c>
      <c r="M937" s="341">
        <v>-0.37789100868269704</v>
      </c>
      <c r="N937" s="341">
        <v>-4.0708184195470904</v>
      </c>
      <c r="O937" s="341">
        <v>7.2372457965889527</v>
      </c>
      <c r="P937" s="341">
        <v>4.2576097691763675</v>
      </c>
      <c r="Q937" s="341">
        <v>3.6566434201785363</v>
      </c>
      <c r="R937" s="341">
        <v>0.330480909590676</v>
      </c>
      <c r="S937" s="341"/>
    </row>
    <row r="938" spans="2:19">
      <c r="B938" s="341" t="s">
        <v>3666</v>
      </c>
      <c r="C938" s="341" t="s">
        <v>3667</v>
      </c>
      <c r="D938" s="342" t="s">
        <v>29</v>
      </c>
      <c r="E938" s="341" t="s">
        <v>1799</v>
      </c>
      <c r="F938" s="221"/>
      <c r="G938" s="221"/>
      <c r="H938" s="341">
        <v>13.814035642855739</v>
      </c>
      <c r="I938" s="341">
        <v>15.186079681289039</v>
      </c>
      <c r="J938" s="341">
        <v>16.786018984179151</v>
      </c>
      <c r="K938" s="341">
        <v>19.098116208403837</v>
      </c>
      <c r="L938" s="341">
        <v>20.331741485883281</v>
      </c>
      <c r="M938" s="341">
        <v>17.632695188978143</v>
      </c>
      <c r="N938" s="341">
        <v>16.264918218202116</v>
      </c>
      <c r="O938" s="341">
        <v>12.542741914348472</v>
      </c>
      <c r="P938" s="341">
        <v>6.9870806291550309</v>
      </c>
      <c r="Q938" s="341">
        <v>4.2293933654162199</v>
      </c>
      <c r="R938" s="341">
        <v>85.21599200261106</v>
      </c>
      <c r="S938" s="341"/>
    </row>
    <row r="939" spans="2:19">
      <c r="B939" s="341" t="s">
        <v>3668</v>
      </c>
      <c r="C939" s="341" t="s">
        <v>3669</v>
      </c>
      <c r="D939" s="342" t="s">
        <v>29</v>
      </c>
      <c r="E939" s="341" t="s">
        <v>1799</v>
      </c>
      <c r="F939" s="221"/>
      <c r="G939" s="221"/>
      <c r="H939" s="341">
        <v>245.96513797932414</v>
      </c>
      <c r="I939" s="341">
        <v>256.95056487258097</v>
      </c>
      <c r="J939" s="341">
        <v>275.61714821013754</v>
      </c>
      <c r="K939" s="341">
        <v>306.37031080839927</v>
      </c>
      <c r="L939" s="341">
        <v>312.40662308642004</v>
      </c>
      <c r="M939" s="341">
        <v>276.76925436886665</v>
      </c>
      <c r="N939" s="341">
        <v>258.9456202522511</v>
      </c>
      <c r="O939" s="341">
        <v>227.83695429777566</v>
      </c>
      <c r="P939" s="341">
        <v>193.81337855136809</v>
      </c>
      <c r="Q939" s="341">
        <v>184.82423103473681</v>
      </c>
      <c r="R939" s="341">
        <v>1397.3097849568621</v>
      </c>
      <c r="S939" s="341"/>
    </row>
    <row r="940" spans="2:19">
      <c r="B940" s="341" t="s">
        <v>3670</v>
      </c>
      <c r="C940" s="341" t="s">
        <v>3671</v>
      </c>
      <c r="D940" s="342" t="s">
        <v>29</v>
      </c>
      <c r="E940" s="341" t="s">
        <v>1799</v>
      </c>
      <c r="F940" s="221"/>
      <c r="G940" s="221"/>
      <c r="H940" s="341">
        <v>284.25267198364082</v>
      </c>
      <c r="I940" s="341">
        <v>295.13433655809604</v>
      </c>
      <c r="J940" s="341">
        <v>290.60241578500381</v>
      </c>
      <c r="K940" s="341">
        <v>299.4818367296034</v>
      </c>
      <c r="L940" s="341">
        <v>299.34341388231235</v>
      </c>
      <c r="M940" s="341">
        <v>283.0402820972032</v>
      </c>
      <c r="N940" s="341">
        <v>239.68633554180548</v>
      </c>
      <c r="O940" s="341">
        <v>209.46256283460329</v>
      </c>
      <c r="P940" s="341">
        <v>186.83814903137943</v>
      </c>
      <c r="Q940" s="341">
        <v>176.18715133674519</v>
      </c>
      <c r="R940" s="341">
        <v>1468.8146749386565</v>
      </c>
      <c r="S940" s="341"/>
    </row>
    <row r="941" spans="2:19">
      <c r="B941" s="341" t="s">
        <v>3672</v>
      </c>
      <c r="C941" s="341" t="s">
        <v>3673</v>
      </c>
      <c r="D941" s="342" t="s">
        <v>29</v>
      </c>
      <c r="E941" s="341" t="s">
        <v>1799</v>
      </c>
      <c r="F941" s="221"/>
      <c r="G941" s="221"/>
      <c r="H941" s="341">
        <v>66.907775481514861</v>
      </c>
      <c r="I941" s="341">
        <v>71.815090491970992</v>
      </c>
      <c r="J941" s="341">
        <v>77.915379491420239</v>
      </c>
      <c r="K941" s="341">
        <v>83.499853544408978</v>
      </c>
      <c r="L941" s="341">
        <v>88.053473772619498</v>
      </c>
      <c r="M941" s="341">
        <v>87.586659779474303</v>
      </c>
      <c r="N941" s="341">
        <v>76.73265838121543</v>
      </c>
      <c r="O941" s="341">
        <v>63.316640464840376</v>
      </c>
      <c r="P941" s="341">
        <v>51.237909807169103</v>
      </c>
      <c r="Q941" s="341">
        <v>47.015828215330032</v>
      </c>
      <c r="R941" s="341">
        <v>388.19157278193455</v>
      </c>
      <c r="S941" s="341"/>
    </row>
    <row r="942" spans="2:19">
      <c r="B942" s="341" t="s">
        <v>3674</v>
      </c>
      <c r="C942" s="341" t="s">
        <v>3675</v>
      </c>
      <c r="D942" s="342" t="s">
        <v>29</v>
      </c>
      <c r="E942" s="341" t="s">
        <v>1799</v>
      </c>
      <c r="F942" s="221"/>
      <c r="G942" s="221"/>
      <c r="H942" s="341">
        <v>0.1655191047145666</v>
      </c>
      <c r="I942" s="341">
        <v>9.5003888872418854E-2</v>
      </c>
      <c r="J942" s="341">
        <v>3.6288523419333481E-2</v>
      </c>
      <c r="K942" s="341">
        <v>8.4010650043208554E-3</v>
      </c>
      <c r="L942" s="341">
        <v>1.8137782410120862E-3</v>
      </c>
      <c r="M942" s="341">
        <v>-0.32132566300307125</v>
      </c>
      <c r="N942" s="341">
        <v>-3.3935981372862609</v>
      </c>
      <c r="O942" s="341">
        <v>5.9149602825286189</v>
      </c>
      <c r="P942" s="341">
        <v>3.411490702700247</v>
      </c>
      <c r="Q942" s="341">
        <v>2.8725049019105775</v>
      </c>
      <c r="R942" s="341">
        <v>0.30702636025165186</v>
      </c>
      <c r="S942" s="341"/>
    </row>
    <row r="943" spans="2:19">
      <c r="B943" s="341" t="s">
        <v>3676</v>
      </c>
      <c r="C943" s="341" t="s">
        <v>3677</v>
      </c>
      <c r="D943" s="342" t="s">
        <v>29</v>
      </c>
      <c r="E943" s="341" t="s">
        <v>1799</v>
      </c>
      <c r="F943" s="221"/>
      <c r="G943" s="221"/>
      <c r="H943" s="341">
        <v>110.98058627219919</v>
      </c>
      <c r="I943" s="341">
        <v>122.35221549485109</v>
      </c>
      <c r="J943" s="341">
        <v>152.57856556951793</v>
      </c>
      <c r="K943" s="341">
        <v>158.76208738582233</v>
      </c>
      <c r="L943" s="341">
        <v>108.7426978856893</v>
      </c>
      <c r="M943" s="341">
        <v>0</v>
      </c>
      <c r="N943" s="341">
        <v>0</v>
      </c>
      <c r="O943" s="341">
        <v>0</v>
      </c>
      <c r="P943" s="341">
        <v>0</v>
      </c>
      <c r="Q943" s="341">
        <v>0</v>
      </c>
      <c r="R943" s="341">
        <v>653.41615260807976</v>
      </c>
      <c r="S943" s="341"/>
    </row>
    <row r="944" spans="2:19">
      <c r="B944" s="341" t="s">
        <v>3678</v>
      </c>
      <c r="C944" s="341" t="s">
        <v>531</v>
      </c>
      <c r="D944" s="342" t="s">
        <v>64</v>
      </c>
      <c r="E944" s="341" t="s">
        <v>1799</v>
      </c>
      <c r="F944" s="221"/>
      <c r="G944" s="221"/>
      <c r="H944" s="341">
        <v>0.62351654183511351</v>
      </c>
      <c r="I944" s="341">
        <v>0.59377870150644019</v>
      </c>
      <c r="J944" s="341">
        <v>0.46598461126904522</v>
      </c>
      <c r="K944" s="341">
        <v>0.44537950018764838</v>
      </c>
      <c r="L944" s="341">
        <v>0.68148130843712273</v>
      </c>
      <c r="M944" s="341">
        <v>0.42341552219482492</v>
      </c>
      <c r="N944" s="341">
        <v>0.398662061087798</v>
      </c>
      <c r="O944" s="341">
        <v>0.35762469297084698</v>
      </c>
      <c r="P944" s="341">
        <v>0.35455124517748099</v>
      </c>
      <c r="Q944" s="341">
        <v>0.355155033180999</v>
      </c>
      <c r="R944" s="341"/>
      <c r="S944" s="341"/>
    </row>
    <row r="945" spans="2:19">
      <c r="B945" s="341" t="s">
        <v>3679</v>
      </c>
      <c r="C945" s="341" t="s">
        <v>3680</v>
      </c>
      <c r="D945" s="342" t="s">
        <v>29</v>
      </c>
      <c r="E945" s="341" t="s">
        <v>1799</v>
      </c>
      <c r="F945" s="221"/>
      <c r="G945" s="221"/>
      <c r="H945" s="341">
        <v>947.41383449920227</v>
      </c>
      <c r="I945" s="341">
        <v>990.48410899097451</v>
      </c>
      <c r="J945" s="341">
        <v>958.28440914452153</v>
      </c>
      <c r="K945" s="341">
        <v>944.35044956292813</v>
      </c>
      <c r="L945" s="341">
        <v>898.05938911855446</v>
      </c>
      <c r="M945" s="341">
        <v>0</v>
      </c>
      <c r="N945" s="341">
        <v>0</v>
      </c>
      <c r="O945" s="341">
        <v>0</v>
      </c>
      <c r="P945" s="341">
        <v>0</v>
      </c>
      <c r="Q945" s="341">
        <v>0</v>
      </c>
      <c r="R945" s="341">
        <v>4738.5921913161801</v>
      </c>
      <c r="S945" s="341"/>
    </row>
    <row r="946" spans="2:19">
      <c r="B946" s="341" t="s">
        <v>3681</v>
      </c>
      <c r="C946" s="341" t="s">
        <v>691</v>
      </c>
      <c r="D946" s="342" t="s">
        <v>64</v>
      </c>
      <c r="E946" s="341" t="s">
        <v>1799</v>
      </c>
      <c r="F946" s="221"/>
      <c r="G946" s="221"/>
      <c r="H946" s="341">
        <v>0.44076895853447939</v>
      </c>
      <c r="I946" s="341">
        <v>0.42383431432283847</v>
      </c>
      <c r="J946" s="341">
        <v>0.43160301151942626</v>
      </c>
      <c r="K946" s="341">
        <v>0.4335827949451001</v>
      </c>
      <c r="L946" s="341">
        <v>0.46231002222380713</v>
      </c>
      <c r="M946" s="341">
        <v>0.396863374704014</v>
      </c>
      <c r="N946" s="341">
        <v>0.332406363082835</v>
      </c>
      <c r="O946" s="341">
        <v>0.28862861262307898</v>
      </c>
      <c r="P946" s="341">
        <v>0.272761731326778</v>
      </c>
      <c r="Q946" s="341">
        <v>0.25124682141076998</v>
      </c>
      <c r="R946" s="341"/>
      <c r="S946" s="341"/>
    </row>
    <row r="947" spans="2:19">
      <c r="B947" s="341" t="s">
        <v>3682</v>
      </c>
      <c r="C947" s="341" t="s">
        <v>3683</v>
      </c>
      <c r="D947" s="342" t="s">
        <v>29</v>
      </c>
      <c r="E947" s="341" t="s">
        <v>1799</v>
      </c>
      <c r="F947" s="221"/>
      <c r="G947" s="221"/>
      <c r="H947" s="341">
        <v>783.45855476277643</v>
      </c>
      <c r="I947" s="341">
        <v>839.99018222942914</v>
      </c>
      <c r="J947" s="341">
        <v>862.78308772840887</v>
      </c>
      <c r="K947" s="341">
        <v>827.81832722738488</v>
      </c>
      <c r="L947" s="341">
        <v>764.14340834724055</v>
      </c>
      <c r="M947" s="341">
        <v>0</v>
      </c>
      <c r="N947" s="341">
        <v>0</v>
      </c>
      <c r="O947" s="341">
        <v>0</v>
      </c>
      <c r="P947" s="341">
        <v>0</v>
      </c>
      <c r="Q947" s="341">
        <v>0</v>
      </c>
      <c r="R947" s="341">
        <v>4078.1935602952399</v>
      </c>
      <c r="S947" s="341"/>
    </row>
    <row r="948" spans="2:19">
      <c r="B948" s="341" t="s">
        <v>3684</v>
      </c>
      <c r="C948" s="341" t="s">
        <v>829</v>
      </c>
      <c r="D948" s="342" t="s">
        <v>64</v>
      </c>
      <c r="E948" s="341" t="s">
        <v>1799</v>
      </c>
      <c r="F948" s="221"/>
      <c r="G948" s="221"/>
      <c r="H948" s="341">
        <v>0.49401383104534446</v>
      </c>
      <c r="I948" s="341">
        <v>0.45038326870218559</v>
      </c>
      <c r="J948" s="341">
        <v>0.44171676600907156</v>
      </c>
      <c r="K948" s="341">
        <v>0.46651826294667614</v>
      </c>
      <c r="L948" s="341">
        <v>0.52009587278132385</v>
      </c>
      <c r="M948" s="341">
        <v>0.429181487268114</v>
      </c>
      <c r="N948" s="341">
        <v>0.40630256204264997</v>
      </c>
      <c r="O948" s="341">
        <v>0.39326552378649299</v>
      </c>
      <c r="P948" s="341">
        <v>0.40672905052205599</v>
      </c>
      <c r="Q948" s="341">
        <v>0.421698709023892</v>
      </c>
      <c r="R948" s="341"/>
      <c r="S948" s="341"/>
    </row>
    <row r="949" spans="2:19">
      <c r="B949" s="341" t="s">
        <v>3685</v>
      </c>
      <c r="C949" s="341" t="s">
        <v>3686</v>
      </c>
      <c r="D949" s="342" t="s">
        <v>29</v>
      </c>
      <c r="E949" s="341" t="s">
        <v>1799</v>
      </c>
      <c r="F949" s="221"/>
      <c r="G949" s="221"/>
      <c r="H949" s="341">
        <v>96.594989815553717</v>
      </c>
      <c r="I949" s="341">
        <v>144.0082477865227</v>
      </c>
      <c r="J949" s="341">
        <v>150.47009886974422</v>
      </c>
      <c r="K949" s="341">
        <v>135.44003125828127</v>
      </c>
      <c r="L949" s="341">
        <v>119.19321616709942</v>
      </c>
      <c r="M949" s="341">
        <v>0</v>
      </c>
      <c r="N949" s="341">
        <v>0</v>
      </c>
      <c r="O949" s="341">
        <v>0</v>
      </c>
      <c r="P949" s="341">
        <v>0</v>
      </c>
      <c r="Q949" s="341">
        <v>0</v>
      </c>
      <c r="R949" s="341">
        <v>645.70658389720131</v>
      </c>
      <c r="S949" s="341"/>
    </row>
    <row r="950" spans="2:19">
      <c r="B950" s="341" t="s">
        <v>3687</v>
      </c>
      <c r="C950" s="341" t="s">
        <v>968</v>
      </c>
      <c r="D950" s="342" t="s">
        <v>64</v>
      </c>
      <c r="E950" s="341" t="s">
        <v>1799</v>
      </c>
      <c r="F950" s="221"/>
      <c r="G950" s="221"/>
      <c r="H950" s="341">
        <v>0.47069831056943939</v>
      </c>
      <c r="I950" s="341">
        <v>0.34420736379276007</v>
      </c>
      <c r="J950" s="341">
        <v>0.34488651267809067</v>
      </c>
      <c r="K950" s="341">
        <v>0.37136651849694691</v>
      </c>
      <c r="L950" s="341">
        <v>0.42877477231029437</v>
      </c>
      <c r="M950" s="341">
        <v>0.25543295348849698</v>
      </c>
      <c r="N950" s="341">
        <v>0.21319060662831502</v>
      </c>
      <c r="O950" s="341">
        <v>0.196922792539204</v>
      </c>
      <c r="P950" s="341">
        <v>0.18769384298644901</v>
      </c>
      <c r="Q950" s="341">
        <v>0.17418671793760901</v>
      </c>
      <c r="R950" s="341"/>
      <c r="S950" s="341"/>
    </row>
    <row r="951" spans="2:19">
      <c r="B951" s="341" t="s">
        <v>3688</v>
      </c>
      <c r="C951" s="341" t="s">
        <v>3689</v>
      </c>
      <c r="D951" s="342" t="s">
        <v>29</v>
      </c>
      <c r="E951" s="341" t="s">
        <v>1799</v>
      </c>
      <c r="F951" s="221"/>
      <c r="G951" s="221"/>
      <c r="H951" s="341">
        <v>24.023666148325976</v>
      </c>
      <c r="I951" s="341">
        <v>37.242195051285172</v>
      </c>
      <c r="J951" s="341">
        <v>22.241641916804486</v>
      </c>
      <c r="K951" s="341">
        <v>-215.64922551061341</v>
      </c>
      <c r="L951" s="341">
        <v>-249.88951867001126</v>
      </c>
      <c r="M951" s="341">
        <v>0</v>
      </c>
      <c r="N951" s="341">
        <v>0</v>
      </c>
      <c r="O951" s="341">
        <v>0</v>
      </c>
      <c r="P951" s="341">
        <v>0</v>
      </c>
      <c r="Q951" s="341">
        <v>0</v>
      </c>
      <c r="R951" s="341">
        <v>-382.03124106420898</v>
      </c>
      <c r="S951" s="341"/>
    </row>
    <row r="952" spans="2:19">
      <c r="B952" s="341" t="s">
        <v>3690</v>
      </c>
      <c r="C952" s="341" t="s">
        <v>1111</v>
      </c>
      <c r="D952" s="342" t="s">
        <v>64</v>
      </c>
      <c r="E952" s="341" t="s">
        <v>1799</v>
      </c>
      <c r="F952" s="221"/>
      <c r="G952" s="221"/>
      <c r="H952" s="341">
        <v>4.2388659501738313E-2</v>
      </c>
      <c r="I952" s="341">
        <v>6.5909272933608459E-2</v>
      </c>
      <c r="J952" s="341">
        <v>0.14430332596808573</v>
      </c>
      <c r="K952" s="341">
        <v>-5.7347450563880326E-3</v>
      </c>
      <c r="L952" s="341">
        <v>-6.3799805627872165E-3</v>
      </c>
      <c r="M952" s="341">
        <v>1</v>
      </c>
      <c r="N952" s="341">
        <v>1</v>
      </c>
      <c r="O952" s="341">
        <v>1</v>
      </c>
      <c r="P952" s="341">
        <v>1</v>
      </c>
      <c r="Q952" s="341">
        <v>1</v>
      </c>
      <c r="R952" s="341"/>
      <c r="S952" s="341"/>
    </row>
    <row r="953" spans="2:19">
      <c r="B953" s="341" t="s">
        <v>3691</v>
      </c>
      <c r="C953" s="341" t="s">
        <v>533</v>
      </c>
      <c r="D953" s="342" t="s">
        <v>64</v>
      </c>
      <c r="E953" s="341" t="s">
        <v>1799</v>
      </c>
      <c r="F953" s="221"/>
      <c r="G953" s="221"/>
      <c r="H953" s="341">
        <v>4.2932058605787707E-2</v>
      </c>
      <c r="I953" s="341">
        <v>4.22038708162433E-2</v>
      </c>
      <c r="J953" s="341">
        <v>4.0525241611227197E-2</v>
      </c>
      <c r="K953" s="341">
        <v>3.96366126792825E-2</v>
      </c>
      <c r="L953" s="341">
        <v>3.8908454928127702E-2</v>
      </c>
      <c r="M953" s="341">
        <v>3.5902068670814601E-2</v>
      </c>
      <c r="N953" s="341">
        <v>3.5515541280240599E-2</v>
      </c>
      <c r="O953" s="341">
        <v>3.7109158833872301E-2</v>
      </c>
      <c r="P953" s="341">
        <v>3.8480236208834701E-2</v>
      </c>
      <c r="Q953" s="341">
        <v>3.8564700186893897E-2</v>
      </c>
      <c r="R953" s="341"/>
      <c r="S953" s="341"/>
    </row>
    <row r="954" spans="2:19">
      <c r="B954" s="341" t="s">
        <v>3692</v>
      </c>
      <c r="C954" s="341" t="s">
        <v>532</v>
      </c>
      <c r="D954" s="342" t="s">
        <v>64</v>
      </c>
      <c r="E954" s="341" t="s">
        <v>1799</v>
      </c>
      <c r="F954" s="221"/>
      <c r="G954" s="221"/>
      <c r="H954" s="341">
        <v>4.2932058605787707E-2</v>
      </c>
      <c r="I954" s="341">
        <v>4.22038708162433E-2</v>
      </c>
      <c r="J954" s="341">
        <v>4.0525241611227197E-2</v>
      </c>
      <c r="K954" s="341">
        <v>3.96366126792825E-2</v>
      </c>
      <c r="L954" s="341">
        <v>3.8908454928127702E-2</v>
      </c>
      <c r="M954" s="341">
        <v>3.1533566822250801E-2</v>
      </c>
      <c r="N954" s="341">
        <v>3.0983091197298699E-2</v>
      </c>
      <c r="O954" s="341">
        <v>1.8161562610473501E-2</v>
      </c>
      <c r="P954" s="341">
        <v>-4.5352016710448698E-3</v>
      </c>
      <c r="Q954" s="341">
        <v>-1.5733175999425301E-2</v>
      </c>
      <c r="R954" s="341"/>
      <c r="S954" s="341"/>
    </row>
    <row r="955" spans="2:19">
      <c r="B955" s="341" t="s">
        <v>3693</v>
      </c>
      <c r="C955" s="341" t="s">
        <v>534</v>
      </c>
      <c r="D955" s="342" t="s">
        <v>64</v>
      </c>
      <c r="E955" s="341" t="s">
        <v>1799</v>
      </c>
      <c r="F955" s="221"/>
      <c r="G955" s="221"/>
      <c r="H955" s="341">
        <v>5.3259818038681003E-2</v>
      </c>
      <c r="I955" s="341">
        <v>5.0938687830367396E-2</v>
      </c>
      <c r="J955" s="341">
        <v>4.7752312583803608E-2</v>
      </c>
      <c r="K955" s="341">
        <v>4.5572608376105703E-2</v>
      </c>
      <c r="L955" s="341">
        <v>4.4337374717674398E-2</v>
      </c>
      <c r="M955" s="341">
        <v>4.1398823460839097E-2</v>
      </c>
      <c r="N955" s="341">
        <v>3.8844923512134602E-2</v>
      </c>
      <c r="O955" s="341">
        <v>3.8012914023298303E-2</v>
      </c>
      <c r="P955" s="341">
        <v>3.7978331415485601E-2</v>
      </c>
      <c r="Q955" s="341">
        <v>3.8501878934963603E-2</v>
      </c>
      <c r="R955" s="341"/>
      <c r="S955" s="341"/>
    </row>
    <row r="956" spans="2:19">
      <c r="B956" s="341" t="s">
        <v>3694</v>
      </c>
      <c r="C956" s="341" t="s">
        <v>693</v>
      </c>
      <c r="D956" s="342" t="s">
        <v>64</v>
      </c>
      <c r="E956" s="341" t="s">
        <v>1799</v>
      </c>
      <c r="F956" s="221"/>
      <c r="G956" s="221"/>
      <c r="H956" s="341">
        <v>3.63122760763782E-2</v>
      </c>
      <c r="I956" s="341">
        <v>3.48736368017609E-2</v>
      </c>
      <c r="J956" s="341">
        <v>3.75356889776872E-2</v>
      </c>
      <c r="K956" s="341">
        <v>4.5037551291320706E-2</v>
      </c>
      <c r="L956" s="341">
        <v>4.51122655078528E-2</v>
      </c>
      <c r="M956" s="341">
        <v>3.1417669317246599E-2</v>
      </c>
      <c r="N956" s="341">
        <v>2.8586103626724899E-2</v>
      </c>
      <c r="O956" s="341">
        <v>2.7817054100039401E-2</v>
      </c>
      <c r="P956" s="341">
        <v>2.75154007193089E-2</v>
      </c>
      <c r="Q956" s="341">
        <v>1.82077209709588E-2</v>
      </c>
      <c r="R956" s="341"/>
      <c r="S956" s="341"/>
    </row>
    <row r="957" spans="2:19">
      <c r="B957" s="341" t="s">
        <v>3695</v>
      </c>
      <c r="C957" s="341" t="s">
        <v>692</v>
      </c>
      <c r="D957" s="342" t="s">
        <v>64</v>
      </c>
      <c r="E957" s="341" t="s">
        <v>1799</v>
      </c>
      <c r="F957" s="221"/>
      <c r="G957" s="221"/>
      <c r="H957" s="341">
        <v>4.3937632812470401E-2</v>
      </c>
      <c r="I957" s="341">
        <v>4.4388447785598209E-2</v>
      </c>
      <c r="J957" s="341">
        <v>4.3895909933212199E-2</v>
      </c>
      <c r="K957" s="341">
        <v>4.379498348584461E-2</v>
      </c>
      <c r="L957" s="341">
        <v>4.3484507165619496E-2</v>
      </c>
      <c r="M957" s="341">
        <v>3.9632263634104901E-2</v>
      </c>
      <c r="N957" s="341">
        <v>3.86101992503457E-2</v>
      </c>
      <c r="O957" s="341">
        <v>3.5336060426585401E-2</v>
      </c>
      <c r="P957" s="341">
        <v>3.1160302883736599E-2</v>
      </c>
      <c r="Q957" s="341">
        <v>3.0670785659389001E-2</v>
      </c>
      <c r="R957" s="341"/>
      <c r="S957" s="341"/>
    </row>
    <row r="958" spans="2:19">
      <c r="B958" s="341" t="s">
        <v>3696</v>
      </c>
      <c r="C958" s="341" t="s">
        <v>694</v>
      </c>
      <c r="D958" s="342" t="s">
        <v>64</v>
      </c>
      <c r="E958" s="341" t="s">
        <v>1799</v>
      </c>
      <c r="F958" s="221"/>
      <c r="G958" s="221"/>
      <c r="H958" s="341">
        <v>4.3937632812470401E-2</v>
      </c>
      <c r="I958" s="341">
        <v>4.4388447785598209E-2</v>
      </c>
      <c r="J958" s="341">
        <v>4.3895909933212199E-2</v>
      </c>
      <c r="K958" s="341">
        <v>4.379498348584461E-2</v>
      </c>
      <c r="L958" s="341">
        <v>4.3484507165619496E-2</v>
      </c>
      <c r="M958" s="341">
        <v>3.9632263634104901E-2</v>
      </c>
      <c r="N958" s="341">
        <v>3.86101992503457E-2</v>
      </c>
      <c r="O958" s="341">
        <v>3.5336060426585401E-2</v>
      </c>
      <c r="P958" s="341">
        <v>3.1160302883736599E-2</v>
      </c>
      <c r="Q958" s="341">
        <v>3.0670785659389001E-2</v>
      </c>
      <c r="R958" s="341"/>
      <c r="S958" s="341"/>
    </row>
    <row r="959" spans="2:19">
      <c r="B959" s="341" t="s">
        <v>3697</v>
      </c>
      <c r="C959" s="341" t="s">
        <v>831</v>
      </c>
      <c r="D959" s="342" t="s">
        <v>64</v>
      </c>
      <c r="E959" s="341" t="s">
        <v>1799</v>
      </c>
      <c r="F959" s="221"/>
      <c r="G959" s="221"/>
      <c r="H959" s="341">
        <v>5.47173422377214E-2</v>
      </c>
      <c r="I959" s="341">
        <v>5.5366508753347699E-2</v>
      </c>
      <c r="J959" s="341">
        <v>5.1235792038852201E-2</v>
      </c>
      <c r="K959" s="341">
        <v>5.2218042727556299E-2</v>
      </c>
      <c r="L959" s="341">
        <v>5.1735881622974593E-2</v>
      </c>
      <c r="M959" s="341">
        <v>4.6727939993291903E-2</v>
      </c>
      <c r="N959" s="341">
        <v>4.4382357753269701E-2</v>
      </c>
      <c r="O959" s="341">
        <v>4.52821627985735E-2</v>
      </c>
      <c r="P959" s="341">
        <v>4.6281997728582498E-2</v>
      </c>
      <c r="Q959" s="341">
        <v>4.4611850962793798E-2</v>
      </c>
      <c r="R959" s="341"/>
      <c r="S959" s="341"/>
    </row>
    <row r="960" spans="2:19">
      <c r="B960" s="341" t="s">
        <v>3698</v>
      </c>
      <c r="C960" s="341" t="s">
        <v>830</v>
      </c>
      <c r="D960" s="342" t="s">
        <v>64</v>
      </c>
      <c r="E960" s="341" t="s">
        <v>1799</v>
      </c>
      <c r="F960" s="221"/>
      <c r="G960" s="221"/>
      <c r="H960" s="341">
        <v>5.5357858502456399E-2</v>
      </c>
      <c r="I960" s="341">
        <v>5.5924478135001593E-2</v>
      </c>
      <c r="J960" s="341">
        <v>5.46325681254618E-2</v>
      </c>
      <c r="K960" s="341">
        <v>5.4181091154760198E-2</v>
      </c>
      <c r="L960" s="341">
        <v>5.3207581341716999E-2</v>
      </c>
      <c r="M960" s="341">
        <v>5.1059332550455798E-2</v>
      </c>
      <c r="N960" s="341">
        <v>4.5564971367055201E-2</v>
      </c>
      <c r="O960" s="341">
        <v>4.1720342874136299E-2</v>
      </c>
      <c r="P960" s="341">
        <v>3.88342340183815E-2</v>
      </c>
      <c r="Q960" s="341">
        <v>3.8100013269135598E-2</v>
      </c>
      <c r="R960" s="341"/>
      <c r="S960" s="341"/>
    </row>
    <row r="961" spans="2:19">
      <c r="B961" s="341" t="s">
        <v>3699</v>
      </c>
      <c r="C961" s="341" t="s">
        <v>832</v>
      </c>
      <c r="D961" s="342" t="s">
        <v>64</v>
      </c>
      <c r="E961" s="341" t="s">
        <v>1799</v>
      </c>
      <c r="F961" s="221"/>
      <c r="G961" s="221"/>
      <c r="H961" s="341">
        <v>5.5357858502456399E-2</v>
      </c>
      <c r="I961" s="341">
        <v>5.5924478135001593E-2</v>
      </c>
      <c r="J961" s="341">
        <v>5.46325681254618E-2</v>
      </c>
      <c r="K961" s="341">
        <v>5.4181091154760198E-2</v>
      </c>
      <c r="L961" s="341">
        <v>5.3207581341716999E-2</v>
      </c>
      <c r="M961" s="341">
        <v>5.1059332550455798E-2</v>
      </c>
      <c r="N961" s="341">
        <v>4.5564971367055201E-2</v>
      </c>
      <c r="O961" s="341">
        <v>4.1720342874136299E-2</v>
      </c>
      <c r="P961" s="341">
        <v>3.88342340183815E-2</v>
      </c>
      <c r="Q961" s="341">
        <v>3.8100013269135598E-2</v>
      </c>
      <c r="R961" s="341"/>
      <c r="S961" s="341"/>
    </row>
    <row r="962" spans="2:19">
      <c r="B962" s="341" t="s">
        <v>3700</v>
      </c>
      <c r="C962" s="341" t="s">
        <v>970</v>
      </c>
      <c r="D962" s="342" t="s">
        <v>64</v>
      </c>
      <c r="E962" s="341" t="s">
        <v>1799</v>
      </c>
      <c r="F962" s="221"/>
      <c r="G962" s="221"/>
      <c r="H962" s="341">
        <v>4.3016223288310701E-2</v>
      </c>
      <c r="I962" s="341">
        <v>4.4943699034008994E-2</v>
      </c>
      <c r="J962" s="341">
        <v>4.7034518072930097E-2</v>
      </c>
      <c r="K962" s="341">
        <v>4.91689427684594E-2</v>
      </c>
      <c r="L962" s="341">
        <v>5.1632027572433896E-2</v>
      </c>
      <c r="M962" s="341">
        <v>5.4443043001654902E-2</v>
      </c>
      <c r="N962" s="341">
        <v>5.7579143955831899E-2</v>
      </c>
      <c r="O962" s="341">
        <v>5.91168098210407E-2</v>
      </c>
      <c r="P962" s="341">
        <v>6.0820431777715102E-2</v>
      </c>
      <c r="Q962" s="341">
        <v>6.4469124698173202E-2</v>
      </c>
      <c r="R962" s="341"/>
      <c r="S962" s="341"/>
    </row>
    <row r="963" spans="2:19">
      <c r="B963" s="341" t="s">
        <v>3701</v>
      </c>
      <c r="C963" s="341" t="s">
        <v>969</v>
      </c>
      <c r="D963" s="342" t="s">
        <v>64</v>
      </c>
      <c r="E963" s="341" t="s">
        <v>1799</v>
      </c>
      <c r="F963" s="221"/>
      <c r="G963" s="221"/>
      <c r="H963" s="341">
        <v>4.3016223288310701E-2</v>
      </c>
      <c r="I963" s="341">
        <v>4.4943699034008994E-2</v>
      </c>
      <c r="J963" s="341">
        <v>4.7034518072930097E-2</v>
      </c>
      <c r="K963" s="341">
        <v>4.91689427684594E-2</v>
      </c>
      <c r="L963" s="341">
        <v>5.1632027572433896E-2</v>
      </c>
      <c r="M963" s="341">
        <v>5.3775890266770696E-2</v>
      </c>
      <c r="N963" s="341">
        <v>4.944855774298549E-2</v>
      </c>
      <c r="O963" s="341">
        <v>4.1341496523331994E-2</v>
      </c>
      <c r="P963" s="341">
        <v>3.2859596726964403E-2</v>
      </c>
      <c r="Q963" s="341">
        <v>3.08182230445537E-2</v>
      </c>
      <c r="R963" s="341"/>
      <c r="S963" s="341"/>
    </row>
    <row r="964" spans="2:19">
      <c r="B964" s="341" t="s">
        <v>3702</v>
      </c>
      <c r="C964" s="341" t="s">
        <v>971</v>
      </c>
      <c r="D964" s="342" t="s">
        <v>64</v>
      </c>
      <c r="E964" s="341" t="s">
        <v>1799</v>
      </c>
      <c r="F964" s="221"/>
      <c r="G964" s="221"/>
      <c r="H964" s="341">
        <v>7.6636085804745901E-2</v>
      </c>
      <c r="I964" s="341">
        <v>7.1833684134514797E-2</v>
      </c>
      <c r="J964" s="341">
        <v>7.1365428470800199E-2</v>
      </c>
      <c r="K964" s="341">
        <v>7.33515921846664E-2</v>
      </c>
      <c r="L964" s="341">
        <v>7.5631229250522097E-2</v>
      </c>
      <c r="M964" s="341">
        <v>7.48752868382489E-2</v>
      </c>
      <c r="N964" s="341">
        <v>7.2321354638911095E-2</v>
      </c>
      <c r="O964" s="341">
        <v>7.1073100730747296E-2</v>
      </c>
      <c r="P964" s="341">
        <v>7.0869961683740101E-2</v>
      </c>
      <c r="Q964" s="341">
        <v>7.1628353580528797E-2</v>
      </c>
      <c r="R964" s="341"/>
      <c r="S964" s="341"/>
    </row>
    <row r="965" spans="2:19">
      <c r="B965" s="341" t="s">
        <v>3703</v>
      </c>
      <c r="C965" s="341" t="s">
        <v>1112</v>
      </c>
      <c r="D965" s="342" t="s">
        <v>64</v>
      </c>
      <c r="E965" s="341" t="s">
        <v>1799</v>
      </c>
      <c r="F965" s="221"/>
      <c r="G965" s="221"/>
      <c r="H965" s="341">
        <v>1.2893284995231299E-4</v>
      </c>
      <c r="I965" s="341">
        <v>7.3668378168334104E-5</v>
      </c>
      <c r="J965" s="341">
        <v>2.7992655805065799E-5</v>
      </c>
      <c r="K965" s="341">
        <v>6.4455507792181296E-6</v>
      </c>
      <c r="L965" s="341">
        <v>1.38400907078763E-6</v>
      </c>
      <c r="M965" s="341">
        <v>-2.4518887574647401E-4</v>
      </c>
      <c r="N965" s="341">
        <v>-2.5888643295035002E-3</v>
      </c>
      <c r="O965" s="341">
        <v>-4.9328958185937697E-3</v>
      </c>
      <c r="P965" s="341">
        <v>-6.8042144027532303E-3</v>
      </c>
      <c r="Q965" s="341">
        <v>-7.1635716143750991E-3</v>
      </c>
      <c r="R965" s="341"/>
      <c r="S965" s="341"/>
    </row>
    <row r="966" spans="2:19">
      <c r="B966" s="341" t="s">
        <v>3704</v>
      </c>
      <c r="C966" s="341" t="s">
        <v>1113</v>
      </c>
      <c r="D966" s="342" t="s">
        <v>64</v>
      </c>
      <c r="E966" s="341" t="s">
        <v>1799</v>
      </c>
      <c r="F966" s="221"/>
      <c r="G966" s="221"/>
      <c r="H966" s="341">
        <v>1.2893284995231399E-4</v>
      </c>
      <c r="I966" s="341">
        <v>7.3668378168334294E-5</v>
      </c>
      <c r="J966" s="341">
        <v>2.7992655805066602E-5</v>
      </c>
      <c r="K966" s="341">
        <v>6.4455507792185896E-6</v>
      </c>
      <c r="L966" s="341">
        <v>1.3840090707875201E-6</v>
      </c>
      <c r="M966" s="341">
        <v>-6.136608715532799E-7</v>
      </c>
      <c r="N966" s="341">
        <v>6.2950815242297289E-7</v>
      </c>
      <c r="O966" s="341">
        <v>1.8369998537903501E-6</v>
      </c>
      <c r="P966" s="341">
        <v>3.0090325071539501E-6</v>
      </c>
      <c r="Q966" s="341">
        <v>4.1458264111792698E-6</v>
      </c>
      <c r="R966" s="341"/>
      <c r="S966" s="341"/>
    </row>
    <row r="967" spans="2:19">
      <c r="B967" s="341" t="s">
        <v>3705</v>
      </c>
      <c r="C967" s="341" t="s">
        <v>1114</v>
      </c>
      <c r="D967" s="342" t="s">
        <v>64</v>
      </c>
      <c r="E967" s="341" t="s">
        <v>1799</v>
      </c>
      <c r="F967" s="221"/>
      <c r="G967" s="221"/>
      <c r="H967" s="341">
        <v>0</v>
      </c>
      <c r="I967" s="341">
        <v>0</v>
      </c>
      <c r="J967" s="341">
        <v>0</v>
      </c>
      <c r="K967" s="341">
        <v>0</v>
      </c>
      <c r="L967" s="341">
        <v>0</v>
      </c>
      <c r="M967" s="341">
        <v>0</v>
      </c>
      <c r="N967" s="341">
        <v>0</v>
      </c>
      <c r="O967" s="341">
        <v>-3.8742740158437997E-2</v>
      </c>
      <c r="P967" s="341">
        <v>-3.9517594961606797E-2</v>
      </c>
      <c r="Q967" s="341">
        <v>-4.0307946860838897E-2</v>
      </c>
      <c r="R967" s="341"/>
      <c r="S967" s="341"/>
    </row>
    <row r="968" spans="2:19">
      <c r="B968" s="341" t="s">
        <v>3706</v>
      </c>
      <c r="C968" s="341" t="s">
        <v>3707</v>
      </c>
      <c r="D968" s="342" t="s">
        <v>29</v>
      </c>
      <c r="E968" s="341" t="s">
        <v>1799</v>
      </c>
      <c r="F968" s="221"/>
      <c r="G968" s="221"/>
      <c r="H968" s="341">
        <v>2.9743474559143377</v>
      </c>
      <c r="I968" s="341">
        <v>2.9319688777198269</v>
      </c>
      <c r="J968" s="341">
        <v>2.8991816321075352</v>
      </c>
      <c r="K968" s="341">
        <v>2.8720076025547812</v>
      </c>
      <c r="L968" s="341">
        <v>2.8474896993895267</v>
      </c>
      <c r="M968" s="341">
        <v>0</v>
      </c>
      <c r="N968" s="341">
        <v>0</v>
      </c>
      <c r="O968" s="341">
        <v>0</v>
      </c>
      <c r="P968" s="341">
        <v>0</v>
      </c>
      <c r="Q968" s="341">
        <v>0</v>
      </c>
      <c r="R968" s="341">
        <v>14.524995267686007</v>
      </c>
      <c r="S968" s="341"/>
    </row>
    <row r="969" spans="2:19">
      <c r="B969" s="341" t="s">
        <v>3708</v>
      </c>
      <c r="C969" s="341" t="s">
        <v>3709</v>
      </c>
      <c r="D969" s="342" t="s">
        <v>29</v>
      </c>
      <c r="E969" s="341" t="s">
        <v>1799</v>
      </c>
      <c r="F969" s="221"/>
      <c r="G969" s="221"/>
      <c r="H969" s="341">
        <v>4.5024557738778128</v>
      </c>
      <c r="I969" s="341">
        <v>4.3971556015665607</v>
      </c>
      <c r="J969" s="341">
        <v>4.3026601149814327</v>
      </c>
      <c r="K969" s="341">
        <v>4.2168994558775568</v>
      </c>
      <c r="L969" s="341">
        <v>4.1363365493604585</v>
      </c>
      <c r="M969" s="341">
        <v>8.3300123438356906</v>
      </c>
      <c r="N969" s="341">
        <v>8.2309852161899038</v>
      </c>
      <c r="O969" s="341">
        <v>8.1884584621599039</v>
      </c>
      <c r="P969" s="341">
        <v>8.2944537943987982</v>
      </c>
      <c r="Q969" s="341">
        <v>8.546188754302543</v>
      </c>
      <c r="R969" s="341">
        <v>21.555507495663818</v>
      </c>
      <c r="S969" s="341"/>
    </row>
    <row r="970" spans="2:19">
      <c r="B970" s="341" t="s">
        <v>3710</v>
      </c>
      <c r="C970" s="341" t="s">
        <v>3597</v>
      </c>
      <c r="D970" s="342" t="s">
        <v>29</v>
      </c>
      <c r="E970" s="341" t="s">
        <v>1799</v>
      </c>
      <c r="F970" s="221"/>
      <c r="G970" s="221"/>
      <c r="H970" s="341">
        <v>0</v>
      </c>
      <c r="I970" s="341">
        <v>0</v>
      </c>
      <c r="J970" s="341">
        <v>0</v>
      </c>
      <c r="K970" s="341">
        <v>0</v>
      </c>
      <c r="L970" s="341">
        <v>0</v>
      </c>
      <c r="M970" s="341">
        <v>0</v>
      </c>
      <c r="N970" s="341">
        <v>0</v>
      </c>
      <c r="O970" s="341">
        <v>0</v>
      </c>
      <c r="P970" s="341">
        <v>0</v>
      </c>
      <c r="Q970" s="341">
        <v>0</v>
      </c>
      <c r="R970" s="341">
        <v>0</v>
      </c>
      <c r="S970" s="341"/>
    </row>
    <row r="971" spans="2:19">
      <c r="B971" s="341" t="s">
        <v>3711</v>
      </c>
      <c r="C971" s="341" t="s">
        <v>3712</v>
      </c>
      <c r="D971" s="342" t="s">
        <v>29</v>
      </c>
      <c r="E971" s="341" t="s">
        <v>1799</v>
      </c>
      <c r="F971" s="221"/>
      <c r="G971" s="221"/>
      <c r="H971" s="341">
        <v>329.43602643496683</v>
      </c>
      <c r="I971" s="341">
        <v>367.93398223845611</v>
      </c>
      <c r="J971" s="341">
        <v>425.6005706528266</v>
      </c>
      <c r="K971" s="341">
        <v>501.52473597401951</v>
      </c>
      <c r="L971" s="341">
        <v>553.20692945919063</v>
      </c>
      <c r="M971" s="341">
        <v>559.61192541673017</v>
      </c>
      <c r="N971" s="341">
        <v>550.47308413095254</v>
      </c>
      <c r="O971" s="341">
        <v>543.85874892860397</v>
      </c>
      <c r="P971" s="341">
        <v>542.5491160718675</v>
      </c>
      <c r="Q971" s="341">
        <v>546.26092070163736</v>
      </c>
      <c r="R971" s="341">
        <v>2177.70224475946</v>
      </c>
      <c r="S971" s="341"/>
    </row>
    <row r="972" spans="2:19">
      <c r="B972" s="341" t="s">
        <v>3713</v>
      </c>
      <c r="C972" s="341" t="s">
        <v>3714</v>
      </c>
      <c r="D972" s="342" t="s">
        <v>29</v>
      </c>
      <c r="E972" s="341" t="s">
        <v>1799</v>
      </c>
      <c r="F972" s="221"/>
      <c r="G972" s="221"/>
      <c r="H972" s="341">
        <v>58.792509276045209</v>
      </c>
      <c r="I972" s="341">
        <v>58.376721902340087</v>
      </c>
      <c r="J972" s="341">
        <v>58.037133128683735</v>
      </c>
      <c r="K972" s="341">
        <v>57.425784313322332</v>
      </c>
      <c r="L972" s="341">
        <v>56.592167663745016</v>
      </c>
      <c r="M972" s="341">
        <v>0</v>
      </c>
      <c r="N972" s="341">
        <v>0</v>
      </c>
      <c r="O972" s="341">
        <v>0</v>
      </c>
      <c r="P972" s="341">
        <v>0</v>
      </c>
      <c r="Q972" s="341">
        <v>0</v>
      </c>
      <c r="R972" s="341">
        <v>289.22431628413642</v>
      </c>
      <c r="S972" s="341"/>
    </row>
    <row r="973" spans="2:19">
      <c r="B973" s="341" t="s">
        <v>3715</v>
      </c>
      <c r="C973" s="341" t="s">
        <v>3716</v>
      </c>
      <c r="D973" s="342" t="s">
        <v>29</v>
      </c>
      <c r="E973" s="341" t="s">
        <v>1799</v>
      </c>
      <c r="F973" s="221"/>
      <c r="G973" s="221"/>
      <c r="H973" s="341">
        <v>88.652303421407737</v>
      </c>
      <c r="I973" s="341">
        <v>86.435906522650811</v>
      </c>
      <c r="J973" s="341">
        <v>84.334421571527727</v>
      </c>
      <c r="K973" s="341">
        <v>82.330015242186491</v>
      </c>
      <c r="L973" s="341">
        <v>80.390342444644702</v>
      </c>
      <c r="M973" s="341">
        <v>162.62234650049311</v>
      </c>
      <c r="N973" s="341">
        <v>159.38385352580113</v>
      </c>
      <c r="O973" s="341">
        <v>156.55551327161459</v>
      </c>
      <c r="P973" s="341">
        <v>154.37133708923915</v>
      </c>
      <c r="Q973" s="341">
        <v>152.59023049419605</v>
      </c>
      <c r="R973" s="341">
        <v>422.14298920241748</v>
      </c>
      <c r="S973" s="341"/>
    </row>
    <row r="974" spans="2:19">
      <c r="B974" s="341" t="s">
        <v>3717</v>
      </c>
      <c r="C974" s="341" t="s">
        <v>3599</v>
      </c>
      <c r="D974" s="342" t="s">
        <v>29</v>
      </c>
      <c r="E974" s="341" t="s">
        <v>1799</v>
      </c>
      <c r="F974" s="221"/>
      <c r="G974" s="221"/>
      <c r="H974" s="341">
        <v>0</v>
      </c>
      <c r="I974" s="341">
        <v>0</v>
      </c>
      <c r="J974" s="341">
        <v>0</v>
      </c>
      <c r="K974" s="341">
        <v>0</v>
      </c>
      <c r="L974" s="341">
        <v>0</v>
      </c>
      <c r="M974" s="341">
        <v>0</v>
      </c>
      <c r="N974" s="341">
        <v>0</v>
      </c>
      <c r="O974" s="341">
        <v>0</v>
      </c>
      <c r="P974" s="341">
        <v>0</v>
      </c>
      <c r="Q974" s="341">
        <v>0</v>
      </c>
      <c r="R974" s="341">
        <v>0</v>
      </c>
      <c r="S974" s="341"/>
    </row>
    <row r="975" spans="2:19">
      <c r="B975" s="341" t="s">
        <v>3718</v>
      </c>
      <c r="C975" s="341" t="s">
        <v>3719</v>
      </c>
      <c r="D975" s="342" t="s">
        <v>29</v>
      </c>
      <c r="E975" s="341" t="s">
        <v>1799</v>
      </c>
      <c r="F975" s="221"/>
      <c r="G975" s="221"/>
      <c r="H975" s="341">
        <v>6357.1104164280632</v>
      </c>
      <c r="I975" s="341">
        <v>6796.2984462395543</v>
      </c>
      <c r="J975" s="341">
        <v>7238.5222544349926</v>
      </c>
      <c r="K975" s="341">
        <v>7640.0414280607256</v>
      </c>
      <c r="L975" s="341">
        <v>7990.4038596609116</v>
      </c>
      <c r="M975" s="341">
        <v>8050.0330346779529</v>
      </c>
      <c r="N975" s="341">
        <v>7889.723114240519</v>
      </c>
      <c r="O975" s="341">
        <v>7749.71632569352</v>
      </c>
      <c r="P975" s="341">
        <v>7641.596557408011</v>
      </c>
      <c r="Q975" s="341">
        <v>7553.4292960388238</v>
      </c>
      <c r="R975" s="341">
        <v>36022.376404824245</v>
      </c>
      <c r="S975" s="341"/>
    </row>
    <row r="976" spans="2:19">
      <c r="B976" s="341" t="s">
        <v>3720</v>
      </c>
      <c r="C976" s="341" t="s">
        <v>3721</v>
      </c>
      <c r="D976" s="342" t="s">
        <v>29</v>
      </c>
      <c r="E976" s="341" t="s">
        <v>1799</v>
      </c>
      <c r="F976" s="221"/>
      <c r="G976" s="221"/>
      <c r="H976" s="341">
        <v>49.482347039590948</v>
      </c>
      <c r="I976" s="341">
        <v>48.142689790816789</v>
      </c>
      <c r="J976" s="341">
        <v>47.009540572521324</v>
      </c>
      <c r="K976" s="341">
        <v>46.005000603051975</v>
      </c>
      <c r="L976" s="341">
        <v>45.009135189758815</v>
      </c>
      <c r="M976" s="341">
        <v>0</v>
      </c>
      <c r="N976" s="341">
        <v>0</v>
      </c>
      <c r="O976" s="341">
        <v>0</v>
      </c>
      <c r="P976" s="341">
        <v>0</v>
      </c>
      <c r="Q976" s="341">
        <v>0</v>
      </c>
      <c r="R976" s="341">
        <v>235.64871319573984</v>
      </c>
      <c r="S976" s="341"/>
    </row>
    <row r="977" spans="2:19">
      <c r="B977" s="341" t="s">
        <v>3722</v>
      </c>
      <c r="C977" s="341" t="s">
        <v>3723</v>
      </c>
      <c r="D977" s="342" t="s">
        <v>29</v>
      </c>
      <c r="E977" s="341" t="s">
        <v>1799</v>
      </c>
      <c r="F977" s="221"/>
      <c r="G977" s="221"/>
      <c r="H977" s="341">
        <v>74.87986003092405</v>
      </c>
      <c r="I977" s="341">
        <v>72.131311053746145</v>
      </c>
      <c r="J977" s="341">
        <v>69.556703815663354</v>
      </c>
      <c r="K977" s="341">
        <v>67.153113091164784</v>
      </c>
      <c r="L977" s="341">
        <v>64.880936771052276</v>
      </c>
      <c r="M977" s="341">
        <v>128.93576112071958</v>
      </c>
      <c r="N977" s="341">
        <v>125.15126361402388</v>
      </c>
      <c r="O977" s="341">
        <v>122.07739555661345</v>
      </c>
      <c r="P977" s="341">
        <v>119.49982989396823</v>
      </c>
      <c r="Q977" s="341">
        <v>117.20018940236174</v>
      </c>
      <c r="R977" s="341">
        <v>348.6019247625506</v>
      </c>
      <c r="S977" s="341"/>
    </row>
    <row r="978" spans="2:19">
      <c r="B978" s="341" t="s">
        <v>3724</v>
      </c>
      <c r="C978" s="341" t="s">
        <v>3601</v>
      </c>
      <c r="D978" s="342" t="s">
        <v>29</v>
      </c>
      <c r="E978" s="341" t="s">
        <v>1799</v>
      </c>
      <c r="F978" s="221"/>
      <c r="G978" s="221"/>
      <c r="H978" s="341">
        <v>0</v>
      </c>
      <c r="I978" s="341">
        <v>0</v>
      </c>
      <c r="J978" s="341">
        <v>0</v>
      </c>
      <c r="K978" s="341">
        <v>0</v>
      </c>
      <c r="L978" s="341">
        <v>0</v>
      </c>
      <c r="M978" s="341">
        <v>0</v>
      </c>
      <c r="N978" s="341">
        <v>0</v>
      </c>
      <c r="O978" s="341">
        <v>0</v>
      </c>
      <c r="P978" s="341">
        <v>0</v>
      </c>
      <c r="Q978" s="341">
        <v>0</v>
      </c>
      <c r="R978" s="341">
        <v>0</v>
      </c>
      <c r="S978" s="341"/>
    </row>
    <row r="979" spans="2:19">
      <c r="B979" s="341" t="s">
        <v>3725</v>
      </c>
      <c r="C979" s="341" t="s">
        <v>3726</v>
      </c>
      <c r="D979" s="342" t="s">
        <v>29</v>
      </c>
      <c r="E979" s="341" t="s">
        <v>1799</v>
      </c>
      <c r="F979" s="221"/>
      <c r="G979" s="221"/>
      <c r="H979" s="341">
        <v>5334.2004202625176</v>
      </c>
      <c r="I979" s="341">
        <v>5584.1336832638463</v>
      </c>
      <c r="J979" s="341">
        <v>5878.7419458934401</v>
      </c>
      <c r="K979" s="341">
        <v>6161.9441016451765</v>
      </c>
      <c r="L979" s="341">
        <v>6380.5822897559119</v>
      </c>
      <c r="M979" s="341">
        <v>6352.7663648797334</v>
      </c>
      <c r="N979" s="341">
        <v>6166.3011960271779</v>
      </c>
      <c r="O979" s="341">
        <v>6014.8492990867171</v>
      </c>
      <c r="P979" s="341">
        <v>5887.850611503136</v>
      </c>
      <c r="Q979" s="341">
        <v>5774.5455156987618</v>
      </c>
      <c r="R979" s="341">
        <v>29339.60244082089</v>
      </c>
      <c r="S979" s="341"/>
    </row>
    <row r="980" spans="2:19">
      <c r="B980" s="341" t="s">
        <v>3727</v>
      </c>
      <c r="C980" s="341" t="s">
        <v>3728</v>
      </c>
      <c r="D980" s="342" t="s">
        <v>29</v>
      </c>
      <c r="E980" s="341" t="s">
        <v>1799</v>
      </c>
      <c r="F980" s="221"/>
      <c r="G980" s="221"/>
      <c r="H980" s="341">
        <v>15.128115257123628</v>
      </c>
      <c r="I980" s="341">
        <v>14.891030981885047</v>
      </c>
      <c r="J980" s="341">
        <v>14.654122688120449</v>
      </c>
      <c r="K980" s="341">
        <v>14.395998216120958</v>
      </c>
      <c r="L980" s="341">
        <v>14.108347924841526</v>
      </c>
      <c r="M980" s="341">
        <v>0</v>
      </c>
      <c r="N980" s="341">
        <v>0</v>
      </c>
      <c r="O980" s="341">
        <v>0</v>
      </c>
      <c r="P980" s="341">
        <v>0</v>
      </c>
      <c r="Q980" s="341">
        <v>0</v>
      </c>
      <c r="R980" s="341">
        <v>73.177615068091612</v>
      </c>
      <c r="S980" s="341"/>
    </row>
    <row r="981" spans="2:19">
      <c r="B981" s="341" t="s">
        <v>3729</v>
      </c>
      <c r="C981" s="341" t="s">
        <v>3730</v>
      </c>
      <c r="D981" s="342" t="s">
        <v>29</v>
      </c>
      <c r="E981" s="341" t="s">
        <v>1799</v>
      </c>
      <c r="F981" s="221"/>
      <c r="G981" s="221"/>
      <c r="H981" s="341">
        <v>22.900374249109586</v>
      </c>
      <c r="I981" s="341">
        <v>22.332494997702355</v>
      </c>
      <c r="J981" s="341">
        <v>21.748105917870845</v>
      </c>
      <c r="K981" s="341">
        <v>21.137296778174814</v>
      </c>
      <c r="L981" s="341">
        <v>20.494147945513873</v>
      </c>
      <c r="M981" s="341">
        <v>40.528775896540374</v>
      </c>
      <c r="N981" s="341">
        <v>39.203264116898758</v>
      </c>
      <c r="O981" s="341">
        <v>38.167994345392941</v>
      </c>
      <c r="P981" s="341">
        <v>37.483494811001101</v>
      </c>
      <c r="Q981" s="341">
        <v>37.015210553502392</v>
      </c>
      <c r="R981" s="341">
        <v>108.61241988837148</v>
      </c>
      <c r="S981" s="341"/>
    </row>
    <row r="982" spans="2:19">
      <c r="B982" s="341" t="s">
        <v>3731</v>
      </c>
      <c r="C982" s="341" t="s">
        <v>3603</v>
      </c>
      <c r="D982" s="342" t="s">
        <v>29</v>
      </c>
      <c r="E982" s="341" t="s">
        <v>1799</v>
      </c>
      <c r="F982" s="221"/>
      <c r="G982" s="221"/>
      <c r="H982" s="341">
        <v>0</v>
      </c>
      <c r="I982" s="341">
        <v>0</v>
      </c>
      <c r="J982" s="341">
        <v>0</v>
      </c>
      <c r="K982" s="341">
        <v>0</v>
      </c>
      <c r="L982" s="341">
        <v>0</v>
      </c>
      <c r="M982" s="341">
        <v>0</v>
      </c>
      <c r="N982" s="341">
        <v>0</v>
      </c>
      <c r="O982" s="341">
        <v>0</v>
      </c>
      <c r="P982" s="341">
        <v>0</v>
      </c>
      <c r="Q982" s="341">
        <v>0</v>
      </c>
      <c r="R982" s="341">
        <v>0</v>
      </c>
      <c r="S982" s="341"/>
    </row>
    <row r="983" spans="2:19">
      <c r="B983" s="341" t="s">
        <v>3732</v>
      </c>
      <c r="C983" s="341" t="s">
        <v>3733</v>
      </c>
      <c r="D983" s="342" t="s">
        <v>29</v>
      </c>
      <c r="E983" s="341" t="s">
        <v>1799</v>
      </c>
      <c r="F983" s="221"/>
      <c r="G983" s="221"/>
      <c r="H983" s="341">
        <v>1596.7336830315244</v>
      </c>
      <c r="I983" s="341">
        <v>1634.2293322767173</v>
      </c>
      <c r="J983" s="341">
        <v>1690.9711759922629</v>
      </c>
      <c r="K983" s="341">
        <v>1736.4268904063065</v>
      </c>
      <c r="L983" s="341">
        <v>1759.5397429539539</v>
      </c>
      <c r="M983" s="341">
        <v>1726.1747994376356</v>
      </c>
      <c r="N983" s="341">
        <v>1662.1430039635547</v>
      </c>
      <c r="O983" s="341">
        <v>1609.7072499038004</v>
      </c>
      <c r="P983" s="341">
        <v>1570.4181908064259</v>
      </c>
      <c r="Q983" s="341">
        <v>1539.2889964779283</v>
      </c>
      <c r="R983" s="341">
        <v>8417.9008246607646</v>
      </c>
      <c r="S983" s="341"/>
    </row>
    <row r="984" spans="2:19">
      <c r="B984" s="341" t="s">
        <v>3734</v>
      </c>
      <c r="C984" s="341" t="s">
        <v>3735</v>
      </c>
      <c r="D984" s="342" t="s">
        <v>29</v>
      </c>
      <c r="E984" s="341" t="s">
        <v>1799</v>
      </c>
      <c r="F984" s="221"/>
      <c r="G984" s="221"/>
      <c r="H984" s="341">
        <v>13.121367787370447</v>
      </c>
      <c r="I984" s="341">
        <v>13.508229653076601</v>
      </c>
      <c r="J984" s="341">
        <v>13.933080368213846</v>
      </c>
      <c r="K984" s="341">
        <v>14.37869134539363</v>
      </c>
      <c r="L984" s="341">
        <v>14.838751377651791</v>
      </c>
      <c r="M984" s="341">
        <v>0</v>
      </c>
      <c r="N984" s="341">
        <v>0</v>
      </c>
      <c r="O984" s="341">
        <v>0</v>
      </c>
      <c r="P984" s="341">
        <v>0</v>
      </c>
      <c r="Q984" s="341">
        <v>0</v>
      </c>
      <c r="R984" s="341">
        <v>69.780120531706316</v>
      </c>
      <c r="S984" s="341"/>
    </row>
    <row r="985" spans="2:19">
      <c r="B985" s="341" t="s">
        <v>3736</v>
      </c>
      <c r="C985" s="341" t="s">
        <v>3737</v>
      </c>
      <c r="D985" s="342" t="s">
        <v>29</v>
      </c>
      <c r="E985" s="341" t="s">
        <v>1799</v>
      </c>
      <c r="F985" s="221"/>
      <c r="G985" s="221"/>
      <c r="H985" s="341">
        <v>19.862635092596893</v>
      </c>
      <c r="I985" s="341">
        <v>20.258669229963509</v>
      </c>
      <c r="J985" s="341">
        <v>20.678010827339886</v>
      </c>
      <c r="K985" s="341">
        <v>21.11188551753327</v>
      </c>
      <c r="L985" s="341">
        <v>21.555150729223989</v>
      </c>
      <c r="M985" s="341">
        <v>45.002731741484368</v>
      </c>
      <c r="N985" s="341">
        <v>45.967838439366005</v>
      </c>
      <c r="O985" s="341">
        <v>47.063603366706388</v>
      </c>
      <c r="P985" s="341">
        <v>48.286705202023533</v>
      </c>
      <c r="Q985" s="341">
        <v>49.596443077827985</v>
      </c>
      <c r="R985" s="341">
        <v>103.46635139665756</v>
      </c>
      <c r="S985" s="341"/>
    </row>
    <row r="986" spans="2:19">
      <c r="B986" s="341" t="s">
        <v>3738</v>
      </c>
      <c r="C986" s="341" t="s">
        <v>3605</v>
      </c>
      <c r="D986" s="342" t="s">
        <v>29</v>
      </c>
      <c r="E986" s="341" t="s">
        <v>1799</v>
      </c>
      <c r="F986" s="221"/>
      <c r="G986" s="221"/>
      <c r="H986" s="341">
        <v>0</v>
      </c>
      <c r="I986" s="341">
        <v>0</v>
      </c>
      <c r="J986" s="341">
        <v>0</v>
      </c>
      <c r="K986" s="341">
        <v>0</v>
      </c>
      <c r="L986" s="341">
        <v>0</v>
      </c>
      <c r="M986" s="341">
        <v>0</v>
      </c>
      <c r="N986" s="341">
        <v>0</v>
      </c>
      <c r="O986" s="341">
        <v>0</v>
      </c>
      <c r="P986" s="341">
        <v>0</v>
      </c>
      <c r="Q986" s="341">
        <v>0</v>
      </c>
      <c r="R986" s="341">
        <v>0</v>
      </c>
      <c r="S986" s="341"/>
    </row>
    <row r="987" spans="2:19">
      <c r="B987" s="341" t="s">
        <v>3739</v>
      </c>
      <c r="C987" s="341" t="s">
        <v>3740</v>
      </c>
      <c r="D987" s="342" t="s">
        <v>29</v>
      </c>
      <c r="E987" s="341" t="s">
        <v>1799</v>
      </c>
      <c r="F987" s="221"/>
      <c r="G987" s="221"/>
      <c r="H987" s="341">
        <v>1375.1060511918042</v>
      </c>
      <c r="I987" s="341">
        <v>1438.1736743615575</v>
      </c>
      <c r="J987" s="341">
        <v>1502.7789846543003</v>
      </c>
      <c r="K987" s="341">
        <v>1443.565934780836</v>
      </c>
      <c r="L987" s="341">
        <v>1245.6489977398974</v>
      </c>
      <c r="M987" s="341">
        <v>1142.4931141030752</v>
      </c>
      <c r="N987" s="341">
        <v>1167.5711100093386</v>
      </c>
      <c r="O987" s="341">
        <v>1189.380026705199</v>
      </c>
      <c r="P987" s="341">
        <v>1207.347826998455</v>
      </c>
      <c r="Q987" s="341">
        <v>1227.4950808460555</v>
      </c>
      <c r="R987" s="341">
        <v>7005.2736427283944</v>
      </c>
      <c r="S987" s="341"/>
    </row>
    <row r="988" spans="2:19">
      <c r="B988" s="341" t="s">
        <v>3741</v>
      </c>
      <c r="C988" s="341" t="s">
        <v>3742</v>
      </c>
      <c r="D988" s="342" t="s">
        <v>29</v>
      </c>
      <c r="E988" s="341" t="s">
        <v>1799</v>
      </c>
      <c r="F988" s="221"/>
      <c r="G988" s="221"/>
      <c r="H988" s="341">
        <v>154.53411630374859</v>
      </c>
      <c r="I988" s="341">
        <v>151.48741177575508</v>
      </c>
      <c r="J988" s="341">
        <v>149.3870485924914</v>
      </c>
      <c r="K988" s="341">
        <v>147.84862301349023</v>
      </c>
      <c r="L988" s="341">
        <v>146.53203334899339</v>
      </c>
      <c r="M988" s="341">
        <v>0</v>
      </c>
      <c r="N988" s="341">
        <v>0</v>
      </c>
      <c r="O988" s="341">
        <v>0</v>
      </c>
      <c r="P988" s="341">
        <v>0</v>
      </c>
      <c r="Q988" s="341">
        <v>0</v>
      </c>
      <c r="R988" s="341">
        <v>749.7892330344788</v>
      </c>
      <c r="S988" s="341"/>
    </row>
    <row r="989" spans="2:19">
      <c r="B989" s="341" t="s">
        <v>3743</v>
      </c>
      <c r="C989" s="341" t="s">
        <v>3637</v>
      </c>
      <c r="D989" s="342" t="s">
        <v>29</v>
      </c>
      <c r="E989" s="341" t="s">
        <v>1799</v>
      </c>
      <c r="F989" s="221"/>
      <c r="G989" s="221"/>
      <c r="H989" s="341">
        <v>6.7954072632728364</v>
      </c>
      <c r="I989" s="341">
        <v>6.5825195031747565</v>
      </c>
      <c r="J989" s="341">
        <v>6.2446678426126763</v>
      </c>
      <c r="K989" s="341">
        <v>6.0477456009285993</v>
      </c>
      <c r="L989" s="341">
        <v>5.8837777355689784</v>
      </c>
      <c r="M989" s="341">
        <v>0</v>
      </c>
      <c r="N989" s="341">
        <v>0</v>
      </c>
      <c r="O989" s="341">
        <v>0</v>
      </c>
      <c r="P989" s="341">
        <v>0</v>
      </c>
      <c r="Q989" s="341">
        <v>0</v>
      </c>
      <c r="R989" s="341">
        <v>31.554117945557849</v>
      </c>
      <c r="S989" s="341"/>
    </row>
    <row r="990" spans="2:19">
      <c r="B990" s="341" t="s">
        <v>3744</v>
      </c>
      <c r="C990" s="341" t="s">
        <v>3745</v>
      </c>
      <c r="D990" s="342" t="s">
        <v>29</v>
      </c>
      <c r="E990" s="341" t="s">
        <v>1799</v>
      </c>
      <c r="F990" s="221"/>
      <c r="G990" s="221"/>
      <c r="H990" s="341">
        <v>151.48741177575508</v>
      </c>
      <c r="I990" s="341">
        <v>149.3870485924914</v>
      </c>
      <c r="J990" s="341">
        <v>147.84862301349023</v>
      </c>
      <c r="K990" s="341">
        <v>146.53203334899339</v>
      </c>
      <c r="L990" s="341">
        <v>145.33728068059233</v>
      </c>
      <c r="M990" s="341">
        <v>0</v>
      </c>
      <c r="N990" s="341">
        <v>0</v>
      </c>
      <c r="O990" s="341">
        <v>0</v>
      </c>
      <c r="P990" s="341">
        <v>0</v>
      </c>
      <c r="Q990" s="341">
        <v>0</v>
      </c>
      <c r="R990" s="341">
        <v>740.59239741132239</v>
      </c>
      <c r="S990" s="341"/>
    </row>
    <row r="991" spans="2:19">
      <c r="B991" s="341" t="s">
        <v>3746</v>
      </c>
      <c r="C991" s="341" t="s">
        <v>3747</v>
      </c>
      <c r="D991" s="342" t="s">
        <v>29</v>
      </c>
      <c r="E991" s="341" t="s">
        <v>1799</v>
      </c>
      <c r="F991" s="221"/>
      <c r="G991" s="221"/>
      <c r="H991" s="341">
        <v>154.53411630374859</v>
      </c>
      <c r="I991" s="341">
        <v>150.83303703494329</v>
      </c>
      <c r="J991" s="341">
        <v>147.36271019183778</v>
      </c>
      <c r="K991" s="341">
        <v>144.32483683663918</v>
      </c>
      <c r="L991" s="341">
        <v>141.51497925170258</v>
      </c>
      <c r="M991" s="341">
        <v>284.20231659168178</v>
      </c>
      <c r="N991" s="341">
        <v>280.74521192740718</v>
      </c>
      <c r="O991" s="341">
        <v>277.48779457151647</v>
      </c>
      <c r="P991" s="341">
        <v>277.89714626909876</v>
      </c>
      <c r="Q991" s="341">
        <v>284.74061518866188</v>
      </c>
      <c r="R991" s="341">
        <v>738.56967961887142</v>
      </c>
      <c r="S991" s="341"/>
    </row>
    <row r="992" spans="2:19">
      <c r="B992" s="341" t="s">
        <v>3748</v>
      </c>
      <c r="C992" s="341" t="s">
        <v>3627</v>
      </c>
      <c r="D992" s="342" t="s">
        <v>29</v>
      </c>
      <c r="E992" s="341" t="s">
        <v>1799</v>
      </c>
      <c r="F992" s="221"/>
      <c r="G992" s="221"/>
      <c r="H992" s="341">
        <v>6.7660533861784344</v>
      </c>
      <c r="I992" s="341">
        <v>6.4933200235084998</v>
      </c>
      <c r="J992" s="341">
        <v>6.0958340302016074</v>
      </c>
      <c r="K992" s="341">
        <v>5.8406791585060986</v>
      </c>
      <c r="L992" s="341">
        <v>5.62175790489907</v>
      </c>
      <c r="M992" s="341">
        <v>9.1411509961079105</v>
      </c>
      <c r="N992" s="341">
        <v>8.8723215944388443</v>
      </c>
      <c r="O992" s="341">
        <v>5.140404193847858</v>
      </c>
      <c r="P992" s="341">
        <v>-1.2855259941809822</v>
      </c>
      <c r="Q992" s="341">
        <v>-4.5694716972068097</v>
      </c>
      <c r="R992" s="341">
        <v>30.81764450329371</v>
      </c>
      <c r="S992" s="341"/>
    </row>
    <row r="993" spans="2:19">
      <c r="B993" s="341" t="s">
        <v>3749</v>
      </c>
      <c r="C993" s="341" t="s">
        <v>3750</v>
      </c>
      <c r="D993" s="342" t="s">
        <v>29</v>
      </c>
      <c r="E993" s="341" t="s">
        <v>1799</v>
      </c>
      <c r="F993" s="221"/>
      <c r="G993" s="221"/>
      <c r="H993" s="341">
        <v>150.83303703494329</v>
      </c>
      <c r="I993" s="341">
        <v>147.36271019183778</v>
      </c>
      <c r="J993" s="341">
        <v>144.32483683663918</v>
      </c>
      <c r="K993" s="341">
        <v>141.51497925170258</v>
      </c>
      <c r="L993" s="341">
        <v>138.86503591108948</v>
      </c>
      <c r="M993" s="341">
        <v>280.74521192740718</v>
      </c>
      <c r="N993" s="341">
        <v>277.48779457151647</v>
      </c>
      <c r="O993" s="341">
        <v>277.89714626909876</v>
      </c>
      <c r="P993" s="341">
        <v>284.74061518866188</v>
      </c>
      <c r="Q993" s="341">
        <v>295.00489918964206</v>
      </c>
      <c r="R993" s="341">
        <v>722.90059922621231</v>
      </c>
      <c r="S993" s="341"/>
    </row>
    <row r="994" spans="2:19">
      <c r="B994" s="341" t="s">
        <v>3751</v>
      </c>
      <c r="C994" s="341" t="s">
        <v>3752</v>
      </c>
      <c r="D994" s="342" t="s">
        <v>29</v>
      </c>
      <c r="E994" s="341" t="s">
        <v>1799</v>
      </c>
      <c r="F994" s="221"/>
      <c r="G994" s="221"/>
      <c r="H994" s="341">
        <v>0</v>
      </c>
      <c r="I994" s="341">
        <v>40.669694599085631</v>
      </c>
      <c r="J994" s="341">
        <v>87.807811450317004</v>
      </c>
      <c r="K994" s="341">
        <v>164.88378629479689</v>
      </c>
      <c r="L994" s="341">
        <v>246.7206761802245</v>
      </c>
      <c r="M994" s="341">
        <v>274.60187971454008</v>
      </c>
      <c r="N994" s="341">
        <v>268.4983586737074</v>
      </c>
      <c r="O994" s="341">
        <v>263.22993167725144</v>
      </c>
      <c r="P994" s="341">
        <v>258.28827081436611</v>
      </c>
      <c r="Q994" s="341">
        <v>253.44849152993845</v>
      </c>
      <c r="R994" s="341">
        <v>540.08196852442404</v>
      </c>
      <c r="S994" s="341"/>
    </row>
    <row r="995" spans="2:19">
      <c r="B995" s="341" t="s">
        <v>3753</v>
      </c>
      <c r="C995" s="341" t="s">
        <v>3754</v>
      </c>
      <c r="D995" s="342" t="s">
        <v>29</v>
      </c>
      <c r="E995" s="341" t="s">
        <v>1799</v>
      </c>
      <c r="F995" s="221"/>
      <c r="G995" s="221"/>
      <c r="H995" s="341">
        <v>41.782354908924077</v>
      </c>
      <c r="I995" s="341">
        <v>49.702075851882263</v>
      </c>
      <c r="J995" s="341">
        <v>81.479302004617594</v>
      </c>
      <c r="K995" s="341">
        <v>88.052708257177017</v>
      </c>
      <c r="L995" s="341">
        <v>34.636581847567015</v>
      </c>
      <c r="M995" s="341">
        <v>0</v>
      </c>
      <c r="N995" s="341">
        <v>0</v>
      </c>
      <c r="O995" s="341">
        <v>0</v>
      </c>
      <c r="P995" s="341">
        <v>0</v>
      </c>
      <c r="Q995" s="341">
        <v>0</v>
      </c>
      <c r="R995" s="341">
        <v>295.65302287016794</v>
      </c>
      <c r="S995" s="341"/>
    </row>
    <row r="996" spans="2:19">
      <c r="B996" s="341" t="s">
        <v>3755</v>
      </c>
      <c r="C996" s="341" t="s">
        <v>3647</v>
      </c>
      <c r="D996" s="342" t="s">
        <v>29</v>
      </c>
      <c r="E996" s="341" t="s">
        <v>1799</v>
      </c>
      <c r="F996" s="221"/>
      <c r="G996" s="221"/>
      <c r="H996" s="341">
        <v>1.1126603098384431</v>
      </c>
      <c r="I996" s="341">
        <v>3.3790603328187538</v>
      </c>
      <c r="J996" s="341">
        <v>6.2254491476038503</v>
      </c>
      <c r="K996" s="341">
        <v>9.6783778839402252</v>
      </c>
      <c r="L996" s="341">
        <v>11.936512513036536</v>
      </c>
      <c r="M996" s="341">
        <v>11.59555863512314</v>
      </c>
      <c r="N996" s="341">
        <v>10.638394169930123</v>
      </c>
      <c r="O996" s="341">
        <v>10.206259496430159</v>
      </c>
      <c r="P996" s="341">
        <v>10.005544700715113</v>
      </c>
      <c r="Q996" s="341">
        <v>9.9534079998775393</v>
      </c>
      <c r="R996" s="341">
        <v>32.332060187237808</v>
      </c>
      <c r="S996" s="341"/>
    </row>
    <row r="997" spans="2:19">
      <c r="B997" s="341" t="s">
        <v>3756</v>
      </c>
      <c r="C997" s="341" t="s">
        <v>3757</v>
      </c>
      <c r="D997" s="342" t="s">
        <v>29</v>
      </c>
      <c r="E997" s="341" t="s">
        <v>1799</v>
      </c>
      <c r="F997" s="221"/>
      <c r="G997" s="221"/>
      <c r="H997" s="341">
        <v>40.669694599085631</v>
      </c>
      <c r="I997" s="341">
        <v>87.807811450317004</v>
      </c>
      <c r="J997" s="341">
        <v>164.88378629479689</v>
      </c>
      <c r="K997" s="341">
        <v>246.7206761802245</v>
      </c>
      <c r="L997" s="341">
        <v>274.60187971454008</v>
      </c>
      <c r="M997" s="341">
        <v>268.4983586737074</v>
      </c>
      <c r="N997" s="341">
        <v>263.22993167725144</v>
      </c>
      <c r="O997" s="341">
        <v>258.28827081436611</v>
      </c>
      <c r="P997" s="341">
        <v>253.44849152993845</v>
      </c>
      <c r="Q997" s="341">
        <v>248.56405336065978</v>
      </c>
      <c r="R997" s="341">
        <v>814.68384823896417</v>
      </c>
      <c r="S997" s="341"/>
    </row>
    <row r="998" spans="2:19">
      <c r="B998" s="341" t="s">
        <v>3758</v>
      </c>
      <c r="C998" s="341" t="s">
        <v>3759</v>
      </c>
      <c r="D998" s="342" t="s">
        <v>29</v>
      </c>
      <c r="E998" s="341" t="s">
        <v>1799</v>
      </c>
      <c r="F998" s="221"/>
      <c r="G998" s="221"/>
      <c r="H998" s="341">
        <v>309.06823260749718</v>
      </c>
      <c r="I998" s="341">
        <v>342.99014340978403</v>
      </c>
      <c r="J998" s="341">
        <v>384.55757023464622</v>
      </c>
      <c r="K998" s="341">
        <v>457.0572461449263</v>
      </c>
      <c r="L998" s="341">
        <v>534.76768878092059</v>
      </c>
      <c r="M998" s="341">
        <v>558.80419630622191</v>
      </c>
      <c r="N998" s="341">
        <v>549.2435706011147</v>
      </c>
      <c r="O998" s="341">
        <v>540.71772624876803</v>
      </c>
      <c r="P998" s="341">
        <v>536.18541708346504</v>
      </c>
      <c r="Q998" s="341">
        <v>538.18910671860044</v>
      </c>
      <c r="R998" s="341">
        <v>2028.4408811777744</v>
      </c>
      <c r="S998" s="341"/>
    </row>
    <row r="999" spans="2:19">
      <c r="B999" s="341" t="s">
        <v>3760</v>
      </c>
      <c r="C999" s="341" t="s">
        <v>3525</v>
      </c>
      <c r="D999" s="342" t="s">
        <v>29</v>
      </c>
      <c r="E999" s="341" t="s">
        <v>1799</v>
      </c>
      <c r="F999" s="221"/>
      <c r="G999" s="221"/>
      <c r="H999" s="341">
        <v>322.88667098736386</v>
      </c>
      <c r="I999" s="341">
        <v>354.90473679509716</v>
      </c>
      <c r="J999" s="341">
        <v>413.2388156258632</v>
      </c>
      <c r="K999" s="341">
        <v>473.55445467364586</v>
      </c>
      <c r="L999" s="341">
        <v>484.66168084491107</v>
      </c>
      <c r="M999" s="341">
        <v>467.02898565593284</v>
      </c>
      <c r="N999" s="341">
        <v>450.76406743773077</v>
      </c>
      <c r="O999" s="341">
        <v>438.22132552338223</v>
      </c>
      <c r="P999" s="341">
        <v>431.23424489422723</v>
      </c>
      <c r="Q999" s="341">
        <v>427.00485152881106</v>
      </c>
      <c r="R999" s="341">
        <v>2049.2463589268814</v>
      </c>
      <c r="S999" s="341"/>
    </row>
    <row r="1000" spans="2:19">
      <c r="B1000" s="341" t="s">
        <v>3761</v>
      </c>
      <c r="C1000" s="341" t="s">
        <v>3762</v>
      </c>
      <c r="D1000" s="342" t="s">
        <v>29</v>
      </c>
      <c r="E1000" s="341" t="s">
        <v>1799</v>
      </c>
      <c r="F1000" s="221"/>
      <c r="G1000" s="221"/>
      <c r="H1000" s="341">
        <v>3044.3049001496593</v>
      </c>
      <c r="I1000" s="341">
        <v>3004.9266607666432</v>
      </c>
      <c r="J1000" s="341">
        <v>2985.9420839346126</v>
      </c>
      <c r="K1000" s="341">
        <v>2964.399950533922</v>
      </c>
      <c r="L1000" s="341">
        <v>2921.4791360566041</v>
      </c>
      <c r="M1000" s="341">
        <v>0</v>
      </c>
      <c r="N1000" s="341">
        <v>0</v>
      </c>
      <c r="O1000" s="341">
        <v>0</v>
      </c>
      <c r="P1000" s="341">
        <v>0</v>
      </c>
      <c r="Q1000" s="341">
        <v>0</v>
      </c>
      <c r="R1000" s="341">
        <v>14921.052731441439</v>
      </c>
      <c r="S1000" s="341"/>
    </row>
    <row r="1001" spans="2:19">
      <c r="B1001" s="341" t="s">
        <v>3763</v>
      </c>
      <c r="C1001" s="341" t="s">
        <v>3639</v>
      </c>
      <c r="D1001" s="342" t="s">
        <v>29</v>
      </c>
      <c r="E1001" s="341" t="s">
        <v>1799</v>
      </c>
      <c r="F1001" s="221"/>
      <c r="G1001" s="221"/>
      <c r="H1001" s="341">
        <v>113.22726624633822</v>
      </c>
      <c r="I1001" s="341">
        <v>107.89329119677159</v>
      </c>
      <c r="J1001" s="341">
        <v>115.61030707779982</v>
      </c>
      <c r="K1001" s="341">
        <v>137.7816128944053</v>
      </c>
      <c r="L1001" s="341">
        <v>136.01196782020403</v>
      </c>
      <c r="M1001" s="341">
        <v>0</v>
      </c>
      <c r="N1001" s="341">
        <v>0</v>
      </c>
      <c r="O1001" s="341">
        <v>0</v>
      </c>
      <c r="P1001" s="341">
        <v>0</v>
      </c>
      <c r="Q1001" s="341">
        <v>0</v>
      </c>
      <c r="R1001" s="341">
        <v>610.52444523551901</v>
      </c>
      <c r="S1001" s="341"/>
    </row>
    <row r="1002" spans="2:19">
      <c r="B1002" s="341" t="s">
        <v>3764</v>
      </c>
      <c r="C1002" s="341" t="s">
        <v>3765</v>
      </c>
      <c r="D1002" s="342" t="s">
        <v>29</v>
      </c>
      <c r="E1002" s="341" t="s">
        <v>1799</v>
      </c>
      <c r="F1002" s="221"/>
      <c r="G1002" s="221"/>
      <c r="H1002" s="341">
        <v>3004.9266607666432</v>
      </c>
      <c r="I1002" s="341">
        <v>2985.9420839346126</v>
      </c>
      <c r="J1002" s="341">
        <v>2964.399950533922</v>
      </c>
      <c r="K1002" s="341">
        <v>2921.4791360566041</v>
      </c>
      <c r="L1002" s="341">
        <v>2878.9545005902132</v>
      </c>
      <c r="M1002" s="341">
        <v>0</v>
      </c>
      <c r="N1002" s="341">
        <v>0</v>
      </c>
      <c r="O1002" s="341">
        <v>0</v>
      </c>
      <c r="P1002" s="341">
        <v>0</v>
      </c>
      <c r="Q1002" s="341">
        <v>0</v>
      </c>
      <c r="R1002" s="341">
        <v>14755.702331881994</v>
      </c>
      <c r="S1002" s="341"/>
    </row>
    <row r="1003" spans="2:19">
      <c r="B1003" s="341" t="s">
        <v>3766</v>
      </c>
      <c r="C1003" s="341" t="s">
        <v>3767</v>
      </c>
      <c r="D1003" s="342" t="s">
        <v>29</v>
      </c>
      <c r="E1003" s="341" t="s">
        <v>1799</v>
      </c>
      <c r="F1003" s="221"/>
      <c r="G1003" s="221"/>
      <c r="H1003" s="341">
        <v>3044.3049001496593</v>
      </c>
      <c r="I1003" s="341">
        <v>2968.2720595753744</v>
      </c>
      <c r="J1003" s="341">
        <v>2893.3644573692918</v>
      </c>
      <c r="K1003" s="341">
        <v>2823.762974134394</v>
      </c>
      <c r="L1003" s="341">
        <v>2756.7983440618391</v>
      </c>
      <c r="M1003" s="341">
        <v>5571.2501541665533</v>
      </c>
      <c r="N1003" s="341">
        <v>5457.4578772707719</v>
      </c>
      <c r="O1003" s="341">
        <v>5351.6792280535583</v>
      </c>
      <c r="P1003" s="341">
        <v>5265.8234068167003</v>
      </c>
      <c r="Q1003" s="341">
        <v>5203.7735296185856</v>
      </c>
      <c r="R1003" s="341">
        <v>14486.502735290558</v>
      </c>
      <c r="S1003" s="341"/>
    </row>
    <row r="1004" spans="2:19">
      <c r="B1004" s="341" t="s">
        <v>3768</v>
      </c>
      <c r="C1004" s="341" t="s">
        <v>3629</v>
      </c>
      <c r="D1004" s="342" t="s">
        <v>29</v>
      </c>
      <c r="E1004" s="341" t="s">
        <v>1799</v>
      </c>
      <c r="F1004" s="221"/>
      <c r="G1004" s="221"/>
      <c r="H1004" s="341">
        <v>136.41248972574263</v>
      </c>
      <c r="I1004" s="341">
        <v>134.39766068444032</v>
      </c>
      <c r="J1004" s="341">
        <v>129.6424170475876</v>
      </c>
      <c r="K1004" s="341">
        <v>126.26365252937858</v>
      </c>
      <c r="L1004" s="341">
        <v>122.39545571080221</v>
      </c>
      <c r="M1004" s="341">
        <v>225.21727997910568</v>
      </c>
      <c r="N1004" s="341">
        <v>214.92780676262907</v>
      </c>
      <c r="O1004" s="341">
        <v>192.8894057979264</v>
      </c>
      <c r="P1004" s="341">
        <v>167.36634533445175</v>
      </c>
      <c r="Q1004" s="341">
        <v>162.79589899787254</v>
      </c>
      <c r="R1004" s="341">
        <v>649.11167569795134</v>
      </c>
      <c r="S1004" s="341"/>
    </row>
    <row r="1005" spans="2:19">
      <c r="B1005" s="341" t="s">
        <v>3769</v>
      </c>
      <c r="C1005" s="341" t="s">
        <v>3770</v>
      </c>
      <c r="D1005" s="342" t="s">
        <v>29</v>
      </c>
      <c r="E1005" s="341" t="s">
        <v>1799</v>
      </c>
      <c r="F1005" s="221"/>
      <c r="G1005" s="221"/>
      <c r="H1005" s="341">
        <v>2968.2720595753744</v>
      </c>
      <c r="I1005" s="341">
        <v>2893.3644573692918</v>
      </c>
      <c r="J1005" s="341">
        <v>2823.762974134394</v>
      </c>
      <c r="K1005" s="341">
        <v>2756.7983440618391</v>
      </c>
      <c r="L1005" s="341">
        <v>2692.2956535763396</v>
      </c>
      <c r="M1005" s="341">
        <v>5457.4578772707719</v>
      </c>
      <c r="N1005" s="341">
        <v>5351.6792280535583</v>
      </c>
      <c r="O1005" s="341">
        <v>5265.8234068167003</v>
      </c>
      <c r="P1005" s="341">
        <v>5203.7735296185856</v>
      </c>
      <c r="Q1005" s="341">
        <v>5145.0531012130868</v>
      </c>
      <c r="R1005" s="341">
        <v>14134.493488717239</v>
      </c>
      <c r="S1005" s="341"/>
    </row>
    <row r="1006" spans="2:19">
      <c r="B1006" s="341" t="s">
        <v>3771</v>
      </c>
      <c r="C1006" s="341" t="s">
        <v>3772</v>
      </c>
      <c r="D1006" s="342" t="s">
        <v>29</v>
      </c>
      <c r="E1006" s="341" t="s">
        <v>1799</v>
      </c>
      <c r="F1006" s="221"/>
      <c r="G1006" s="221"/>
      <c r="H1006" s="341">
        <v>0</v>
      </c>
      <c r="I1006" s="341">
        <v>518.18363620000991</v>
      </c>
      <c r="J1006" s="341">
        <v>1063.123794106446</v>
      </c>
      <c r="K1006" s="341">
        <v>1570.2809919727299</v>
      </c>
      <c r="L1006" s="341">
        <v>2056.2257376566222</v>
      </c>
      <c r="M1006" s="341">
        <v>2480.4935093102977</v>
      </c>
      <c r="N1006" s="341">
        <v>2429.8296553387559</v>
      </c>
      <c r="O1006" s="341">
        <v>2382.7337171657623</v>
      </c>
      <c r="P1006" s="341">
        <v>2344.5080404466394</v>
      </c>
      <c r="Q1006" s="341">
        <v>2316.8815089888267</v>
      </c>
      <c r="R1006" s="341">
        <v>5207.8141599358078</v>
      </c>
      <c r="S1006" s="341"/>
    </row>
    <row r="1007" spans="2:19">
      <c r="B1007" s="341" t="s">
        <v>3773</v>
      </c>
      <c r="C1007" s="341" t="s">
        <v>3774</v>
      </c>
      <c r="D1007" s="342" t="s">
        <v>29</v>
      </c>
      <c r="E1007" s="341" t="s">
        <v>1799</v>
      </c>
      <c r="F1007" s="221"/>
      <c r="G1007" s="221"/>
      <c r="H1007" s="341">
        <v>529.82322536583126</v>
      </c>
      <c r="I1007" s="341">
        <v>570.68295580911717</v>
      </c>
      <c r="J1007" s="341">
        <v>544.68597226563202</v>
      </c>
      <c r="K1007" s="341">
        <v>534.89634223377197</v>
      </c>
      <c r="L1007" s="341">
        <v>482.87753297685691</v>
      </c>
      <c r="M1007" s="341">
        <v>0</v>
      </c>
      <c r="N1007" s="341">
        <v>0</v>
      </c>
      <c r="O1007" s="341">
        <v>0</v>
      </c>
      <c r="P1007" s="341">
        <v>0</v>
      </c>
      <c r="Q1007" s="341">
        <v>0</v>
      </c>
      <c r="R1007" s="341">
        <v>2662.9660286512089</v>
      </c>
      <c r="S1007" s="341"/>
    </row>
    <row r="1008" spans="2:19">
      <c r="B1008" s="341" t="s">
        <v>3775</v>
      </c>
      <c r="C1008" s="341" t="s">
        <v>3649</v>
      </c>
      <c r="D1008" s="342" t="s">
        <v>29</v>
      </c>
      <c r="E1008" s="341" t="s">
        <v>1799</v>
      </c>
      <c r="F1008" s="221"/>
      <c r="G1008" s="221"/>
      <c r="H1008" s="341">
        <v>11.639589165821324</v>
      </c>
      <c r="I1008" s="341">
        <v>36.128225586313505</v>
      </c>
      <c r="J1008" s="341">
        <v>59.58992372813929</v>
      </c>
      <c r="K1008" s="341">
        <v>81.927497381308015</v>
      </c>
      <c r="L1008" s="341">
        <v>101.79050181397363</v>
      </c>
      <c r="M1008" s="341">
        <v>100.27372415774509</v>
      </c>
      <c r="N1008" s="341">
        <v>95.692531279768758</v>
      </c>
      <c r="O1008" s="341">
        <v>85.880351062436404</v>
      </c>
      <c r="P1008" s="341">
        <v>74.51669226674656</v>
      </c>
      <c r="Q1008" s="341">
        <v>72.481787683606044</v>
      </c>
      <c r="R1008" s="341">
        <v>291.07573767555573</v>
      </c>
      <c r="S1008" s="341"/>
    </row>
    <row r="1009" spans="2:19">
      <c r="B1009" s="341" t="s">
        <v>3776</v>
      </c>
      <c r="C1009" s="341" t="s">
        <v>3777</v>
      </c>
      <c r="D1009" s="342" t="s">
        <v>29</v>
      </c>
      <c r="E1009" s="341" t="s">
        <v>1799</v>
      </c>
      <c r="F1009" s="221"/>
      <c r="G1009" s="221"/>
      <c r="H1009" s="341">
        <v>518.18363620000991</v>
      </c>
      <c r="I1009" s="341">
        <v>1063.123794106446</v>
      </c>
      <c r="J1009" s="341">
        <v>1570.2809919727299</v>
      </c>
      <c r="K1009" s="341">
        <v>2056.2257376566222</v>
      </c>
      <c r="L1009" s="341">
        <v>2480.4935093102977</v>
      </c>
      <c r="M1009" s="341">
        <v>2429.8296553387559</v>
      </c>
      <c r="N1009" s="341">
        <v>2382.7337171657623</v>
      </c>
      <c r="O1009" s="341">
        <v>2344.5080404466394</v>
      </c>
      <c r="P1009" s="341">
        <v>2316.8815089888267</v>
      </c>
      <c r="Q1009" s="341">
        <v>2290.7373514849983</v>
      </c>
      <c r="R1009" s="341">
        <v>7688.3076692461054</v>
      </c>
      <c r="S1009" s="341"/>
    </row>
    <row r="1010" spans="2:19">
      <c r="B1010" s="341" t="s">
        <v>3778</v>
      </c>
      <c r="C1010" s="341" t="s">
        <v>3779</v>
      </c>
      <c r="D1010" s="342" t="s">
        <v>29</v>
      </c>
      <c r="E1010" s="341" t="s">
        <v>1799</v>
      </c>
      <c r="F1010" s="221"/>
      <c r="G1010" s="221"/>
      <c r="H1010" s="341">
        <v>6088.6098002993185</v>
      </c>
      <c r="I1010" s="341">
        <v>6491.382356542028</v>
      </c>
      <c r="J1010" s="341">
        <v>6942.4303354103504</v>
      </c>
      <c r="K1010" s="341">
        <v>7358.4439166410457</v>
      </c>
      <c r="L1010" s="341">
        <v>7734.5032177750654</v>
      </c>
      <c r="M1010" s="341">
        <v>8051.7436634768501</v>
      </c>
      <c r="N1010" s="341">
        <v>7887.2875326095273</v>
      </c>
      <c r="O1010" s="341">
        <v>7734.4129452193201</v>
      </c>
      <c r="P1010" s="341">
        <v>7610.3314472633392</v>
      </c>
      <c r="Q1010" s="341">
        <v>7520.6550386074114</v>
      </c>
      <c r="R1010" s="341">
        <v>34615.369626667802</v>
      </c>
      <c r="S1010" s="341"/>
    </row>
    <row r="1011" spans="2:19">
      <c r="B1011" s="341" t="s">
        <v>3780</v>
      </c>
      <c r="C1011" s="341" t="s">
        <v>3527</v>
      </c>
      <c r="D1011" s="342" t="s">
        <v>29</v>
      </c>
      <c r="E1011" s="341" t="s">
        <v>1799</v>
      </c>
      <c r="F1011" s="221"/>
      <c r="G1011" s="221"/>
      <c r="H1011" s="341">
        <v>6110.9069152048842</v>
      </c>
      <c r="I1011" s="341">
        <v>6407.1067679247753</v>
      </c>
      <c r="J1011" s="341">
        <v>6652.9842259581883</v>
      </c>
      <c r="K1011" s="341">
        <v>6849.1581116553607</v>
      </c>
      <c r="L1011" s="341">
        <v>6983.4329152649607</v>
      </c>
      <c r="M1011" s="341">
        <v>6706.6636608960926</v>
      </c>
      <c r="N1011" s="341">
        <v>6447.718040643842</v>
      </c>
      <c r="O1011" s="341">
        <v>6219.8810863460676</v>
      </c>
      <c r="P1011" s="341">
        <v>6026.0677077947003</v>
      </c>
      <c r="Q1011" s="341">
        <v>5841.2434767599625</v>
      </c>
      <c r="R1011" s="341">
        <v>33003.588936008171</v>
      </c>
      <c r="S1011" s="341"/>
    </row>
    <row r="1012" spans="2:19">
      <c r="B1012" s="341" t="s">
        <v>3781</v>
      </c>
      <c r="C1012" s="341" t="s">
        <v>3782</v>
      </c>
      <c r="D1012" s="342" t="s">
        <v>29</v>
      </c>
      <c r="E1012" s="341" t="s">
        <v>1799</v>
      </c>
      <c r="F1012" s="221"/>
      <c r="G1012" s="221"/>
      <c r="H1012" s="341">
        <v>2586.4622922651042</v>
      </c>
      <c r="I1012" s="341">
        <v>2504.2474783665803</v>
      </c>
      <c r="J1012" s="341">
        <v>2435.5884629522993</v>
      </c>
      <c r="K1012" s="341">
        <v>2383.5978437788481</v>
      </c>
      <c r="L1012" s="341">
        <v>2331.4232226783615</v>
      </c>
      <c r="M1012" s="341">
        <v>0</v>
      </c>
      <c r="N1012" s="341">
        <v>0</v>
      </c>
      <c r="O1012" s="341">
        <v>0</v>
      </c>
      <c r="P1012" s="341">
        <v>0</v>
      </c>
      <c r="Q1012" s="341">
        <v>0</v>
      </c>
      <c r="R1012" s="341">
        <v>12241.319300041192</v>
      </c>
      <c r="S1012" s="341"/>
    </row>
    <row r="1013" spans="2:19">
      <c r="B1013" s="341" t="s">
        <v>3783</v>
      </c>
      <c r="C1013" s="341" t="s">
        <v>3641</v>
      </c>
      <c r="D1013" s="342" t="s">
        <v>29</v>
      </c>
      <c r="E1013" s="341" t="s">
        <v>1799</v>
      </c>
      <c r="F1013" s="221"/>
      <c r="G1013" s="221"/>
      <c r="H1013" s="341">
        <v>144.95745288092914</v>
      </c>
      <c r="I1013" s="341">
        <v>142.7538100259782</v>
      </c>
      <c r="J1013" s="341">
        <v>128.72062668821783</v>
      </c>
      <c r="K1013" s="341">
        <v>128.44975210141121</v>
      </c>
      <c r="L1013" s="341">
        <v>124.47801940911106</v>
      </c>
      <c r="M1013" s="341">
        <v>0</v>
      </c>
      <c r="N1013" s="341">
        <v>0</v>
      </c>
      <c r="O1013" s="341">
        <v>0</v>
      </c>
      <c r="P1013" s="341">
        <v>0</v>
      </c>
      <c r="Q1013" s="341">
        <v>0</v>
      </c>
      <c r="R1013" s="341">
        <v>669.35966110564755</v>
      </c>
      <c r="S1013" s="341"/>
    </row>
    <row r="1014" spans="2:19">
      <c r="B1014" s="341" t="s">
        <v>3784</v>
      </c>
      <c r="C1014" s="341" t="s">
        <v>3785</v>
      </c>
      <c r="D1014" s="342" t="s">
        <v>29</v>
      </c>
      <c r="E1014" s="341" t="s">
        <v>1799</v>
      </c>
      <c r="F1014" s="221"/>
      <c r="G1014" s="221"/>
      <c r="H1014" s="341">
        <v>2504.2474783665803</v>
      </c>
      <c r="I1014" s="341">
        <v>2435.5884629522993</v>
      </c>
      <c r="J1014" s="341">
        <v>2383.5978437788481</v>
      </c>
      <c r="K1014" s="341">
        <v>2331.4232226783615</v>
      </c>
      <c r="L1014" s="341">
        <v>2281.5507463949598</v>
      </c>
      <c r="M1014" s="341">
        <v>0</v>
      </c>
      <c r="N1014" s="341">
        <v>0</v>
      </c>
      <c r="O1014" s="341">
        <v>0</v>
      </c>
      <c r="P1014" s="341">
        <v>0</v>
      </c>
      <c r="Q1014" s="341">
        <v>0</v>
      </c>
      <c r="R1014" s="341">
        <v>11936.407754171049</v>
      </c>
      <c r="S1014" s="341"/>
    </row>
    <row r="1015" spans="2:19">
      <c r="B1015" s="341" t="s">
        <v>3786</v>
      </c>
      <c r="C1015" s="341" t="s">
        <v>3787</v>
      </c>
      <c r="D1015" s="342" t="s">
        <v>29</v>
      </c>
      <c r="E1015" s="341" t="s">
        <v>1799</v>
      </c>
      <c r="F1015" s="221"/>
      <c r="G1015" s="221"/>
      <c r="H1015" s="341">
        <v>2586.4622922651042</v>
      </c>
      <c r="I1015" s="341">
        <v>2491.7404413415225</v>
      </c>
      <c r="J1015" s="341">
        <v>2399.5377413541928</v>
      </c>
      <c r="K1015" s="341">
        <v>2315.5179016744287</v>
      </c>
      <c r="L1015" s="341">
        <v>2236.0518880919685</v>
      </c>
      <c r="M1015" s="341">
        <v>4443.0863382497901</v>
      </c>
      <c r="N1015" s="341">
        <v>4300.5498216617962</v>
      </c>
      <c r="O1015" s="341">
        <v>4186.6873000186861</v>
      </c>
      <c r="P1015" s="341">
        <v>4092.2576157622143</v>
      </c>
      <c r="Q1015" s="341">
        <v>4012.0046843651662</v>
      </c>
      <c r="R1015" s="341">
        <v>12029.310264727215</v>
      </c>
      <c r="S1015" s="341"/>
    </row>
    <row r="1016" spans="2:19">
      <c r="B1016" s="341" t="s">
        <v>3788</v>
      </c>
      <c r="C1016" s="341" t="s">
        <v>3631</v>
      </c>
      <c r="D1016" s="342" t="s">
        <v>29</v>
      </c>
      <c r="E1016" s="341" t="s">
        <v>1799</v>
      </c>
      <c r="F1016" s="221"/>
      <c r="G1016" s="221"/>
      <c r="H1016" s="341">
        <v>146.02081435617484</v>
      </c>
      <c r="I1016" s="341">
        <v>142.14211982255279</v>
      </c>
      <c r="J1016" s="341">
        <v>133.81325106378642</v>
      </c>
      <c r="K1016" s="341">
        <v>128.09188951762448</v>
      </c>
      <c r="L1016" s="341">
        <v>121.47338588707248</v>
      </c>
      <c r="M1016" s="341">
        <v>231.39824335298437</v>
      </c>
      <c r="N1016" s="341">
        <v>199.87351807634639</v>
      </c>
      <c r="O1016" s="341">
        <v>178.16343025684284</v>
      </c>
      <c r="P1016" s="341">
        <v>162.09808371229411</v>
      </c>
      <c r="Q1016" s="341">
        <v>155.91458034435001</v>
      </c>
      <c r="R1016" s="341">
        <v>671.54146064721101</v>
      </c>
      <c r="S1016" s="341"/>
    </row>
    <row r="1017" spans="2:19">
      <c r="B1017" s="341" t="s">
        <v>3789</v>
      </c>
      <c r="C1017" s="341" t="s">
        <v>3790</v>
      </c>
      <c r="D1017" s="342" t="s">
        <v>29</v>
      </c>
      <c r="E1017" s="341" t="s">
        <v>1799</v>
      </c>
      <c r="F1017" s="221"/>
      <c r="G1017" s="221"/>
      <c r="H1017" s="341">
        <v>2491.7404413415225</v>
      </c>
      <c r="I1017" s="341">
        <v>2399.5377413541928</v>
      </c>
      <c r="J1017" s="341">
        <v>2315.5179016744287</v>
      </c>
      <c r="K1017" s="341">
        <v>2236.0518880919685</v>
      </c>
      <c r="L1017" s="341">
        <v>2161.5355918548303</v>
      </c>
      <c r="M1017" s="341">
        <v>4300.5498216617962</v>
      </c>
      <c r="N1017" s="341">
        <v>4186.6873000186861</v>
      </c>
      <c r="O1017" s="341">
        <v>4092.2576157622143</v>
      </c>
      <c r="P1017" s="341">
        <v>4012.0046843651662</v>
      </c>
      <c r="Q1017" s="341">
        <v>3936.3301977081214</v>
      </c>
      <c r="R1017" s="341">
        <v>11604.383564316942</v>
      </c>
      <c r="S1017" s="341"/>
    </row>
    <row r="1018" spans="2:19">
      <c r="B1018" s="341" t="s">
        <v>3791</v>
      </c>
      <c r="C1018" s="341" t="s">
        <v>3792</v>
      </c>
      <c r="D1018" s="342" t="s">
        <v>29</v>
      </c>
      <c r="E1018" s="341" t="s">
        <v>1799</v>
      </c>
      <c r="F1018" s="221"/>
      <c r="G1018" s="221"/>
      <c r="H1018" s="341">
        <v>0</v>
      </c>
      <c r="I1018" s="341">
        <v>385.44673387172634</v>
      </c>
      <c r="J1018" s="341">
        <v>819.94717726510942</v>
      </c>
      <c r="K1018" s="341">
        <v>1259.7564156926671</v>
      </c>
      <c r="L1018" s="341">
        <v>1646.185039708444</v>
      </c>
      <c r="M1018" s="341">
        <v>1948.2855721737365</v>
      </c>
      <c r="N1018" s="341">
        <v>1885.7835594656779</v>
      </c>
      <c r="O1018" s="341">
        <v>1835.8550432856439</v>
      </c>
      <c r="P1018" s="341">
        <v>1794.4477922408043</v>
      </c>
      <c r="Q1018" s="341">
        <v>1759.2570224780209</v>
      </c>
      <c r="R1018" s="341">
        <v>4111.3353665379473</v>
      </c>
      <c r="S1018" s="341"/>
    </row>
    <row r="1019" spans="2:19">
      <c r="B1019" s="341" t="s">
        <v>3793</v>
      </c>
      <c r="C1019" s="341" t="s">
        <v>3794</v>
      </c>
      <c r="D1019" s="342" t="s">
        <v>29</v>
      </c>
      <c r="E1019" s="341" t="s">
        <v>1799</v>
      </c>
      <c r="F1019" s="221"/>
      <c r="G1019" s="221"/>
      <c r="H1019" s="341">
        <v>396.41919265916846</v>
      </c>
      <c r="I1019" s="341">
        <v>461.67265827919431</v>
      </c>
      <c r="J1019" s="341">
        <v>481.67733244969509</v>
      </c>
      <c r="K1019" s="341">
        <v>441.62595917384209</v>
      </c>
      <c r="L1019" s="341">
        <v>366.71557545278694</v>
      </c>
      <c r="M1019" s="341">
        <v>0</v>
      </c>
      <c r="N1019" s="341">
        <v>0</v>
      </c>
      <c r="O1019" s="341">
        <v>0</v>
      </c>
      <c r="P1019" s="341">
        <v>0</v>
      </c>
      <c r="Q1019" s="341">
        <v>0</v>
      </c>
      <c r="R1019" s="341">
        <v>2148.1107180146869</v>
      </c>
      <c r="S1019" s="341"/>
    </row>
    <row r="1020" spans="2:19">
      <c r="B1020" s="341" t="s">
        <v>3795</v>
      </c>
      <c r="C1020" s="341" t="s">
        <v>3651</v>
      </c>
      <c r="D1020" s="342" t="s">
        <v>29</v>
      </c>
      <c r="E1020" s="341" t="s">
        <v>1799</v>
      </c>
      <c r="F1020" s="221"/>
      <c r="G1020" s="221"/>
      <c r="H1020" s="341">
        <v>10.972458787442125</v>
      </c>
      <c r="I1020" s="341">
        <v>34.897331815153933</v>
      </c>
      <c r="J1020" s="341">
        <v>58.883024192682825</v>
      </c>
      <c r="K1020" s="341">
        <v>81.652219887611793</v>
      </c>
      <c r="L1020" s="341">
        <v>99.184928821374044</v>
      </c>
      <c r="M1020" s="341">
        <v>101.46772415153123</v>
      </c>
      <c r="N1020" s="341">
        <v>87.644187369347392</v>
      </c>
      <c r="O1020" s="341">
        <v>78.124351910551141</v>
      </c>
      <c r="P1020" s="341">
        <v>71.079725607600409</v>
      </c>
      <c r="Q1020" s="341">
        <v>68.368270218237257</v>
      </c>
      <c r="R1020" s="341">
        <v>285.58996350426474</v>
      </c>
      <c r="S1020" s="341"/>
    </row>
    <row r="1021" spans="2:19">
      <c r="B1021" s="341" t="s">
        <v>3796</v>
      </c>
      <c r="C1021" s="341" t="s">
        <v>3797</v>
      </c>
      <c r="D1021" s="342" t="s">
        <v>29</v>
      </c>
      <c r="E1021" s="341" t="s">
        <v>1799</v>
      </c>
      <c r="F1021" s="221"/>
      <c r="G1021" s="221"/>
      <c r="H1021" s="341">
        <v>385.44673387172634</v>
      </c>
      <c r="I1021" s="341">
        <v>819.94717726510942</v>
      </c>
      <c r="J1021" s="341">
        <v>1259.7564156926671</v>
      </c>
      <c r="K1021" s="341">
        <v>1646.185039708444</v>
      </c>
      <c r="L1021" s="341">
        <v>1948.2855721737365</v>
      </c>
      <c r="M1021" s="341">
        <v>1885.7835594656779</v>
      </c>
      <c r="N1021" s="341">
        <v>1835.8550432856439</v>
      </c>
      <c r="O1021" s="341">
        <v>1794.4477922408043</v>
      </c>
      <c r="P1021" s="341">
        <v>1759.2570224780209</v>
      </c>
      <c r="Q1021" s="341">
        <v>1726.0738927093448</v>
      </c>
      <c r="R1021" s="341">
        <v>6059.6209387116833</v>
      </c>
      <c r="S1021" s="341"/>
    </row>
    <row r="1022" spans="2:19">
      <c r="B1022" s="341" t="s">
        <v>3798</v>
      </c>
      <c r="C1022" s="341" t="s">
        <v>3799</v>
      </c>
      <c r="D1022" s="342" t="s">
        <v>29</v>
      </c>
      <c r="E1022" s="341" t="s">
        <v>1799</v>
      </c>
      <c r="F1022" s="221"/>
      <c r="G1022" s="221"/>
      <c r="H1022" s="341">
        <v>5172.9245845302084</v>
      </c>
      <c r="I1022" s="341">
        <v>5381.4346535798286</v>
      </c>
      <c r="J1022" s="341">
        <v>5655.0733815716012</v>
      </c>
      <c r="K1022" s="341">
        <v>5958.8721611459441</v>
      </c>
      <c r="L1022" s="341">
        <v>6213.6601504787741</v>
      </c>
      <c r="M1022" s="341">
        <v>6391.371910423527</v>
      </c>
      <c r="N1022" s="341">
        <v>6186.3333811274751</v>
      </c>
      <c r="O1022" s="341">
        <v>6022.5423433043316</v>
      </c>
      <c r="P1022" s="341">
        <v>5886.7054080030202</v>
      </c>
      <c r="Q1022" s="341">
        <v>5771.2617068431891</v>
      </c>
      <c r="R1022" s="341">
        <v>28381.964931306356</v>
      </c>
      <c r="S1022" s="341"/>
    </row>
    <row r="1023" spans="2:19">
      <c r="B1023" s="341" t="s">
        <v>3800</v>
      </c>
      <c r="C1023" s="341" t="s">
        <v>3529</v>
      </c>
      <c r="D1023" s="342" t="s">
        <v>29</v>
      </c>
      <c r="E1023" s="341" t="s">
        <v>1799</v>
      </c>
      <c r="F1023" s="221"/>
      <c r="G1023" s="221"/>
      <c r="H1023" s="341">
        <v>5066.0159010880261</v>
      </c>
      <c r="I1023" s="341">
        <v>5219.0165670617453</v>
      </c>
      <c r="J1023" s="341">
        <v>5387.5904935485351</v>
      </c>
      <c r="K1023" s="341">
        <v>5502.4013339235307</v>
      </c>
      <c r="L1023" s="341">
        <v>5543.3603997370819</v>
      </c>
      <c r="M1023" s="341">
        <v>5260.3201176398779</v>
      </c>
      <c r="N1023" s="341">
        <v>5020.6337820980725</v>
      </c>
      <c r="O1023" s="341">
        <v>4811.1712192634695</v>
      </c>
      <c r="P1023" s="341">
        <v>4624.33307023209</v>
      </c>
      <c r="Q1023" s="341">
        <v>4448.1459188953449</v>
      </c>
      <c r="R1023" s="341">
        <v>26718.38469535892</v>
      </c>
      <c r="S1023" s="341"/>
    </row>
    <row r="1024" spans="2:19">
      <c r="B1024" s="341" t="s">
        <v>3801</v>
      </c>
      <c r="C1024" s="341" t="s">
        <v>3802</v>
      </c>
      <c r="D1024" s="342" t="s">
        <v>29</v>
      </c>
      <c r="E1024" s="341" t="s">
        <v>1799</v>
      </c>
      <c r="F1024" s="221"/>
      <c r="G1024" s="221"/>
      <c r="H1024" s="341">
        <v>786.02466600100399</v>
      </c>
      <c r="I1024" s="341">
        <v>770.46010169512704</v>
      </c>
      <c r="J1024" s="341">
        <v>757.60433639797668</v>
      </c>
      <c r="K1024" s="341">
        <v>744.71552037808954</v>
      </c>
      <c r="L1024" s="341">
        <v>730.75780223632694</v>
      </c>
      <c r="M1024" s="341">
        <v>0</v>
      </c>
      <c r="N1024" s="341">
        <v>0</v>
      </c>
      <c r="O1024" s="341">
        <v>0</v>
      </c>
      <c r="P1024" s="341">
        <v>0</v>
      </c>
      <c r="Q1024" s="341">
        <v>0</v>
      </c>
      <c r="R1024" s="341">
        <v>3789.5624267085241</v>
      </c>
      <c r="S1024" s="341"/>
    </row>
    <row r="1025" spans="2:19">
      <c r="B1025" s="341" t="s">
        <v>3803</v>
      </c>
      <c r="C1025" s="341" t="s">
        <v>3643</v>
      </c>
      <c r="D1025" s="342" t="s">
        <v>29</v>
      </c>
      <c r="E1025" s="341" t="s">
        <v>1799</v>
      </c>
      <c r="F1025" s="221"/>
      <c r="G1025" s="221"/>
      <c r="H1025" s="341">
        <v>34.632022585725544</v>
      </c>
      <c r="I1025" s="341">
        <v>35.651868112373464</v>
      </c>
      <c r="J1025" s="341">
        <v>36.756143078323397</v>
      </c>
      <c r="K1025" s="341">
        <v>37.788614793861889</v>
      </c>
      <c r="L1025" s="341">
        <v>38.937883217640049</v>
      </c>
      <c r="M1025" s="341">
        <v>0</v>
      </c>
      <c r="N1025" s="341">
        <v>0</v>
      </c>
      <c r="O1025" s="341">
        <v>0</v>
      </c>
      <c r="P1025" s="341">
        <v>0</v>
      </c>
      <c r="Q1025" s="341">
        <v>0</v>
      </c>
      <c r="R1025" s="341">
        <v>183.76653178792435</v>
      </c>
      <c r="S1025" s="341"/>
    </row>
    <row r="1026" spans="2:19">
      <c r="B1026" s="341" t="s">
        <v>3804</v>
      </c>
      <c r="C1026" s="341" t="s">
        <v>3805</v>
      </c>
      <c r="D1026" s="342" t="s">
        <v>29</v>
      </c>
      <c r="E1026" s="341" t="s">
        <v>1799</v>
      </c>
      <c r="F1026" s="221"/>
      <c r="G1026" s="221"/>
      <c r="H1026" s="341">
        <v>770.46010169512704</v>
      </c>
      <c r="I1026" s="341">
        <v>757.60433639797668</v>
      </c>
      <c r="J1026" s="341">
        <v>744.71552037808954</v>
      </c>
      <c r="K1026" s="341">
        <v>730.75780223632694</v>
      </c>
      <c r="L1026" s="341">
        <v>715.20416869024984</v>
      </c>
      <c r="M1026" s="341">
        <v>0</v>
      </c>
      <c r="N1026" s="341">
        <v>0</v>
      </c>
      <c r="O1026" s="341">
        <v>0</v>
      </c>
      <c r="P1026" s="341">
        <v>0</v>
      </c>
      <c r="Q1026" s="341">
        <v>0</v>
      </c>
      <c r="R1026" s="341">
        <v>3718.74192939777</v>
      </c>
      <c r="S1026" s="341"/>
    </row>
    <row r="1027" spans="2:19">
      <c r="B1027" s="341" t="s">
        <v>3806</v>
      </c>
      <c r="C1027" s="341" t="s">
        <v>3807</v>
      </c>
      <c r="D1027" s="342" t="s">
        <v>29</v>
      </c>
      <c r="E1027" s="341" t="s">
        <v>1799</v>
      </c>
      <c r="F1027" s="221"/>
      <c r="G1027" s="221"/>
      <c r="H1027" s="341">
        <v>786.02466600100399</v>
      </c>
      <c r="I1027" s="341">
        <v>767.13197281997725</v>
      </c>
      <c r="J1027" s="341">
        <v>747.33806790199912</v>
      </c>
      <c r="K1027" s="341">
        <v>726.96616158862469</v>
      </c>
      <c r="L1027" s="341">
        <v>705.7376660787595</v>
      </c>
      <c r="M1027" s="341">
        <v>1398.5584471234693</v>
      </c>
      <c r="N1027" s="341">
        <v>1349.8167159700768</v>
      </c>
      <c r="O1027" s="341">
        <v>1308.7316306709431</v>
      </c>
      <c r="P1027" s="341">
        <v>1279.7192406418167</v>
      </c>
      <c r="Q1027" s="341">
        <v>1262.4215461200019</v>
      </c>
      <c r="R1027" s="341">
        <v>3733.1985343903648</v>
      </c>
      <c r="S1027" s="341"/>
    </row>
    <row r="1028" spans="2:19">
      <c r="B1028" s="341" t="s">
        <v>3808</v>
      </c>
      <c r="C1028" s="341" t="s">
        <v>3633</v>
      </c>
      <c r="D1028" s="342" t="s">
        <v>29</v>
      </c>
      <c r="E1028" s="341" t="s">
        <v>1799</v>
      </c>
      <c r="F1028" s="221"/>
      <c r="G1028" s="221"/>
      <c r="H1028" s="341">
        <v>34.482423879551398</v>
      </c>
      <c r="I1028" s="341">
        <v>35.168750958946113</v>
      </c>
      <c r="J1028" s="341">
        <v>35.880106587392142</v>
      </c>
      <c r="K1028" s="341">
        <v>36.494784903226623</v>
      </c>
      <c r="L1028" s="341">
        <v>37.203878633195266</v>
      </c>
      <c r="M1028" s="341">
        <v>76.712900095860363</v>
      </c>
      <c r="N1028" s="341">
        <v>68.08141961853525</v>
      </c>
      <c r="O1028" s="341">
        <v>55.18702264254452</v>
      </c>
      <c r="P1028" s="341">
        <v>42.892079334651775</v>
      </c>
      <c r="Q1028" s="341">
        <v>39.6837005602681</v>
      </c>
      <c r="R1028" s="341">
        <v>179.22994496231155</v>
      </c>
      <c r="S1028" s="341"/>
    </row>
    <row r="1029" spans="2:19">
      <c r="B1029" s="341" t="s">
        <v>3809</v>
      </c>
      <c r="C1029" s="341" t="s">
        <v>3810</v>
      </c>
      <c r="D1029" s="342" t="s">
        <v>29</v>
      </c>
      <c r="E1029" s="341" t="s">
        <v>1799</v>
      </c>
      <c r="F1029" s="221"/>
      <c r="G1029" s="221"/>
      <c r="H1029" s="341">
        <v>767.13197281997725</v>
      </c>
      <c r="I1029" s="341">
        <v>747.33806790199912</v>
      </c>
      <c r="J1029" s="341">
        <v>726.96616158862469</v>
      </c>
      <c r="K1029" s="341">
        <v>705.7376660787595</v>
      </c>
      <c r="L1029" s="341">
        <v>683.35427843321929</v>
      </c>
      <c r="M1029" s="341">
        <v>1349.8167159700768</v>
      </c>
      <c r="N1029" s="341">
        <v>1308.7316306709431</v>
      </c>
      <c r="O1029" s="341">
        <v>1279.7192406418167</v>
      </c>
      <c r="P1029" s="341">
        <v>1262.4215461200019</v>
      </c>
      <c r="Q1029" s="341">
        <v>1247.9862764821344</v>
      </c>
      <c r="R1029" s="341">
        <v>3630.5281468225799</v>
      </c>
      <c r="S1029" s="341"/>
    </row>
    <row r="1030" spans="2:19">
      <c r="B1030" s="341" t="s">
        <v>3811</v>
      </c>
      <c r="C1030" s="341" t="s">
        <v>3812</v>
      </c>
      <c r="D1030" s="342" t="s">
        <v>29</v>
      </c>
      <c r="E1030" s="341" t="s">
        <v>1799</v>
      </c>
      <c r="F1030" s="221"/>
      <c r="G1030" s="221"/>
      <c r="H1030" s="341">
        <v>0</v>
      </c>
      <c r="I1030" s="341">
        <v>49.168770567562937</v>
      </c>
      <c r="J1030" s="341">
        <v>137.59902664543799</v>
      </c>
      <c r="K1030" s="341">
        <v>225.48835971871301</v>
      </c>
      <c r="L1030" s="341">
        <v>295.35582921254615</v>
      </c>
      <c r="M1030" s="341">
        <v>344.26252818412524</v>
      </c>
      <c r="N1030" s="341">
        <v>324.85548809145132</v>
      </c>
      <c r="O1030" s="341">
        <v>307.38872911340877</v>
      </c>
      <c r="P1030" s="341">
        <v>291.2524921857476</v>
      </c>
      <c r="Q1030" s="341">
        <v>276.02366800873494</v>
      </c>
      <c r="R1030" s="341">
        <v>707.61198614426007</v>
      </c>
      <c r="S1030" s="341"/>
    </row>
    <row r="1031" spans="2:19">
      <c r="B1031" s="341" t="s">
        <v>3813</v>
      </c>
      <c r="C1031" s="341" t="s">
        <v>3814</v>
      </c>
      <c r="D1031" s="342" t="s">
        <v>29</v>
      </c>
      <c r="E1031" s="341" t="s">
        <v>1799</v>
      </c>
      <c r="F1031" s="221"/>
      <c r="G1031" s="221"/>
      <c r="H1031" s="341">
        <v>51.127891299900384</v>
      </c>
      <c r="I1031" s="341">
        <v>94.439548451509154</v>
      </c>
      <c r="J1031" s="341">
        <v>98.574991208230628</v>
      </c>
      <c r="K1031" s="341">
        <v>85.142138384775691</v>
      </c>
      <c r="L1031" s="341">
        <v>68.086172044119664</v>
      </c>
      <c r="M1031" s="341">
        <v>0</v>
      </c>
      <c r="N1031" s="341">
        <v>0</v>
      </c>
      <c r="O1031" s="341">
        <v>0</v>
      </c>
      <c r="P1031" s="341">
        <v>0</v>
      </c>
      <c r="Q1031" s="341">
        <v>0</v>
      </c>
      <c r="R1031" s="341">
        <v>397.37074138853558</v>
      </c>
      <c r="S1031" s="341"/>
    </row>
    <row r="1032" spans="2:19">
      <c r="B1032" s="341" t="s">
        <v>3815</v>
      </c>
      <c r="C1032" s="341" t="s">
        <v>3653</v>
      </c>
      <c r="D1032" s="342" t="s">
        <v>29</v>
      </c>
      <c r="E1032" s="341" t="s">
        <v>1799</v>
      </c>
      <c r="F1032" s="221"/>
      <c r="G1032" s="221"/>
      <c r="H1032" s="341">
        <v>1.9591207323374435</v>
      </c>
      <c r="I1032" s="341">
        <v>6.9947320427969659</v>
      </c>
      <c r="J1032" s="341">
        <v>13.541010156187271</v>
      </c>
      <c r="K1032" s="341">
        <v>20.009924445035658</v>
      </c>
      <c r="L1032" s="341">
        <v>25.381945486004511</v>
      </c>
      <c r="M1032" s="341">
        <v>26.292290656356037</v>
      </c>
      <c r="N1032" s="341">
        <v>23.963868739871582</v>
      </c>
      <c r="O1032" s="341">
        <v>22.284011509929154</v>
      </c>
      <c r="P1032" s="341">
        <v>21.053874020727708</v>
      </c>
      <c r="Q1032" s="341">
        <v>20.166543306498653</v>
      </c>
      <c r="R1032" s="341">
        <v>67.886732862361853</v>
      </c>
      <c r="S1032" s="341"/>
    </row>
    <row r="1033" spans="2:19">
      <c r="B1033" s="341" t="s">
        <v>3816</v>
      </c>
      <c r="C1033" s="341" t="s">
        <v>3817</v>
      </c>
      <c r="D1033" s="342" t="s">
        <v>29</v>
      </c>
      <c r="E1033" s="341" t="s">
        <v>1799</v>
      </c>
      <c r="F1033" s="221"/>
      <c r="G1033" s="221"/>
      <c r="H1033" s="341">
        <v>49.168770567562937</v>
      </c>
      <c r="I1033" s="341">
        <v>137.59902664543799</v>
      </c>
      <c r="J1033" s="341">
        <v>225.48835971871301</v>
      </c>
      <c r="K1033" s="341">
        <v>295.35582921254615</v>
      </c>
      <c r="L1033" s="341">
        <v>344.26252818412524</v>
      </c>
      <c r="M1033" s="341">
        <v>324.85548809145132</v>
      </c>
      <c r="N1033" s="341">
        <v>307.38872911340877</v>
      </c>
      <c r="O1033" s="341">
        <v>291.2524921857476</v>
      </c>
      <c r="P1033" s="341">
        <v>276.02366800873494</v>
      </c>
      <c r="Q1033" s="341">
        <v>261.37759806241115</v>
      </c>
      <c r="R1033" s="341">
        <v>1051.8745143283854</v>
      </c>
      <c r="S1033" s="341"/>
    </row>
    <row r="1034" spans="2:19">
      <c r="B1034" s="341" t="s">
        <v>3818</v>
      </c>
      <c r="C1034" s="341" t="s">
        <v>3819</v>
      </c>
      <c r="D1034" s="342" t="s">
        <v>29</v>
      </c>
      <c r="E1034" s="341" t="s">
        <v>1799</v>
      </c>
      <c r="F1034" s="221"/>
      <c r="G1034" s="221"/>
      <c r="H1034" s="341">
        <v>1572.049332002008</v>
      </c>
      <c r="I1034" s="341">
        <v>1586.7608450826672</v>
      </c>
      <c r="J1034" s="341">
        <v>1642.5414309454136</v>
      </c>
      <c r="K1034" s="341">
        <v>1697.1700416854269</v>
      </c>
      <c r="L1034" s="341">
        <v>1731.8512975276324</v>
      </c>
      <c r="M1034" s="341">
        <v>1742.8209753075939</v>
      </c>
      <c r="N1034" s="341">
        <v>1674.6722040615275</v>
      </c>
      <c r="O1034" s="341">
        <v>1616.1203597843512</v>
      </c>
      <c r="P1034" s="341">
        <v>1570.9717328275635</v>
      </c>
      <c r="Q1034" s="341">
        <v>1538.4452141287361</v>
      </c>
      <c r="R1034" s="341">
        <v>8230.3729472431478</v>
      </c>
      <c r="S1034" s="341"/>
    </row>
    <row r="1035" spans="2:19">
      <c r="B1035" s="341" t="s">
        <v>3820</v>
      </c>
      <c r="C1035" s="341" t="s">
        <v>3531</v>
      </c>
      <c r="D1035" s="342" t="s">
        <v>29</v>
      </c>
      <c r="E1035" s="341" t="s">
        <v>1799</v>
      </c>
      <c r="F1035" s="221"/>
      <c r="G1035" s="221"/>
      <c r="H1035" s="341">
        <v>1493.7569978788599</v>
      </c>
      <c r="I1035" s="341">
        <v>1515.886773127434</v>
      </c>
      <c r="J1035" s="341">
        <v>1534.4610414936931</v>
      </c>
      <c r="K1035" s="341">
        <v>1533.6115363404595</v>
      </c>
      <c r="L1035" s="341">
        <v>1511.5823196887131</v>
      </c>
      <c r="M1035" s="341">
        <v>1423.9956599092388</v>
      </c>
      <c r="N1035" s="341">
        <v>1347.2630015280236</v>
      </c>
      <c r="O1035" s="341">
        <v>1283.9463610631833</v>
      </c>
      <c r="P1035" s="341">
        <v>1232.7084512560143</v>
      </c>
      <c r="Q1035" s="341">
        <v>1185.6926230406843</v>
      </c>
      <c r="R1035" s="341">
        <v>7589.2986685291598</v>
      </c>
      <c r="S1035" s="341"/>
    </row>
    <row r="1036" spans="2:19">
      <c r="B1036" s="341" t="s">
        <v>3821</v>
      </c>
      <c r="C1036" s="341" t="s">
        <v>3822</v>
      </c>
      <c r="D1036" s="342" t="s">
        <v>29</v>
      </c>
      <c r="E1036" s="341" t="s">
        <v>1799</v>
      </c>
      <c r="F1036" s="221"/>
      <c r="G1036" s="221"/>
      <c r="H1036" s="341">
        <v>667.13801270430952</v>
      </c>
      <c r="I1036" s="341">
        <v>683.2334050793163</v>
      </c>
      <c r="J1036" s="341">
        <v>703.39685311605103</v>
      </c>
      <c r="K1036" s="341">
        <v>725.5361345384423</v>
      </c>
      <c r="L1036" s="341">
        <v>748.74846471631577</v>
      </c>
      <c r="M1036" s="341">
        <v>0</v>
      </c>
      <c r="N1036" s="341">
        <v>0</v>
      </c>
      <c r="O1036" s="341">
        <v>0</v>
      </c>
      <c r="P1036" s="341">
        <v>0</v>
      </c>
      <c r="Q1036" s="341">
        <v>0</v>
      </c>
      <c r="R1036" s="341">
        <v>3528.0528701544354</v>
      </c>
      <c r="S1036" s="341"/>
    </row>
    <row r="1037" spans="2:19">
      <c r="B1037" s="341" t="s">
        <v>3823</v>
      </c>
      <c r="C1037" s="341" t="s">
        <v>3645</v>
      </c>
      <c r="D1037" s="342" t="s">
        <v>29</v>
      </c>
      <c r="E1037" s="341" t="s">
        <v>1799</v>
      </c>
      <c r="F1037" s="221"/>
      <c r="G1037" s="221"/>
      <c r="H1037" s="341">
        <v>8.8102589417441826E-2</v>
      </c>
      <c r="I1037" s="341">
        <v>5.1821923014791604E-2</v>
      </c>
      <c r="J1037" s="341">
        <v>2.0310251826161793E-2</v>
      </c>
      <c r="K1037" s="341">
        <v>4.8261273572399194E-3</v>
      </c>
      <c r="L1037" s="341">
        <v>1.0694354562465907E-3</v>
      </c>
      <c r="M1037" s="341">
        <v>0</v>
      </c>
      <c r="N1037" s="341">
        <v>0</v>
      </c>
      <c r="O1037" s="341">
        <v>0</v>
      </c>
      <c r="P1037" s="341">
        <v>0</v>
      </c>
      <c r="Q1037" s="341">
        <v>0</v>
      </c>
      <c r="R1037" s="341">
        <v>0.16613032707188174</v>
      </c>
      <c r="S1037" s="341"/>
    </row>
    <row r="1038" spans="2:19">
      <c r="B1038" s="341" t="s">
        <v>3824</v>
      </c>
      <c r="C1038" s="341" t="s">
        <v>3825</v>
      </c>
      <c r="D1038" s="342" t="s">
        <v>29</v>
      </c>
      <c r="E1038" s="341" t="s">
        <v>1799</v>
      </c>
      <c r="F1038" s="221"/>
      <c r="G1038" s="221"/>
      <c r="H1038" s="341">
        <v>683.2334050793163</v>
      </c>
      <c r="I1038" s="341">
        <v>703.39685311605103</v>
      </c>
      <c r="J1038" s="341">
        <v>725.5361345384423</v>
      </c>
      <c r="K1038" s="341">
        <v>748.74846471631577</v>
      </c>
      <c r="L1038" s="341">
        <v>772.70734615178219</v>
      </c>
      <c r="M1038" s="341">
        <v>0</v>
      </c>
      <c r="N1038" s="341">
        <v>0</v>
      </c>
      <c r="O1038" s="341">
        <v>0</v>
      </c>
      <c r="P1038" s="341">
        <v>0</v>
      </c>
      <c r="Q1038" s="341">
        <v>0</v>
      </c>
      <c r="R1038" s="341">
        <v>3633.6222036019071</v>
      </c>
      <c r="S1038" s="341"/>
    </row>
    <row r="1039" spans="2:19">
      <c r="B1039" s="341" t="s">
        <v>3826</v>
      </c>
      <c r="C1039" s="341" t="s">
        <v>3827</v>
      </c>
      <c r="D1039" s="342" t="s">
        <v>29</v>
      </c>
      <c r="E1039" s="341" t="s">
        <v>1799</v>
      </c>
      <c r="F1039" s="221"/>
      <c r="G1039" s="221"/>
      <c r="H1039" s="341">
        <v>667.13801270430952</v>
      </c>
      <c r="I1039" s="341">
        <v>680.28206623787798</v>
      </c>
      <c r="J1039" s="341">
        <v>693.86514823214236</v>
      </c>
      <c r="K1039" s="341">
        <v>708.24389231404746</v>
      </c>
      <c r="L1039" s="341">
        <v>723.11235316520947</v>
      </c>
      <c r="M1039" s="341">
        <v>1511.0040369227308</v>
      </c>
      <c r="N1039" s="341">
        <v>1541.6020086698666</v>
      </c>
      <c r="O1039" s="341">
        <v>1576.5048672628111</v>
      </c>
      <c r="P1039" s="341">
        <v>1615.967233561134</v>
      </c>
      <c r="Q1039" s="341">
        <v>1659.5018735078309</v>
      </c>
      <c r="R1039" s="341">
        <v>3472.6414726535868</v>
      </c>
      <c r="S1039" s="341"/>
    </row>
    <row r="1040" spans="2:19">
      <c r="B1040" s="341" t="s">
        <v>3828</v>
      </c>
      <c r="C1040" s="341" t="s">
        <v>3635</v>
      </c>
      <c r="D1040" s="342" t="s">
        <v>29</v>
      </c>
      <c r="E1040" s="341" t="s">
        <v>1799</v>
      </c>
      <c r="F1040" s="221"/>
      <c r="G1040" s="221"/>
      <c r="H1040" s="341">
        <v>8.7722015821001129E-2</v>
      </c>
      <c r="I1040" s="341">
        <v>5.1119686042155867E-2</v>
      </c>
      <c r="J1040" s="341">
        <v>1.9826182491089618E-2</v>
      </c>
      <c r="K1040" s="341">
        <v>4.6608874333928995E-3</v>
      </c>
      <c r="L1040" s="341">
        <v>1.0218107311548035E-3</v>
      </c>
      <c r="M1040" s="341">
        <v>-0.37789100868269704</v>
      </c>
      <c r="N1040" s="341">
        <v>-4.0708184195470904</v>
      </c>
      <c r="O1040" s="341">
        <v>-7.9322689530677106</v>
      </c>
      <c r="P1040" s="341">
        <v>-11.215295275473446</v>
      </c>
      <c r="Q1040" s="341">
        <v>-12.125719725364259</v>
      </c>
      <c r="R1040" s="341">
        <v>0.16435058251879434</v>
      </c>
      <c r="S1040" s="341"/>
    </row>
    <row r="1041" spans="2:19">
      <c r="B1041" s="341" t="s">
        <v>3829</v>
      </c>
      <c r="C1041" s="341" t="s">
        <v>3830</v>
      </c>
      <c r="D1041" s="342" t="s">
        <v>29</v>
      </c>
      <c r="E1041" s="341" t="s">
        <v>1799</v>
      </c>
      <c r="F1041" s="221"/>
      <c r="G1041" s="221"/>
      <c r="H1041" s="341">
        <v>680.28206623787798</v>
      </c>
      <c r="I1041" s="341">
        <v>693.86514823214236</v>
      </c>
      <c r="J1041" s="341">
        <v>708.24389231404746</v>
      </c>
      <c r="K1041" s="341">
        <v>723.11235316520947</v>
      </c>
      <c r="L1041" s="341">
        <v>738.29669077094877</v>
      </c>
      <c r="M1041" s="341">
        <v>1541.6020086698666</v>
      </c>
      <c r="N1041" s="341">
        <v>1576.5048672628111</v>
      </c>
      <c r="O1041" s="341">
        <v>1615.967233561134</v>
      </c>
      <c r="P1041" s="341">
        <v>1659.5018735078309</v>
      </c>
      <c r="Q1041" s="341">
        <v>1704.8176307033525</v>
      </c>
      <c r="R1041" s="341">
        <v>3543.8001507202262</v>
      </c>
      <c r="S1041" s="341"/>
    </row>
    <row r="1042" spans="2:19">
      <c r="B1042" s="341" t="s">
        <v>3831</v>
      </c>
      <c r="C1042" s="341" t="s">
        <v>3832</v>
      </c>
      <c r="D1042" s="342" t="s">
        <v>29</v>
      </c>
      <c r="E1042" s="341" t="s">
        <v>1799</v>
      </c>
      <c r="F1042" s="221"/>
      <c r="G1042" s="221"/>
      <c r="H1042" s="341">
        <v>0</v>
      </c>
      <c r="I1042" s="341">
        <v>23.005335143981149</v>
      </c>
      <c r="J1042" s="341">
        <v>58.253996735337132</v>
      </c>
      <c r="K1042" s="341">
        <v>78.494939091260846</v>
      </c>
      <c r="L1042" s="341">
        <v>-136.74258602834695</v>
      </c>
      <c r="M1042" s="341">
        <v>-391.09798927691264</v>
      </c>
      <c r="N1042" s="341">
        <v>-398.91994906245048</v>
      </c>
      <c r="O1042" s="341">
        <v>-406.89834804369951</v>
      </c>
      <c r="P1042" s="341">
        <v>-430.20582975422991</v>
      </c>
      <c r="Q1042" s="341">
        <v>-454.28285139396451</v>
      </c>
      <c r="R1042" s="341">
        <v>23.011684942232165</v>
      </c>
      <c r="S1042" s="341"/>
    </row>
    <row r="1043" spans="2:19">
      <c r="B1043" s="341" t="s">
        <v>3833</v>
      </c>
      <c r="C1043" s="341" t="s">
        <v>3834</v>
      </c>
      <c r="D1043" s="342" t="s">
        <v>29</v>
      </c>
      <c r="E1043" s="341" t="s">
        <v>1799</v>
      </c>
      <c r="F1043" s="221"/>
      <c r="G1043" s="221"/>
      <c r="H1043" s="341">
        <v>23.005335143981149</v>
      </c>
      <c r="I1043" s="341">
        <v>34.787589053003337</v>
      </c>
      <c r="J1043" s="341">
        <v>19.03209901321841</v>
      </c>
      <c r="K1043" s="341">
        <v>-216.88591884052431</v>
      </c>
      <c r="L1043" s="341">
        <v>-251.48380894197021</v>
      </c>
      <c r="M1043" s="341">
        <v>0</v>
      </c>
      <c r="N1043" s="341">
        <v>0</v>
      </c>
      <c r="O1043" s="341">
        <v>0</v>
      </c>
      <c r="P1043" s="341">
        <v>0</v>
      </c>
      <c r="Q1043" s="341">
        <v>0</v>
      </c>
      <c r="R1043" s="341">
        <v>-391.54470457229161</v>
      </c>
      <c r="S1043" s="341"/>
    </row>
    <row r="1044" spans="2:19">
      <c r="B1044" s="341" t="s">
        <v>3835</v>
      </c>
      <c r="C1044" s="341" t="s">
        <v>3655</v>
      </c>
      <c r="D1044" s="342" t="s">
        <v>29</v>
      </c>
      <c r="E1044" s="341" t="s">
        <v>1799</v>
      </c>
      <c r="F1044" s="221"/>
      <c r="G1044" s="221"/>
      <c r="H1044" s="341">
        <v>0</v>
      </c>
      <c r="I1044" s="341">
        <v>0</v>
      </c>
      <c r="J1044" s="341">
        <v>0</v>
      </c>
      <c r="K1044" s="341">
        <v>0</v>
      </c>
      <c r="L1044" s="341">
        <v>0</v>
      </c>
      <c r="M1044" s="341">
        <v>0</v>
      </c>
      <c r="N1044" s="341">
        <v>0</v>
      </c>
      <c r="O1044" s="341">
        <v>15.169514749656663</v>
      </c>
      <c r="P1044" s="341">
        <v>15.472905044649814</v>
      </c>
      <c r="Q1044" s="341">
        <v>15.782363145542796</v>
      </c>
      <c r="R1044" s="341">
        <v>0</v>
      </c>
      <c r="S1044" s="341"/>
    </row>
    <row r="1045" spans="2:19">
      <c r="B1045" s="341" t="s">
        <v>3836</v>
      </c>
      <c r="C1045" s="341" t="s">
        <v>3837</v>
      </c>
      <c r="D1045" s="342" t="s">
        <v>29</v>
      </c>
      <c r="E1045" s="341" t="s">
        <v>1799</v>
      </c>
      <c r="F1045" s="221"/>
      <c r="G1045" s="221"/>
      <c r="H1045" s="341">
        <v>23.005335143981149</v>
      </c>
      <c r="I1045" s="341">
        <v>58.253996735337132</v>
      </c>
      <c r="J1045" s="341">
        <v>78.494939091260846</v>
      </c>
      <c r="K1045" s="341">
        <v>-136.74258602834695</v>
      </c>
      <c r="L1045" s="341">
        <v>-391.09798927691264</v>
      </c>
      <c r="M1045" s="341">
        <v>-398.91994906245048</v>
      </c>
      <c r="N1045" s="341">
        <v>-406.89834804369951</v>
      </c>
      <c r="O1045" s="341">
        <v>-430.20582975422991</v>
      </c>
      <c r="P1045" s="341">
        <v>-454.28285139396451</v>
      </c>
      <c r="Q1045" s="341">
        <v>-479.15087156738679</v>
      </c>
      <c r="R1045" s="341">
        <v>-368.08630433468045</v>
      </c>
      <c r="S1045" s="341"/>
    </row>
    <row r="1046" spans="2:19">
      <c r="B1046" s="341" t="s">
        <v>3838</v>
      </c>
      <c r="C1046" s="341" t="s">
        <v>3839</v>
      </c>
      <c r="D1046" s="342" t="s">
        <v>29</v>
      </c>
      <c r="E1046" s="341" t="s">
        <v>1799</v>
      </c>
      <c r="F1046" s="221"/>
      <c r="G1046" s="221"/>
      <c r="H1046" s="341">
        <v>1334.276025408619</v>
      </c>
      <c r="I1046" s="341">
        <v>1386.5208064611757</v>
      </c>
      <c r="J1046" s="341">
        <v>1455.5159980835308</v>
      </c>
      <c r="K1046" s="341">
        <v>1512.2749659437509</v>
      </c>
      <c r="L1046" s="341">
        <v>1335.1182318531785</v>
      </c>
      <c r="M1046" s="341">
        <v>1119.9060476458185</v>
      </c>
      <c r="N1046" s="341">
        <v>1142.6820596074165</v>
      </c>
      <c r="O1046" s="341">
        <v>1169.606519219112</v>
      </c>
      <c r="P1046" s="341">
        <v>1185.7614038069046</v>
      </c>
      <c r="Q1046" s="341">
        <v>1205.2190221138669</v>
      </c>
      <c r="R1046" s="341">
        <v>7023.7060277502542</v>
      </c>
      <c r="S1046" s="341"/>
    </row>
    <row r="1047" spans="2:19">
      <c r="B1047" s="341" t="s">
        <v>3840</v>
      </c>
      <c r="C1047" s="341" t="s">
        <v>3533</v>
      </c>
      <c r="D1047" s="342" t="s">
        <v>29</v>
      </c>
      <c r="E1047" s="341" t="s">
        <v>1799</v>
      </c>
      <c r="F1047" s="221"/>
      <c r="G1047" s="221"/>
      <c r="H1047" s="341">
        <v>1305.253506711101</v>
      </c>
      <c r="I1047" s="341">
        <v>1343.282676468162</v>
      </c>
      <c r="J1047" s="341">
        <v>1367.2919991932072</v>
      </c>
      <c r="K1047" s="341">
        <v>1182.2913004549343</v>
      </c>
      <c r="L1047" s="341">
        <v>971.31616231272017</v>
      </c>
      <c r="M1047" s="341">
        <v>971.63748797572305</v>
      </c>
      <c r="N1047" s="341">
        <v>975.03108611300956</v>
      </c>
      <c r="O1047" s="341">
        <v>969.11612583048088</v>
      </c>
      <c r="P1047" s="341">
        <v>965.70463512778065</v>
      </c>
      <c r="Q1047" s="341">
        <v>962.83213022587006</v>
      </c>
      <c r="R1047" s="341">
        <v>6169.4356451401245</v>
      </c>
      <c r="S1047" s="341"/>
    </row>
    <row r="1048" spans="2:19">
      <c r="B1048" s="341" t="s">
        <v>3841</v>
      </c>
      <c r="C1048" s="341" t="s">
        <v>3842</v>
      </c>
      <c r="D1048" s="342" t="s">
        <v>29</v>
      </c>
      <c r="E1048" s="341" t="s">
        <v>1799</v>
      </c>
      <c r="F1048" s="221"/>
      <c r="G1048" s="221"/>
      <c r="H1048" s="341">
        <v>3.7487027352793376</v>
      </c>
      <c r="I1048" s="341">
        <v>4.4821563199110814</v>
      </c>
      <c r="J1048" s="341">
        <v>4.7062422636114869</v>
      </c>
      <c r="K1048" s="341">
        <v>4.7311559364317901</v>
      </c>
      <c r="L1048" s="341">
        <v>4.6890250671678908</v>
      </c>
      <c r="M1048" s="341">
        <v>0</v>
      </c>
      <c r="N1048" s="341">
        <v>0</v>
      </c>
      <c r="O1048" s="341">
        <v>0</v>
      </c>
      <c r="P1048" s="341">
        <v>0</v>
      </c>
      <c r="Q1048" s="341">
        <v>0</v>
      </c>
      <c r="R1048" s="341">
        <v>22.357282322401584</v>
      </c>
      <c r="S1048" s="341"/>
    </row>
    <row r="1049" spans="2:19">
      <c r="B1049" s="341" t="s">
        <v>3843</v>
      </c>
      <c r="C1049" s="341" t="s">
        <v>3844</v>
      </c>
      <c r="D1049" s="342" t="s">
        <v>29</v>
      </c>
      <c r="E1049" s="341" t="s">
        <v>1799</v>
      </c>
      <c r="F1049" s="221"/>
      <c r="G1049" s="221"/>
      <c r="H1049" s="341">
        <v>3.0649741173731284</v>
      </c>
      <c r="I1049" s="341">
        <v>3.0229931804029819</v>
      </c>
      <c r="J1049" s="341">
        <v>3.0579606750030113</v>
      </c>
      <c r="K1049" s="341">
        <v>3.0308215735695057</v>
      </c>
      <c r="L1049" s="341">
        <v>2.9718145642859612</v>
      </c>
      <c r="M1049" s="341">
        <v>5.6840463318333247</v>
      </c>
      <c r="N1049" s="341">
        <v>5.6149042385481485</v>
      </c>
      <c r="O1049" s="341">
        <v>5.5497558914301495</v>
      </c>
      <c r="P1049" s="341">
        <v>5.5579429253821031</v>
      </c>
      <c r="Q1049" s="341">
        <v>5.6948123037733689</v>
      </c>
      <c r="R1049" s="341">
        <v>15.148564110634588</v>
      </c>
      <c r="S1049" s="341"/>
    </row>
    <row r="1050" spans="2:19">
      <c r="B1050" s="341" t="s">
        <v>3845</v>
      </c>
      <c r="C1050" s="341" t="s">
        <v>3846</v>
      </c>
      <c r="D1050" s="342" t="s">
        <v>29</v>
      </c>
      <c r="E1050" s="341" t="s">
        <v>1799</v>
      </c>
      <c r="F1050" s="221"/>
      <c r="G1050" s="221"/>
      <c r="H1050" s="341">
        <v>0</v>
      </c>
      <c r="I1050" s="341">
        <v>0</v>
      </c>
      <c r="J1050" s="341">
        <v>0</v>
      </c>
      <c r="K1050" s="341">
        <v>0</v>
      </c>
      <c r="L1050" s="341">
        <v>0</v>
      </c>
      <c r="M1050" s="341">
        <v>0</v>
      </c>
      <c r="N1050" s="341">
        <v>0</v>
      </c>
      <c r="O1050" s="341">
        <v>0</v>
      </c>
      <c r="P1050" s="341">
        <v>0</v>
      </c>
      <c r="Q1050" s="341">
        <v>0</v>
      </c>
      <c r="R1050" s="341">
        <v>0</v>
      </c>
      <c r="S1050" s="341"/>
    </row>
    <row r="1051" spans="2:19">
      <c r="B1051" s="341" t="s">
        <v>3847</v>
      </c>
      <c r="C1051" s="341" t="s">
        <v>3848</v>
      </c>
      <c r="D1051" s="342" t="s">
        <v>29</v>
      </c>
      <c r="E1051" s="341" t="s">
        <v>1799</v>
      </c>
      <c r="F1051" s="221"/>
      <c r="G1051" s="221"/>
      <c r="H1051" s="341">
        <v>0</v>
      </c>
      <c r="I1051" s="341">
        <v>0</v>
      </c>
      <c r="J1051" s="341">
        <v>0</v>
      </c>
      <c r="K1051" s="341">
        <v>0</v>
      </c>
      <c r="L1051" s="341">
        <v>0</v>
      </c>
      <c r="M1051" s="341">
        <v>0</v>
      </c>
      <c r="N1051" s="341">
        <v>0</v>
      </c>
      <c r="O1051" s="341">
        <v>0</v>
      </c>
      <c r="P1051" s="341">
        <v>0</v>
      </c>
      <c r="Q1051" s="341">
        <v>0</v>
      </c>
      <c r="R1051" s="341">
        <v>0</v>
      </c>
      <c r="S1051" s="341"/>
    </row>
    <row r="1052" spans="2:19">
      <c r="B1052" s="341" t="s">
        <v>3849</v>
      </c>
      <c r="C1052" s="341" t="s">
        <v>3850</v>
      </c>
      <c r="D1052" s="342" t="s">
        <v>29</v>
      </c>
      <c r="E1052" s="341" t="s">
        <v>1799</v>
      </c>
      <c r="F1052" s="221"/>
      <c r="G1052" s="221"/>
      <c r="H1052" s="380">
        <v>0</v>
      </c>
      <c r="I1052" s="380">
        <v>0.8151013321678694</v>
      </c>
      <c r="J1052" s="380">
        <v>1.8221219874661418</v>
      </c>
      <c r="K1052" s="380">
        <v>3.4625595121908295</v>
      </c>
      <c r="L1052" s="380">
        <v>5.1811341997850748</v>
      </c>
      <c r="M1052" s="380">
        <v>5.4920375942905011</v>
      </c>
      <c r="N1052" s="380">
        <v>5.3699671734741532</v>
      </c>
      <c r="O1052" s="380">
        <v>5.2645986335448578</v>
      </c>
      <c r="P1052" s="380">
        <v>5.1657654162874413</v>
      </c>
      <c r="Q1052" s="380">
        <v>5.0689698305988857</v>
      </c>
      <c r="R1052" s="380">
        <v>11.280917031609917</v>
      </c>
      <c r="S1052" s="380"/>
    </row>
    <row r="1053" spans="2:19">
      <c r="B1053" s="341" t="s">
        <v>3851</v>
      </c>
      <c r="C1053" s="341" t="s">
        <v>3852</v>
      </c>
      <c r="D1053" s="342" t="s">
        <v>29</v>
      </c>
      <c r="E1053" s="341" t="s">
        <v>1799</v>
      </c>
      <c r="F1053" s="221"/>
      <c r="G1053" s="221"/>
      <c r="H1053" s="380">
        <v>6.813676852652466</v>
      </c>
      <c r="I1053" s="380">
        <v>8.320250832481932</v>
      </c>
      <c r="J1053" s="380">
        <v>9.5863249260806391</v>
      </c>
      <c r="K1053" s="380">
        <v>11.224537022192125</v>
      </c>
      <c r="L1053" s="380">
        <v>12.841973831238928</v>
      </c>
      <c r="M1053" s="380">
        <v>11.176083926123827</v>
      </c>
      <c r="N1053" s="380">
        <v>10.984871412022301</v>
      </c>
      <c r="O1053" s="380">
        <v>10.814354524975007</v>
      </c>
      <c r="P1053" s="380">
        <v>10.723708341669544</v>
      </c>
      <c r="Q1053" s="380">
        <v>10.763782134372255</v>
      </c>
      <c r="R1053" s="380">
        <v>48.786763464646086</v>
      </c>
      <c r="S1053" s="380"/>
    </row>
    <row r="1054" spans="2:19">
      <c r="B1054" s="341" t="s">
        <v>3853</v>
      </c>
      <c r="C1054" s="381" t="s">
        <v>3854</v>
      </c>
      <c r="D1054" s="342" t="s">
        <v>29</v>
      </c>
      <c r="E1054" s="341" t="s">
        <v>1799</v>
      </c>
      <c r="H1054" s="341">
        <v>73.849026863322408</v>
      </c>
      <c r="I1054" s="341">
        <v>88.908714364741016</v>
      </c>
      <c r="J1054" s="341">
        <v>94.068173677109201</v>
      </c>
      <c r="K1054" s="341">
        <v>94.860798417087565</v>
      </c>
      <c r="L1054" s="341">
        <v>93.487332353813358</v>
      </c>
      <c r="M1054" s="341">
        <v>0</v>
      </c>
      <c r="N1054" s="341">
        <v>0</v>
      </c>
      <c r="O1054" s="341">
        <v>0</v>
      </c>
      <c r="P1054" s="341">
        <v>0</v>
      </c>
      <c r="Q1054" s="341">
        <v>0</v>
      </c>
      <c r="R1054" s="341">
        <v>445.17404567607355</v>
      </c>
      <c r="S1054" s="341"/>
    </row>
    <row r="1055" spans="2:19">
      <c r="B1055" s="341" t="s">
        <v>3855</v>
      </c>
      <c r="C1055" s="381" t="s">
        <v>3856</v>
      </c>
      <c r="D1055" s="342" t="s">
        <v>29</v>
      </c>
      <c r="E1055" s="341" t="s">
        <v>1799</v>
      </c>
      <c r="H1055" s="341">
        <v>60.379649151457649</v>
      </c>
      <c r="I1055" s="341">
        <v>59.49005847835771</v>
      </c>
      <c r="J1055" s="341">
        <v>60.040933812689801</v>
      </c>
      <c r="K1055" s="341">
        <v>59.299022456823892</v>
      </c>
      <c r="L1055" s="341">
        <v>57.892765225302654</v>
      </c>
      <c r="M1055" s="341">
        <v>111.42500308332498</v>
      </c>
      <c r="N1055" s="341">
        <v>109.14915754541553</v>
      </c>
      <c r="O1055" s="341">
        <v>107.0335845610677</v>
      </c>
      <c r="P1055" s="341">
        <v>105.31646813633644</v>
      </c>
      <c r="Q1055" s="341">
        <v>104.07547059237412</v>
      </c>
      <c r="R1055" s="341">
        <v>297.10242912463167</v>
      </c>
      <c r="S1055" s="341"/>
    </row>
    <row r="1056" spans="2:19">
      <c r="B1056" s="341" t="s">
        <v>3857</v>
      </c>
      <c r="C1056" s="336" t="s">
        <v>3858</v>
      </c>
      <c r="D1056" s="342" t="s">
        <v>29</v>
      </c>
      <c r="E1056" s="341" t="s">
        <v>1799</v>
      </c>
      <c r="H1056" s="341">
        <v>0</v>
      </c>
      <c r="I1056" s="341">
        <v>0</v>
      </c>
      <c r="J1056" s="341">
        <v>0</v>
      </c>
      <c r="K1056" s="341">
        <v>0</v>
      </c>
      <c r="L1056" s="341">
        <v>0</v>
      </c>
      <c r="M1056" s="341">
        <v>0</v>
      </c>
      <c r="N1056" s="341">
        <v>0</v>
      </c>
      <c r="O1056" s="341">
        <v>0</v>
      </c>
      <c r="P1056" s="341">
        <v>0</v>
      </c>
      <c r="Q1056" s="341">
        <v>0</v>
      </c>
      <c r="R1056" s="341">
        <v>0</v>
      </c>
      <c r="S1056" s="341"/>
    </row>
    <row r="1057" spans="2:19">
      <c r="B1057" s="341" t="s">
        <v>3859</v>
      </c>
      <c r="C1057" s="336" t="s">
        <v>3860</v>
      </c>
      <c r="D1057" s="342" t="s">
        <v>29</v>
      </c>
      <c r="E1057" s="341" t="s">
        <v>1799</v>
      </c>
      <c r="H1057" s="380">
        <v>0</v>
      </c>
      <c r="I1057" s="380">
        <v>0</v>
      </c>
      <c r="J1057" s="380">
        <v>0</v>
      </c>
      <c r="K1057" s="380">
        <v>0</v>
      </c>
      <c r="L1057" s="380">
        <v>0</v>
      </c>
      <c r="M1057" s="380">
        <v>0</v>
      </c>
      <c r="N1057" s="380">
        <v>0</v>
      </c>
      <c r="O1057" s="380">
        <v>0</v>
      </c>
      <c r="P1057" s="380">
        <v>0</v>
      </c>
      <c r="Q1057" s="380">
        <v>0</v>
      </c>
      <c r="R1057" s="380">
        <v>0</v>
      </c>
      <c r="S1057" s="380"/>
    </row>
    <row r="1058" spans="2:19">
      <c r="B1058" s="341" t="s">
        <v>3861</v>
      </c>
      <c r="C1058" s="336" t="s">
        <v>3862</v>
      </c>
      <c r="D1058" s="342" t="s">
        <v>29</v>
      </c>
      <c r="E1058" s="341" t="s">
        <v>1799</v>
      </c>
      <c r="H1058" s="380">
        <v>0</v>
      </c>
      <c r="I1058" s="380">
        <v>10.385427683632392</v>
      </c>
      <c r="J1058" s="380">
        <v>22.061149328791171</v>
      </c>
      <c r="K1058" s="380">
        <v>32.975900831428227</v>
      </c>
      <c r="L1058" s="380">
        <v>43.180740490792076</v>
      </c>
      <c r="M1058" s="380">
        <v>49.609870186203246</v>
      </c>
      <c r="N1058" s="380">
        <v>48.59659310677516</v>
      </c>
      <c r="O1058" s="380">
        <v>47.654674343313701</v>
      </c>
      <c r="P1058" s="380">
        <v>46.890160808933871</v>
      </c>
      <c r="Q1058" s="380">
        <v>46.337630179777605</v>
      </c>
      <c r="R1058" s="380">
        <v>108.60321833464387</v>
      </c>
      <c r="S1058" s="380"/>
    </row>
    <row r="1059" spans="2:19">
      <c r="B1059" s="341" t="s">
        <v>3863</v>
      </c>
      <c r="C1059" s="336" t="s">
        <v>3864</v>
      </c>
      <c r="D1059" s="342" t="s">
        <v>29</v>
      </c>
      <c r="E1059" s="341" t="s">
        <v>1799</v>
      </c>
      <c r="H1059" s="382">
        <v>134.22867601478006</v>
      </c>
      <c r="I1059" s="382">
        <v>158.78420052673113</v>
      </c>
      <c r="J1059" s="382">
        <v>176.17025681859016</v>
      </c>
      <c r="K1059" s="382">
        <v>187.13572170533968</v>
      </c>
      <c r="L1059" s="382">
        <v>194.56083806990807</v>
      </c>
      <c r="M1059" s="382">
        <v>161.03487326952822</v>
      </c>
      <c r="N1059" s="382">
        <v>157.74575065219068</v>
      </c>
      <c r="O1059" s="382">
        <v>154.6882589043814</v>
      </c>
      <c r="P1059" s="382">
        <v>152.20662894527032</v>
      </c>
      <c r="Q1059" s="382">
        <v>150.41310077215172</v>
      </c>
      <c r="R1059" s="382">
        <v>850.87969313534916</v>
      </c>
      <c r="S1059" s="382"/>
    </row>
    <row r="1060" spans="2:19">
      <c r="B1060" s="341" t="s">
        <v>3865</v>
      </c>
      <c r="C1060" s="336" t="s">
        <v>3866</v>
      </c>
      <c r="D1060" s="342" t="s">
        <v>29</v>
      </c>
      <c r="E1060" s="341" t="s">
        <v>1799</v>
      </c>
      <c r="H1060" s="382">
        <v>62.742638982404856</v>
      </c>
      <c r="I1060" s="382">
        <v>74.094794611697097</v>
      </c>
      <c r="J1060" s="382">
        <v>76.730007514766484</v>
      </c>
      <c r="K1060" s="382">
        <v>76.275131000924787</v>
      </c>
      <c r="L1060" s="382">
        <v>74.60554312570919</v>
      </c>
      <c r="M1060" s="382">
        <v>0</v>
      </c>
      <c r="N1060" s="382">
        <v>0</v>
      </c>
      <c r="O1060" s="382">
        <v>0</v>
      </c>
      <c r="P1060" s="382">
        <v>0</v>
      </c>
      <c r="Q1060" s="382">
        <v>0</v>
      </c>
      <c r="R1060" s="382">
        <v>364.44811523550237</v>
      </c>
      <c r="S1060" s="382"/>
    </row>
    <row r="1061" spans="2:19">
      <c r="B1061" s="341" t="s">
        <v>3867</v>
      </c>
      <c r="C1061" s="336" t="s">
        <v>3868</v>
      </c>
      <c r="D1061" s="342" t="s">
        <v>29</v>
      </c>
      <c r="E1061" s="341" t="s">
        <v>1799</v>
      </c>
      <c r="H1061" s="336">
        <v>51.298963432593283</v>
      </c>
      <c r="I1061" s="336">
        <v>49.939419835222779</v>
      </c>
      <c r="J1061" s="336">
        <v>49.793411384022534</v>
      </c>
      <c r="K1061" s="336">
        <v>48.625875935164331</v>
      </c>
      <c r="L1061" s="336">
        <v>46.957089649934609</v>
      </c>
      <c r="M1061" s="336">
        <v>88.861726764990948</v>
      </c>
      <c r="N1061" s="336">
        <v>86.010996433236002</v>
      </c>
      <c r="O1061" s="336">
        <v>83.733746000371013</v>
      </c>
      <c r="P1061" s="336">
        <v>81.845152315246182</v>
      </c>
      <c r="Q1061" s="336">
        <v>80.240093687305176</v>
      </c>
      <c r="R1061" s="336">
        <v>246.61476023693754</v>
      </c>
    </row>
    <row r="1062" spans="2:19">
      <c r="B1062" s="341" t="s">
        <v>3869</v>
      </c>
      <c r="C1062" s="336" t="s">
        <v>3870</v>
      </c>
      <c r="D1062" s="342" t="s">
        <v>29</v>
      </c>
      <c r="E1062" s="341" t="s">
        <v>1799</v>
      </c>
      <c r="H1062" s="336">
        <v>0</v>
      </c>
      <c r="I1062" s="336">
        <v>0</v>
      </c>
      <c r="J1062" s="336">
        <v>0</v>
      </c>
      <c r="K1062" s="336">
        <v>0</v>
      </c>
      <c r="L1062" s="336">
        <v>0</v>
      </c>
      <c r="M1062" s="336">
        <v>0</v>
      </c>
      <c r="N1062" s="336">
        <v>0</v>
      </c>
      <c r="O1062" s="336">
        <v>0</v>
      </c>
      <c r="P1062" s="336">
        <v>0</v>
      </c>
      <c r="Q1062" s="336">
        <v>0</v>
      </c>
      <c r="R1062" s="336">
        <v>0</v>
      </c>
    </row>
    <row r="1063" spans="2:19">
      <c r="B1063" s="341" t="s">
        <v>3871</v>
      </c>
      <c r="C1063" s="336" t="s">
        <v>3872</v>
      </c>
      <c r="D1063" s="342" t="s">
        <v>29</v>
      </c>
      <c r="E1063" s="341" t="s">
        <v>1799</v>
      </c>
      <c r="H1063" s="336">
        <v>0</v>
      </c>
      <c r="I1063" s="336">
        <v>0</v>
      </c>
      <c r="J1063" s="336">
        <v>0</v>
      </c>
      <c r="K1063" s="336">
        <v>0</v>
      </c>
      <c r="L1063" s="336">
        <v>0</v>
      </c>
      <c r="M1063" s="336">
        <v>0</v>
      </c>
      <c r="N1063" s="336">
        <v>0</v>
      </c>
      <c r="O1063" s="336">
        <v>0</v>
      </c>
      <c r="P1063" s="336">
        <v>0</v>
      </c>
      <c r="Q1063" s="336">
        <v>0</v>
      </c>
      <c r="R1063" s="336">
        <v>0</v>
      </c>
    </row>
    <row r="1064" spans="2:19">
      <c r="B1064" s="341" t="s">
        <v>3873</v>
      </c>
      <c r="C1064" s="336" t="s">
        <v>3874</v>
      </c>
      <c r="D1064" s="342" t="s">
        <v>29</v>
      </c>
      <c r="E1064" s="341" t="s">
        <v>1799</v>
      </c>
      <c r="H1064" s="336">
        <v>0</v>
      </c>
      <c r="I1064" s="336">
        <v>7.7251169293428124</v>
      </c>
      <c r="J1064" s="336">
        <v>17.014930170545327</v>
      </c>
      <c r="K1064" s="336">
        <v>26.454884729546734</v>
      </c>
      <c r="L1064" s="336">
        <v>34.569885833879731</v>
      </c>
      <c r="M1064" s="336">
        <v>38.9657114434726</v>
      </c>
      <c r="N1064" s="336">
        <v>37.715671189313589</v>
      </c>
      <c r="O1064" s="336">
        <v>36.717100865711686</v>
      </c>
      <c r="P1064" s="336">
        <v>35.888955844816913</v>
      </c>
      <c r="Q1064" s="336">
        <v>35.185140449561231</v>
      </c>
      <c r="R1064" s="336">
        <v>85.764817663314602</v>
      </c>
    </row>
    <row r="1065" spans="2:19">
      <c r="B1065" s="341" t="s">
        <v>3875</v>
      </c>
      <c r="C1065" s="336" t="s">
        <v>3876</v>
      </c>
      <c r="D1065" s="342" t="s">
        <v>29</v>
      </c>
      <c r="E1065" s="341" t="s">
        <v>1799</v>
      </c>
      <c r="H1065" s="336">
        <v>114.04160241499814</v>
      </c>
      <c r="I1065" s="336">
        <v>131.75933137626268</v>
      </c>
      <c r="J1065" s="336">
        <v>143.53834906933434</v>
      </c>
      <c r="K1065" s="336">
        <v>151.35589166563585</v>
      </c>
      <c r="L1065" s="336">
        <v>156.13251860952354</v>
      </c>
      <c r="M1065" s="336">
        <v>127.82743820846355</v>
      </c>
      <c r="N1065" s="336">
        <v>123.7266676225496</v>
      </c>
      <c r="O1065" s="336">
        <v>120.4508468660827</v>
      </c>
      <c r="P1065" s="336">
        <v>117.7341081600631</v>
      </c>
      <c r="Q1065" s="336">
        <v>115.42523413686641</v>
      </c>
      <c r="R1065" s="336">
        <v>696.82769313575466</v>
      </c>
    </row>
    <row r="1066" spans="2:19">
      <c r="B1066" s="341" t="s">
        <v>3877</v>
      </c>
      <c r="C1066" s="336" t="s">
        <v>3878</v>
      </c>
      <c r="D1066" s="342" t="s">
        <v>29</v>
      </c>
      <c r="E1066" s="341" t="s">
        <v>1799</v>
      </c>
      <c r="H1066" s="336">
        <v>19.067458279848562</v>
      </c>
      <c r="I1066" s="336">
        <v>22.79610281522308</v>
      </c>
      <c r="J1066" s="336">
        <v>23.867327058436192</v>
      </c>
      <c r="K1066" s="336">
        <v>23.830896652099383</v>
      </c>
      <c r="L1066" s="336">
        <v>23.384249671562969</v>
      </c>
      <c r="M1066" s="336">
        <v>0</v>
      </c>
      <c r="N1066" s="336">
        <v>0</v>
      </c>
      <c r="O1066" s="336">
        <v>0</v>
      </c>
      <c r="P1066" s="336">
        <v>0</v>
      </c>
      <c r="Q1066" s="336">
        <v>0</v>
      </c>
      <c r="R1066" s="336">
        <v>112.94603447717019</v>
      </c>
    </row>
    <row r="1067" spans="2:19">
      <c r="B1067" s="341" t="s">
        <v>3879</v>
      </c>
      <c r="C1067" s="336" t="s">
        <v>3880</v>
      </c>
      <c r="D1067" s="342" t="s">
        <v>29</v>
      </c>
      <c r="E1067" s="341" t="s">
        <v>1799</v>
      </c>
      <c r="H1067" s="336">
        <v>15.589730698524697</v>
      </c>
      <c r="I1067" s="336">
        <v>15.374846040967997</v>
      </c>
      <c r="J1067" s="336">
        <v>15.508200274017659</v>
      </c>
      <c r="K1067" s="336">
        <v>15.266289393361536</v>
      </c>
      <c r="L1067" s="336">
        <v>14.820490987654981</v>
      </c>
      <c r="M1067" s="336">
        <v>27.971168942467859</v>
      </c>
      <c r="N1067" s="336">
        <v>26.996334319401559</v>
      </c>
      <c r="O1067" s="336">
        <v>26.174632613418012</v>
      </c>
      <c r="P1067" s="336">
        <v>25.594384812836925</v>
      </c>
      <c r="Q1067" s="336">
        <v>25.248430922400622</v>
      </c>
      <c r="R1067" s="336">
        <v>76.559557394526863</v>
      </c>
    </row>
    <row r="1068" spans="2:19">
      <c r="B1068" s="341" t="s">
        <v>3881</v>
      </c>
      <c r="C1068" s="336" t="s">
        <v>3882</v>
      </c>
      <c r="D1068" s="342" t="s">
        <v>29</v>
      </c>
      <c r="E1068" s="341" t="s">
        <v>1799</v>
      </c>
      <c r="H1068" s="336">
        <v>0</v>
      </c>
      <c r="I1068" s="336">
        <v>0</v>
      </c>
      <c r="J1068" s="336">
        <v>0</v>
      </c>
      <c r="K1068" s="336">
        <v>0</v>
      </c>
      <c r="L1068" s="336">
        <v>0</v>
      </c>
      <c r="M1068" s="336">
        <v>0</v>
      </c>
      <c r="N1068" s="336">
        <v>0</v>
      </c>
      <c r="O1068" s="336">
        <v>0</v>
      </c>
      <c r="P1068" s="336">
        <v>0</v>
      </c>
      <c r="Q1068" s="336">
        <v>0</v>
      </c>
      <c r="R1068" s="336">
        <v>0</v>
      </c>
    </row>
    <row r="1069" spans="2:19">
      <c r="B1069" s="341" t="s">
        <v>3883</v>
      </c>
      <c r="C1069" s="336" t="s">
        <v>3884</v>
      </c>
      <c r="D1069" s="342" t="s">
        <v>29</v>
      </c>
      <c r="E1069" s="341" t="s">
        <v>1799</v>
      </c>
      <c r="H1069" s="336">
        <v>0</v>
      </c>
      <c r="I1069" s="336">
        <v>0</v>
      </c>
      <c r="J1069" s="336">
        <v>0</v>
      </c>
      <c r="K1069" s="336">
        <v>0</v>
      </c>
      <c r="L1069" s="336">
        <v>0</v>
      </c>
      <c r="M1069" s="336">
        <v>0</v>
      </c>
      <c r="N1069" s="336">
        <v>0</v>
      </c>
      <c r="O1069" s="336">
        <v>0</v>
      </c>
      <c r="P1069" s="336">
        <v>0</v>
      </c>
      <c r="Q1069" s="336">
        <v>0</v>
      </c>
      <c r="R1069" s="336">
        <v>0</v>
      </c>
    </row>
    <row r="1070" spans="2:19">
      <c r="B1070" s="341" t="s">
        <v>3885</v>
      </c>
      <c r="C1070" s="336" t="s">
        <v>3886</v>
      </c>
      <c r="D1070" s="342" t="s">
        <v>29</v>
      </c>
      <c r="E1070" s="341" t="s">
        <v>1799</v>
      </c>
      <c r="H1070" s="336">
        <v>0</v>
      </c>
      <c r="I1070" s="336">
        <v>0.98543966916284476</v>
      </c>
      <c r="J1070" s="336">
        <v>2.8553520212316705</v>
      </c>
      <c r="K1070" s="336">
        <v>4.7352555540931025</v>
      </c>
      <c r="L1070" s="336">
        <v>6.2024724134639007</v>
      </c>
      <c r="M1070" s="336">
        <v>6.8852505636821286</v>
      </c>
      <c r="N1070" s="336">
        <v>6.4971097618290319</v>
      </c>
      <c r="O1070" s="336">
        <v>6.1477745822679761</v>
      </c>
      <c r="P1070" s="336">
        <v>5.8250498437150862</v>
      </c>
      <c r="Q1070" s="336">
        <v>5.5204733601748259</v>
      </c>
      <c r="R1070" s="336">
        <v>14.77851965795152</v>
      </c>
    </row>
    <row r="1071" spans="2:19">
      <c r="B1071" s="341" t="s">
        <v>3887</v>
      </c>
      <c r="C1071" s="336" t="s">
        <v>3888</v>
      </c>
      <c r="D1071" s="342" t="s">
        <v>29</v>
      </c>
      <c r="E1071" s="341" t="s">
        <v>1799</v>
      </c>
      <c r="H1071" s="336">
        <v>34.657188978373256</v>
      </c>
      <c r="I1071" s="336">
        <v>39.156388525353918</v>
      </c>
      <c r="J1071" s="336">
        <v>42.230879353685523</v>
      </c>
      <c r="K1071" s="336">
        <v>43.832441599554016</v>
      </c>
      <c r="L1071" s="336">
        <v>44.407213072681849</v>
      </c>
      <c r="M1071" s="336">
        <v>34.85641950614999</v>
      </c>
      <c r="N1071" s="336">
        <v>33.493444081230592</v>
      </c>
      <c r="O1071" s="336">
        <v>32.32240719568599</v>
      </c>
      <c r="P1071" s="336">
        <v>31.41943465655201</v>
      </c>
      <c r="Q1071" s="336">
        <v>30.768904282575448</v>
      </c>
      <c r="R1071" s="336">
        <v>204.28411152964858</v>
      </c>
    </row>
    <row r="1072" spans="2:19">
      <c r="B1072" s="341" t="s">
        <v>3889</v>
      </c>
      <c r="C1072" s="341" t="s">
        <v>3890</v>
      </c>
      <c r="D1072" s="342" t="s">
        <v>29</v>
      </c>
      <c r="E1072" s="341" t="s">
        <v>1799</v>
      </c>
      <c r="H1072" s="341">
        <v>16.183494964424249</v>
      </c>
      <c r="I1072" s="341">
        <v>20.215269959749509</v>
      </c>
      <c r="J1072" s="341">
        <v>22.159591674217388</v>
      </c>
      <c r="K1072" s="341">
        <v>23.217156305230656</v>
      </c>
      <c r="L1072" s="341">
        <v>23.959950870922626</v>
      </c>
      <c r="M1072" s="341">
        <v>0</v>
      </c>
      <c r="N1072" s="341">
        <v>0</v>
      </c>
      <c r="O1072" s="341">
        <v>0</v>
      </c>
      <c r="P1072" s="341">
        <v>0</v>
      </c>
      <c r="Q1072" s="341">
        <v>0</v>
      </c>
      <c r="R1072" s="341">
        <v>105.73546377454443</v>
      </c>
      <c r="S1072" s="341"/>
    </row>
    <row r="1073" spans="2:19">
      <c r="B1073" s="341" t="s">
        <v>3891</v>
      </c>
      <c r="C1073" s="341" t="s">
        <v>3892</v>
      </c>
      <c r="D1073" s="342" t="s">
        <v>29</v>
      </c>
      <c r="E1073" s="341" t="s">
        <v>1799</v>
      </c>
      <c r="H1073" s="341">
        <v>13.2317755493895</v>
      </c>
      <c r="I1073" s="341">
        <v>13.634201680306489</v>
      </c>
      <c r="J1073" s="341">
        <v>14.398570264396174</v>
      </c>
      <c r="K1073" s="341">
        <v>14.873121738595403</v>
      </c>
      <c r="L1073" s="341">
        <v>15.185359416470456</v>
      </c>
      <c r="M1073" s="341">
        <v>30.220080738452967</v>
      </c>
      <c r="N1073" s="341">
        <v>30.83204017339736</v>
      </c>
      <c r="O1073" s="341">
        <v>31.5300973452552</v>
      </c>
      <c r="P1073" s="341">
        <v>32.319344671223426</v>
      </c>
      <c r="Q1073" s="341">
        <v>33.190037470157385</v>
      </c>
      <c r="R1073" s="341">
        <v>71.323028649158019</v>
      </c>
      <c r="S1073" s="341"/>
    </row>
    <row r="1074" spans="2:19">
      <c r="B1074" s="341" t="s">
        <v>3893</v>
      </c>
      <c r="C1074" s="341" t="s">
        <v>3894</v>
      </c>
      <c r="D1074" s="342" t="s">
        <v>29</v>
      </c>
      <c r="E1074" s="341" t="s">
        <v>1799</v>
      </c>
      <c r="H1074" s="341">
        <v>0</v>
      </c>
      <c r="I1074" s="341">
        <v>0</v>
      </c>
      <c r="J1074" s="341">
        <v>0</v>
      </c>
      <c r="K1074" s="341">
        <v>0</v>
      </c>
      <c r="L1074" s="341">
        <v>0</v>
      </c>
      <c r="M1074" s="341">
        <v>0</v>
      </c>
      <c r="N1074" s="341">
        <v>0</v>
      </c>
      <c r="O1074" s="341">
        <v>0</v>
      </c>
      <c r="P1074" s="341">
        <v>0</v>
      </c>
      <c r="Q1074" s="341">
        <v>0</v>
      </c>
      <c r="R1074" s="341">
        <v>0</v>
      </c>
      <c r="S1074" s="341"/>
    </row>
    <row r="1075" spans="2:19">
      <c r="B1075" s="341" t="s">
        <v>3895</v>
      </c>
      <c r="C1075" s="341" t="s">
        <v>3896</v>
      </c>
      <c r="D1075" s="342" t="s">
        <v>29</v>
      </c>
      <c r="E1075" s="341" t="s">
        <v>1799</v>
      </c>
      <c r="H1075" s="341">
        <v>0</v>
      </c>
      <c r="I1075" s="341">
        <v>0</v>
      </c>
      <c r="J1075" s="341">
        <v>0</v>
      </c>
      <c r="K1075" s="341">
        <v>0</v>
      </c>
      <c r="L1075" s="341">
        <v>0</v>
      </c>
      <c r="M1075" s="341">
        <v>0</v>
      </c>
      <c r="N1075" s="341">
        <v>0</v>
      </c>
      <c r="O1075" s="341">
        <v>0</v>
      </c>
      <c r="P1075" s="341">
        <v>0</v>
      </c>
      <c r="Q1075" s="341">
        <v>0</v>
      </c>
      <c r="R1075" s="341">
        <v>0</v>
      </c>
      <c r="S1075" s="341"/>
    </row>
    <row r="1076" spans="2:19">
      <c r="B1076" s="341" t="s">
        <v>3897</v>
      </c>
      <c r="C1076" s="341" t="s">
        <v>3898</v>
      </c>
      <c r="D1076" s="342" t="s">
        <v>29</v>
      </c>
      <c r="E1076" s="341" t="s">
        <v>1799</v>
      </c>
      <c r="H1076" s="341">
        <v>0</v>
      </c>
      <c r="I1076" s="341">
        <v>0.46107253835264667</v>
      </c>
      <c r="J1076" s="341">
        <v>1.208843342705308</v>
      </c>
      <c r="K1076" s="341">
        <v>1.6483937209165229</v>
      </c>
      <c r="L1076" s="341">
        <v>-2.8715943065954859</v>
      </c>
      <c r="M1076" s="341">
        <v>-7.8219597855378256</v>
      </c>
      <c r="N1076" s="341">
        <v>-7.9783989812490166</v>
      </c>
      <c r="O1076" s="341">
        <v>-8.137966960873726</v>
      </c>
      <c r="P1076" s="341">
        <v>-8.6041165950847969</v>
      </c>
      <c r="Q1076" s="341">
        <v>-9.0856570278795008</v>
      </c>
      <c r="R1076" s="341">
        <v>0.44671529537899168</v>
      </c>
      <c r="S1076" s="341"/>
    </row>
    <row r="1077" spans="2:19">
      <c r="B1077" s="341" t="s">
        <v>3899</v>
      </c>
      <c r="C1077" s="341" t="s">
        <v>3900</v>
      </c>
      <c r="D1077" s="342" t="s">
        <v>29</v>
      </c>
      <c r="E1077" s="341" t="s">
        <v>1799</v>
      </c>
      <c r="H1077" s="341">
        <v>29.415270513813748</v>
      </c>
      <c r="I1077" s="341">
        <v>34.310544178408641</v>
      </c>
      <c r="J1077" s="341">
        <v>37.767005281318873</v>
      </c>
      <c r="K1077" s="341">
        <v>39.738671764742584</v>
      </c>
      <c r="L1077" s="341">
        <v>36.273715980797597</v>
      </c>
      <c r="M1077" s="341">
        <v>22.398120952915143</v>
      </c>
      <c r="N1077" s="341">
        <v>22.853641192148345</v>
      </c>
      <c r="O1077" s="341">
        <v>23.392130384381474</v>
      </c>
      <c r="P1077" s="341">
        <v>23.715228076138629</v>
      </c>
      <c r="Q1077" s="341">
        <v>24.104380442277886</v>
      </c>
      <c r="R1077" s="341">
        <v>177.50520771908143</v>
      </c>
      <c r="S1077" s="341"/>
    </row>
    <row r="1078" spans="2:19">
      <c r="B1078" s="341" t="s">
        <v>3901</v>
      </c>
      <c r="C1078" s="336" t="s">
        <v>3902</v>
      </c>
      <c r="D1078" s="342" t="s">
        <v>29</v>
      </c>
      <c r="E1078" s="341" t="s">
        <v>1799</v>
      </c>
      <c r="H1078" s="336">
        <v>0</v>
      </c>
      <c r="I1078" s="336">
        <v>0</v>
      </c>
      <c r="J1078" s="336">
        <v>0</v>
      </c>
      <c r="K1078" s="336">
        <v>0</v>
      </c>
      <c r="L1078" s="336">
        <v>0</v>
      </c>
      <c r="M1078" s="336">
        <v>0</v>
      </c>
      <c r="N1078" s="336">
        <v>0</v>
      </c>
      <c r="O1078" s="336">
        <v>0</v>
      </c>
      <c r="P1078" s="336">
        <v>0</v>
      </c>
      <c r="Q1078" s="336">
        <v>0</v>
      </c>
      <c r="R1078" s="336">
        <v>0</v>
      </c>
    </row>
    <row r="1079" spans="2:19">
      <c r="B1079" s="341" t="s">
        <v>3903</v>
      </c>
      <c r="C1079" s="336" t="s">
        <v>3904</v>
      </c>
      <c r="D1079" s="342" t="s">
        <v>29</v>
      </c>
      <c r="E1079" s="341" t="s">
        <v>1799</v>
      </c>
      <c r="H1079" s="336">
        <v>0</v>
      </c>
      <c r="I1079" s="336">
        <v>0</v>
      </c>
      <c r="J1079" s="336">
        <v>0</v>
      </c>
      <c r="K1079" s="336">
        <v>0</v>
      </c>
      <c r="L1079" s="336">
        <v>0</v>
      </c>
      <c r="M1079" s="336">
        <v>0</v>
      </c>
      <c r="N1079" s="336">
        <v>0</v>
      </c>
      <c r="O1079" s="336">
        <v>0</v>
      </c>
      <c r="P1079" s="336">
        <v>0</v>
      </c>
      <c r="Q1079" s="336">
        <v>0</v>
      </c>
      <c r="R1079" s="336">
        <v>0</v>
      </c>
    </row>
    <row r="1080" spans="2:19">
      <c r="B1080" s="341" t="s">
        <v>3905</v>
      </c>
      <c r="C1080" s="336" t="s">
        <v>3906</v>
      </c>
      <c r="D1080" s="342" t="s">
        <v>29</v>
      </c>
      <c r="E1080" s="341" t="s">
        <v>1799</v>
      </c>
      <c r="H1080" s="336">
        <v>0</v>
      </c>
      <c r="I1080" s="336">
        <v>0</v>
      </c>
      <c r="J1080" s="336">
        <v>0</v>
      </c>
      <c r="K1080" s="336">
        <v>0</v>
      </c>
      <c r="L1080" s="336">
        <v>0</v>
      </c>
      <c r="M1080" s="336">
        <v>0</v>
      </c>
      <c r="N1080" s="336">
        <v>0</v>
      </c>
      <c r="O1080" s="336">
        <v>0</v>
      </c>
      <c r="P1080" s="336">
        <v>0</v>
      </c>
      <c r="Q1080" s="336">
        <v>0</v>
      </c>
      <c r="R1080" s="336">
        <v>0</v>
      </c>
    </row>
    <row r="1081" spans="2:19">
      <c r="B1081" s="341" t="s">
        <v>3907</v>
      </c>
      <c r="C1081" s="336" t="s">
        <v>3908</v>
      </c>
      <c r="D1081" s="342" t="s">
        <v>29</v>
      </c>
      <c r="E1081" s="341" t="s">
        <v>1799</v>
      </c>
      <c r="H1081" s="336">
        <v>0</v>
      </c>
      <c r="I1081" s="336">
        <v>0</v>
      </c>
      <c r="J1081" s="336">
        <v>0</v>
      </c>
      <c r="K1081" s="336">
        <v>0</v>
      </c>
      <c r="L1081" s="336">
        <v>0</v>
      </c>
      <c r="M1081" s="336">
        <v>0</v>
      </c>
      <c r="N1081" s="336">
        <v>0</v>
      </c>
      <c r="O1081" s="336">
        <v>0</v>
      </c>
      <c r="P1081" s="336">
        <v>0</v>
      </c>
      <c r="Q1081" s="336">
        <v>0</v>
      </c>
      <c r="R1081" s="336">
        <v>0</v>
      </c>
    </row>
    <row r="1082" spans="2:19">
      <c r="B1082" s="341" t="s">
        <v>3909</v>
      </c>
      <c r="C1082" s="341" t="s">
        <v>3910</v>
      </c>
      <c r="D1082" s="342" t="s">
        <v>29</v>
      </c>
      <c r="E1082" s="341" t="s">
        <v>1799</v>
      </c>
      <c r="H1082" s="341">
        <v>0</v>
      </c>
      <c r="I1082" s="341">
        <v>0</v>
      </c>
      <c r="J1082" s="341">
        <v>0</v>
      </c>
      <c r="K1082" s="341">
        <v>0</v>
      </c>
      <c r="L1082" s="341">
        <v>0</v>
      </c>
      <c r="M1082" s="341">
        <v>0</v>
      </c>
      <c r="N1082" s="341">
        <v>0</v>
      </c>
      <c r="O1082" s="341">
        <v>0</v>
      </c>
      <c r="P1082" s="341">
        <v>0</v>
      </c>
      <c r="Q1082" s="341">
        <v>0</v>
      </c>
      <c r="R1082" s="341">
        <v>0</v>
      </c>
      <c r="S1082" s="341"/>
    </row>
    <row r="1083" spans="2:19">
      <c r="B1083" s="341" t="s">
        <v>3911</v>
      </c>
      <c r="C1083" s="336" t="s">
        <v>3912</v>
      </c>
      <c r="D1083" s="342" t="s">
        <v>29</v>
      </c>
      <c r="E1083" s="341" t="s">
        <v>1799</v>
      </c>
      <c r="H1083" s="336">
        <v>0</v>
      </c>
      <c r="I1083" s="336">
        <v>0</v>
      </c>
      <c r="J1083" s="336">
        <v>0</v>
      </c>
      <c r="K1083" s="336">
        <v>0</v>
      </c>
      <c r="L1083" s="336">
        <v>0</v>
      </c>
      <c r="M1083" s="336">
        <v>0</v>
      </c>
      <c r="N1083" s="336">
        <v>0</v>
      </c>
      <c r="O1083" s="336">
        <v>0</v>
      </c>
      <c r="P1083" s="336">
        <v>0</v>
      </c>
      <c r="Q1083" s="336">
        <v>0</v>
      </c>
      <c r="R1083" s="336">
        <v>0</v>
      </c>
    </row>
    <row r="1084" spans="2:19">
      <c r="B1084" s="341" t="s">
        <v>3913</v>
      </c>
      <c r="C1084" s="336" t="s">
        <v>3914</v>
      </c>
      <c r="D1084" s="342" t="s">
        <v>29</v>
      </c>
      <c r="E1084" s="341" t="s">
        <v>1799</v>
      </c>
      <c r="H1084" s="336">
        <v>0</v>
      </c>
      <c r="I1084" s="336">
        <v>0</v>
      </c>
      <c r="J1084" s="336">
        <v>0</v>
      </c>
      <c r="K1084" s="336">
        <v>0</v>
      </c>
      <c r="L1084" s="336">
        <v>0</v>
      </c>
      <c r="M1084" s="336">
        <v>0</v>
      </c>
      <c r="N1084" s="336">
        <v>0</v>
      </c>
      <c r="O1084" s="336">
        <v>0</v>
      </c>
      <c r="P1084" s="336">
        <v>0</v>
      </c>
      <c r="Q1084" s="336">
        <v>0</v>
      </c>
      <c r="R1084" s="336">
        <v>0</v>
      </c>
    </row>
    <row r="1085" spans="2:19">
      <c r="B1085" s="341" t="s">
        <v>3915</v>
      </c>
      <c r="C1085" s="336" t="s">
        <v>3916</v>
      </c>
      <c r="D1085" s="342" t="s">
        <v>29</v>
      </c>
      <c r="E1085" s="341" t="s">
        <v>1799</v>
      </c>
      <c r="H1085" s="336">
        <v>0</v>
      </c>
      <c r="I1085" s="336">
        <v>0</v>
      </c>
      <c r="J1085" s="336">
        <v>0</v>
      </c>
      <c r="K1085" s="336">
        <v>0</v>
      </c>
      <c r="L1085" s="336">
        <v>0</v>
      </c>
      <c r="M1085" s="336">
        <v>0</v>
      </c>
      <c r="N1085" s="336">
        <v>0</v>
      </c>
      <c r="O1085" s="336">
        <v>0</v>
      </c>
      <c r="P1085" s="336">
        <v>0</v>
      </c>
      <c r="Q1085" s="336">
        <v>0</v>
      </c>
      <c r="R1085" s="336">
        <v>0</v>
      </c>
    </row>
    <row r="1086" spans="2:19">
      <c r="B1086" s="341" t="s">
        <v>3917</v>
      </c>
      <c r="C1086" s="336" t="s">
        <v>3918</v>
      </c>
      <c r="D1086" s="342" t="s">
        <v>29</v>
      </c>
      <c r="E1086" s="341" t="s">
        <v>1799</v>
      </c>
      <c r="H1086" s="336">
        <v>0</v>
      </c>
      <c r="I1086" s="336">
        <v>0</v>
      </c>
      <c r="J1086" s="336">
        <v>0</v>
      </c>
      <c r="K1086" s="336">
        <v>0</v>
      </c>
      <c r="L1086" s="336">
        <v>0</v>
      </c>
      <c r="M1086" s="336">
        <v>0</v>
      </c>
      <c r="N1086" s="336">
        <v>0</v>
      </c>
      <c r="O1086" s="336">
        <v>0</v>
      </c>
      <c r="P1086" s="336">
        <v>0</v>
      </c>
      <c r="Q1086" s="336">
        <v>0</v>
      </c>
      <c r="R1086" s="336">
        <v>0</v>
      </c>
    </row>
    <row r="1087" spans="2:19">
      <c r="B1087" s="341" t="s">
        <v>3919</v>
      </c>
      <c r="C1087" s="341" t="s">
        <v>3920</v>
      </c>
      <c r="D1087" s="342" t="s">
        <v>29</v>
      </c>
      <c r="E1087" s="341" t="s">
        <v>1799</v>
      </c>
      <c r="H1087" s="341">
        <v>0</v>
      </c>
      <c r="I1087" s="341">
        <v>0</v>
      </c>
      <c r="J1087" s="341">
        <v>0</v>
      </c>
      <c r="K1087" s="341">
        <v>0</v>
      </c>
      <c r="L1087" s="341">
        <v>0</v>
      </c>
      <c r="M1087" s="341">
        <v>0</v>
      </c>
      <c r="N1087" s="341">
        <v>0</v>
      </c>
      <c r="O1087" s="341">
        <v>0</v>
      </c>
      <c r="P1087" s="341">
        <v>0</v>
      </c>
      <c r="Q1087" s="341">
        <v>0</v>
      </c>
      <c r="R1087" s="341">
        <v>0</v>
      </c>
      <c r="S1087" s="341"/>
    </row>
    <row r="1088" spans="2:19">
      <c r="B1088" s="341" t="s">
        <v>3921</v>
      </c>
      <c r="C1088" s="336" t="s">
        <v>3441</v>
      </c>
      <c r="D1088" s="342" t="s">
        <v>341</v>
      </c>
      <c r="E1088" s="341" t="s">
        <v>1799</v>
      </c>
      <c r="R1088" s="336">
        <v>400.47198166058303</v>
      </c>
    </row>
    <row r="1089" spans="2:17">
      <c r="B1089" s="341" t="s">
        <v>3922</v>
      </c>
      <c r="C1089" s="336" t="s">
        <v>3923</v>
      </c>
      <c r="D1089" s="342" t="s">
        <v>341</v>
      </c>
      <c r="E1089" s="341" t="s">
        <v>1799</v>
      </c>
      <c r="H1089" s="336">
        <v>23.583061881755206</v>
      </c>
      <c r="I1089" s="336">
        <v>23.403428970184823</v>
      </c>
      <c r="J1089" s="336">
        <v>23.122124721780335</v>
      </c>
      <c r="K1089" s="336">
        <v>22.731756748762969</v>
      </c>
      <c r="L1089" s="336">
        <v>22.376668732344921</v>
      </c>
      <c r="M1089" s="336">
        <v>0</v>
      </c>
      <c r="N1089" s="336">
        <v>0</v>
      </c>
      <c r="O1089" s="336">
        <v>0</v>
      </c>
      <c r="P1089" s="336">
        <v>0</v>
      </c>
      <c r="Q1089" s="336">
        <v>0</v>
      </c>
    </row>
    <row r="1090" spans="2:17">
      <c r="B1090" s="341" t="s">
        <v>3924</v>
      </c>
      <c r="C1090" s="336" t="s">
        <v>3925</v>
      </c>
      <c r="D1090" s="342" t="s">
        <v>341</v>
      </c>
      <c r="E1090" s="341" t="s">
        <v>1799</v>
      </c>
      <c r="H1090" s="336">
        <v>23.583061881755206</v>
      </c>
      <c r="I1090" s="336">
        <v>23.403428970184823</v>
      </c>
      <c r="J1090" s="336">
        <v>23.122124721780335</v>
      </c>
      <c r="K1090" s="336">
        <v>22.731756748762969</v>
      </c>
      <c r="L1090" s="336">
        <v>22.376668732344921</v>
      </c>
      <c r="M1090" s="336">
        <v>0</v>
      </c>
      <c r="N1090" s="336">
        <v>0</v>
      </c>
      <c r="O1090" s="336">
        <v>0</v>
      </c>
      <c r="P1090" s="336">
        <v>0</v>
      </c>
      <c r="Q1090" s="336">
        <v>0</v>
      </c>
    </row>
    <row r="1091" spans="2:17">
      <c r="B1091" s="341" t="s">
        <v>3926</v>
      </c>
      <c r="C1091" s="336" t="s">
        <v>3927</v>
      </c>
      <c r="D1091" s="342" t="s">
        <v>341</v>
      </c>
      <c r="E1091" s="341" t="s">
        <v>1799</v>
      </c>
      <c r="H1091" s="336">
        <v>23.583061881755206</v>
      </c>
      <c r="I1091" s="336">
        <v>23.403428970184823</v>
      </c>
      <c r="J1091" s="336">
        <v>23.122124721780335</v>
      </c>
      <c r="K1091" s="336">
        <v>22.731756748762969</v>
      </c>
      <c r="L1091" s="336">
        <v>22.376668732344921</v>
      </c>
      <c r="M1091" s="336">
        <v>0</v>
      </c>
      <c r="N1091" s="336">
        <v>0</v>
      </c>
      <c r="O1091" s="336">
        <v>0</v>
      </c>
      <c r="P1091" s="336">
        <v>0</v>
      </c>
      <c r="Q1091" s="336">
        <v>0</v>
      </c>
    </row>
    <row r="1092" spans="2:17">
      <c r="B1092" s="341" t="s">
        <v>3928</v>
      </c>
      <c r="C1092" s="336" t="s">
        <v>3929</v>
      </c>
      <c r="D1092" s="342" t="s">
        <v>341</v>
      </c>
      <c r="E1092" s="341" t="s">
        <v>1799</v>
      </c>
      <c r="H1092" s="336">
        <v>23.583061881755206</v>
      </c>
      <c r="I1092" s="336">
        <v>23.403428970184823</v>
      </c>
      <c r="J1092" s="336">
        <v>23.122124721780335</v>
      </c>
      <c r="K1092" s="336">
        <v>22.731756748762969</v>
      </c>
      <c r="L1092" s="336">
        <v>22.376668732344921</v>
      </c>
      <c r="M1092" s="336">
        <v>0</v>
      </c>
      <c r="N1092" s="336">
        <v>0</v>
      </c>
      <c r="O1092" s="336">
        <v>0</v>
      </c>
      <c r="P1092" s="336">
        <v>0</v>
      </c>
      <c r="Q1092" s="336">
        <v>0</v>
      </c>
    </row>
    <row r="1093" spans="2:17">
      <c r="B1093" s="341" t="s">
        <v>3930</v>
      </c>
      <c r="C1093" s="336" t="s">
        <v>3931</v>
      </c>
      <c r="D1093" s="342" t="s">
        <v>341</v>
      </c>
      <c r="E1093" s="341" t="s">
        <v>1799</v>
      </c>
      <c r="H1093" s="336">
        <v>23.583061881755206</v>
      </c>
      <c r="I1093" s="336">
        <v>23.403428970184823</v>
      </c>
      <c r="J1093" s="336">
        <v>23.122124721780335</v>
      </c>
      <c r="K1093" s="336">
        <v>22.731756748762969</v>
      </c>
      <c r="L1093" s="336">
        <v>22.376668732344921</v>
      </c>
      <c r="M1093" s="336">
        <v>0</v>
      </c>
      <c r="N1093" s="336">
        <v>0</v>
      </c>
      <c r="O1093" s="336">
        <v>0</v>
      </c>
      <c r="P1093" s="336">
        <v>0</v>
      </c>
      <c r="Q1093" s="336">
        <v>0</v>
      </c>
    </row>
    <row r="1094" spans="2:17">
      <c r="B1094" s="341" t="s">
        <v>3932</v>
      </c>
      <c r="C1094" s="336" t="s">
        <v>3933</v>
      </c>
      <c r="D1094" s="342" t="s">
        <v>341</v>
      </c>
      <c r="E1094" s="341" t="s">
        <v>1799</v>
      </c>
      <c r="H1094" s="336">
        <v>23.583061881755206</v>
      </c>
      <c r="I1094" s="336">
        <v>23.403428970184823</v>
      </c>
      <c r="J1094" s="336">
        <v>23.122124721780335</v>
      </c>
      <c r="K1094" s="336">
        <v>22.731756748762969</v>
      </c>
      <c r="L1094" s="336">
        <v>22.376668732344921</v>
      </c>
      <c r="M1094" s="336">
        <v>0</v>
      </c>
      <c r="N1094" s="336">
        <v>0</v>
      </c>
      <c r="O1094" s="336">
        <v>0</v>
      </c>
      <c r="P1094" s="336">
        <v>0</v>
      </c>
      <c r="Q1094" s="336">
        <v>0</v>
      </c>
    </row>
    <row r="1095" spans="2:17">
      <c r="B1095" s="341" t="s">
        <v>3934</v>
      </c>
      <c r="C1095" s="336" t="s">
        <v>3935</v>
      </c>
      <c r="D1095" s="342" t="s">
        <v>341</v>
      </c>
      <c r="E1095" s="341" t="s">
        <v>1799</v>
      </c>
      <c r="H1095" s="336">
        <v>0</v>
      </c>
      <c r="I1095" s="336">
        <v>0</v>
      </c>
      <c r="J1095" s="336">
        <v>0</v>
      </c>
      <c r="K1095" s="336">
        <v>0</v>
      </c>
      <c r="L1095" s="336">
        <v>0</v>
      </c>
      <c r="M1095" s="336">
        <v>0</v>
      </c>
      <c r="N1095" s="336">
        <v>0</v>
      </c>
      <c r="O1095" s="336">
        <v>0</v>
      </c>
      <c r="P1095" s="336">
        <v>0</v>
      </c>
      <c r="Q1095" s="336">
        <v>0</v>
      </c>
    </row>
    <row r="1096" spans="2:17">
      <c r="B1096" s="341" t="s">
        <v>3936</v>
      </c>
      <c r="C1096" s="336" t="s">
        <v>3937</v>
      </c>
      <c r="D1096" s="342" t="s">
        <v>341</v>
      </c>
      <c r="E1096" s="341" t="s">
        <v>1799</v>
      </c>
      <c r="H1096" s="336">
        <v>0</v>
      </c>
      <c r="I1096" s="336">
        <v>0</v>
      </c>
      <c r="J1096" s="336">
        <v>0</v>
      </c>
      <c r="K1096" s="336">
        <v>0</v>
      </c>
      <c r="L1096" s="336">
        <v>0</v>
      </c>
      <c r="M1096" s="336">
        <v>0</v>
      </c>
      <c r="N1096" s="336">
        <v>0</v>
      </c>
      <c r="O1096" s="336">
        <v>0</v>
      </c>
      <c r="P1096" s="336">
        <v>0</v>
      </c>
      <c r="Q1096" s="336">
        <v>0</v>
      </c>
    </row>
    <row r="1097" spans="2:17">
      <c r="B1097" s="341" t="s">
        <v>3938</v>
      </c>
      <c r="C1097" s="336" t="s">
        <v>3939</v>
      </c>
      <c r="D1097" s="342" t="s">
        <v>341</v>
      </c>
      <c r="E1097" s="341" t="s">
        <v>1799</v>
      </c>
      <c r="H1097" s="336">
        <v>0</v>
      </c>
      <c r="I1097" s="336">
        <v>0</v>
      </c>
      <c r="J1097" s="336">
        <v>0</v>
      </c>
      <c r="K1097" s="336">
        <v>0</v>
      </c>
      <c r="L1097" s="336">
        <v>0</v>
      </c>
      <c r="M1097" s="336">
        <v>0</v>
      </c>
      <c r="N1097" s="336">
        <v>0</v>
      </c>
      <c r="O1097" s="336">
        <v>0</v>
      </c>
      <c r="P1097" s="336">
        <v>0</v>
      </c>
      <c r="Q1097" s="336">
        <v>0</v>
      </c>
    </row>
    <row r="1098" spans="2:17">
      <c r="B1098" s="341" t="s">
        <v>3940</v>
      </c>
      <c r="C1098" s="336" t="s">
        <v>3941</v>
      </c>
      <c r="D1098" s="342" t="s">
        <v>341</v>
      </c>
      <c r="E1098" s="341" t="s">
        <v>1799</v>
      </c>
      <c r="H1098" s="336">
        <v>0</v>
      </c>
      <c r="I1098" s="336">
        <v>0</v>
      </c>
      <c r="J1098" s="336">
        <v>0</v>
      </c>
      <c r="K1098" s="336">
        <v>0</v>
      </c>
      <c r="L1098" s="336">
        <v>0</v>
      </c>
      <c r="M1098" s="336">
        <v>0</v>
      </c>
      <c r="N1098" s="336">
        <v>0</v>
      </c>
      <c r="O1098" s="336">
        <v>0</v>
      </c>
      <c r="P1098" s="336">
        <v>0</v>
      </c>
      <c r="Q1098" s="336">
        <v>0</v>
      </c>
    </row>
    <row r="1099" spans="2:17">
      <c r="B1099" s="341" t="s">
        <v>3942</v>
      </c>
      <c r="C1099" s="336" t="s">
        <v>3943</v>
      </c>
      <c r="D1099" s="342" t="s">
        <v>341</v>
      </c>
      <c r="E1099" s="341" t="s">
        <v>1799</v>
      </c>
      <c r="H1099" s="336">
        <v>0</v>
      </c>
      <c r="I1099" s="336">
        <v>0</v>
      </c>
      <c r="J1099" s="336">
        <v>0</v>
      </c>
      <c r="K1099" s="336">
        <v>0</v>
      </c>
      <c r="L1099" s="336">
        <v>0</v>
      </c>
      <c r="M1099" s="336">
        <v>0</v>
      </c>
      <c r="N1099" s="336">
        <v>0</v>
      </c>
      <c r="O1099" s="336">
        <v>0</v>
      </c>
      <c r="P1099" s="336">
        <v>0</v>
      </c>
      <c r="Q1099" s="336">
        <v>0</v>
      </c>
    </row>
    <row r="1100" spans="2:17">
      <c r="B1100" s="341" t="s">
        <v>3944</v>
      </c>
      <c r="C1100" s="336" t="s">
        <v>3945</v>
      </c>
      <c r="D1100" s="342" t="s">
        <v>341</v>
      </c>
      <c r="E1100" s="341" t="s">
        <v>1799</v>
      </c>
      <c r="H1100" s="336">
        <v>0</v>
      </c>
      <c r="I1100" s="336">
        <v>0</v>
      </c>
      <c r="J1100" s="336">
        <v>0</v>
      </c>
      <c r="K1100" s="336">
        <v>0</v>
      </c>
      <c r="L1100" s="336">
        <v>0</v>
      </c>
      <c r="M1100" s="336">
        <v>0</v>
      </c>
      <c r="N1100" s="336">
        <v>0</v>
      </c>
      <c r="O1100" s="336">
        <v>0</v>
      </c>
      <c r="P1100" s="336">
        <v>0</v>
      </c>
      <c r="Q1100" s="336">
        <v>0</v>
      </c>
    </row>
    <row r="1101" spans="2:17">
      <c r="B1101" s="341" t="s">
        <v>3946</v>
      </c>
      <c r="C1101" s="336" t="s">
        <v>3947</v>
      </c>
      <c r="D1101" s="342" t="s">
        <v>341</v>
      </c>
      <c r="E1101" s="341" t="s">
        <v>1799</v>
      </c>
      <c r="H1101" s="336">
        <v>0</v>
      </c>
      <c r="I1101" s="336">
        <v>0</v>
      </c>
      <c r="J1101" s="336">
        <v>0</v>
      </c>
      <c r="K1101" s="336">
        <v>0</v>
      </c>
      <c r="L1101" s="336">
        <v>0</v>
      </c>
      <c r="M1101" s="336">
        <v>0</v>
      </c>
      <c r="N1101" s="336">
        <v>0</v>
      </c>
      <c r="O1101" s="336">
        <v>0</v>
      </c>
      <c r="P1101" s="336">
        <v>0</v>
      </c>
      <c r="Q1101" s="336">
        <v>0</v>
      </c>
    </row>
    <row r="1102" spans="2:17">
      <c r="B1102" s="341" t="s">
        <v>3948</v>
      </c>
      <c r="C1102" s="336" t="s">
        <v>3949</v>
      </c>
      <c r="D1102" s="342" t="s">
        <v>341</v>
      </c>
      <c r="E1102" s="341" t="s">
        <v>1799</v>
      </c>
      <c r="H1102" s="336">
        <v>0</v>
      </c>
      <c r="I1102" s="336">
        <v>0</v>
      </c>
      <c r="J1102" s="336">
        <v>0</v>
      </c>
      <c r="K1102" s="336">
        <v>0</v>
      </c>
      <c r="L1102" s="336">
        <v>0</v>
      </c>
      <c r="M1102" s="336">
        <v>0</v>
      </c>
      <c r="N1102" s="336">
        <v>0</v>
      </c>
      <c r="O1102" s="336">
        <v>0</v>
      </c>
      <c r="P1102" s="336">
        <v>0</v>
      </c>
      <c r="Q1102" s="336">
        <v>0</v>
      </c>
    </row>
    <row r="1103" spans="2:17">
      <c r="B1103" s="341" t="s">
        <v>3950</v>
      </c>
      <c r="C1103" s="336" t="s">
        <v>3951</v>
      </c>
      <c r="D1103" s="342" t="s">
        <v>341</v>
      </c>
      <c r="E1103" s="341" t="s">
        <v>1799</v>
      </c>
      <c r="H1103" s="336">
        <v>0</v>
      </c>
      <c r="I1103" s="336">
        <v>0</v>
      </c>
      <c r="J1103" s="336">
        <v>0</v>
      </c>
      <c r="K1103" s="336">
        <v>0</v>
      </c>
      <c r="L1103" s="336">
        <v>0</v>
      </c>
      <c r="M1103" s="336">
        <v>0</v>
      </c>
      <c r="N1103" s="336">
        <v>0</v>
      </c>
      <c r="O1103" s="336">
        <v>0</v>
      </c>
      <c r="P1103" s="336">
        <v>0</v>
      </c>
      <c r="Q1103" s="336">
        <v>0</v>
      </c>
    </row>
    <row r="1104" spans="2:17">
      <c r="B1104" s="341" t="s">
        <v>3952</v>
      </c>
      <c r="C1104" s="336" t="s">
        <v>3953</v>
      </c>
      <c r="D1104" s="342" t="s">
        <v>341</v>
      </c>
      <c r="E1104" s="341" t="s">
        <v>1799</v>
      </c>
      <c r="H1104" s="336">
        <v>0</v>
      </c>
      <c r="I1104" s="336">
        <v>0</v>
      </c>
      <c r="J1104" s="336">
        <v>0</v>
      </c>
      <c r="K1104" s="336">
        <v>0</v>
      </c>
      <c r="L1104" s="336">
        <v>0</v>
      </c>
      <c r="M1104" s="336">
        <v>0</v>
      </c>
      <c r="N1104" s="336">
        <v>0</v>
      </c>
      <c r="O1104" s="336">
        <v>0</v>
      </c>
      <c r="P1104" s="336">
        <v>0</v>
      </c>
      <c r="Q1104" s="336">
        <v>0</v>
      </c>
    </row>
    <row r="1105" spans="2:17">
      <c r="B1105" s="341" t="s">
        <v>3954</v>
      </c>
      <c r="C1105" s="336" t="s">
        <v>3955</v>
      </c>
      <c r="D1105" s="342" t="s">
        <v>341</v>
      </c>
      <c r="E1105" s="341" t="s">
        <v>1799</v>
      </c>
      <c r="H1105" s="336">
        <v>0</v>
      </c>
      <c r="I1105" s="336">
        <v>0</v>
      </c>
      <c r="J1105" s="336">
        <v>0</v>
      </c>
      <c r="K1105" s="336">
        <v>0</v>
      </c>
      <c r="L1105" s="336">
        <v>0</v>
      </c>
      <c r="M1105" s="336">
        <v>0</v>
      </c>
      <c r="N1105" s="336">
        <v>0</v>
      </c>
      <c r="O1105" s="336">
        <v>0</v>
      </c>
      <c r="P1105" s="336">
        <v>0</v>
      </c>
      <c r="Q1105" s="336">
        <v>0</v>
      </c>
    </row>
    <row r="1106" spans="2:17">
      <c r="B1106" s="341" t="s">
        <v>3956</v>
      </c>
      <c r="C1106" s="336" t="s">
        <v>3957</v>
      </c>
      <c r="D1106" s="342" t="s">
        <v>341</v>
      </c>
      <c r="E1106" s="341" t="s">
        <v>1799</v>
      </c>
      <c r="H1106" s="336">
        <v>0</v>
      </c>
      <c r="I1106" s="336">
        <v>0</v>
      </c>
      <c r="J1106" s="336">
        <v>0</v>
      </c>
      <c r="K1106" s="336">
        <v>0</v>
      </c>
      <c r="L1106" s="336">
        <v>0</v>
      </c>
      <c r="M1106" s="336">
        <v>0</v>
      </c>
      <c r="N1106" s="336">
        <v>0</v>
      </c>
      <c r="O1106" s="336">
        <v>0</v>
      </c>
      <c r="P1106" s="336">
        <v>0</v>
      </c>
      <c r="Q1106" s="336">
        <v>0</v>
      </c>
    </row>
    <row r="1107" spans="2:17">
      <c r="B1107" s="341" t="s">
        <v>3958</v>
      </c>
      <c r="C1107" s="336" t="s">
        <v>3959</v>
      </c>
      <c r="D1107" s="342" t="s">
        <v>341</v>
      </c>
      <c r="E1107" s="341" t="s">
        <v>1799</v>
      </c>
      <c r="H1107" s="336">
        <v>0</v>
      </c>
      <c r="I1107" s="336">
        <v>0</v>
      </c>
      <c r="J1107" s="336">
        <v>0</v>
      </c>
      <c r="K1107" s="336">
        <v>0</v>
      </c>
      <c r="L1107" s="336">
        <v>0</v>
      </c>
      <c r="M1107" s="336">
        <v>0</v>
      </c>
      <c r="N1107" s="336">
        <v>0</v>
      </c>
      <c r="O1107" s="336">
        <v>0</v>
      </c>
      <c r="P1107" s="336">
        <v>0</v>
      </c>
      <c r="Q1107" s="336">
        <v>0</v>
      </c>
    </row>
    <row r="1108" spans="2:17">
      <c r="B1108" s="341" t="s">
        <v>3960</v>
      </c>
      <c r="C1108" s="336" t="s">
        <v>3961</v>
      </c>
      <c r="D1108" s="342" t="s">
        <v>341</v>
      </c>
      <c r="E1108" s="341" t="s">
        <v>1799</v>
      </c>
      <c r="H1108" s="336">
        <v>0</v>
      </c>
      <c r="I1108" s="336">
        <v>0</v>
      </c>
      <c r="J1108" s="336">
        <v>0</v>
      </c>
      <c r="K1108" s="336">
        <v>0</v>
      </c>
      <c r="L1108" s="336">
        <v>0</v>
      </c>
      <c r="M1108" s="336">
        <v>0</v>
      </c>
      <c r="N1108" s="336">
        <v>0</v>
      </c>
      <c r="O1108" s="336">
        <v>0</v>
      </c>
      <c r="P1108" s="336">
        <v>0</v>
      </c>
      <c r="Q1108" s="336">
        <v>0</v>
      </c>
    </row>
    <row r="1109" spans="2:17">
      <c r="B1109" s="341" t="s">
        <v>3962</v>
      </c>
      <c r="C1109" s="336" t="s">
        <v>3963</v>
      </c>
      <c r="D1109" s="342" t="s">
        <v>341</v>
      </c>
      <c r="E1109" s="341" t="s">
        <v>1799</v>
      </c>
      <c r="H1109" s="336">
        <v>0</v>
      </c>
      <c r="I1109" s="336">
        <v>0</v>
      </c>
      <c r="J1109" s="336">
        <v>0</v>
      </c>
      <c r="K1109" s="336">
        <v>0</v>
      </c>
      <c r="L1109" s="336">
        <v>0</v>
      </c>
      <c r="M1109" s="336">
        <v>0</v>
      </c>
      <c r="N1109" s="336">
        <v>0</v>
      </c>
      <c r="O1109" s="336">
        <v>0</v>
      </c>
      <c r="P1109" s="336">
        <v>0</v>
      </c>
      <c r="Q1109" s="336">
        <v>0</v>
      </c>
    </row>
    <row r="1110" spans="2:17">
      <c r="B1110" s="341" t="s">
        <v>3964</v>
      </c>
      <c r="C1110" s="336" t="s">
        <v>3965</v>
      </c>
      <c r="D1110" s="342" t="s">
        <v>341</v>
      </c>
      <c r="E1110" s="341" t="s">
        <v>1799</v>
      </c>
      <c r="H1110" s="336">
        <v>0</v>
      </c>
      <c r="I1110" s="336">
        <v>0</v>
      </c>
      <c r="J1110" s="336">
        <v>0</v>
      </c>
      <c r="K1110" s="336">
        <v>0</v>
      </c>
      <c r="L1110" s="336">
        <v>0</v>
      </c>
      <c r="M1110" s="336">
        <v>0</v>
      </c>
      <c r="N1110" s="336">
        <v>0</v>
      </c>
      <c r="O1110" s="336">
        <v>0</v>
      </c>
      <c r="P1110" s="336">
        <v>0</v>
      </c>
      <c r="Q1110" s="336">
        <v>0</v>
      </c>
    </row>
    <row r="1111" spans="2:17">
      <c r="B1111" s="341" t="s">
        <v>3966</v>
      </c>
      <c r="C1111" s="336" t="s">
        <v>3967</v>
      </c>
      <c r="D1111" s="342" t="s">
        <v>341</v>
      </c>
      <c r="E1111" s="341" t="s">
        <v>1799</v>
      </c>
      <c r="H1111" s="336">
        <v>0</v>
      </c>
      <c r="I1111" s="336">
        <v>0</v>
      </c>
      <c r="J1111" s="336">
        <v>0</v>
      </c>
      <c r="K1111" s="336">
        <v>0</v>
      </c>
      <c r="L1111" s="336">
        <v>0</v>
      </c>
      <c r="M1111" s="336">
        <v>0</v>
      </c>
      <c r="N1111" s="336">
        <v>0</v>
      </c>
      <c r="O1111" s="336">
        <v>0</v>
      </c>
      <c r="P1111" s="336">
        <v>0</v>
      </c>
      <c r="Q1111" s="336">
        <v>0</v>
      </c>
    </row>
    <row r="1112" spans="2:17">
      <c r="B1112" s="341" t="s">
        <v>3968</v>
      </c>
      <c r="C1112" s="336" t="s">
        <v>3969</v>
      </c>
      <c r="D1112" s="342" t="s">
        <v>341</v>
      </c>
      <c r="E1112" s="341" t="s">
        <v>1799</v>
      </c>
      <c r="H1112" s="336">
        <v>0</v>
      </c>
      <c r="I1112" s="336">
        <v>0</v>
      </c>
      <c r="J1112" s="336">
        <v>0</v>
      </c>
      <c r="K1112" s="336">
        <v>0</v>
      </c>
      <c r="L1112" s="336">
        <v>0</v>
      </c>
      <c r="M1112" s="336">
        <v>0</v>
      </c>
      <c r="N1112" s="336">
        <v>0</v>
      </c>
      <c r="O1112" s="336">
        <v>0</v>
      </c>
      <c r="P1112" s="336">
        <v>0</v>
      </c>
      <c r="Q1112" s="336">
        <v>0</v>
      </c>
    </row>
    <row r="1113" spans="2:17">
      <c r="B1113" s="341" t="s">
        <v>3970</v>
      </c>
      <c r="C1113" s="336" t="s">
        <v>3971</v>
      </c>
      <c r="D1113" s="342" t="s">
        <v>341</v>
      </c>
      <c r="E1113" s="341" t="s">
        <v>1799</v>
      </c>
      <c r="H1113" s="336">
        <v>0</v>
      </c>
      <c r="I1113" s="336">
        <v>0</v>
      </c>
      <c r="J1113" s="336">
        <v>0</v>
      </c>
      <c r="K1113" s="336">
        <v>0</v>
      </c>
      <c r="L1113" s="336">
        <v>0</v>
      </c>
      <c r="M1113" s="336">
        <v>0</v>
      </c>
      <c r="N1113" s="336">
        <v>0</v>
      </c>
      <c r="O1113" s="336">
        <v>0</v>
      </c>
      <c r="P1113" s="336">
        <v>0</v>
      </c>
      <c r="Q1113" s="336">
        <v>0</v>
      </c>
    </row>
    <row r="1114" spans="2:17">
      <c r="B1114" s="341" t="s">
        <v>3972</v>
      </c>
      <c r="C1114" s="336" t="s">
        <v>3973</v>
      </c>
      <c r="D1114" s="342" t="s">
        <v>341</v>
      </c>
      <c r="E1114" s="341" t="s">
        <v>1799</v>
      </c>
      <c r="H1114" s="336">
        <v>0</v>
      </c>
      <c r="I1114" s="336">
        <v>0</v>
      </c>
      <c r="J1114" s="336">
        <v>0</v>
      </c>
      <c r="K1114" s="336">
        <v>0</v>
      </c>
      <c r="L1114" s="336">
        <v>0</v>
      </c>
      <c r="M1114" s="336">
        <v>0</v>
      </c>
      <c r="N1114" s="336">
        <v>0</v>
      </c>
      <c r="O1114" s="336">
        <v>0</v>
      </c>
      <c r="P1114" s="336">
        <v>0</v>
      </c>
      <c r="Q1114" s="336">
        <v>0</v>
      </c>
    </row>
    <row r="1115" spans="2:17">
      <c r="B1115" s="375" t="s">
        <v>3974</v>
      </c>
      <c r="C1115" s="336" t="s">
        <v>3975</v>
      </c>
      <c r="D1115" s="336" t="s">
        <v>64</v>
      </c>
      <c r="E1115" s="341" t="s">
        <v>1799</v>
      </c>
      <c r="F1115" s="336">
        <v>0</v>
      </c>
      <c r="G1115" s="336">
        <v>0</v>
      </c>
      <c r="H1115" s="336">
        <v>0</v>
      </c>
      <c r="I1115" s="336">
        <v>0</v>
      </c>
      <c r="J1115" s="336">
        <v>0</v>
      </c>
      <c r="K1115" s="336">
        <v>0</v>
      </c>
      <c r="L1115" s="336">
        <v>0</v>
      </c>
      <c r="M1115" s="336">
        <v>0</v>
      </c>
      <c r="N1115" s="336">
        <v>0</v>
      </c>
      <c r="O1115" s="336">
        <v>0</v>
      </c>
      <c r="P1115" s="336">
        <v>0</v>
      </c>
      <c r="Q1115" s="336">
        <v>0</v>
      </c>
    </row>
    <row r="1116" spans="2:17">
      <c r="B1116" s="375" t="s">
        <v>3976</v>
      </c>
      <c r="C1116" s="336" t="s">
        <v>3977</v>
      </c>
      <c r="D1116" s="336" t="s">
        <v>64</v>
      </c>
      <c r="E1116" s="341" t="s">
        <v>1799</v>
      </c>
      <c r="F1116" s="336">
        <v>0</v>
      </c>
      <c r="G1116" s="336">
        <v>0</v>
      </c>
      <c r="H1116" s="336">
        <v>0</v>
      </c>
      <c r="I1116" s="336">
        <v>0</v>
      </c>
      <c r="J1116" s="336">
        <v>0</v>
      </c>
      <c r="K1116" s="336">
        <v>0</v>
      </c>
      <c r="L1116" s="336">
        <v>0</v>
      </c>
      <c r="M1116" s="336">
        <v>0</v>
      </c>
      <c r="N1116" s="336">
        <v>0</v>
      </c>
      <c r="O1116" s="336">
        <v>0</v>
      </c>
      <c r="P1116" s="336">
        <v>0</v>
      </c>
      <c r="Q1116" s="336">
        <v>0</v>
      </c>
    </row>
    <row r="1117" spans="2:17">
      <c r="B1117" s="375" t="s">
        <v>3978</v>
      </c>
      <c r="C1117" s="336" t="s">
        <v>3979</v>
      </c>
      <c r="D1117" s="336" t="s">
        <v>64</v>
      </c>
      <c r="E1117" s="341" t="s">
        <v>1799</v>
      </c>
      <c r="F1117" s="336">
        <v>0</v>
      </c>
      <c r="G1117" s="336">
        <v>0</v>
      </c>
      <c r="H1117" s="336">
        <v>0</v>
      </c>
      <c r="I1117" s="336">
        <v>0</v>
      </c>
      <c r="J1117" s="336">
        <v>0</v>
      </c>
      <c r="K1117" s="336">
        <v>0</v>
      </c>
      <c r="L1117" s="336">
        <v>0</v>
      </c>
      <c r="M1117" s="336">
        <v>0</v>
      </c>
      <c r="N1117" s="336">
        <v>0</v>
      </c>
      <c r="O1117" s="336">
        <v>0</v>
      </c>
      <c r="P1117" s="336">
        <v>0</v>
      </c>
      <c r="Q1117" s="336">
        <v>0</v>
      </c>
    </row>
    <row r="1118" spans="2:17">
      <c r="B1118" s="375" t="s">
        <v>3980</v>
      </c>
      <c r="C1118" s="336" t="s">
        <v>3981</v>
      </c>
      <c r="D1118" s="336" t="s">
        <v>64</v>
      </c>
      <c r="E1118" s="341" t="s">
        <v>1799</v>
      </c>
      <c r="F1118" s="336">
        <v>0</v>
      </c>
      <c r="G1118" s="336">
        <v>0</v>
      </c>
      <c r="H1118" s="336">
        <v>0</v>
      </c>
      <c r="I1118" s="336">
        <v>0</v>
      </c>
      <c r="J1118" s="336">
        <v>0</v>
      </c>
      <c r="K1118" s="336">
        <v>0</v>
      </c>
      <c r="L1118" s="336">
        <v>0</v>
      </c>
      <c r="M1118" s="336">
        <v>0</v>
      </c>
      <c r="N1118" s="336">
        <v>0</v>
      </c>
      <c r="O1118" s="336">
        <v>0</v>
      </c>
      <c r="P1118" s="336">
        <v>0</v>
      </c>
      <c r="Q1118" s="336">
        <v>0</v>
      </c>
    </row>
    <row r="1119" spans="2:17">
      <c r="B1119" s="375" t="s">
        <v>3982</v>
      </c>
      <c r="C1119" s="336" t="s">
        <v>3983</v>
      </c>
      <c r="D1119" s="336" t="s">
        <v>64</v>
      </c>
      <c r="E1119" s="341" t="s">
        <v>1799</v>
      </c>
      <c r="F1119" s="336">
        <v>0</v>
      </c>
      <c r="G1119" s="336">
        <v>0</v>
      </c>
      <c r="H1119" s="336">
        <v>0</v>
      </c>
      <c r="I1119" s="336">
        <v>0</v>
      </c>
      <c r="J1119" s="336">
        <v>0</v>
      </c>
      <c r="K1119" s="336">
        <v>0</v>
      </c>
      <c r="L1119" s="336">
        <v>0</v>
      </c>
      <c r="M1119" s="336">
        <v>0</v>
      </c>
      <c r="N1119" s="336">
        <v>0</v>
      </c>
      <c r="O1119" s="336">
        <v>0</v>
      </c>
      <c r="P1119" s="336">
        <v>0</v>
      </c>
      <c r="Q1119" s="336">
        <v>0</v>
      </c>
    </row>
    <row r="1120" spans="2:17">
      <c r="B1120" s="375" t="s">
        <v>3984</v>
      </c>
      <c r="C1120" s="336" t="s">
        <v>3985</v>
      </c>
      <c r="D1120" s="336" t="s">
        <v>64</v>
      </c>
      <c r="E1120" s="341" t="s">
        <v>1799</v>
      </c>
      <c r="F1120" s="336">
        <v>0</v>
      </c>
      <c r="G1120" s="336">
        <v>0</v>
      </c>
      <c r="H1120" s="336">
        <v>0</v>
      </c>
      <c r="I1120" s="336">
        <v>0</v>
      </c>
      <c r="J1120" s="336">
        <v>0</v>
      </c>
      <c r="K1120" s="336">
        <v>0</v>
      </c>
      <c r="L1120" s="336">
        <v>0</v>
      </c>
      <c r="M1120" s="336">
        <v>0</v>
      </c>
      <c r="N1120" s="336">
        <v>0</v>
      </c>
      <c r="O1120" s="336">
        <v>0</v>
      </c>
      <c r="P1120" s="336">
        <v>0</v>
      </c>
      <c r="Q1120" s="336">
        <v>0</v>
      </c>
    </row>
    <row r="1121" spans="1:17">
      <c r="B1121" s="375" t="s">
        <v>3986</v>
      </c>
      <c r="C1121" s="336" t="s">
        <v>3987</v>
      </c>
      <c r="D1121" s="336" t="s">
        <v>64</v>
      </c>
      <c r="E1121" s="341" t="s">
        <v>1799</v>
      </c>
      <c r="F1121" s="336">
        <v>0</v>
      </c>
      <c r="G1121" s="336">
        <v>0</v>
      </c>
      <c r="H1121" s="336">
        <v>0</v>
      </c>
      <c r="I1121" s="336">
        <v>0</v>
      </c>
      <c r="J1121" s="336">
        <v>0</v>
      </c>
      <c r="K1121" s="336">
        <v>0</v>
      </c>
      <c r="L1121" s="336">
        <v>0</v>
      </c>
      <c r="M1121" s="336">
        <v>0</v>
      </c>
      <c r="N1121" s="336">
        <v>0</v>
      </c>
      <c r="O1121" s="336">
        <v>0</v>
      </c>
      <c r="P1121" s="336">
        <v>0</v>
      </c>
      <c r="Q1121" s="336">
        <v>0</v>
      </c>
    </row>
    <row r="1122" spans="1:17">
      <c r="B1122" s="375" t="s">
        <v>3988</v>
      </c>
      <c r="C1122" s="336" t="s">
        <v>3989</v>
      </c>
      <c r="D1122" s="336" t="s">
        <v>64</v>
      </c>
      <c r="E1122" s="341" t="s">
        <v>1799</v>
      </c>
      <c r="F1122" s="336">
        <v>0</v>
      </c>
      <c r="G1122" s="336">
        <v>0</v>
      </c>
      <c r="H1122" s="336">
        <v>0</v>
      </c>
      <c r="I1122" s="336">
        <v>0</v>
      </c>
      <c r="J1122" s="336">
        <v>0</v>
      </c>
      <c r="K1122" s="336">
        <v>0</v>
      </c>
      <c r="L1122" s="336">
        <v>0</v>
      </c>
      <c r="M1122" s="336">
        <v>0</v>
      </c>
      <c r="N1122" s="336">
        <v>0</v>
      </c>
      <c r="O1122" s="336">
        <v>0</v>
      </c>
      <c r="P1122" s="336">
        <v>0</v>
      </c>
      <c r="Q1122" s="336">
        <v>0</v>
      </c>
    </row>
    <row r="1123" spans="1:17">
      <c r="B1123" s="375" t="s">
        <v>3990</v>
      </c>
      <c r="C1123" s="336" t="s">
        <v>3991</v>
      </c>
      <c r="D1123" s="336" t="s">
        <v>64</v>
      </c>
      <c r="E1123" s="341" t="s">
        <v>1799</v>
      </c>
      <c r="F1123" s="336">
        <v>0</v>
      </c>
      <c r="G1123" s="336">
        <v>0</v>
      </c>
      <c r="H1123" s="336">
        <v>0</v>
      </c>
      <c r="I1123" s="336">
        <v>0</v>
      </c>
      <c r="J1123" s="336">
        <v>0</v>
      </c>
      <c r="K1123" s="336">
        <v>0</v>
      </c>
      <c r="L1123" s="336">
        <v>0</v>
      </c>
      <c r="M1123" s="336">
        <v>0</v>
      </c>
      <c r="N1123" s="336">
        <v>0</v>
      </c>
      <c r="O1123" s="336">
        <v>0</v>
      </c>
      <c r="P1123" s="336">
        <v>0</v>
      </c>
      <c r="Q1123" s="336">
        <v>0</v>
      </c>
    </row>
    <row r="1124" spans="1:17">
      <c r="B1124" s="375" t="s">
        <v>3992</v>
      </c>
      <c r="C1124" s="336" t="s">
        <v>3993</v>
      </c>
      <c r="D1124" s="336" t="s">
        <v>64</v>
      </c>
      <c r="E1124" s="341" t="s">
        <v>1799</v>
      </c>
      <c r="F1124" s="336">
        <v>0</v>
      </c>
      <c r="G1124" s="336">
        <v>0</v>
      </c>
      <c r="H1124" s="336">
        <v>0</v>
      </c>
      <c r="I1124" s="336">
        <v>0</v>
      </c>
      <c r="J1124" s="336">
        <v>0</v>
      </c>
      <c r="K1124" s="336">
        <v>0</v>
      </c>
      <c r="L1124" s="336">
        <v>0</v>
      </c>
      <c r="M1124" s="336">
        <v>0</v>
      </c>
      <c r="N1124" s="336">
        <v>0</v>
      </c>
      <c r="O1124" s="336">
        <v>0</v>
      </c>
      <c r="P1124" s="336">
        <v>0</v>
      </c>
      <c r="Q1124" s="336">
        <v>0</v>
      </c>
    </row>
    <row r="1125" spans="1:17">
      <c r="B1125" s="336" t="s">
        <v>3994</v>
      </c>
      <c r="C1125" s="336" t="s">
        <v>3995</v>
      </c>
      <c r="D1125" s="336" t="s">
        <v>29</v>
      </c>
      <c r="E1125" s="341" t="s">
        <v>1799</v>
      </c>
      <c r="F1125" s="336">
        <v>0</v>
      </c>
      <c r="G1125" s="336">
        <v>0</v>
      </c>
      <c r="H1125" s="336">
        <v>5997.03463893955</v>
      </c>
      <c r="I1125" s="336">
        <v>6328.3076473520541</v>
      </c>
      <c r="J1125" s="336">
        <v>6694.6459726511293</v>
      </c>
      <c r="K1125" s="336">
        <v>6993.4012363468264</v>
      </c>
      <c r="L1125" s="336">
        <v>7171.7527278279467</v>
      </c>
      <c r="M1125" s="336">
        <v>7132.4316954060505</v>
      </c>
      <c r="N1125" s="336">
        <v>6974.4846033486174</v>
      </c>
      <c r="O1125" s="336">
        <v>6843.0046601271379</v>
      </c>
      <c r="P1125" s="336">
        <v>6739.9049211151587</v>
      </c>
      <c r="Q1125" s="336">
        <v>6656.4079239052826</v>
      </c>
    </row>
    <row r="1129" spans="1:17">
      <c r="A1129" s="117" t="s">
        <v>1777</v>
      </c>
    </row>
  </sheetData>
  <conditionalFormatting sqref="B1:B3 B1095:B1048576">
    <cfRule type="duplicateValues" dxfId="116" priority="26"/>
  </conditionalFormatting>
  <conditionalFormatting sqref="B4:B43 B45:B108 B110:B1094">
    <cfRule type="duplicateValues" dxfId="115" priority="6"/>
  </conditionalFormatting>
  <conditionalFormatting sqref="B44">
    <cfRule type="duplicateValues" dxfId="114" priority="4"/>
  </conditionalFormatting>
  <conditionalFormatting sqref="B109">
    <cfRule type="duplicateValues" dxfId="113" priority="5"/>
  </conditionalFormatting>
  <conditionalFormatting sqref="B173">
    <cfRule type="duplicateValues" dxfId="112" priority="16"/>
  </conditionalFormatting>
  <conditionalFormatting sqref="B376">
    <cfRule type="duplicateValues" dxfId="111" priority="18"/>
  </conditionalFormatting>
  <conditionalFormatting sqref="B573:B577">
    <cfRule type="duplicateValues" dxfId="110" priority="19"/>
  </conditionalFormatting>
  <conditionalFormatting sqref="B578">
    <cfRule type="duplicateValues" dxfId="109" priority="7"/>
  </conditionalFormatting>
  <conditionalFormatting sqref="C1:C3 C1106:C1048576">
    <cfRule type="duplicateValues" dxfId="108" priority="27"/>
  </conditionalFormatting>
  <conditionalFormatting sqref="C44">
    <cfRule type="duplicateValues" dxfId="107" priority="13"/>
  </conditionalFormatting>
  <conditionalFormatting sqref="C109">
    <cfRule type="duplicateValues" dxfId="106" priority="14"/>
  </conditionalFormatting>
  <conditionalFormatting sqref="C173">
    <cfRule type="duplicateValues" dxfId="105" priority="15"/>
  </conditionalFormatting>
  <conditionalFormatting sqref="C219">
    <cfRule type="duplicateValues" dxfId="104" priority="23"/>
  </conditionalFormatting>
  <conditionalFormatting sqref="C257">
    <cfRule type="duplicateValues" dxfId="103" priority="22"/>
  </conditionalFormatting>
  <conditionalFormatting sqref="C287">
    <cfRule type="duplicateValues" dxfId="102" priority="21"/>
  </conditionalFormatting>
  <conditionalFormatting sqref="C336">
    <cfRule type="duplicateValues" dxfId="101" priority="3"/>
  </conditionalFormatting>
  <conditionalFormatting sqref="C337">
    <cfRule type="duplicateValues" dxfId="100" priority="2"/>
  </conditionalFormatting>
  <conditionalFormatting sqref="C376">
    <cfRule type="duplicateValues" dxfId="99" priority="17"/>
  </conditionalFormatting>
  <conditionalFormatting sqref="C379:C380">
    <cfRule type="duplicateValues" dxfId="98" priority="20"/>
  </conditionalFormatting>
  <conditionalFormatting sqref="C450">
    <cfRule type="duplicateValues" dxfId="97" priority="12"/>
  </conditionalFormatting>
  <conditionalFormatting sqref="C467">
    <cfRule type="duplicateValues" dxfId="96" priority="11"/>
  </conditionalFormatting>
  <conditionalFormatting sqref="C526">
    <cfRule type="duplicateValues" dxfId="95" priority="10"/>
  </conditionalFormatting>
  <conditionalFormatting sqref="C546">
    <cfRule type="duplicateValues" dxfId="94" priority="9"/>
  </conditionalFormatting>
  <conditionalFormatting sqref="C573:C577">
    <cfRule type="duplicateValues" dxfId="93" priority="24"/>
  </conditionalFormatting>
  <conditionalFormatting sqref="C578">
    <cfRule type="duplicateValues" dxfId="92" priority="8"/>
  </conditionalFormatting>
  <conditionalFormatting sqref="C1055">
    <cfRule type="duplicateValues" dxfId="91" priority="1"/>
  </conditionalFormatting>
  <conditionalFormatting sqref="C1056 C1054 C4:C43 C220:C256 C258:C286 C288:C335 C377:C378 C381:C449 C174:C218 C110:C172 C45:C108 C451:C466 C468:C525 C527:C545 C547:C572 C338:C375">
    <cfRule type="duplicateValues" dxfId="90" priority="25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44C6218F23164E9DFC8866A75276D6" ma:contentTypeVersion="19" ma:contentTypeDescription="Create a new document." ma:contentTypeScope="" ma:versionID="a72cb858095bd781c908b5981da47552">
  <xsd:schema xmlns:xsd="http://www.w3.org/2001/XMLSchema" xmlns:xs="http://www.w3.org/2001/XMLSchema" xmlns:p="http://schemas.microsoft.com/office/2006/metadata/properties" xmlns:ns2="9c5cf6ab-7529-48eb-a1eb-dd473f76c5bf" xmlns:ns3="5f825c9b-4e7d-40ef-89ca-0b17b57e62b8" targetNamespace="http://schemas.microsoft.com/office/2006/metadata/properties" ma:root="true" ma:fieldsID="31e056a1524574b45df6f5edee7ae22d" ns2:_="" ns3:_="">
    <xsd:import namespace="9c5cf6ab-7529-48eb-a1eb-dd473f76c5bf"/>
    <xsd:import namespace="5f825c9b-4e7d-40ef-89ca-0b17b57e6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Coverage" minOccurs="0"/>
                <xsd:element ref="ns2:Status" minOccurs="0"/>
                <xsd:element ref="ns2:CentralLock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f6ab-7529-48eb-a1eb-dd473f76c5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db27365-52eb-41c3-9d47-32873fc17e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Coverage" ma:index="24" nillable="true" ma:displayName="Coverage" ma:format="Dropdown" ma:internalName="Coverage">
      <xsd:simpleType>
        <xsd:restriction base="dms:Text">
          <xsd:maxLength value="255"/>
        </xsd:restriction>
      </xsd:simpleType>
    </xsd:element>
    <xsd:element name="Status" ma:index="25" nillable="true" ma:displayName="Status (for HR use only)" ma:format="Dropdown" ma:internalName="Status">
      <xsd:simpleType>
        <xsd:restriction base="dms:Choice">
          <xsd:enumeration value="Complete by HR"/>
          <xsd:enumeration value="Choice 2"/>
          <xsd:enumeration value="Choice 3"/>
        </xsd:restriction>
      </xsd:simpleType>
    </xsd:element>
    <xsd:element name="CentralLocked" ma:index="26" nillable="true" ma:displayName="Central Locked" ma:format="Dropdown" ma:internalName="CentralLocke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25c9b-4e7d-40ef-89ca-0b17b57e62b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c0901c5-1ba8-4e8c-ba78-4715d38455bb}" ma:internalName="TaxCatchAll" ma:showField="CatchAllData" ma:web="5f825c9b-4e7d-40ef-89ca-0b17b57e62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ModelMaker>
<![CDATA[{
  "$id": "1",
  "$type": "ModelMaker.Models.Project, ModelMaker",
  "CanShowCompletionItems": true,
  "HistoricResults": null,
  "HasMultipleTimelines": false,
  "Dimensions": {
    "$type": "ModelMakerEngine.MMDimensions, ModelMakerEngine",
    "$values": []
  },
  "HasDimensions": false,
  "DefaultUnit": {
    "$id": "2",
    "$type": "ModelMaker.Unit, ModelMaker",
    "NumberFormatOverride": null,
    "MatchAnything": false,
    "ExternalRepresentation": "",
    "ItemsOnTop": {
      "$type": "System.Collections.Generic.List`1[[System.String, mscorlib]], mscorlib",
      "$values": []
    },
    "ItemsOnBottom": {
      "$type": "System.Collections.Generic.List`1[[System.String, mscorlib]], mscorlib",
      "$values": []
    },
    "IsCurrency": false,
    "ContainsSMU": false,
    "IsDimensionless": false,
    "InsertRowTotal": true,
    "IgnoreWhenDeterminingExpectedUnits": false
  },
  "FileVersion": 2,
  "FilePath": "C:\\Users\\jenny.ngai\\OneDrive - OFWAT\\OFWAT work\\PR24 FM work\\Bill waterfall\\Bill Waterfall v2n.obz",
  "Nodes": {
    "$type": "ModelMaker.Models.ProjectItemSet`1[[ModelMakerEngine.INode, ModelMakerEngine]], ModelMaker",
    "$values": [
      {
        "$id": "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tru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0,
        "Name": "Unallocated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5",
              "$type": "ModelMaker.VariableNode, ModelMaker",
              "RowTotalDependent": null,
              "PutCalculationOnReport": false,
              "CalculateOnThisReport": null,
              "PivotTableLink": null,
              "ExcelNameName": "Start_date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true,
              "UniqueID": "dab25365-37d0-4e18-af4f-63977417cd7b",
              "Dimensions": {
                "$type": "ModelMakerEngine.MMDimensions, ModelMakerEngine",
                "$values": []
              },
              "EquationOBXInternal": "43922",
              "NameOfGroup": "Inputs",
              "EquationToParse": "43922",
              "MostRecentExpectedUnitErrors": null,
              "Units": {
                "$id": "6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,
                "InsertRowTotal": true,
                "IgnoreWhenDeterminingExpectedUnits": false
              },
              "Name": "Start dat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7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7",
              "$type": "ModelMaker.VariableNode, ModelMaker",
              "RowTotalDependent": null,
              "PutCalculationOnReport": false,
              "CalculateOnThisReport": null,
              "PivotTableLink": null,
              "ExcelNameName": "Financial_year_end_month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true,
              "UniqueID": "3bfedef2-e27c-4387-9cbb-7b679b74a5f8",
              "Dimensions": {
                "$type": "ModelMakerEngine.MMDimensions, ModelMakerEngine",
                "$values": []
              },
              "EquationOBXInternal": "3",
              "NameOfGroup": "Inputs",
              "EquationToParse": "3",
              "MostRecentExpectedUnitErrors": null,
              "Units": {
                "$ref": "2"
              },
              "Name": "Financial year end mont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6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8",
              "$type": "ModelMaker.GroupNode, ModelMaker",
              "TabOrHeaderColour": "",
              "Comment": "",
              "NameOfGroup": "Inputs",
              "YPosition": 2,
              "Folded": false,
              "Font": null,
              "Children": {
                "$type": "ModelMaker.GroupNodeChildCollection, ModelMaker",
                "$values": [
                  {
                    "$id": "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average_totex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490825a6-8b75-4b6e-b233-cee9f52e6593",
                    "Dimensions": {
                      "$type": "ModelMakerEngine.MMDimensions, ModelMakerEngine",
                      "$values": []
                    },
                    "EquationOBXInternal": "7308.363",
                    "NameOfGroup": "Inputs.Totex",
                    "EquationToParse": "7308.363",
                    "MostRecentExpectedUnitErrors": null,
                    "Units": {
                      "$id": "1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average totex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Average_totex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70b2423b-2c3f-48e3-935e-af71ad175d3b",
                    "Dimensions": {
                      "$type": "ModelMakerEngine.MMDimensions, ModelMakerEngine",
                      "$values": []
                    },
                    "EquationOBXInternal": "8427.348",
                    "NameOfGroup": "Inputs.Totex",
                    "EquationToParse": "8427.348",
                    "MostRecentExpectedUnitErrors": null,
                    "Units": {
                      "$id": "1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Average totex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average_PAYG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ad6577fb-7551-4efc-a7f0-9321d07a026d",
                    "Dimensions": {
                      "$type": "ModelMakerEngine.MMDimensions, ModelMakerEngine",
                      "$values": []
                    },
                    "EquationOBXInternal": "4122.149",
                    "NameOfGroup": "Inputs.Totex",
                    "EquationToParse": "4122.149",
                    "MostRecentExpectedUnitErrors": null,
                    "Units": {
                      "$id": "14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average PAYG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Average_PAYG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2617e037-abfe-40a3-ae09-20ade89c0d4c",
                    "Dimensions": {
                      "$type": "ModelMakerEngine.MMDimensions, ModelMakerEngine",
                      "$values": []
                    },
                    "EquationOBXInternal": "4473.583",
                    "NameOfGroup": "Inputs.Totex",
                    "EquationToParse": "4473.583",
                    "MostRecentExpectedUnitErrors": null,
                    "Units": {
                      "$id": "16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Average PAYG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average_profiled_allowed_revenue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1842d23e-080f-4af8-9c19-3f194c2ca86b",
                    "Dimensions": {
                      "$type": "ModelMakerEngine.MMDimensions, ModelMakerEngine",
                      "$values": []
                    },
                    "EquationOBXInternal": "8980.862",
                    "NameOfGroup": "Inputs.Totex",
                    "EquationToParse": "8980.862",
                    "MostRecentExpectedUnitErrors": null,
                    "Units": {
                      "$id": "18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average profiled allowed revenue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Average_profiled_allowed_revenue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356920e-3d4a-4857-b8f5-e2244bc7bcc4",
                    "Dimensions": {
                      "$type": "ModelMakerEngine.MMDimensions, ModelMakerEngine",
                      "$values": []
                    },
                    "EquationOBXInternal": "9705.206",
                    "NameOfGroup": "Inputs.Totex",
                    "EquationToParse": "9705.206",
                    "MostRecentExpectedUnitErrors": null,
                    "Units": {
                      "$id": "2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Average profiled allowed revenue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Totex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1",
              "$type": "ModelMaker.GroupNode, ModelMaker",
              "TabOrHeaderColour": "",
              "Comment": "",
              "NameOfGroup": "Inputs",
              "YPosition": 3,
              "Folded": false,
              "Font": null,
              "Children": {
                "$type": "ModelMaker.GroupNodeChildCollection, ModelMaker",
                "$values": [
                  {
                    "$id": "22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run_off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8be85c81-4776-4c53-ad2d-ac18f9e339e4",
                    "Dimensions": {
                      "$type": "ModelMakerEngine.MMDimensions, ModelMakerEngine",
                      "$values": []
                    },
                    "EquationOBXInternal": "2526.603",
                    "NameOfGroup": "Inputs.RCV",
                    "EquationToParse": "2526.603",
                    "MostRecentExpectedUnitErrors": null,
                    "Units": {
                      "$id": "23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run off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24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Run_off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aeb85a12-639b-48ab-b82f-983b3e55eb08",
                    "Dimensions": {
                      "$type": "ModelMakerEngine.MMDimensions, ModelMakerEngine",
                      "$values": []
                    },
                    "EquationOBXInternal": "3465.608",
                    "NameOfGroup": "Inputs.RCV",
                    "EquationToParse": "3465.608",
                    "MostRecentExpectedUnitErrors": null,
                    "Units": {
                      "$id": "25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Run off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26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average_RCV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f34ebfc7-f18b-45f4-9eaa-59b0708319aa",
                    "Dimensions": {
                      "$type": "ModelMakerEngine.MMDimensions, ModelMakerEngine",
                      "$values": []
                    },
                    "EquationOBXInternal": "61085.778",
                    "NameOfGroup": "Inputs.RCV",
                    "EquationToParse": "61085.778",
                    "MostRecentExpectedUnitErrors": null,
                    "Units": {
                      "$id": "27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average RCV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2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Average_RCV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829dc53-17eb-48f0-8449-9d132ab6c45f",
                    "Dimensions": {
                      "$type": "ModelMakerEngine.MMDimensions, ModelMakerEngine",
                      "$values": []
                    },
                    "EquationOBXInternal": "84151.4",
                    "NameOfGroup": "Inputs.RCV",
                    "EquationToParse": "84151.4",
                    "MostRecentExpectedUnitErrors": null,
                    "Units": {
                      "$id": "29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Average RCV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RCV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30",
              "$type": "ModelMaker.GroupNode, ModelMaker",
              "TabOrHeaderColour": "",
              "Comment": "",
              "NameOfGroup": "Inputs",
              "YPosition": 4,
              "Folded": false,
              "Font": null,
              "Children": {
                "$type": "ModelMaker.GroupNodeChildCollection, ModelMaker",
                "$values": [
                  {
                    "$id": "3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CPIH_2017_18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4ab25a49-5ff4-4ff7-8f1c-b7a97f63d64b",
                    "Dimensions": {
                      "$type": "ModelMakerEngine.MMDimensions, ModelMakerEngine",
                      "$values": []
                    },
                    "EquationOBXInternal": "1.0509",
                    "NameOfGroup": "Inputs",
                    "EquationToParse": "1.0509",
                    "MostRecentExpectedUnitErrors": null,
                    "Units": {
                      "$id": "32",
                      "$type": "ModelMaker.Unit, ModelMaker",
                      "NumberFormatOverride": null,
                      "MatchAnything": false,
                      "ExternalRepresentation": "index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CPIH 2017-18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CPIH_2022_23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d7354781-7526-4316-9109-24da2816ce8f",
                    "Dimensions": {
                      "$type": "ModelMakerEngine.MMDimensions, ModelMakerEngine",
                      "$values": []
                    },
                    "EquationOBXInternal": "1.2103",
                    "NameOfGroup": "Inputs",
                    "EquationToParse": "1.2103",
                    "MostRecentExpectedUnitErrors": null,
                    "Units": {
                      "$id": "34",
                      "$type": "ModelMaker.Unit, ModelMaker",
                      "NumberFormatOverride": null,
                      "MatchAnything": false,
                      "ExternalRepresentation": "index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CPIH 2022-23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Total_wholesale_revenues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b299e53-374f-4cc6-a9fd-7816cb8b4f02",
                    "Dimensions": {
                      "$type": "ModelMakerEngine.MMDimensions, ModelMakerEngine",
                      "$values": []
                    },
                    "EquationOBXInternal": "9619.518",
                    "NameOfGroup": "Inputs",
                    "EquationToParse": "9619.518",
                    "MostRecentExpectedUnitErrors": null,
                    "Units": {
                      "$id": "36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Total wholesale revenues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final_profiled_allowed_revenues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4c4ea24-816e-4441-8e69-981d4b0beed2",
                    "Dimensions": {
                      "$type": "ModelMakerEngine.MMDimensions, ModelMakerEngine",
                      "$values": []
                    },
                    "EquationOBXInternal": "9027.363",
                    "NameOfGroup": "Inputs",
                    "EquationToParse": "9027.363",
                    "MostRecentExpectedUnitErrors": null,
                    "Units": {
                      "$id": "38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final profiled allowed revenues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Final_profiled_allowed_revenues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345fcaa-faac-42d2-ab11-460f3554d088",
                    "Dimensions": {
                      "$type": "ModelMakerEngine.MMDimensions, ModelMakerEngine",
                      "$values": []
                    },
                    "EquationOBXInternal": "9619.518",
                    "NameOfGroup": "Inputs",
                    "EquationToParse": "9619.518",
                    "MostRecentExpectedUnitErrors": null,
                    "Units": {
                      "$id": "4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Final profiled allowed revenues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4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final_return_on_capital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c6139e18-7872-4bc7-9b51-8a03e447736a",
                    "Dimensions": {
                      "$type": "ModelMakerEngine.MMDimensions, ModelMakerEngine",
                      "$values": []
                    },
                    "EquationOBXInternal": "2201.94",
                    "NameOfGroup": "Inputs",
                    "EquationToParse": "2201.94",
                    "MostRecentExpectedUnitErrors": null,
                    "Units": {
                      "$id": "4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final return on capital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4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Final_return_on_capital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2183b4e3-0cad-484b-bebe-a7387cd25b05",
                    "Dimensions": {
                      "$type": "ModelMakerEngine.MMDimensions, ModelMakerEngine",
                      "$values": []
                    },
                    "EquationOBXInternal": "1840.269",
                    "NameOfGroup": "Inputs",
                    "EquationToParse": "1840.269",
                    "MostRecentExpectedUnitErrors": null,
                    "Units": {
                      "$id": "44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Final return on capital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6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4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Combined_average_bills_PR19__2022_23_prices_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
                        {
                          "$id": "46",
                          "$type": "ModelMaker.DimensionedArrayValues, ModelMaker",
                          "Elements": {
                            "$type": "ModelMakerEngine.MMElements, ModelMakerEngine",
                            "$values": []
                          },
                          "Values": {
                            "$type": "System.Collections.Generic.List`1[[System.Object, mscorlib]], mscorlib",
                            "$values": [
                              405.0,
                              null,
                              null,
                              null,
                              null,
                              null,
                              null,
                              null
                            ]
                          }
                        }
                      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6c854c4d-3698-4e8b-9e6a-c745d04af0a2",
                    "Dimensions": {
                      "$type": "ModelMakerEngine.MMDimensions, ModelMakerEngine",
                      "$values": []
                    },
                    "EquationOBXInternal": "{405,,,,,,,}",
                    "NameOfGroup": "Inputs",
                    "EquationToParse": "{405,,,,,,,}",
                    "MostRecentExpectedUnitErrors": null,
                    "Units": {
                      "$id": "47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Combined average bills PR19 (2022-23 prices)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7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4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Combined_average_bills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
                        {
                          "$id": "49",
                          "$type": "ModelMaker.DimensionedArrayValues, ModelMaker",
                          "Elements": {
                            "$type": "ModelMakerEngine.MMElements, ModelMakerEngine",
                            "$values": []
                          },
                          "Values": {
                            "$type": "System.Collections.Generic.List`1[[System.Object, mscorlib]], mscorlib",
                            "$values": [
                              357.0,
                              null,
                              null,
                              null,
                              null,
                              null,
                              null,
                              null
                            ]
                          }
                        }
                      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aea62cc8-52ac-4a8f-a139-44ed5475348c",
                    "Dimensions": {
                      "$type": "ModelMakerEngine.MMDimensions, ModelMakerEngine",
                      "$values": []
                    },
                    "EquationOBXInternal": "{357,,,,,,,}",
                    "NameOfGroup": "Inputs",
                    "EquationToParse": "{357,,,,,,,}",
                    "MostRecentExpectedUnitErrors": null,
                    "Units": {
                      "$id": "50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Combined average bills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8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Wholesale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51",
              "$type": "ModelMaker.GroupNode, ModelMaker",
              "TabOrHeaderColour": "",
              "Comment": "",
              "NameOfGroup": "Inputs",
              "YPosition": 5,
              "Folded": false,
              "Font": null,
              "Children": {
                "$type": "ModelMaker.GroupNodeChildCollection, ModelMaker",
                "$values": [
                  {
                    "$id": "52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post_financeability_adjustment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fc63a58e-ca20-4d17-a74e-f286588e3408",
                    "Dimensions": {
                      "$type": "ModelMakerEngine.MMDimensions, ModelMakerEngine",
                      "$values": []
                    },
                    "EquationOBXInternal": "39.311",
                    "NameOfGroup": "Inputs",
                    "EquationToParse": "39.311",
                    "MostRecentExpectedUnitErrors": null,
                    "Units": {
                      "$id": "53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post financeability adjustment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54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ost_financeability_adjustment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c9890de0-eaf2-49dd-8545-1897168b25a8",
                    "Dimensions": {
                      "$type": "ModelMakerEngine.MMDimensions, ModelMakerEngine",
                      "$values": []
                    },
                    "EquationOBXInternal": "65.965",
                    "NameOfGroup": "Inputs",
                    "EquationToParse": "65.965",
                    "MostRecentExpectedUnitErrors": null,
                    "Units": {
                      "$id": "55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ost financeability adjustment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Wholesale reconciliation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56",
              "$type": "ModelMaker.GroupNode, ModelMaker",
              "TabOrHeaderColour": "",
              "Comment": "",
              "NameOfGroup": "Inputs",
              "YPosition": 6,
              "Folded": false,
              "Font": null,
              "Children": {
                "$type": "ModelMaker.GroupNodeChildCollection, ModelMaker",
                "$values": [
                  {
                    "$id": "5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pension_deficit_repair_allowance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39d04841-7a6a-41b1-be77-e1d378d6dda3",
                    "Dimensions": {
                      "$type": "ModelMakerEngine.MMDimensions, ModelMakerEngine",
                      "$values": []
                    },
                    "EquationOBXInternal": "97.31",
                    "NameOfGroup": "Inputs",
                    "EquationToParse": "97.31",
                    "MostRecentExpectedUnitErrors": null,
                    "Units": {
                      "$id": "58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pension deficit repair allowance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5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ension_deficit_repair_allowance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eb1e2cc1-b194-4e91-b04e-9d82b667c9a6",
                    "Dimensions": {
                      "$type": "ModelMakerEngine.MMDimensions, ModelMakerEngine",
                      "$values": []
                    },
                    "EquationOBXInternal": "26.697",
                    "NameOfGroup": "Inputs",
                    "EquationToParse": "26.697",
                    "MostRecentExpectedUnitErrors": null,
                    "Units": {
                      "$id": "6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ension deficit repair allowance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6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tax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597bdeb0-55ef-488a-bf17-5d781a83c34a",
                    "Dimensions": {
                      "$type": "ModelMakerEngine.MMDimensions, ModelMakerEngine",
                      "$values": []
                    },
                    "EquationOBXInternal": "120.879",
                    "NameOfGroup": "Unallocated",
                    "EquationToParse": "120.879",
                    "MostRecentExpectedUnitErrors": null,
                    "Units": {
                      "$id": "6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tax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6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Tax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8ba0dfef-32a4-4813-9ddc-4d9e8e000fea",
                    "Dimensions": {
                      "$type": "ModelMakerEngine.MMDimensions, ModelMakerEngine",
                      "$values": []
                    },
                    "EquationOBXInternal": "93.353",
                    "NameOfGroup": "Inputs",
                    "EquationToParse": "93.353",
                    "MostRecentExpectedUnitErrors": null,
                    "Units": {
                      "$id": "64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Tax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6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revenue_profiling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
                        {
                          "$id": "66",
                          "$type": "ModelMaker.DimensionedArrayValues, ModelMaker",
                          "Elements": {
                            "$type": "ModelMakerEngine.MMElements, ModelMakerEngine",
                            "$values": []
                          },
                          "Values": {
                            "$type": "System.Collections.Generic.List`1[[System.Object, mscorlib]], mscorlib",
                            "$values": [
                              0.0,
                              null,
                              null,
                              null,
                              null,
                              null,
                              null,
                              null
                            ]
                          }
                        }
                      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189e0cd8-b8d3-48ff-b00c-dfa189bc2f82",
                    "Dimensions": {
                      "$type": "ModelMakerEngine.MMDimensions, ModelMakerEngine",
                      "$values": []
                    },
                    "EquationOBXInternal": "{0,,,,,,,}",
                    "NameOfGroup": "Inputs.Other wholesale items",
                    "EquationToParse": "{0,,,,,,,}",
                    "MostRecentExpectedUnitErrors": null,
                    "Units": {
                      "$id": "67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revenue profiling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6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Revenue_profiling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6d9f14f1-3cd6-491b-adb6-f0834746d5be",
                    "Dimensions": {
                      "$type": "ModelMakerEngine.MMDimensions, ModelMakerEngine",
                      "$values": []
                    },
                    "EquationOBXInternal": "0-156.841",
                    "NameOfGroup": "Inputs.Other wholesale items",
                    "EquationToParse": "0-156.841",
                    "MostRecentExpectedUnitErrors": null,
                    "Units": {
                      "$id": "69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Revenue profiling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Other wholesale item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70",
              "$type": "ModelMaker.GroupNode, ModelMaker",
              "TabOrHeaderColour": "",
              "Comment": "",
              "NameOfGroup": "Inputs",
              "YPosition": 7,
              "Folded": false,
              "Font": null,
              "Children": {
                "$type": "ModelMaker.GroupNodeChildCollection, ModelMaker",
                "$values": [
                  {
                    "$id": "7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Housing_apportionment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6dcba9d1-355e-48af-8ef6-ef080cf2d48d",
                    "Dimensions": {
                      "$type": "ModelMakerEngine.MMDimensions, ModelMakerEngine",
                      "$values": []
                    },
                    "EquationOBXInternal": "0.7593%",
                    "NameOfGroup": "Inputs",
                    "EquationToParse": "0.7593%",
                    "MostRecentExpectedUnitErrors": null,
                    "Units": {
                      "$id": "72",
                      "$type": "ModelMaker.Unit, ModelMaker",
                      "NumberFormatOverride": null,
                      "MatchAnything": false,
                      "ExternalRepresentation": "%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true,
                      "InsertRowTotal": true,
                      "IgnoreWhenDeterminingExpectedUnits": false
                    },
                    "Name": "Housing apportionment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7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Housing_apportionment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12db80d5-d484-4e5a-abe6-eb0e7cd71452",
                    "Dimensions": {
                      "$type": "ModelMakerEngine.MMDimensions, ModelMakerEngine",
                      "$values": []
                    },
                    "EquationOBXInternal": "0.7619%",
                    "NameOfGroup": "Inputs",
                    "EquationToParse": "0.7619%",
                    "MostRecentExpectedUnitErrors": null,
                    "Units": {
                      "$id": "74",
                      "$type": "ModelMaker.Unit, ModelMaker",
                      "NumberFormatOverride": null,
                      "MatchAnything": false,
                      "ExternalRepresentation": "%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true,
                      "InsertRowTotal": true,
                      "IgnoreWhenDeterminingExpectedUnits": false
                    },
                    "Name": "Housing apportionment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7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umber_of_metered_households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32ee041f-e3cb-4b59-89c5-9011be3cc502",
                    "Dimensions": {
                      "$type": "ModelMakerEngine.MMDimensions, ModelMakerEngine",
                      "$values": []
                    },
                    "EquationOBXInternal": "10402.585",
                    "NameOfGroup": "Inputs",
                    "EquationToParse": "10402.585",
                    "MostRecentExpectedUnitErrors": null,
                    "Units": {
                      "$id": "76",
                      "$type": "ModelMaker.Unit, ModelMaker",
                      "NumberFormatOverride": null,
                      "MatchAnything": false,
                      "ExternalRepresentation": "000 customers",
                      "ItemsOnTop": {
                        "$type": "System.Collections.Generic.List`1[[System.String, mscorlib]], mscorlib",
                        "$values": [
                          "000 CUSTOMERS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Number of metered households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7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umber_of_unmetered_households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33df2e5-0eea-40dd-8885-2016d121a5a6",
                    "Dimensions": {
                      "$type": "ModelMakerEngine.MMDimensions, ModelMakerEngine",
                      "$values": []
                    },
                    "EquationOBXInternal": "7210.323",
                    "NameOfGroup": "Inputs",
                    "EquationToParse": "7210.323",
                    "MostRecentExpectedUnitErrors": null,
                    "Units": {
                      "$id": "78",
                      "$type": "ModelMaker.Unit, ModelMaker",
                      "NumberFormatOverride": null,
                      "MatchAnything": false,
                      "ExternalRepresentation": "000 customers",
                      "ItemsOnTop": {
                        "$type": "System.Collections.Generic.List`1[[System.String, mscorlib]], mscorlib",
                        "$values": [
                          "000 CUSTOMERS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Number of unmetered households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7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umber_of_metered_households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25382f9f-0a05-483e-9be2-232eadb96428",
                    "Dimensions": {
                      "$type": "ModelMakerEngine.MMDimensions, ModelMakerEngine",
                      "$values": []
                    },
                    "EquationOBXInternal": "11997.92",
                    "NameOfGroup": "Inputs",
                    "EquationToParse": "11997.92",
                    "MostRecentExpectedUnitErrors": null,
                    "Units": {
                      "$id": "80",
                      "$type": "ModelMaker.Unit, ModelMaker",
                      "NumberFormatOverride": null,
                      "MatchAnything": false,
                      "ExternalRepresentation": "000 customers",
                      "ItemsOnTop": {
                        "$type": "System.Collections.Generic.List`1[[System.String, mscorlib]], mscorlib",
                        "$values": [
                          "000 CUSTOMERS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Number of metered households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8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umber_of_unmetered_households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2ed551ec-8ec0-4b67-a2a8-572147b572f0",
                    "Dimensions": {
                      "$type": "ModelMakerEngine.MMDimensions, ModelMakerEngine",
                      "$values": []
                    },
                    "EquationOBXInternal": "6481.005",
                    "NameOfGroup": "Inputs",
                    "EquationToParse": "6481.005",
                    "MostRecentExpectedUnitErrors": null,
                    "Units": {
                      "$id": "82",
                      "$type": "ModelMaker.Unit, ModelMaker",
                      "NumberFormatOverride": null,
                      "MatchAnything": false,
                      "ExternalRepresentation": "000 customers",
                      "ItemsOnTop": {
                        "$type": "System.Collections.Generic.List`1[[System.String, mscorlib]], mscorlib",
                        "$values": [
                          "000 CUSTOMERS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Number of unmetered households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Housing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83",
              "$type": "ModelMaker.GroupNode, ModelMaker",
              "TabOrHeaderColour": "",
              "Comment": "",
              "NameOfGroup": "Inputs",
              "YPosition": 8,
              "Folded": false,
              "Font": null,
              "Children": {
                "$type": "ModelMaker.GroupNodeChildCollection, ModelMaker",
                "$values": [
                  {
                    "$id": "84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Total_retail_revenue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2c4525a2-93ce-47c8-9e9f-a19db57b0b9c",
                    "Dimensions": {
                      "$type": "ModelMakerEngine.MMDimensions, ModelMakerEngine",
                      "$values": []
                    },
                    "EquationOBXInternal": "632.087",
                    "NameOfGroup": "Unallocated",
                    "EquationToParse": "632.087",
                    "MostRecentExpectedUnitErrors": null,
                    "Units": {
                      "$id": "85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Total retail revenue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86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Total_retail_revenue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9078b97c-5d7a-4e72-9455-22c2ec6c01d1",
                    "Dimensions": {
                      "$type": "ModelMakerEngine.MMDimensions, ModelMakerEngine",
                      "$values": []
                    },
                    "EquationOBXInternal": "469.862",
                    "NameOfGroup": "Unallocated",
                    "EquationToParse": "469.862",
                    "MostRecentExpectedUnitErrors": null,
                    "Units": {
                      "$id": "87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Total retail revenue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Cost to serve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88",
              "$type": "ModelMaker.GroupNode, ModelMaker",
              "TabOrHeaderColour": "",
              "Comment": "",
              "NameOfGroup": "Inputs",
              "YPosition": 9,
              "Folded": false,
              "Font": null,
              "Children": {
                "$type": "ModelMaker.GroupNodeChildCollection, ModelMaker",
                "$values": [
                  {
                    "$id": "8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base_expenditure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9eb7a53d-9f8a-4f6b-8d76-68a80b0d4b18",
                    "Dimensions": {
                      "$type": "ModelMakerEngine.MMDimensions, ModelMakerEngine",
                      "$values": []
                    },
                    "EquationOBXInternal": "100",
                    "NameOfGroup": "Unallocated",
                    "EquationToParse": "100",
                    "MostRecentExpectedUnitErrors": null,
                    "Units": {
                      "$id": "9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base expenditure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9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Base_expenditure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56b8807a-e5f7-47b2-9e4f-016b71fec669",
                    "Dimensions": {
                      "$type": "ModelMakerEngine.MMDimensions, ModelMakerEngine",
                      "$values": []
                    },
                    "EquationOBXInternal": "95",
                    "NameOfGroup": "Unallocated",
                    "EquationToParse": "95",
                    "MostRecentExpectedUnitErrors": null,
                    "Units": {
                      "$id": "9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Base expenditure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9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storm_overflows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a060f05-18d8-4280-8dee-a3861dc486a7",
                    "Dimensions": {
                      "$type": "ModelMakerEngine.MMDimensions, ModelMakerEngine",
                      "$values": []
                    },
                    "EquationOBXInternal": "10",
                    "NameOfGroup": "Unallocated",
                    "EquationToParse": "10",
                    "MostRecentExpectedUnitErrors": null,
                    "Units": {
                      "$id": "94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storm overflows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9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Storm_overflows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4debc847-8e4e-41f2-b2ea-2b1bead0af54",
                    "Dimensions": {
                      "$type": "ModelMakerEngine.MMDimensions, ModelMakerEngine",
                      "$values": []
                    },
                    "EquationOBXInternal": "20",
                    "NameOfGroup": "Unallocated",
                    "EquationToParse": "20",
                    "MostRecentExpectedUnitErrors": null,
                    "Units": {
                      "$id": "96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Storm overflows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9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nutrient_removal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ef201084-f948-42af-b5ef-19a102ab21f7",
                    "Dimensions": {
                      "$type": "ModelMakerEngine.MMDimensions, ModelMakerEngine",
                      "$values": []
                    },
                    "EquationOBXInternal": "5",
                    "NameOfGroup": "Unallocated",
                    "EquationToParse": "5",
                    "MostRecentExpectedUnitErrors": null,
                    "Units": {
                      "$id": "98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nutrient removal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9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utrient_removal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4092d27d-fb4e-4c3a-9a4c-264cd41c51c2",
                    "Dimensions": {
                      "$type": "ModelMakerEngine.MMDimensions, ModelMakerEngine",
                      "$values": []
                    },
                    "EquationOBXInternal": "25",
                    "NameOfGroup": "Unallocated",
                    "EquationToParse": "25",
                    "MostRecentExpectedUnitErrors": null,
                    "Units": {
                      "$id": "10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Nutrient removal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0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resilience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ffc13c42-2233-4049-840c-12462545fa72",
                    "Dimensions": {
                      "$type": "ModelMakerEngine.MMDimensions, ModelMakerEngine",
                      "$values": []
                    },
                    "EquationOBXInternal": "2",
                    "NameOfGroup": "Breakdown by costs.Cost proportions",
                    "EquationToParse": "2",
                    "MostRecentExpectedUnitErrors": null,
                    "Units": {
                      "$id": "10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resilience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6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0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Resilience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e5e59e0b-a5b0-49b1-85ee-173f95339a32",
                    "Dimensions": {
                      "$type": "ModelMakerEngine.MMDimensions, ModelMakerEngine",
                      "$values": []
                    },
                    "EquationOBXInternal": "50",
                    "NameOfGroup": "Breakdown by costs.Cost proportions",
                    "EquationToParse": "50",
                    "MostRecentExpectedUnitErrors": null,
                    "Units": {
                      "$id": "104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Resilience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7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0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net_zero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
                        {
                          "$id": "106",
                          "$type": "ModelMaker.DimensionedArrayValues, ModelMaker",
                          "Elements": {
                            "$type": "ModelMakerEngine.MMElements, ModelMakerEngine",
                            "$values": []
                          },
                          "Values": {
                            "$type": "System.Collections.Generic.List`1[[System.Object, mscorlib]], mscorlib",
                            "$values": [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
                            ]
                          }
                        }
                      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5fa31710-7bc2-4732-b9ed-7fc3b99f419a",
                    "Dimensions": {
                      "$type": "ModelMakerEngine.MMDimensions, ModelMakerEngine",
                      "$values": []
                    },
                    "EquationOBXInternal": "{,,,,,,,,,,}",
                    "NameOfGroup": "Breakdown by costs.Cost proportions",
                    "EquationToParse": "{,,,,,,,,,,}",
                    "MostRecentExpectedUnitErrors": null,
                    "Units": {
                      "$id": "107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net zero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8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0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et_zero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
                        {
                          "$id": "109",
                          "$type": "ModelMaker.DimensionedArrayValues, ModelMaker",
                          "Elements": {
                            "$type": "ModelMakerEngine.MMElements, ModelMakerEngine",
                            "$values": []
                          },
                          "Values": {
                            "$type": "System.Collections.Generic.List`1[[System.Object, mscorlib]], mscorlib",
                            "$values": [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
                            ]
                          }
                        }
                      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fe3452d2-882e-4a60-857f-34caebe7438b",
                    "Dimensions": {
                      "$type": "ModelMakerEngine.MMDimensions, ModelMakerEngine",
                      "$values": []
                    },
                    "EquationOBXInternal": "{,,,,,,,,,,}",
                    "NameOfGroup": "Breakdown by costs.Cost proportions",
                    "EquationToParse": "{,,,,,,,,,,}",
                    "MostRecentExpectedUnitErrors": null,
                    "Units": {
                      "$id": "11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Net zero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9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1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WRMP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d1755e44-33a0-43d4-84f9-86b70fd7f092",
                    "Dimensions": {
                      "$type": "ModelMakerEngine.MMDimensions, ModelMakerEngine",
                      "$values": []
                    },
                    "EquationOBXInternal": "1",
                    "NameOfGroup": "Unallocated",
                    "EquationToParse": "1",
                    "MostRecentExpectedUnitErrors": null,
                    "Units": {
                      "$id": "11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WRMP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1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WRMP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f958d088-11a4-480f-9d7c-f66a61bd4c83",
                    "Dimensions": {
                      "$type": "ModelMakerEngine.MMDimensions, ModelMakerEngine",
                      "$values": []
                    },
                    "EquationOBXInternal": "100",
                    "NameOfGroup": "Unallocated",
                    "EquationToParse": "100",
                    "MostRecentExpectedUnitErrors": null,
                    "Units": {
                      "$id": "114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WRMP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1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environmental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2fbf45ae-042d-416a-936b-c7bc6fc8885f",
                    "Dimensions": {
                      "$type": "ModelMakerEngine.MMDimensions, ModelMakerEngine",
                      "$values": []
                    },
                    "EquationOBXInternal": null,
                    "NameOfGroup": "Breakdown by costs.Cost proportions",
                    "EquationToParse": "",
                    "MostRecentExpectedUnitErrors": null,
                    "Units": {
                      "$id": "116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environmental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1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Environmental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21a8c68-df3c-4f15-bb56-ad1f344b6163",
                    "Dimensions": {
                      "$type": "ModelMakerEngine.MMDimensions, ModelMakerEngine",
                      "$values": []
                    },
                    "EquationOBXInternal": null,
                    "NameOfGroup": "Breakdown by costs.Cost proportions",
                    "EquationToParse": "",
                    "MostRecentExpectedUnitErrors": null,
                    "Units": {
                      "$id": "118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Environmental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1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other_environmental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f73ae1be-0daf-4a44-84c1-218011f4f369",
                    "Dimensions": {
                      "$type": "ModelMakerEngine.MMDimensions, ModelMakerEngine",
                      "$values": []
                    },
                    "EquationOBXInternal": "",
                    "NameOfGroup": "Unallocated",
                    "EquationToParse": "",
                    "MostRecentExpectedUnitErrors": null,
                    "Units": {
                      "$id": "12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other environmental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2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Other_environmental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29f70c35-b92e-46e2-a433-7b4eeb0e18a4",
                    "Dimensions": {
                      "$type": "ModelMakerEngine.MMDimensions, ModelMakerEngine",
                      "$values": []
                    },
                    "EquationOBXInternal": "",
                    "NameOfGroup": "Unallocated",
                    "EquationToParse": "",
                    "MostRecentExpectedUnitErrors": null,
                    "Units": {
                      "$id": "12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Other environmental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2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other_enhancement_costs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5e7834c3-8594-4826-9603-09559026bbf9",
                    "Dimensions": {
                      "$type": "ModelMakerEngine.MMDimensions, ModelMakerEngine",
                      "$values": []
                    },
                    "EquationOBXInternal": null,
                    "NameOfGroup": "Unallocated",
                    "EquationToParse": "",
                    "MostRecentExpectedUnitErrors": null,
                    "Units": {
                      "$id": "124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other enhancement costs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6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2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Other_enhancement_costs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a2802374-5469-44d2-a224-19562fa7e729",
                    "Dimensions": {
                      "$type": "ModelMakerEngine.MMDimensions, ModelMakerEngine",
                      "$values": []
                    },
                    "EquationOBXInternal": "",
                    "NameOfGroup": "Unallocated",
                    "EquationToParse": "",
                    "MostRecentExpectedUnitErrors": null,
                    "Units": {
                      "$id": "126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Other enhancement costs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7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Costs breakdown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27",
              "$type": "ModelMaker.GroupNode, ModelMaker",
              "TabOrHeaderColour": "",
              "Comment": "",
              "NameOfGroup": "Inputs",
              "YPosition": 10,
              "Folded": true,
              "Font": null,
              "Children": {
                "$type": "ModelMaker.GroupNodeChildCollection, ModelMaker",
                "$values": [
                  {
                    "$id": "12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Units_in_a_thousand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57e8aa49-e4ea-453f-9431-51d420259f80",
                    "Dimensions": {
                      "$type": "ModelMakerEngine.MMDimensions, ModelMakerEngine",
                      "$values": []
                    },
                    "EquationOBXInternal": "1000",
                    "NameOfGroup": "Inputs",
                    "EquationToParse": "1000",
                    "MostRecentExpectedUnitErrors": null,
                    "Units": {
                      "$id": "129",
                      "$type": "ModelMaker.Unit, ModelMaker",
                      "NumberFormatOverride": null,
                      "MatchAnything": false,
                      "ExternalRepresentation": "units",
                      "ItemsOnTop": {
                        "$type": "System.Collections.Generic.List`1[[System.String, mscorlib]], mscorlib",
                        "$values": [
                          "UNITS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Units in a thousand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Model Constan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30",
              "$type": "ModelMaker.VariableNode, ModelMaker",
              "RowTotalDependent": null,
              "PutCalculationOnReport": false,
              "CalculateOnThisReport": null,
              "PivotTableLink": null,
              "ExcelNameName": "Months_per_period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true,
              "UniqueID": "e1d86e84-e1fc-417b-85b4-2d39a2e5b720",
              "Dimensions": {
                "$type": "ModelMakerEngine.MMDimensions, ModelMakerEngine",
                "$values": []
              },
              "EquationOBXInternal": "12",
              "NameOfGroup": "Inputs",
              "EquationToParse": "12",
              "MostRecentExpectedUnitErrors": null,
              "Units": {
                "$id": "131",
                "$type": "ModelMaker.Unit, ModelMaker",
                "NumberFormatOverride": null,
                "MatchAnything": false,
                "ExternalRepresentation": "Months",
                "ItemsOnTop": {
                  "$type": "System.Collections.Generic.List`1[[System.String, mscorlib]], mscorlib",
                  "$values": [
                    "MONTH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,
                "InsertRowTotal": true,
                "IgnoreWhenDeterminingExpectedUnits": false
              },
              "Name": "Months per period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11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true,
        "IsFlag": false,
        "IsTimeAndFlagsGroup": false,
        "DimensionsAcross": {
          "$type": "ModelMakerEngine.MMDimensions, ModelMakerEngine",
          "$values": []
        },
        "TimeAxis": 0,
        "IndexInParent": 1,
        "Name": "Inpu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32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133",
              "$type": "ModelMaker.GroupNode, ModelMaker",
              "TabOrHeaderColour": "",
              "Comment": "",
              "NameOfGroup": "Time",
              "YPosition": 0,
              "Folded": false,
              "Font": null,
              "Children": {
                "$type": "ModelMaker.GroupNodeChildCollection, ModelMaker",
                "$values": [
                  {
                    "$id": "134",
                    "$type": "ModelMaker.GroupNode, ModelMaker",
                    "TabOrHeaderColour": "",
                    "Comment": "",
                    "NameOfGroup": "Time.Model Checks and Alerts",
                    "YPosition": 0,
                    "Folded": true,
                    "Font": null,
                    "Children": {
                      "$type": "ModelMaker.GroupNodeChildCollection, ModelMaker",
                      "$values": []
                    },
                    "AllowAddChildren": true,
                    "AllowRemoveChildren": true,
                    "IsImported": false,
                    "IsChecksGroup": true,
                    "IsAlertsGroup": false,
                    "IsChecksAndAlertsGroup": false,
                    "IsUnallocatedGroup": false,
                    "IsInputsGroup": false,
                    "IsFlag": false,
                    "IsTimeAndFlagsGroup": false,
                    "DimensionsAcross": {
                      "$type": "ModelMakerEngine.MMDimensions, ModelMakerEngine",
                      "$values": []
                    },
                    "TimeAxis": 0,
                    "IndexInParent": -1,
                    "Name": "Model Checks",
                    "Parent": {
                      "$ref": "1"
                    },
                    "Visible": true,
                    "ToolTip": "",
                    "OpeningBalanceFlagAppliedName": "",
                    "AllowIncomingLinks": false,
                    "AllowOutgoingLinks": fals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Deletable": false,
                    "Issues": null
                  },
                  {
                    "$id": "135",
                    "$type": "ModelMaker.GroupNode, ModelMaker",
                    "TabOrHeaderColour": "",
                    "Comment": "",
                    "NameOfGroup": "Time.Model Checks and Alerts",
                    "YPosition": 1,
                    "Folded": true,
                    "Font": null,
                    "Children": {
                      "$type": "ModelMaker.GroupNodeChildCollection, ModelMaker",
                      "$values": []
                    },
                    "AllowAddChildren": true,
                    "AllowRemoveChildren": true,
                    "IsImported": false,
                    "IsChecksGroup": false,
                    "IsAlertsGroup": true,
                    "IsChecksAndAlertsGroup": false,
                    "IsUnallocatedGroup": false,
                    "IsInputsGroup": false,
                    "IsFlag": false,
                    "IsTimeAndFlagsGroup": false,
                    "DimensionsAcross": {
                      "$type": "ModelMakerEngine.MMDimensions, ModelMakerEngine",
                      "$values": []
                    },
                    "TimeAxis": 0,
                    "IndexInParent": -1,
                    "Name": "Model Alerts",
                    "Parent": {
                      "$ref": "1"
                    },
                    "Visible": true,
                    "ToolTip": "",
                    "OpeningBalanceFlagAppliedName": "",
                    "AllowIncomingLinks": false,
                    "AllowOutgoingLinks": fals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Deletable": false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Model Checks and Aler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false,
              "Issues": null
            },
            {
              "$id": "136",
              "$type": "ModelMaker.GroupNode, ModelMaker",
              "TabOrHeaderColour": "",
              "Comment": "",
              "NameOfGroup": "Time",
              "YPosition": 1,
              "Folded": false,
              "Font": null,
              "Children": {
                "$type": "ModelMaker.GroupNodeChildCollection, ModelMaker",
                "$values": [
                  {
                    "$id": "13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Model_period_end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c2279978-11d1-43f3-bff2-f52dbe72f8e3",
                    "Dimensions": {
                      "$type": "ModelMakerEngine.MMDimensions, ModelMakerEngine",
                      "$values": []
                    },
                    "EquationOBXInternal": "EDATE([Model period start], [Months per period]) - 1",
                    "NameOfGroup": "Time.Headers",
                    "EquationToParse": "EDATE([Model period start], [Months per period]) - 1",
                    "MostRecentExpectedUnitErrors": null,
                    "Units": {
                      "$id": "138",
                      "$type": "ModelMaker.Unit, ModelMaker",
                      "NumberFormatOverride": null,
                      "MatchAnything": false,
                      "ExternalRepresentation": "date",
                      "ItemsOnTop": {
                        "$type": "System.Collections.Generic.List`1[[System.String, mscorlib]], mscorlib",
                        "$values": [
                          "DATE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Model period end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10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3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Timeline_label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d5cc1a52-0b1c-47e0-b4e5-b9cd5544c5be",
                    "Dimensions": {
                      "$type": "ModelMakerEngine.MMDimensions, ModelMakerEngine",
                      "$values": []
                    },
                    "EquationOBXInternal": "IF( [Period number] <=5, \"PR19\", \"PR24\")",
                    "NameOfGroup": "Time.Headers",
                    "EquationToParse": "IF( [Period number] <=5, \"PR19\", \"PR24\")",
                    "MostRecentExpectedUnitErrors": null,
                    "Units": {
                      "$ref": "2"
                    },
                    "Name": "Timeline labe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40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Contract_year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3f8667d1-e61c-4f9e-868c-59cabb2b0654",
                    "Dimensions": {
                      "$type": "ModelMakerEngine.MMDimensions, ModelMakerEngine",
                      "$values": []
                    },
                    "EquationOBXInternal": "[Period number]",
                    "NameOfGroup": "Time.Headers",
                    "EquationToParse": "[Period number]",
                    "MostRecentExpectedUnitErrors": null,
                    "Units": {
                      "$id": "141",
                      "$type": "ModelMaker.Unit, ModelMaker",
                      "NumberFormatOverride": null,
                      "MatchAnything": false,
                      "ExternalRepresentation": "Counte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Contract yea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42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eriod_number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36a06744-5cc3-4bf2-b682-d849ded3b205",
                    "Dimensions": {
                      "$type": "ModelMakerEngine.MMDimensions, ModelMakerEngine",
                      "$values": []
                    },
                    "EquationOBXInternal": "PREVIOUSVALUE()+1",
                    "NameOfGroup": "Time.Headers",
                    "EquationToParse": "PREVIOUSVALUE()+1",
                    "MostRecentExpectedUnitErrors": null,
                    "Units": {
                      "$id": "143",
                      "$type": "ModelMaker.Unit, ModelMaker",
                      "NumberFormatOverride": null,
                      "MatchAnything": false,
                      "ExternalRepresentation": "Counte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Period numbe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8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Header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44",
              "$type": "ModelMaker.VariableNode, ModelMaker",
              "RowTotalDependent": null,
              "PutCalculationOnReport": false,
              "CalculateOnThisReport": null,
              "PivotTableLink": null,
              "ExcelNameName": "Model_period_start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2a870539-a3f6-4932-a7b3-20f164f025eb",
              "Dimensions": {
                "$type": "ModelMakerEngine.MMDimensions, ModelMakerEngine",
                "$values": []
              },
              "EquationOBXInternal": "IF([Period number] = 1,[Start date],EDATE(PREVIOUSVALUE(), [Months per period]))",
              "NameOfGroup": "Time",
              "EquationToParse": "IF([Period number] = 1,[Start date],EDATE(PREVIOUSVALUE(), [Months per period]))",
              "MostRecentExpectedUnitErrors": null,
              "Units": {
                "$id": "145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,
                "InsertRowTotal": true,
                "IgnoreWhenDeterminingExpectedUnits": false
              },
              "Name": "Model period star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9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true,
        "DimensionsAcross": {
          "$type": "ModelMakerEngine.MMDimensions, ModelMakerEngine",
          "$values": []
        },
        "TimeAxis": 0,
        "IndexInParent": 2,
        "Name": "Tim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ref": "134"
      },
      {
        "$ref": "135"
      },
      {
        "$ref": "133"
      },
      {
        "$ref": "5"
      },
      {
        "$ref": "136"
      },
      {
        "$ref": "142"
      },
      {
        "$ref": "130"
      },
      {
        "$ref": "144"
      },
      {
        "$ref": "137"
      },
      {
        "$ref": "7"
      },
      {
        "$ref": "139"
      },
      {
        "$ref": "140"
      },
      {
        "$id": "146",
        "$type": "ModelMaker.VariableNode, ModelMaker",
        "RowTotalDependent": null,
        "PutCalculationOnReport": false,
        "CalculateOnThisReport": null,
        "PivotTableLink": null,
        "ExcelNameName": "Average_totex_increase__decrease_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08415a70-364a-40a0-8e72-29292008e56d",
        "Dimensions": {
          "$type": "ModelMakerEngine.MMDimensions, ModelMakerEngine",
          "$values": []
        },
        "EquationOBXInternal": "[Impact of average totex change]/[Average PAYG variance] * [Average PAYG bill impact]",
        "NameOfGroup": "Unallocated",
        "EquationToParse": "[Impact of average totex change]/[Average PAYG variance] * [Average PAYG bill impact]",
        "MostRecentExpectedUnitErrors": null,
        "Units": {
          "$id": "147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Average totex increase/(decrease)",
        "ReportLines": {
          "$type": "ModelMaker.UndoableCollection`1[[ModelMakerEngine.IReportLine, ModelMakerEngine]], ModelMaker.Undo",
          "$values": [
            {
              "$id": "148",
              "$type": "ModelMaker.ReportLine, ModelMaker",
              "AssociatedSchematicNode": {
                "$ref": "146"
              },
              "OpeningBalanceFlagAppliedName": "",
              "SumOfAboveIncludesPreviousTotal": false,
              "LastNameUsed": null,
              "SwitchSignForReport": false,
              "IsSumOfAbove": false,
              "ParentReport": {
                "$id": "149",
                "$type": "ModelMaker.Report, ModelMaker",
                "TimeStep": 8,
                "YearEndBasis": 1002,
                "TimeStepYearEndBasisPairs": {
                  "$type": "ModelMaker.UndoableCollection`1[[ModelMakerEngine.TimeStepPeriodEndBasisPair, ModelMakerEngine]], ModelMaker.Undo",
                  "$values": [
                    {
                      "$id": "150",
                      "$type": "ModelMakerEngine.TimeStepPeriodEndBasisPair, ModelMakerEngine",
                      "TimeStep": 8,
                      "YearEnd": 1002
                    }
                  ]
                },
                "YearEndMonth": 0,
                "AllowTitleChange": true,
                "IsDuplicate": false,
                "Title": "Total bill impacts",
                "ReportLinesCalculated": {
                  "$type": "System.Collections.Generic.List`1[[ModelMakerEngine.IReportLine, ModelMakerEngine]], mscorlib",
                  "$values": []
                },
                "ReportLines": {
                  "$type": "ModelMaker.UndoableCollection`1[[ModelMakerEngine.IReportLine, ModelMakerEngine]], ModelMaker.Undo",
                  "$values": [
                    {
                      "$id": "151",
                      "$type": "ModelMaker.Header, ModelMaker",
                      "HeadingLevel": 1,
                      "Name": "Totex",
                      "UnNegatedName": "Totex",
                      "ParentReport": {
                        "$ref": "149"
                      },
                      "Visible": true,
                      "ReportFormatName": "",
                      "IsNegatable": false,
                      "LastNameUsed": "Totex"
                    },
                    {
                      "$ref": "148"
                    },
                    {
                      "$id": "152",
                      "$type": "ModelMaker.ReportLine, ModelMaker",
                      "AssociatedSchematicNode": {
                        "$id": "153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Final_Impact_of_PAYG_rate_change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bbb1aa58-faba-4e8f-905b-5a7ba4b06f03",
                        "Dimensions": {
                          "$type": "ModelMakerEngine.MMDimensions, ModelMakerEngine",
                          "$values": []
                        },
                        "EquationOBXInternal": "[PAYG bill impact] - [Average totex increase/(decrease)]",
                        "NameOfGroup": "Totex.Final PAYG",
                        "EquationToParse": "[PAYG bill impact] - [Average totex increase/(decrease)]",
                        "MostRecentExpectedUnitErrors": null,
                        "Units": {
                          "$id": "154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Final Impact of PAYG rate change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52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true,
                        "UnitsErrorMessage": "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16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,
                    {
                      "$id": "155",
                      "$type": "ModelMaker.Header, ModelMaker",
                      "HeadingLevel": 1,
                      "Name": "RCV",
                      "UnNegatedName": "RCV",
                      "ParentReport": {
                        "$ref": "149"
                      },
                      "Visible": true,
                      "ReportFormatName": "",
                      "IsNegatable": false,
                      "LastNameUsed": "RCV"
                    },
                    {
                      "$id": "156",
                      "$type": "ModelMaker.ReportLine, ModelMaker",
                      "AssociatedSchematicNode": {
                        "$id": "157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RCV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5945156b-1381-471a-87f6-a48e05a5c3c1",
                        "Dimensions": {
                          "$type": "ModelMakerEngine.MMDimensions, ModelMakerEngine",
                          "$values": []
                        },
                        "EquationOBXInternal": "[Impact of increased RCV]/[Run off variance] * [Run off bill impact]",
                        "NameOfGroup": "Unallocated",
                        "EquationToParse": "[Impact of increased RCV]/[Run off variance] * [Run off bill impact]",
                        "MostRecentExpectedUnitErrors": null,
                        "Units": {
                          "$id": "158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RCV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56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true,
                        "UnitsErrorMessage": "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10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,
                    {
                      "$id": "159",
                      "$type": "ModelMaker.ReportLine, ModelMaker",
                      "AssociatedSchematicNode": {
                        "$id": "160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Run_off_rates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8cd9c4bf-df0d-4e4b-ac5e-22cbbcbaec80",
                        "Dimensions": {
                          "$type": "ModelMakerEngine.MMDimensions, ModelMakerEngine",
                          "$values": []
                        },
                        "EquationOBXInternal": "[Impact of run off rates]/[Run off variance] * [Run off bill impact]",
                        "NameOfGroup": "Unallocated",
                        "EquationToParse": "[Impact of run off rates]/[Run off variance] * [Run off bill impact]",
                        "MostRecentExpectedUnitErrors": null,
                        "Units": {
                          "$id": "161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Run-off rates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59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true,
                        "UnitsErrorMessage": "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11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,
                    {
                      "$id": "162",
                      "$type": "ModelMaker.Header, ModelMaker",
                      "HeadingLevel": 1,
                      "Name": "Return on capital",
                      "UnNegatedName": "Return on capital",
                      "ParentReport": {
                        "$ref": "149"
                      },
                      "Visible": true,
                      "ReportFormatName": "",
                      "IsNegatable": false,
                      "LastNameUsed": "Return on capital"
                    },
                    {
                      "$id": "163",
                      "$type": "ModelMaker.ReportLine, ModelMaker",
                      "AssociatedSchematicNode": {
                        "$id": "164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WACC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fdc238be-b7bd-48c0-b754-3e2e971f26f7",
                        "Dimensions": {
                          "$type": "ModelMakerEngine.MMDimensions, ModelMakerEngine",
                          "$values": []
                        },
                        "EquationOBXInternal": "[Pre-adjustment WACC] * [Adjustment factor]",
                        "NameOfGroup": "Unallocated",
                        "EquationToParse": "[Pre-adjustment WACC] * [Adjustment factor]",
                        "MostRecentExpectedUnitErrors": null,
                        "Units": {
                          "$id": "165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WACC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63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true,
                        "UnitsErrorMessage": "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2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,
                    {
                      "$id": "166",
                      "$type": "ModelMaker.Header, ModelMaker",
                      "HeadingLevel": 1,
                      "Name": "Other wholesale",
                      "UnNegatedName": "Other wholesale",
                      "ParentReport": {
                        "$ref": "149"
                      },
                      "Visible": true,
                      "ReportFormatName": "",
                      "IsNegatable": false,
                      "LastNameUsed": "Other wholesale"
                    },
                    {
                      "$id": "167",
                      "$type": "ModelMaker.ReportLine, ModelMaker",
                      "AssociatedSchematicNode": {
                        "$id": "168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Wholesale_reconciliation_items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464cced7-13f3-480a-9abb-3b8c1e99f483",
                        "Dimensions": {
                          "$type": "ModelMakerEngine.MMDimensions, ModelMakerEngine",
                          "$values": []
                        },
                        "EquationOBXInternal": "[Pre-adjustment wholesale reconciliation] * [Adjustment factor]",
                        "NameOfGroup": "Unallocated",
                        "EquationToParse": "[Pre-adjustment wholesale reconciliation] * [Adjustment factor]",
                        "MostRecentExpectedUnitErrors": null,
                        "Units": {
                          "$id": "169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Wholesale reconciliation items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67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true,
                        "UnitsErrorMessage": "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2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,
                    {
                      "$id": "170",
                      "$type": "ModelMaker.ReportLine, ModelMaker",
                      "AssociatedSchematicNode": {
                        "$id": "171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Other_wholesale_items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b73f33d4-a84c-4f66-93f0-61d5715af57c",
                        "Dimensions": {
                          "$type": "ModelMakerEngine.MMDimensions, ModelMakerEngine",
                          "$values": []
                        },
                        "EquationOBXInternal": "[Pension deficit repair allowance] + [Tax] + [Revenue profiling] + [Other]",
                        "NameOfGroup": "Unallocated",
                        "EquationToParse": "[Pension deficit repair allowance] + [Tax] + [Revenue profiling] + [Other]",
                        "MostRecentExpectedUnitErrors": null,
                        "Units": {
                          "$id": "172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Other wholesale items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70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true,
                        "UnitsErrorMessage": "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0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,
                    {
                      "$id": "173",
                      "$type": "ModelMaker.Header, ModelMaker",
                      "HeadingLevel": 1,
                      "Name": "Retail",
                      "UnNegatedName": "Retail",
                      "ParentReport": {
                        "$ref": "149"
                      },
                      "Visible": true,
                      "ReportFormatName": "",
                      "IsNegatable": false,
                      "LastNameUsed": "Retail"
                    },
                    {
                      "$id": "174",
                      "$type": "ModelMaker.ReportLine, ModelMaker",
                      "AssociatedSchematicNode": {
                        "$id": "175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Retail_cost_to_serve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08dd5bda-f63a-4165-909a-81417b548039",
                        "Dimensions": {
                          "$type": "ModelMakerEngine.MMDimensions, ModelMakerEngine",
                          "$values": []
                        },
                        "EquationOBXInternal": "[Retail revenue per customer PR24] - [Retail revenue per customer PR19]",
                        "NameOfGroup": "Cost to serve",
                        "EquationToParse": "[Retail revenue per customer PR24] - [Retail revenue per customer PR19]",
                        "MostRecentExpectedUnitErrors": null,
                        "Units": {
                          "$id": "176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Retail cost to serve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74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true,
                        "UnitsErrorMessage": "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4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,
                    {
                      "$id": "177",
                      "$type": "ModelMaker.ReportLine, ModelMaker",
                      "AssociatedSchematicNode": {
                        "$id": "178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Customer_numbers___retail_apportionment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42c65379-620f-4890-aa4c-baabae6f6bf3",
                        "Dimensions": {
                          "$type": "ModelMakerEngine.MMDimensions, ModelMakerEngine",
                          "$values": []
                        },
                        "EquationOBXInternal": "[Total wholesale revenues PR24] * ([Housing apportionment per customer PR24] - [Housing apportionment per customer PR19]) * [Units in a thousand]",
                        "NameOfGroup": "Unallocated",
                        "EquationToParse": "[Total wholesale revenues PR24] * ([Housing apportionment per customer PR24] - [Housing apportionment per customer PR19]) * [Units in a thousand]",
                        "MostRecentExpectedUnitErrors": null,
                        "Units": {
                          "$id": "179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Customer numbers & retail apportionment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77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false,
                        "UnitsErrorMessage": "Units should be £M * UNITS/CUSTOMER,  but they are £ / customer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2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
                  ]
                },
                "AllowIncomingLinks": false,
                "AllowOutgoingLinks": false,
                "YPosition": -1,
                "Name": "Total bill impacts",
                "Parent": {
                  "$ref": "1"
                },
                "Visible": true,
                "ToolTip": "",
                "OpeningBalanceFlagAppliedName": "",
                "Font": null,
                "IncomingLinks": {
                  "$type": "System.Collections.ObjectModel.Collection`1[[ModelMaker.MMLink, ModelMaker]], mscorlib",
                  "$values": []
                },
                "OutgoingLinks": {
                  "$type": "System.Collections.ObjectModel.Collection`1[[ModelMaker.MMLink, ModelMaker]], mscorlib",
                  "$values": []
                },
                "Deletable": true,
                "Issues": null
              },
              "HeadingLevel": 0,
              "ReportFormatName": null,
              "YPosition": -1,
              "Visible": true,
              "Font": null,
              "AllowIncomingLinks": true,
              "AllowOutgoingLinks": true,
              "Deletable": true,
              "Issues": null
            }
          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3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ref": "157"
      },
      {
        "$ref": "160"
      },
      {
        "$ref": "164"
      },
      {
        "$ref": "171"
      },
      {
        "$ref": "168"
      },
      {
        "$ref": "178"
      },
      {
        "$id": "180",
        "$type": "ModelMaker.VariableNode, ModelMaker",
        "RowTotalDependent": null,
        "PutCalculationOnReport": false,
        "CalculateOnThisReport": null,
        "PivotTableLink": null,
        "ExcelNameName": "Retail_revenue_per_customer_PR19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f5d85fd4-e686-48c7-809b-ec0a5811a2d1",
        "Dimensions": {
          "$type": "ModelMakerEngine.MMDimensions, ModelMakerEngine",
          "$values": []
        },
        "EquationOBXInternal": "[Total retail revenue PR19]/[Total number of households PR19] * [Units in a thousand]",
        "NameOfGroup": "Cost to serve",
        "EquationToParse": "[Total retail revenue PR19]/[Total number of households PR19] * [Units in a thousand]",
        "MostRecentExpectedUnitErrors": null,
        "Units": {
          "$id": "181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Retail revenue per customer PR19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false,
        "UnitsErrorMessage": "Units should be £M * UNITS/000 CUSTOMERS,  but they are £ / customer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2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182",
        "$type": "ModelMaker.VariableNode, ModelMaker",
        "RowTotalDependent": null,
        "PutCalculationOnReport": false,
        "CalculateOnThisReport": null,
        "PivotTableLink": null,
        "ExcelNameName": "Retail_revenue_per_customer_PR24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5f1287e4-610a-42f4-b75b-48a4d25ab2ee",
        "Dimensions": {
          "$type": "ModelMakerEngine.MMDimensions, ModelMakerEngine",
          "$values": []
        },
        "EquationOBXInternal": "[Total retail revenue PR24]/[Total number of households PR24] * [Units in a thousand]",
        "NameOfGroup": "Cost to serve",
        "EquationToParse": "[Total retail revenue PR24]/[Total number of households PR24] * [Units in a thousand]",
        "MostRecentExpectedUnitErrors": null,
        "Units": {
          "$id": "183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Retail revenue per customer PR24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false,
        "UnitsErrorMessage": "Units should be £M * UNITS/000 CUSTOMERS,  but they are £ / customer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3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18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185",
              "$type": "ModelMaker.VariableNode, ModelMaker",
              "RowTotalDependent": null,
              "PutCalculationOnReport": false,
              "CalculateOnThisReport": null,
              "PivotTableLink": null,
              "ExcelNameName": "Total_number_of_households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dc835b65-212e-44f1-9f62-a02e565a14a9",
              "Dimensions": {
                "$type": "ModelMakerEngine.MMDimensions, ModelMakerEngine",
                "$values": []
              },
              "EquationOBXInternal": "[Number of metered households PR19] + [Number of unmetered households PR19]",
              "NameOfGroup": "Unallocated",
              "EquationToParse": "[Number of metered households PR19] + [Number of unmetered households PR19]",
              "MostRecentExpectedUnitErrors": null,
              "Units": {
                "$id": "186",
                "$type": "ModelMaker.Unit, ModelMaker",
                "NumberFormatOverride": null,
                "MatchAnything": false,
                "ExternalRepresentation": "000 customers",
                "ItemsOnTop": {
                  "$type": "System.Collections.Generic.List`1[[System.String, mscorlib]], mscorlib",
                  "$values": [
                    "000 CUSTOMERS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,
                "InsertRowTotal": true,
                "IgnoreWhenDeterminingExpectedUnits": false
              },
              "Name": "Total number of households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187",
              "$type": "ModelMaker.VariableNode, ModelMaker",
              "RowTotalDependent": null,
              "PutCalculationOnReport": false,
              "CalculateOnThisReport": null,
              "PivotTableLink": null,
              "ExcelNameName": "Total_number_of_households_PR24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160632c1-7efd-45d4-9afd-bf79eb6a29fe",
              "Dimensions": {
                "$type": "ModelMakerEngine.MMDimensions, ModelMakerEngine",
                "$values": []
              },
              "EquationOBXInternal": "[Number of metered households PR24] + [Number of unmetered households PR24]",
              "NameOfGroup": "Unallocated",
              "EquationToParse": "[Number of metered households PR24] + [Number of unmetered households PR24]",
              "MostRecentExpectedUnitErrors": null,
              "Units": {
                "$id": "188",
                "$type": "ModelMaker.Unit, ModelMaker",
                "NumberFormatOverride": null,
                "MatchAnything": false,
                "ExternalRepresentation": "000 customers",
                "ItemsOnTop": {
                  "$type": "System.Collections.Generic.List`1[[System.String, mscorlib]], mscorlib",
                  "$values": [
                    "000 CUSTOMERS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,
                "InsertRowTotal": true,
                "IgnoreWhenDeterminingExpectedUnits": false
              },
              "Name": "Total number of households PR24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ref": "180"
            },
            {
              "$ref": "182"
            },
            {
              "$ref": "175"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8,
        "Name": "Cost to serv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84"
      },
      {
        "$ref": "185"
      },
      {
        "$ref": "86"
      },
      {
        "$ref": "187"
      },
      {
        "$ref": "75"
      },
      {
        "$ref": "77"
      },
      {
        "$ref": "79"
      },
      {
        "$ref": "81"
      },
      {
        "$ref": "175"
      },
      {
        "$ref": "35"
      },
      {
        "$id": "189",
        "$type": "ModelMaker.VariableNode, ModelMaker",
        "RowTotalDependent": null,
        "PutCalculationOnReport": false,
        "CalculateOnThisReport": null,
        "PivotTableLink": null,
        "ExcelNameName": "Housing_apportionment_per_customer_PR19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72e1ffeb-c092-4ed8-a95e-6698e17c81d5",
        "Dimensions": {
          "$type": "ModelMakerEngine.MMDimensions, ModelMakerEngine",
          "$values": []
        },
        "EquationOBXInternal": "[Housing apportionment PR19] / [Total number of households PR19]",
        "NameOfGroup": "Customer number impacts",
        "EquationToParse": "[Housing apportionment PR19] / [Total number of households PR19]",
        "MostRecentExpectedUnitErrors": null,
        "Units": {
          "$id": "190",
          "$type": "ModelMaker.Unit, ModelMaker",
          "NumberFormatOverride": null,
          "MatchAnything": false,
          "ExternalRepresentation": "% / customer",
          "ItemsOnTop": {
            "$type": "System.Collections.Generic.List`1[[System.String, mscorlib]], mscorlib",
            "$values": []
          },
          "ItemsOnBottom": {
            "$type": "System.Collections.Generic.List`1[[System.String, mscorlib]], mscorlib",
            "$values": [
              "CUSTOMER"
            ]
          },
          "IsCurrency": false,
          "ContainsSMU": false,
          "IsDimensionless": false,
          "InsertRowTotal": true,
          "IgnoreWhenDeterminingExpectedUnits": false
        },
        "Name": "Housing apportionment per customer PR19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false,
        "UnitsErrorMessage": "Units should be 1/000 CUSTOMERS,  but they are % / customer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0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191",
        "$type": "ModelMaker.VariableNode, ModelMaker",
        "RowTotalDependent": null,
        "PutCalculationOnReport": false,
        "CalculateOnThisReport": null,
        "PivotTableLink": null,
        "ExcelNameName": "Housing_apportionment_per_customer_PR24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fac3f247-89ea-4b96-a786-c7ae5ae2e0d9",
        "Dimensions": {
          "$type": "ModelMakerEngine.MMDimensions, ModelMakerEngine",
          "$values": []
        },
        "EquationOBXInternal": "[Housing apportionment PR24] / [Total number of households PR24]",
        "NameOfGroup": "Customer number impacts",
        "EquationToParse": "[Housing apportionment PR24] / [Total number of households PR24]",
        "MostRecentExpectedUnitErrors": null,
        "Units": {
          "$id": "192",
          "$type": "ModelMaker.Unit, ModelMaker",
          "NumberFormatOverride": null,
          "MatchAnything": false,
          "ExternalRepresentation": "% / customer",
          "ItemsOnTop": {
            "$type": "System.Collections.Generic.List`1[[System.String, mscorlib]], mscorlib",
            "$values": []
          },
          "ItemsOnBottom": {
            "$type": "System.Collections.Generic.List`1[[System.String, mscorlib]], mscorlib",
            "$values": [
              "CUSTOMER"
            ]
          },
          "IsCurrency": false,
          "ContainsSMU": false,
          "IsDimensionless": false,
          "InsertRowTotal": true,
          "IgnoreWhenDeterminingExpectedUnits": false
        },
        "Name": "Housing apportionment per customer PR24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false,
        "UnitsErrorMessage": "Units should be 1/000 CUSTOMERS,  but they are % / customer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19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189"
            },
            {
              "$ref": "191"
            },
            {
              "$ref": "178"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9,
        "Name": "Customer number impac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73"
      },
      {
        "$ref": "71"
      },
      {
        "$id": "194",
        "$type": "ModelMaker.GroupNode, ModelMaker",
        "TabOrHeaderColour": "",
        "Comment": "",
        "NameOfGroup": "Model Checks and Alerts"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95",
        "$type": "ModelMaker.GroupNode, ModelMaker",
        "TabOrHeaderColour": "",
        "Comment": "",
        "NameOfGroup": "Model Checks and Alerts",
        "YPosition": 1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96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194"
            },
            {
              "$ref": "195"
            }
          ]
        },
        "AllowAddChildren": true,
        "AllowRemoveChildren": true,
        "IsImported": false,
        "IsChecksGroup": false,
        "IsAlertsGroup": false,
        "IsChecksAndAlertsGroup": tru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11,
        "Name": "Model Checks and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97",
        "$type": "ModelMaker.VariableNode, ModelMaker",
        "RowTotalDependent": null,
        "PutCalculationOnReport": false,
        "CalculateOnThisReport": null,
        "PivotTableLink": null,
        "ExcelNameName": "Pre_adjustment_wholesale_reconciliation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d42ce7c2-9fb9-4b30-9bae-2d2e3b6bbc5a",
        "Dimensions": {
          "$type": "ModelMakerEngine.MMDimensions, ModelMakerEngine",
          "$values": []
        },
        "EquationOBXInternal": "([Post financeability adjustment PR24] - [Post financeability adjustment PR19])/[Total number of households PR24] * [Units in a thousand]",
        "NameOfGroup": "Wholesale reconciliation",
        "EquationToParse": "([Post financeability adjustment PR24] - [Post financeability adjustment PR19])/[Total number of households PR24] * [Units in a thousand]",
        "MostRecentExpectedUnitErrors": null,
        "Units": {
          "$id": "198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Pre-adjustment wholesale reconciliation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false,
        "UnitsErrorMessage": "Units should be £M * UNITS/000 CUSTOMERS,  but they are £ / customer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199",
        "$type": "ModelMaker.VariableNode, ModelMaker",
        "RowTotalDependent": null,
        "PutCalculationOnReport": false,
        "CalculateOnThisReport": null,
        "PivotTableLink": null,
        "ExcelNameName": "Adjustment_factor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f55ac251-a2d1-46ef-babf-3ec421b1f26b",
        "Dimensions": {
          "$type": "ModelMakerEngine.MMDimensions, ModelMakerEngine",
          "$values": []
        },
        "EquationOBXInternal": "[Wholesale bill impact]/[Profiled allowed revenues per customer]",
        "NameOfGroup": "Wholesale",
        "EquationToParse": "[Wholesale bill impact]/[Profiled allowed revenues per customer]",
        "MostRecentExpectedUnitErrors": null,
        "Units": {
          "$id": "200",
          "$type": "ModelMaker.Unit, ModelMaker",
          "NumberFormatOverride": null,
          "MatchAnything": false,
          "ExternalRepresentation": "factor",
          "ItemsOnTop": {
            "$type": "System.Collections.Generic.List`1[[System.String, mscorlib]], mscorlib",
            "$values": []
          },
          "ItemsOnBottom": {
            "$type": "System.Collections.Generic.List`1[[System.String, mscorlib]], mscorlib",
            "$values": []
          },
          "IsCurrency": false,
          "ContainsSMU": false,
          "IsDimensionless": false,
          "InsertRowTotal": true,
          "IgnoreWhenDeterminingExpectedUnits": false
        },
        "Name": "Adjustment factor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5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ref": "54"
      },
      {
        "$id": "201",
        "$type": "ModelMaker.VariableNode, ModelMaker",
        "RowTotalDependent": null,
        "PutCalculationOnReport": false,
        "CalculateOnThisReport": null,
        "PivotTableLink": null,
        "ExcelNameName": "Post_financeability_adjustment_PR19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54c293a6-2bed-4c51-aff8-153e443a9853",
        "Dimensions": {
          "$type": "ModelMakerEngine.MMDimensions, ModelMakerEngine",
          "$values": []
        },
        "EquationOBXInternal": "[Pre-inflation post financeability adjustment PR19] * [CPIH factor]",
        "NameOfGroup": "Wholesale reconciliation",
        "EquationToParse": "[Pre-inflation post financeability adjustment PR19] * [CPIH factor]",
        "MostRecentExpectedUnitErrors": null,
        "Units": {
          "$id": "202",
          "$type": "ModelMaker.Unit, ModelMaker",
          "NumberFormatOverride": null,
          "MatchAnything": false,
          "ExternalRepresentation": "£m",
          "ItemsOnTop": {
            "$type": "System.Collections.Generic.List`1[[System.String, mscorlib]], mscorlib",
            "$values": [
              "£M"
            ]
          },
          "ItemsOnBottom": {
            "$type": "System.Collections.Generic.List`1[[System.String, mscorlib]], mscorlib",
            "$values": []
          },
          "IsCurrency": true,
          "ContainsSMU": false,
          "IsDimensionless": false,
          "InsertRowTotal": true,
          "IgnoreWhenDeterminingExpectedUnits": false
        },
        "Name": "Post financeability adjustment PR19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0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0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201"
            },
            {
              "$ref": "197"
            },
            {
              "$ref": "168"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6,
        "Name": "Wholesale reconcili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id": "204",
        "$type": "ModelMaker.VariableNode, ModelMaker",
        "RowTotalDependent": null,
        "PutCalculationOnReport": false,
        "CalculateOnThisReport": null,
        "PivotTableLink": null,
        "ExcelNameName": "Wholesale_bill_impact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9942e654-d761-4f22-a7c9-8ab738b2bc40",
        "Dimensions": {
          "$type": "ModelMakerEngine.MMDimensions, ModelMakerEngine",
          "$values": []
        },
        "EquationOBXInternal": "[Total bill impact] - [Customer numbers & retail apportionment] - [Retail cost to serve]",
        "NameOfGroup": "Wholesale",
        "EquationToParse": "[Total bill impact] - [Customer numbers & retail apportionment] - [Retail cost to serve]",
        "MostRecentExpectedUnitErrors": null,
        "Units": {
          "$id": "205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Wholesale bill impact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2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06",
        "$type": "ModelMaker.VariableNode, ModelMaker",
        "RowTotalDependent": null,
        "PutCalculationOnReport": false,
        "CalculateOnThisReport": null,
        "PivotTableLink": null,
        "ExcelNameName": "Profiled_allowed_revenues_per_customer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1873bda0-77b4-4874-854d-3ed98b7e068c",
        "Dimensions": {
          "$type": "ModelMakerEngine.MMDimensions, ModelMakerEngine",
          "$values": []
        },
        "EquationOBXInternal": "([Final profiled allowed revenues PR24] - [Profiled allowed revenues PR19])/[Total number of households PR24] * [Units in a thousand]",
        "NameOfGroup": "Unallocated",
        "EquationToParse": "([Final profiled allowed revenues PR24] - [Profiled allowed revenues PR19])/[Total number of households PR24] * [Units in a thousand]",
        "MostRecentExpectedUnitErrors": null,
        "Units": {
          "$id": "207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Profiled allowed revenues per customer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false,
        "UnitsErrorMessage": "Units should be £M * UNITS/000 CUSTOMERS,  but they are £ / customer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4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08",
        "$type": "ModelMaker.VariableNode, ModelMaker",
        "RowTotalDependent": null,
        "PutCalculationOnReport": false,
        "CalculateOnThisReport": null,
        "PivotTableLink": null,
        "ExcelNameName": "CPIH_factor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c324cbcf-1459-46b0-a9e7-9c05cc223106",
        "Dimensions": {
          "$type": "ModelMakerEngine.MMDimensions, ModelMakerEngine",
          "$values": []
        },
        "EquationOBXInternal": "[CPIH 2022-23]/[CPIH 2017-18]",
        "NameOfGroup": "Wholesale",
        "EquationToParse": "[CPIH 2022-23]/[CPIH 2017-18]",
        "MostRecentExpectedUnitErrors": null,
        "Units": {
          "$id": "209",
          "$type": "ModelMaker.Unit, ModelMaker",
          "NumberFormatOverride": null,
          "MatchAnything": false,
          "ExternalRepresentation": "factor",
          "ItemsOnTop": {
            "$type": "System.Collections.Generic.List`1[[System.String, mscorlib]], mscorlib",
            "$values": []
          },
          "ItemsOnBottom": {
            "$type": "System.Collections.Generic.List`1[[System.String, mscorlib]], mscorlib",
            "$values": []
          },
          "IsCurrency": false,
          "ContainsSMU": false,
          "IsDimensionless": false,
          "InsertRowTotal": true,
          "IgnoreWhenDeterminingExpectedUnits": false
        },
        "Name": "CPIH factor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0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ref": "33"
      },
      {
        "$ref": "31"
      },
      {
        "$id": "210",
        "$type": "ModelMaker.VariableNode, ModelMaker",
        "RowTotalDependent": null,
        "PutCalculationOnReport": false,
        "CalculateOnThisReport": null,
        "PivotTableLink": null,
        "ExcelNameName": "Total_bill_impact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791db52a-b7d4-4fee-a1e0-43502b96e47f",
        "Dimensions": {
          "$type": "ModelMakerEngine.MMDimensions, ModelMakerEngine",
          "$values": []
        },
        "EquationOBXInternal": "[Combined average bills PR24] - [Combined average bills PR19 (2022-23 prices)]",
        "NameOfGroup": "Wholesale",
        "EquationToParse": "[Combined average bills PR24] - [Combined average bills PR19 (2022-23 prices)]",
        "MostRecentExpectedUnitErrors": null,
        "Units": {
          "$id": "211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Total bill impact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ref": "48"
      },
      {
        "$ref": "45"
      },
      {
        "$id": "212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208"
            },
            {
              "$ref": "210"
            },
            {
              "$ref": "204"
            },
            {
              "$id": "213",
              "$type": "ModelMaker.VariableNode, ModelMaker",
              "RowTotalDependent": null,
              "PutCalculationOnReport": false,
              "CalculateOnThisReport": null,
              "PivotTableLink": null,
              "ExcelNameName": "Profiled_allowed_revenues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98b1cb55-5fbe-40cf-9296-f02877bcc711",
              "Dimensions": {
                "$type": "ModelMakerEngine.MMDimensions, ModelMakerEngine",
                "$values": []
              },
              "EquationOBXInternal": "[Pre-inflation final profiled allowed revenues PR19] * [CPIH factor]",
              "NameOfGroup": "Wholesale",
              "EquationToParse": "[Pre-inflation final profiled allowed revenues PR19] * [CPIH factor]",
              "MostRecentExpectedUnitErrors": null,
              "Units": {
                "$id": "214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Profiled allowed revenues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3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ref": "206"
            },
            {
              "$ref": "199"
            },
            {
              "$id": "215",
              "$type": "ModelMaker.GroupNode, ModelMaker",
              "TabOrHeaderColour": "",
              "Comment": "",
              "NameOfGroup": "Wholesale",
              "YPosition": 6,
              "Folded": false,
              "Font": null,
              "Children": {
                "$type": "ModelMaker.GroupNodeChildCollection, ModelMaker",
                "$values": [
                  {
                    "$id": "216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Final_return_on_capital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935b1b3f-af9c-48cb-b453-d7d4a7fe8da3",
                    "Dimensions": {
                      "$type": "ModelMakerEngine.MMDimensions, ModelMakerEngine",
                      "$values": []
                    },
                    "EquationOBXInternal": "[Pre-inflation final return on capital PR19] * [CPIH factor]",
                    "NameOfGroup": "Wholesale.WACC",
                    "EquationToParse": "[Pre-inflation final return on capital PR19] * [CPIH factor]",
                    "MostRecentExpectedUnitErrors": null,
                    "Units": {
                      "$id": "217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Final return on capital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21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adjustment_WACC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1c16bb0c-2caa-4adc-8f99-ffd195a828e2",
                    "Dimensions": {
                      "$type": "ModelMakerEngine.MMDimensions, ModelMakerEngine",
                      "$values": []
                    },
                    "EquationOBXInternal": "([Final return on capital PR24] - [Final return on capital PR19])/[Total number of households PR24] * [Units in a thousand]",
                    "NameOfGroup": "Wholesale.WACC",
                    "EquationToParse": "([Final return on capital PR24] - [Final return on capital PR19])/[Total number of households PR24] * [Units in a thousand]",
                    "MostRecentExpectedUnitErrors": null,
                    "Units": {
                      "$id": "219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adjustment WACC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false,
                    "UnitsErrorMessage": "Units should be £M * UNITS/000 CUSTOMERS,  but they are £ / customer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ref": "164"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WACC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5,
        "Name": "Wholesal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39"
      },
      {
        "$ref": "213"
      },
      {
        "$ref": "128"
      },
      {
        "$ref": "52"
      },
      {
        "$ref": "37"
      },
      {
        "$ref": "127"
      },
      {
        "$id": "220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12,
        "Name": "Optimis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id": "221",
        "$type": "ModelMaker.VariableNode, ModelMaker",
        "RowTotalDependent": null,
        "PutCalculationOnReport": false,
        "CalculateOnThisReport": null,
        "PivotTableLink": null,
        "ExcelNameName": "Pension_deficit_repair_allowance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690f6aa1-c347-4282-b0c8-abd6052caf5d",
        "Dimensions": {
          "$type": "ModelMakerEngine.MMDimensions, ModelMakerEngine",
          "$values": []
        },
        "EquationOBXInternal": "[Pre-adjustment Pension deficit repair allowance] * [Adjustment factor]",
        "NameOfGroup": "Other wholesale items",
        "EquationToParse": "[Pre-adjustment Pension deficit repair allowance] * [Adjustment factor]",
        "MostRecentExpectedUnitErrors": null,
        "Units": {
          "$id": "222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Pension deficit repair allowance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2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23",
        "$type": "ModelMaker.VariableNode, ModelMaker",
        "RowTotalDependent": null,
        "PutCalculationOnReport": false,
        "CalculateOnThisReport": null,
        "PivotTableLink": null,
        "ExcelNameName": "Tax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61512a82-9b0c-4c61-bade-b4a3bc50cb59",
        "Dimensions": {
          "$type": "ModelMakerEngine.MMDimensions, ModelMakerEngine",
          "$values": []
        },
        "EquationOBXInternal": "[Pre-adjustment tax] * [Adjustment factor]",
        "NameOfGroup": "Other wholesale items",
        "EquationToParse": "[Pre-adjustment tax] * [Adjustment factor]",
        "MostRecentExpectedUnitErrors": null,
        "Units": {
          "$id": "224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Tax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2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25",
        "$type": "ModelMaker.VariableNode, ModelMaker",
        "RowTotalDependent": null,
        "PutCalculationOnReport": false,
        "CalculateOnThisReport": null,
        "PivotTableLink": null,
        "ExcelNameName": "Revenue_profiling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7716a680-c2e7-49bc-8e9b-20bcd30c1496",
        "Dimensions": {
          "$type": "ModelMakerEngine.MMDimensions, ModelMakerEngine",
          "$values": []
        },
        "EquationOBXInternal": "[Pre-adjustment revenue profiling] * [Adjustment factor]",
        "NameOfGroup": "Unallocated",
        "EquationToParse": "[Pre-adjustment revenue profiling] * [Adjustment factor]",
        "MostRecentExpectedUnitErrors": null,
        "Units": {
          "$id": "226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Revenue profiling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2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27",
        "$type": "ModelMaker.VariableNode, ModelMaker",
        "RowTotalDependent": null,
        "PutCalculationOnReport": false,
        "CalculateOnThisReport": null,
        "PivotTableLink": null,
        "ExcelNameName": "Other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44e4c5d1-4ed2-470f-b7a5-5ddcd45a00ba",
        "Dimensions": {
          "$type": "ModelMakerEngine.MMDimensions, ModelMakerEngine",
          "$values": []
        },
        "EquationOBXInternal": "[Wholesale bill impact] - ([PAYG bill impact] + [Pension deficit repair allowance] + [WACC] + [Run off bill impact] + [Tax] + [Wholesale reconciliation items] + [Revenue profiling])",
        "NameOfGroup": "Unallocated",
        "EquationToParse": "[Wholesale bill impact] - ([PAYG bill impact] + [Pension deficit repair allowance] + [WACC] + [Run off bill impact] + [Tax] + [Wholesale reconciliation items] + [Revenue profiling])",
        "MostRecentExpectedUnitErrors": null,
        "Units": {
          "$id": "228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Other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29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230",
              "$type": "ModelMaker.GroupNode, ModelMaker",
              "TabOrHeaderColour": "",
              "Comment": "",
              "NameOfGroup": "Other wholesale items",
              "YPosition": 0,
              "Folded": false,
              "Font": null,
              "Children": {
                "$type": "ModelMaker.GroupNodeChildCollection, ModelMaker",
                "$values": [
                  {
                    "$id": "23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ension_deficit_repair_allowance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30a65991-54d4-401e-b712-4015ed4c0cce",
                    "Dimensions": {
                      "$type": "ModelMakerEngine.MMDimensions, ModelMakerEngine",
                      "$values": []
                    },
                    "EquationOBXInternal": "[Pre-inflation pension deficit repair allowance PR19] * [CPIH factor]",
                    "NameOfGroup": "Other wholesale items",
                    "EquationToParse": "[Pre-inflation pension deficit repair allowance PR19] * [CPIH factor]",
                    "MostRecentExpectedUnitErrors": null,
                    "Units": {
                      "$id": "23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ension deficit repair allowance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23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adjustment_Pension_deficit_repair_allowance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a6a21e9d-279b-44e4-a500-efa8e0598a7c",
                    "Dimensions": {
                      "$type": "ModelMakerEngine.MMDimensions, ModelMakerEngine",
                      "$values": []
                    },
                    "EquationOBXInternal": "([Pension deficit repair allowance PR24] - [Pension deficit repair allowance PR19])/[Total number of households PR24] * [Units in a thousand]",
                    "NameOfGroup": "Other wholesale items",
                    "EquationToParse": "([Pension deficit repair allowance PR24] - [Pension deficit repair allowance PR19])/[Total number of households PR24] * [Units in a thousand]",
                    "MostRecentExpectedUnitErrors": null,
                    "Units": {
                      "$id": "234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adjustment Pension deficit repair allowance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false,
                    "UnitsErrorMessage": "Units should be £M * UNITS/000 CUSTOMERS,  but they are £ / customer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ref": "221"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Pension deficit repair allowance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35",
              "$type": "ModelMaker.GroupNode, ModelMaker",
              "TabOrHeaderColour": "",
              "Comment": "",
              "NameOfGroup": "Other wholesale items",
              "YPosition": 1,
              "Folded": false,
              "Font": null,
              "Children": {
                "$type": "ModelMaker.GroupNodeChildCollection, ModelMaker",
                "$values": [
                  {
                    "$id": "236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Tax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559c26d2-ce7c-4397-bad1-77e8809fc562",
                    "Dimensions": {
                      "$type": "ModelMakerEngine.MMDimensions, ModelMakerEngine",
                      "$values": []
                    },
                    "EquationOBXInternal": "[Pre-inflation tax PR19] * [CPIH factor]",
                    "NameOfGroup": "Other wholesale items",
                    "EquationToParse": "[Pre-inflation tax PR19] * [CPIH factor]",
                    "MostRecentExpectedUnitErrors": null,
                    "Units": {
                      "$id": "237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Tax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23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adjustment_tax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876bc182-ec94-482a-ae73-24e6340b7e11",
                    "Dimensions": {
                      "$type": "ModelMakerEngine.MMDimensions, ModelMakerEngine",
                      "$values": []
                    },
                    "EquationOBXInternal": "([Tax PR24] - [Tax PR19])/[Total number of households PR24] * [Units in a thousand]",
                    "NameOfGroup": "Other wholesale items",
                    "EquationToParse": "([Tax PR24] - [Tax PR19])/[Total number of households PR24] * [Units in a thousand]",
                    "MostRecentExpectedUnitErrors": null,
                    "Units": {
                      "$id": "239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adjustment tax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false,
                    "UnitsErrorMessage": "Units should be £M * UNITS/000 CUSTOMERS,  but they are £ / customer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ref": "223"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Tax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40",
              "$type": "ModelMaker.GroupNode, ModelMaker",
              "TabOrHeaderColour": "",
              "Comment": "",
              "NameOfGroup": "Other wholesale items",
              "YPosition": 2,
              "Folded": false,
              "Font": null,
              "Children": {
                "$type": "ModelMaker.GroupNodeChildCollection, ModelMaker",
                "$values": [
                  {
                    "$id": "24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Revenue_profiling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4b9565e4-f4b2-4760-b7d5-5a26f77158aa",
                    "Dimensions": {
                      "$type": "ModelMakerEngine.MMDimensions, ModelMakerEngine",
                      "$values": []
                    },
                    "EquationOBXInternal": "[Pre-inflation revenue profiling PR19] * [CPIH factor]",
                    "NameOfGroup": "Other wholesale items.Revenue profiling",
                    "EquationToParse": "[Pre-inflation revenue profiling PR19] * [CPIH factor]",
                    "MostRecentExpectedUnitErrors": null,
                    "Units": {
                      "$id": "24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Revenue profiling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24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adjustment_revenue_profiling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f922a479-cb32-42c4-81eb-e551998b257a",
                    "Dimensions": {
                      "$type": "ModelMakerEngine.MMDimensions, ModelMakerEngine",
                      "$values": []
                    },
                    "EquationOBXInternal": "([Revenue profiling PR24] - [Revenue profiling PR19])/[Total number of households PR24] * [Units in a thousand]",
                    "NameOfGroup": "Other wholesale items.Revenue profiling",
                    "EquationToParse": "([Revenue profiling PR24] - [Revenue profiling PR19])/[Total number of households PR24] * [Units in a thousand]",
                    "MostRecentExpectedUnitErrors": null,
                    "Units": {
                      "$id": "244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adjustment revenue profiling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false,
                    "UnitsErrorMessage": "Units should be £M * UNITS/000 CUSTOMERS,  but they are £ / customer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ref": "225"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Revenue profiling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45",
              "$type": "ModelMaker.GroupNode, ModelMaker",
              "TabOrHeaderColour": "",
              "Comment": "",
              "NameOfGroup": "Other wholesale items",
              "YPosition": 3,
              "Folded": false,
              "Font": null,
              "Children": {
                "$type": "ModelMaker.GroupNodeChildCollection, ModelMaker",
                "$values": [
                  {
                    "$ref": "171"
                  },
                  {
                    "$ref": "227"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Other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7,
        "Name": "Other wholesale item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233"
      },
      {
        "$ref": "59"
      },
      {
        "$ref": "231"
      },
      {
        "$ref": "57"
      },
      {
        "$ref": "238"
      },
      {
        "$ref": "63"
      },
      {
        "$ref": "236"
      },
      {
        "$ref": "61"
      },
      {
        "$ref": "230"
      },
      {
        "$ref": "235"
      },
      {
        "$ref": "243"
      },
      {
        "$ref": "240"
      },
      {
        "$ref": "68"
      },
      {
        "$ref": "56"
      },
      {
        "$ref": "241"
      },
      {
        "$ref": "65"
      },
      {
        "$id": "246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247",
              "$type": "ModelMaker.VariableNode, ModelMaker",
              "RowTotalDependent": null,
              "PutCalculationOnReport": false,
              "CalculateOnThisReport": null,
              "PivotTableLink": null,
              "ExcelNameName": "Average_RCV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baf93b2b-a8aa-4d17-a442-f622d34b7fda",
              "Dimensions": {
                "$type": "ModelMakerEngine.MMDimensions, ModelMakerEngine",
                "$values": []
              },
              "EquationOBXInternal": "[Pre-inflation average RCV PR19] * [CPIH factor]",
              "NameOfGroup": "RCV",
              "EquationToParse": "[Pre-inflation average RCV PR19] * [CPIH factor]",
              "MostRecentExpectedUnitErrors": null,
              "Units": {
                "$id": "248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Average RCV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49",
              "$type": "ModelMaker.VariableNode, ModelMaker",
              "RowTotalDependent": null,
              "PutCalculationOnReport": false,
              "CalculateOnThisReport": null,
              "PivotTableLink": null,
              "ExcelNameName": "Run_off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78182dc8-f7df-4cc4-9097-80e368d98640",
              "Dimensions": {
                "$type": "ModelMakerEngine.MMDimensions, ModelMakerEngine",
                "$values": []
              },
              "EquationOBXInternal": "[Pre-inflation run off PR19] * [CPIH factor]",
              "NameOfGroup": "RCV",
              "EquationToParse": "[Pre-inflation run off PR19] * [CPIH factor]",
              "MostRecentExpectedUnitErrors": null,
              "Units": {
                "$id": "250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Run off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51",
              "$type": "ModelMaker.VariableNode, ModelMaker",
              "RowTotalDependent": null,
              "PutCalculationOnReport": false,
              "CalculateOnThisReport": null,
              "PivotTableLink": null,
              "ExcelNameName": "Run_off_variance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8dc3cca4-5f97-4026-b38a-ed2263fe0366",
              "Dimensions": {
                "$type": "ModelMakerEngine.MMDimensions, ModelMakerEngine",
                "$values": []
              },
              "EquationOBXInternal": "[Run off PR24] - [Run off PR19]",
              "NameOfGroup": "RCV",
              "EquationToParse": "[Run off PR24] - [Run off PR19]",
              "MostRecentExpectedUnitErrors": null,
              "Units": {
                "$id": "252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Run off varianc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53",
              "$type": "ModelMaker.VariableNode, ModelMaker",
              "RowTotalDependent": null,
              "PutCalculationOnReport": false,
              "CalculateOnThisReport": null,
              "PivotTableLink": null,
              "ExcelNameName": "Effective_run_off_rate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32c402f2-9cd2-4ae8-a9fd-4da2ff7213b0",
              "Dimensions": {
                "$type": "ModelMakerEngine.MMDimensions, ModelMakerEngine",
                "$values": []
              },
              "EquationOBXInternal": "[Run off PR19]/[Average RCV PR19]",
              "NameOfGroup": "RCV",
              "EquationToParse": "[Run off PR19]/[Average RCV PR19]",
              "MostRecentExpectedUnitErrors": null,
              "Units": {
                "$id": "254",
                "$type": "ModelMaker.Unit, ModelMaker",
                "NumberFormatOverride": null,
                "MatchAnything": false,
                "ExternalRepresentation": "%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true,
                "InsertRowTotal": true,
                "IgnoreWhenDeterminingExpectedUnits": false
              },
              "Name": "Effective run off rate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3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55",
              "$type": "ModelMaker.VariableNode, ModelMaker",
              "RowTotalDependent": null,
              "PutCalculationOnReport": false,
              "CalculateOnThisReport": null,
              "PivotTableLink": null,
              "ExcelNameName": "Effective_run_off_rate_PR24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fa9017a7-c3ef-443f-8e91-362851fa757c",
              "Dimensions": {
                "$type": "ModelMakerEngine.MMDimensions, ModelMakerEngine",
                "$values": []
              },
              "EquationOBXInternal": "[Run off PR24]/[Average RCV PR24]",
              "NameOfGroup": "RCV",
              "EquationToParse": "[Run off PR24]/[Average RCV PR24]",
              "MostRecentExpectedUnitErrors": null,
              "Units": {
                "$id": "256",
                "$type": "ModelMaker.Unit, ModelMaker",
                "NumberFormatOverride": null,
                "MatchAnything": false,
                "ExternalRepresentation": "%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true,
                "InsertRowTotal": true,
                "IgnoreWhenDeterminingExpectedUnits": false
              },
              "Name": "Effective run off rate PR24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4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57",
              "$type": "ModelMaker.VariableNode, ModelMaker",
              "RowTotalDependent": null,
              "PutCalculationOnReport": false,
              "CalculateOnThisReport": null,
              "PivotTableLink": null,
              "ExcelNameName": "Effective_run_off_rate_variance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45480247-91b9-4b82-8a6b-fda677a39425",
              "Dimensions": {
                "$type": "ModelMakerEngine.MMDimensions, ModelMakerEngine",
                "$values": []
              },
              "EquationOBXInternal": "[Effective run off rate PR24] - [Effective run off rate PR19]",
              "NameOfGroup": "RCV",
              "EquationToParse": "[Effective run off rate PR24] - [Effective run off rate PR19]",
              "MostRecentExpectedUnitErrors": null,
              "Units": {
                "$id": "258",
                "$type": "ModelMaker.Unit, ModelMaker",
                "NumberFormatOverride": null,
                "MatchAnything": false,
                "ExternalRepresentation": "%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true,
                "InsertRowTotal": true,
                "IgnoreWhenDeterminingExpectedUnits": false
              },
              "Name": "Effective run off rate varianc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5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59",
              "$type": "ModelMaker.VariableNode, ModelMaker",
              "RowTotalDependent": null,
              "PutCalculationOnReport": false,
              "CalculateOnThisReport": null,
              "PivotTableLink": null,
              "ExcelNameName": "Impact_of_run_off_rates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3a54eccf-3aef-4f91-8f75-74888b029986",
              "Dimensions": {
                "$type": "ModelMakerEngine.MMDimensions, ModelMakerEngine",
                "$values": []
              },
              "EquationOBXInternal": "[Effective run off rate variance] * [Average RCV PR24]",
              "NameOfGroup": "RCV",
              "EquationToParse": "[Effective run off rate variance] * [Average RCV PR24]",
              "MostRecentExpectedUnitErrors": null,
              "Units": {
                "$id": "260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Impact of run off rates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6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61",
              "$type": "ModelMaker.VariableNode, ModelMaker",
              "RowTotalDependent": null,
              "PutCalculationOnReport": false,
              "CalculateOnThisReport": null,
              "PivotTableLink": null,
              "ExcelNameName": "Impact_of_increased_RCV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c5755544-c36c-4447-b65b-1430fb22e6a0",
              "Dimensions": {
                "$type": "ModelMakerEngine.MMDimensions, ModelMakerEngine",
                "$values": []
              },
              "EquationOBXInternal": "[Run off variance] - [Impact of run off rates]",
              "NameOfGroup": "RCV",
              "EquationToParse": "[Run off variance] - [Impact of run off rates]",
              "MostRecentExpectedUnitErrors": null,
              "Units": {
                "$id": "262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Impact of increased RCV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7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63",
              "$type": "ModelMaker.VariableNode, ModelMaker",
              "RowTotalDependent": null,
              "PutCalculationOnReport": false,
              "CalculateOnThisReport": null,
              "PivotTableLink": null,
              "ExcelNameName": "Pre_adjustment_run_off_bill_impact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7ec4a680-9284-4d1a-baa5-1164c11ff082",
              "Dimensions": {
                "$type": "ModelMakerEngine.MMDimensions, ModelMakerEngine",
                "$values": []
              },
              "EquationOBXInternal": "[Run off variance]/[Total number of households PR24] * [Units in a thousand]",
              "NameOfGroup": "RCV",
              "EquationToParse": "[Run off variance]/[Total number of households PR24] * [Units in a thousand]",
              "MostRecentExpectedUnitErrors": null,
              "Units": {
                "$id": "264",
                "$type": "ModelMaker.Unit, ModelMaker",
                "NumberFormatOverride": null,
                "MatchAnything": false,
                "ExternalRepresentation": "£ / customer",
                "ItemsOnTop": {
                  "$type": "System.Collections.Generic.List`1[[System.String, mscorlib]], mscorlib",
                  "$values": [
                    "£"
                  ]
                },
                "ItemsOnBottom": {
                  "$type": "System.Collections.Generic.List`1[[System.String, mscorlib]], mscorlib",
                  "$values": [
                    "CUSTOMER"
                  ]
                },
                "IsCurrency": true,
                "ContainsSMU": false,
                "IsDimensionless": false,
                "InsertRowTotal": true,
                "IgnoreWhenDeterminingExpectedUnits": false
              },
              "Name": "Pre-adjustment run off bill impac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false,
              "UnitsErrorMessage": "Units should be £M * UNITS/000 CUSTOMERS,  but they are £ / customer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8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65",
              "$type": "ModelMaker.VariableNode, ModelMaker",
              "RowTotalDependent": null,
              "PutCalculationOnReport": false,
              "CalculateOnThisReport": null,
              "PivotTableLink": null,
              "ExcelNameName": "Run_off_bill_impact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4e7f2587-4b4e-400c-9e4d-e0204b29f51f",
              "Dimensions": {
                "$type": "ModelMakerEngine.MMDimensions, ModelMakerEngine",
                "$values": []
              },
              "EquationOBXInternal": "[Pre-adjustment run off bill impact] * [Adjustment factor]",
              "NameOfGroup": "RCV",
              "EquationToParse": "[Pre-adjustment run off bill impact] * [Adjustment factor]",
              "MostRecentExpectedUnitErrors": null,
              "Units": {
                "$id": "266",
                "$type": "ModelMaker.Unit, ModelMaker",
                "NumberFormatOverride": null,
                "MatchAnything": false,
                "ExternalRepresentation": "£ / customer",
                "ItemsOnTop": {
                  "$type": "System.Collections.Generic.List`1[[System.String, mscorlib]], mscorlib",
                  "$values": [
                    "£"
                  ]
                },
                "ItemsOnBottom": {
                  "$type": "System.Collections.Generic.List`1[[System.String, mscorlib]], mscorlib",
                  "$values": [
                    "CUSTOMER"
                  ]
                },
                "IsCurrency": true,
                "ContainsSMU": false,
                "IsDimensionless": false,
                "InsertRowTotal": true,
                "IgnoreWhenDeterminingExpectedUnits": false
              },
              "Name": "Run off bill impac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9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ref": "157"
            },
            {
              "$ref": "160"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4,
        "Name": "RCV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26"
      },
      {
        "$ref": "28"
      },
      {
        "$ref": "70"
      },
      {
        "$ref": "51"
      },
      {
        "$ref": "247"
      },
      {
        "$ref": "261"
      },
      {
        "$ref": "251"
      },
      {
        "$ref": "265"
      },
      {
        "$ref": "263"
      },
      {
        "$ref": "24"
      },
      {
        "$ref": "249"
      },
      {
        "$ref": "21"
      },
      {
        "$ref": "22"
      },
      {
        "$ref": "259"
      },
      {
        "$ref": "257"
      },
      {
        "$ref": "255"
      },
      {
        "$ref": "253"
      },
      {
        "$id": "267",
        "$type": "ModelMaker.VariableNode, ModelMaker",
        "RowTotalDependent": null,
        "PutCalculationOnReport": false,
        "CalculateOnThisReport": null,
        "PivotTableLink": null,
        "ExcelNameName": "PAYG_bill_impact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8e1f58e7-4c9c-4abd-b3f8-39d71d09c0ab",
        "Dimensions": {
          "$type": "ModelMakerEngine.MMDimensions, ModelMakerEngine",
          "$values": []
        },
        "EquationOBXInternal": "[Pre-adjustment PAYG bill impact] * [Adjustment factor]",
        "NameOfGroup": "Unallocated",
        "EquationToParse": "[Pre-adjustment PAYG bill impact] * [Adjustment factor]",
        "MostRecentExpectedUnitErrors": null,
        "Units": {
          "$id": "268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PAYG bill impact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5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ref": "218"
      },
      {
        "$ref": "43"
      },
      {
        "$ref": "216"
      },
      {
        "$ref": "41"
      },
      {
        "$ref": "215"
      },
      {
        "$id": "269",
        "$type": "ModelMaker.VariableNode, ModelMaker",
        "RowTotalDependent": null,
        "PutCalculationOnReport": false,
        "CalculateOnThisReport": null,
        "PivotTableLink": null,
        "ExcelNameName": "Pre_adjustment_PAYG_bill_impact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c1bdcfc3-567e-4698-8a98-f96d293c070f",
        "Dimensions": {
          "$type": "ModelMakerEngine.MMDimensions, ModelMakerEngine",
          "$values": []
        },
        "EquationOBXInternal": "[Average PAYG variance]/[Total number of households PR24] * [Units in a thousand]",
        "NameOfGroup": "Totex",
        "EquationToParse": "[Average PAYG variance]/[Total number of households PR24] * [Units in a thousand]",
        "MostRecentExpectedUnitErrors": null,
        "Units": {
          "$id": "270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Pre-adjustment PAYG bill impact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false,
        "UnitsErrorMessage": "Units should be £M * UNITS/000 CUSTOMERS,  but they are £ / customer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4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71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272",
              "$type": "ModelMaker.VariableNode, ModelMaker",
              "RowTotalDependent": null,
              "PutCalculationOnReport": false,
              "CalculateOnThisReport": null,
              "PivotTableLink": null,
              "ExcelNameName": "Average_totex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4780e45c-d213-484d-b4c9-a71490f445ca",
              "Dimensions": {
                "$type": "ModelMakerEngine.MMDimensions, ModelMakerEngine",
                "$values": []
              },
              "EquationOBXInternal": "[Pre-inflation average totex PR19] * [CPIH factor]",
              "NameOfGroup": "Unallocated",
              "EquationToParse": "[Pre-inflation average totex PR19] * [CPIH factor]",
              "MostRecentExpectedUnitErrors": null,
              "Units": {
                "$id": "273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Average totex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74",
              "$type": "ModelMaker.VariableNode, ModelMaker",
              "RowTotalDependent": null,
              "PutCalculationOnReport": false,
              "CalculateOnThisReport": null,
              "PivotTableLink": null,
              "ExcelNameName": "Average_PAYG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f539943e-13d9-4c47-8156-423eee3d5cfb",
              "Dimensions": {
                "$type": "ModelMakerEngine.MMDimensions, ModelMakerEngine",
                "$values": []
              },
              "EquationOBXInternal": "[Pre-inflation average PAYG PR19] * [CPIH factor]",
              "NameOfGroup": "Unallocated",
              "EquationToParse": "[Pre-inflation average PAYG PR19] * [CPIH factor]",
              "MostRecentExpectedUnitErrors": null,
              "Units": {
                "$id": "275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Average PAYG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76",
              "$type": "ModelMaker.VariableNode, ModelMaker",
              "RowTotalDependent": null,
              "PutCalculationOnReport": false,
              "CalculateOnThisReport": null,
              "PivotTableLink": null,
              "ExcelNameName": "Average_PAYG_variance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6a181d45-cfdd-4833-b30c-634183ad0558",
              "Dimensions": {
                "$type": "ModelMakerEngine.MMDimensions, ModelMakerEngine",
                "$values": []
              },
              "EquationOBXInternal": "[Average PAYG PR24] - [Average PAYG PR19]",
              "NameOfGroup": "Unallocated",
              "EquationToParse": "[Average PAYG PR24] - [Average PAYG PR19]",
              "MostRecentExpectedUnitErrors": null,
              "Units": {
                "$id": "277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Average PAYG varianc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78",
              "$type": "ModelMaker.VariableNode, ModelMaker",
              "RowTotalDependent": null,
              "PutCalculationOnReport": false,
              "CalculateOnThisReport": null,
              "PivotTableLink": null,
              "ExcelNameName": "Effective_average_PAYG_rate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6843727d-2195-4c80-8fb1-6c921de5560d",
              "Dimensions": {
                "$type": "ModelMakerEngine.MMDimensions, ModelMakerEngine",
                "$values": []
              },
              "EquationOBXInternal": "[Average PAYG PR19]/[Average totex PR19]",
              "NameOfGroup": "Unallocated",
              "EquationToParse": "[Average PAYG PR19]/[Average totex PR19]",
              "MostRecentExpectedUnitErrors": null,
              "Units": {
                "$id": "279",
                "$type": "ModelMaker.Unit, ModelMaker",
                "NumberFormatOverride": null,
                "MatchAnything": false,
                "ExternalRepresentation": "%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true,
                "InsertRowTotal": true,
                "IgnoreWhenDeterminingExpectedUnits": false
              },
              "Name": "Effective average PAYG rate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3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80",
              "$type": "ModelMaker.VariableNode, ModelMaker",
              "RowTotalDependent": null,
              "PutCalculationOnReport": false,
              "CalculateOnThisReport": null,
              "PivotTableLink": null,
              "ExcelNameName": "Effective_average_PAYG_rate_PR24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21f3d134-97ed-4de6-9e61-f7e859b750dd",
              "Dimensions": {
                "$type": "ModelMakerEngine.MMDimensions, ModelMakerEngine",
                "$values": []
              },
              "EquationOBXInternal": "[Average PAYG PR24]/[Average totex PR24]",
              "NameOfGroup": "Unallocated",
              "EquationToParse": "[Average PAYG PR24]/[Average totex PR24]",
              "MostRecentExpectedUnitErrors": null,
              "Units": {
                "$id": "281",
                "$type": "ModelMaker.Unit, ModelMaker",
                "NumberFormatOverride": null,
                "MatchAnything": false,
                "ExternalRepresentation": "%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true,
                "InsertRowTotal": true,
                "IgnoreWhenDeterminingExpectedUnits": false
              },
              "Name": "Effective average PAYG rate PR24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4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82",
              "$type": "ModelMaker.VariableNode, ModelMaker",
              "RowTotalDependent": null,
              "PutCalculationOnReport": false,
              "CalculateOnThisReport": null,
              "PivotTableLink": null,
              "ExcelNameName": "Effective_average_PAYG_rate_variance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8a4cfc70-cc2b-4397-ba46-16b074551d19",
              "Dimensions": {
                "$type": "ModelMakerEngine.MMDimensions, ModelMakerEngine",
                "$values": []
              },
              "EquationOBXInternal": "[Effective average PAYG rate PR24] - [Effective average PAYG rate PR19]",
              "NameOfGroup": "Unallocated",
              "EquationToParse": "[Effective average PAYG rate PR24] - [Effective average PAYG rate PR19]",
              "MostRecentExpectedUnitErrors": null,
              "Units": {
                "$id": "283",
                "$type": "ModelMaker.Unit, ModelMaker",
                "NumberFormatOverride": null,
                "MatchAnything": false,
                "ExternalRepresentation": "%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true,
                "InsertRowTotal": true,
                "IgnoreWhenDeterminingExpectedUnits": false
              },
              "Name": "Effective average PAYG rate varianc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5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84",
              "$type": "ModelMaker.VariableNode, ModelMaker",
              "RowTotalDependent": null,
              "PutCalculationOnReport": false,
              "CalculateOnThisReport": null,
              "PivotTableLink": null,
              "ExcelNameName": "Impact_of_average_PAYG_rates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5f3be534-f033-4800-9f9f-f57181e05651",
              "Dimensions": {
                "$type": "ModelMakerEngine.MMDimensions, ModelMakerEngine",
                "$values": []
              },
              "EquationOBXInternal": "[Effective average PAYG rate variance] * [Average totex PR24]",
              "NameOfGroup": "Unallocated",
              "EquationToParse": "[Effective average PAYG rate variance] * [Average totex PR24]",
              "MostRecentExpectedUnitErrors": null,
              "Units": {
                "$id": "285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Impact of average PAYG rates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6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86",
              "$type": "ModelMaker.VariableNode, ModelMaker",
              "RowTotalDependent": null,
              "PutCalculationOnReport": false,
              "CalculateOnThisReport": null,
              "PivotTableLink": null,
              "ExcelNameName": "Impact_of_average_totex_change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14a2d51e-7357-4b41-a313-b632871c5964",
              "Dimensions": {
                "$type": "ModelMakerEngine.MMDimensions, ModelMakerEngine",
                "$values": []
              },
              "EquationOBXInternal": "[Average PAYG variance] - [Impact of average PAYG rates]",
              "NameOfGroup": "Unallocated",
              "EquationToParse": "[Average PAYG variance] - [Impact of average PAYG rates]",
              "MostRecentExpectedUnitErrors": null,
              "Units": {
                "$id": "287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Impact of average totex chang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7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88",
              "$type": "ModelMaker.VariableNode, ModelMaker",
              "RowTotalDependent": null,
              "PutCalculationOnReport": false,
              "CalculateOnThisReport": null,
              "PivotTableLink": null,
              "ExcelNameName": "Average_profiled_allowed_revenue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558860bb-6508-4ffe-b555-bd66a219ffe3",
              "Dimensions": {
                "$type": "ModelMakerEngine.MMDimensions, ModelMakerEngine",
                "$values": []
              },
              "EquationOBXInternal": "[Pre-inflation average profiled allowed revenue PR19] * [CPIH factor]",
              "NameOfGroup": "Unallocated",
              "EquationToParse": "[Pre-inflation average profiled allowed revenue PR19] * [CPIH factor]",
              "MostRecentExpectedUnitErrors": null,
              "Units": {
                "$id": "289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Average profiled allowed revenue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8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90",
              "$type": "ModelMaker.VariableNode, ModelMaker",
              "RowTotalDependent": null,
              "PutCalculationOnReport": false,
              "CalculateOnThisReport": null,
              "PivotTableLink": null,
              "ExcelNameName": "Average_profiled_allowed_revenues_variance_per_customer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2d2cb073-1944-4e85-ab1f-029423fd35d3",
              "Dimensions": {
                "$type": "ModelMakerEngine.MMDimensions, ModelMakerEngine",
                "$values": []
              },
              "EquationOBXInternal": "([Average profiled allowed revenue PR24] - [Average profiled allowed revenue PR19])/[Total number of households PR24] * [Units in a thousand]",
              "NameOfGroup": "Unallocated",
              "EquationToParse": "([Average profiled allowed revenue PR24] - [Average profiled allowed revenue PR19])/[Total number of households PR24] * [Units in a thousand]",
              "MostRecentExpectedUnitErrors": null,
              "Units": {
                "$id": "291",
                "$type": "ModelMaker.Unit, ModelMaker",
                "NumberFormatOverride": null,
                "MatchAnything": false,
                "ExternalRepresentation": "£ / customer",
                "ItemsOnTop": {
                  "$type": "System.Collections.Generic.List`1[[System.String, mscorlib]], mscorlib",
                  "$values": [
                    "£"
                  ]
                },
                "ItemsOnBottom": {
                  "$type": "System.Collections.Generic.List`1[[System.String, mscorlib]], mscorlib",
                  "$values": [
                    "CUSTOMER"
                  ]
                },
                "IsCurrency": true,
                "ContainsSMU": false,
                "IsDimensionless": false,
                "InsertRowTotal": true,
                "IgnoreWhenDeterminingExpectedUnits": false
              },
              "Name": "Average profiled allowed revenues variance per customer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false,
              "UnitsErrorMessage": "Units should be £M * UNITS/000 CUSTOMERS,  but they are £ / customer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9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92",
              "$type": "ModelMaker.VariableNode, ModelMaker",
              "RowTotalDependent": null,
              "PutCalculationOnReport": false,
              "CalculateOnThisReport": null,
              "PivotTableLink": null,
              "ExcelNameName": "Average_adjustment_factor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7ad5d39f-d312-4854-bfeb-7db77ca7ace2",
              "Dimensions": {
                "$type": "ModelMakerEngine.MMDimensions, ModelMakerEngine",
                "$values": []
              },
              "EquationOBXInternal": "[Wholesale bill impact]/[Average profiled allowed revenues variance per customer]",
              "NameOfGroup": "Unallocated",
              "EquationToParse": "[Wholesale bill impact]/[Average profiled allowed revenues variance per customer]",
              "MostRecentExpectedUnitErrors": null,
              "Units": {
                "$id": "293",
                "$type": "ModelMaker.Unit, ModelMaker",
                "NumberFormatOverride": null,
                "MatchAnything": false,
                "ExternalRepresentation": "factor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,
                "InsertRowTotal": true,
                "IgnoreWhenDeterminingExpectedUnits": false
              },
              "Name": "Average adjustment factor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94",
              "$type": "ModelMaker.VariableNode, ModelMaker",
              "RowTotalDependent": null,
              "PutCalculationOnReport": false,
              "CalculateOnThisReport": null,
              "PivotTableLink": null,
              "ExcelNameName": "Pre_adjustment_average_PAYG_bill_impact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0a37dd04-894f-408f-b755-96a490945562",
              "Dimensions": {
                "$type": "ModelMakerEngine.MMDimensions, ModelMakerEngine",
                "$values": []
              },
              "EquationOBXInternal": "[Average PAYG variance]/[Total number of households PR24] * [Units in a thousand]",
              "NameOfGroup": "Unallocated",
              "EquationToParse": "[Average PAYG variance]/[Total number of households PR24] * [Units in a thousand]",
              "MostRecentExpectedUnitErrors": null,
              "Units": {
                "$id": "295",
                "$type": "ModelMaker.Unit, ModelMaker",
                "NumberFormatOverride": null,
                "MatchAnything": false,
                "ExternalRepresentation": "£ / customer",
                "ItemsOnTop": {
                  "$type": "System.Collections.Generic.List`1[[System.String, mscorlib]], mscorlib",
                  "$values": [
                    "£"
                  ]
                },
                "ItemsOnBottom": {
                  "$type": "System.Collections.Generic.List`1[[System.String, mscorlib]], mscorlib",
                  "$values": [
                    "CUSTOMER"
                  ]
                },
                "IsCurrency": true,
                "ContainsSMU": false,
                "IsDimensionless": false,
                "InsertRowTotal": true,
                "IgnoreWhenDeterminingExpectedUnits": false
              },
              "Name": "Pre-adjustment average PAYG bill impac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false,
              "UnitsErrorMessage": "Units should be £M * UNITS/000 CUSTOMERS,  but they are £ / customer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96",
              "$type": "ModelMaker.VariableNode, ModelMaker",
              "RowTotalDependent": null,
              "PutCalculationOnReport": false,
              "CalculateOnThisReport": null,
              "PivotTableLink": null,
              "ExcelNameName": "Average_PAYG_bill_impact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365a6fcf-6955-4812-8fcc-9380f61f4f50",
              "Dimensions": {
                "$type": "ModelMakerEngine.MMDimensions, ModelMakerEngine",
                "$values": []
              },
              "EquationOBXInternal": "[Pre-adjustment average PAYG bill impact] * [Average adjustment factor] ",
              "NameOfGroup": "Unallocated",
              "EquationToParse": "[Pre-adjustment average PAYG bill impact] * [Average adjustment factor] ",
              "MostRecentExpectedUnitErrors": null,
              "Units": {
                "$id": "297",
                "$type": "ModelMaker.Unit, ModelMaker",
                "NumberFormatOverride": null,
                "MatchAnything": false,
                "ExternalRepresentation": "£ / customer",
                "ItemsOnTop": {
                  "$type": "System.Collections.Generic.List`1[[System.String, mscorlib]], mscorlib",
                  "$values": [
                    "£"
                  ]
                },
                "ItemsOnBottom": {
                  "$type": "System.Collections.Generic.List`1[[System.String, mscorlib]], mscorlib",
                  "$values": [
                    "CUSTOMER"
                  ]
                },
                "IsCurrency": true,
                "ContainsSMU": false,
                "IsDimensionless": false,
                "InsertRowTotal": true,
                "IgnoreWhenDeterminingExpectedUnits": false
              },
              "Name": "Average PAYG bill impac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ref": "146"
            },
            {
              "$ref": "269"
            },
            {
              "$ref": "267"
            },
            {
              "$ref": "153"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3,
        "Name": "Totex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8"
      },
      {
        "$id": "298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99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ref": "30"
      },
      {
        "$ref": "83"
      },
      {
        "$ref": "286"
      },
      {
        "$ref": "296"
      },
      {
        "$ref": "276"
      },
      {
        "$ref": "15"
      },
      {
        "$ref": "274"
      },
      {
        "$ref": "294"
      },
      {
        "$ref": "292"
      },
      {
        "$ref": "290"
      },
      {
        "$ref": "19"
      },
      {
        "$ref": "288"
      },
      {
        "$ref": "13"
      },
      {
        "$ref": "17"
      },
      {
        "$ref": "284"
      },
      {
        "$ref": "282"
      },
      {
        "$ref": "11"
      },
      {
        "$ref": "280"
      },
      {
        "$ref": "278"
      },
      {
        "$ref": "272"
      },
      {
        "$ref": "9"
      },
      {
        "$ref": "245"
      },
      {
        "$id": "300",
        "$type": "ModelMaker.VariableNode, ModelMaker",
        "RowTotalDependent": null,
        "PutCalculationOnReport": false,
        "CalculateOnThisReport": null,
        "PivotTableLink": null,
        "ExcelNameName": "Base_expenditure_proportion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true,
        "UniqueID": "0adc5419-f326-45d4-b8c3-be44fefd38e8",
        "Dimensions": {
          "$type": "ModelMakerEngine.MMDimensions, ModelMakerEngine",
          "$values": []
        },
        "EquationOBXInternal": "IF([Total expenditure category delta]=0,0,[Base expenditure delta]/[Total expenditure category delta])",
        "NameOfGroup": "Inputs.Costs breakdown",
        "EquationToParse": "IF([Total expenditure category delta]=0,0,[Base expenditure delta]/[Total expenditure category delta])",
        "MostRecentExpectedUnitErrors": null,
        "Units": {
          "$id": "301",
          "$type": "ModelMaker.Unit, ModelMaker",
          "NumberFormatOverride": null,
          "MatchAnything": false,
          "ExternalRepresentation": "factor",
          "ItemsOnTop": {
            "$type": "System.Collections.Generic.List`1[[System.String, mscorlib]], mscorlib",
            "$values": []
          },
          "ItemsOnBottom": {
            "$type": "System.Collections.Generic.List`1[[System.String, mscorlib]], mscorlib",
            "$values": []
          },
          "IsCurrency": false,
          "ContainsSMU": false,
          "IsDimensionless": false,
          "InsertRowTotal": true,
          "IgnoreWhenDeterminingExpectedUnits": false
        },
        "Name": "Base expenditure proportion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0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302",
        "$type": "ModelMaker.VariableNode, ModelMaker",
        "RowTotalDependent": null,
        "PutCalculationOnReport": false,
        "CalculateOnThisReport": null,
        "PivotTableLink": null,
        "ExcelNameName": "Storm_overflows_proportion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true,
        "UniqueID": "73ae220f-4484-43a4-bf4c-d345c3143337",
        "Dimensions": {
          "$type": "ModelMakerEngine.MMDimensions, ModelMakerEngine",
          "$values": []
        },
        "EquationOBXInternal": "IF([Total expenditure category delta]=0,0,[Storm overflows delta]/[Total expenditure category delta])",
        "NameOfGroup": "Inputs.Costs breakdown",
        "EquationToParse": "IF([Total expenditure category delta]=0,0,[Storm overflows delta]/[Total expenditure category delta])",
        "MostRecentExpectedUnitErrors": null,
        "Units": {
          "$ref": "301"
        },
        "Name": "Storm overflows proportion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303",
        "$type": "ModelMaker.VariableNode, ModelMaker",
        "RowTotalDependent": null,
        "PutCalculationOnReport": false,
        "CalculateOnThisReport": null,
        "PivotTableLink": null,
        "ExcelNameName": "Nutrient_removal_proportion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true,
        "UniqueID": "bb3ddd2c-f66c-4a02-9a33-062637a00e51",
        "Dimensions": {
          "$type": "ModelMakerEngine.MMDimensions, ModelMakerEngine",
          "$values": []
        },
        "EquationOBXInternal": "IF([Total expenditure category delta]=0,0,[Nutrient removal delta]/[Total expenditure category delta])",
        "NameOfGroup": "Inputs.Costs breakdown",
        "EquationToParse": "IF([Total expenditure category delta]=0,0,[Nutrient removal delta]/[Total expenditure category delta])",
        "MostRecentExpectedUnitErrors": null,
        "Units": {
          "$ref": "301"
        },
        "Name": "Nutrient removal proportion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2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304",
        "$type": "ModelMaker.VariableNode, ModelMaker",
        "RowTotalDependent": null,
        "PutCalculationOnReport": false,
        "CalculateOnThisReport": null,
        "PivotTableLink": null,
        "ExcelNameName": "Other_environmental_proportion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true,
        "UniqueID": "5dff9f3b-3587-4b41-8566-a67400fb470e",
        "Dimensions": {
          "$type": "ModelMakerEngine.MMDimensions, ModelMakerEngine",
          "$values": []
        },
        "EquationOBXInternal": "IF([Total expenditure category delta]=0,0,[Other environmental delta]/[Total expenditure category delta])",
        "NameOfGroup": "Inputs.Costs breakdown",
        "EquationToParse": "IF([Total expenditure category delta]=0,0,[Other environmental delta]/[Total expenditure category delta])",
        "MostRecentExpectedUnitErrors": null,
        "Units": {
          "$ref": "301"
        },
        "Name": "Other environmental proportion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7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305",
        "$type": "ModelMaker.VariableNode, ModelMaker",
        "RowTotalDependent": null,
        "PutCalculationOnReport": false,
        "CalculateOnThisReport": null,
        "PivotTableLink": null,
        "ExcelNameName": "Other_enhancement_costs_proportion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true,
        "UniqueID": "97a4cb82-4aea-417c-b30d-98e9e77d1fe5",
        "Dimensions": {
          "$type": "ModelMakerEngine.MMDimensions, ModelMakerEngine",
          "$values": []
        },
        "EquationOBXInternal": "IF([Total expenditure category delta]=0,0,[Other enhancement costs delta]/[Total expenditure category delta])",
        "NameOfGroup": "Inputs.Costs breakdown",
        "EquationToParse": "IF([Total expenditure category delta]=0,0,[Other enhancement costs delta]/[Total expenditure category delta])",
        "MostRecentExpectedUnitErrors": null,
        "Units": {
          "$ref": "301"
        },
        "Name": "Other enhancement costs proportion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8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ref": "88"
      },
      {
        "$id": "306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307",
              "$type": "ModelMaker.VariableNode, ModelMaker",
              "RowTotalDependent": null,
              "PutCalculationOnReport": false,
              "CalculateOnThisReport": null,
              "PivotTableLink": null,
              "ExcelNameName": "Costs_impact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e2de035a-e9f8-4953-9125-1066922f58f1",
              "Dimensions": {
                "$type": "ModelMakerEngine.MMDimensions, ModelMakerEngine",
                "$values": []
              },
              "EquationOBXInternal": " [Average totex increase/(decrease)] + [Final Impact of PAYG rate change] + [RCV] + [Run-off rates]",
              "NameOfGroup": "Breakdown by costs",
              "EquationToParse": " [Average totex increase/(decrease)] + [Final Impact of PAYG rate change] + [RCV] + [Run-off rates]",
              "MostRecentExpectedUnitErrors": null,
              "Units": {
                "$id": "308",
                "$type": "ModelMaker.Unit, ModelMaker",
                "NumberFormatOverride": null,
                "MatchAnything": false,
                "ExternalRepresentation": "£ / customer",
                "ItemsOnTop": {
                  "$type": "System.Collections.Generic.List`1[[System.String, mscorlib]], mscorlib",
                  "$values": [
                    "£"
                  ]
                },
                "ItemsOnBottom": {
                  "$type": "System.Collections.Generic.List`1[[System.String, mscorlib]], mscorlib",
                  "$values": [
                    "CUSTOMER"
                  ]
                },
                "IsCurrency": true,
                "ContainsSMU": false,
                "IsDimensionless": false,
                "InsertRowTotal": true,
                "IgnoreWhenDeterminingExpectedUnits": false
              },
              "Name": "Costs impac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09",
              "$type": "ModelMaker.GroupNode, ModelMaker",
              "TabOrHeaderColour": "",
              "Comment": "",
              "NameOfGroup": "Breakdown by costs",
              "YPosition": 1,
              "Folded": false,
              "Font": null,
              "Children": {
                "$type": "ModelMaker.GroupNodeChildCollection, ModelMaker",
                "$values": [
                  {
                    "$id": "310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Base_expenditure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5106a28b-54a5-4f33-95c7-e1b180549f2b",
                    "Dimensions": {
                      "$type": "ModelMakerEngine.MMDimensions, ModelMakerEngine",
                      "$values": []
                    },
                    "EquationOBXInternal": "[Base expenditure PR24] - ( [Pre-inflation base expenditure PR19] * [CPIH factor] )",
                    "NameOfGroup": "Unallocated",
                    "EquationToParse": "[Base expenditure PR24] - ( [Pre-inflation base expenditure PR19] * [CPIH factor] )",
                    "MostRecentExpectedUnitErrors": null,
                    "Units": {
                      "$id": "311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Base expenditure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12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Storm_overflows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600d2602-4285-4367-9877-22cf45657f1a",
                    "Dimensions": {
                      "$type": "ModelMakerEngine.MMDimensions, ModelMakerEngine",
                      "$values": []
                    },
                    "EquationOBXInternal": "[Storm overflows PR24] - ( [Pre-inflation storm overflows PR19] * [CPIH factor] )",
                    "NameOfGroup": "Unallocated",
                    "EquationToParse": "[Storm overflows PR24] - ( [Pre-inflation storm overflows PR19] * [CPIH factor] )",
                    "MostRecentExpectedUnitErrors": null,
                    "Units": {
                      "$id": "313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Storm overflows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14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utrient_removal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3bfa5760-ba52-4eed-9efb-0dcbcd70c911",
                    "Dimensions": {
                      "$type": "ModelMakerEngine.MMDimensions, ModelMakerEngine",
                      "$values": []
                    },
                    "EquationOBXInternal": "[Nutrient removal PR24] - ( [Pre-inflation nutrient removal PR19] * [CPIH factor] )",
                    "NameOfGroup": "Unallocated",
                    "EquationToParse": "[Nutrient removal PR24] - ( [Pre-inflation nutrient removal PR19] * [CPIH factor] )",
                    "MostRecentExpectedUnitErrors": null,
                    "Units": {
                      "$ref": "100"
                    },
                    "Name": "Nutrient removal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1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Resilience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1a0ac3fe-bfca-4925-8c46-5da15b309aac",
                    "Dimensions": {
                      "$type": "ModelMakerEngine.MMDimensions, ModelMakerEngine",
                      "$values": []
                    },
                    "EquationOBXInternal": "[Resilience PR24] - ( [Pre-inflation resilience PR19] * [CPIH factor] )",
                    "NameOfGroup": "Breakdown by costs.Cost proportions",
                    "EquationToParse": "[Resilience PR24] - ( [Pre-inflation resilience PR19] * [CPIH factor] )",
                    "MostRecentExpectedUnitErrors": null,
                    "Units": {
                      "$id": "316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Resilience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1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et_zero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9f9b4d2c-a04e-4396-8307-0f3b85ea0ea0",
                    "Dimensions": {
                      "$type": "ModelMakerEngine.MMDimensions, ModelMakerEngine",
                      "$values": []
                    },
                    "EquationOBXInternal": "[Net zero PR24] - ( [Pre-inflation net zero PR19] * [CPIH factor] )",
                    "NameOfGroup": "Breakdown by costs.Cost proportions",
                    "EquationToParse": "[Net zero PR24] - ( [Pre-inflation net zero PR19] * [CPIH factor] )",
                    "MostRecentExpectedUnitErrors": null,
                    "Units": {
                      "$id": "318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Net zero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1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WRMP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fcfd64b8-cc72-4c1d-9977-3f2b70aec949",
                    "Dimensions": {
                      "$type": "ModelMakerEngine.MMDimensions, ModelMakerEngine",
                      "$values": []
                    },
                    "EquationOBXInternal": "[WRMP PR24] - ( [Pre-inflation WRMP PR19] * [CPIH factor] )",
                    "NameOfGroup": "Unallocated",
                    "EquationToParse": "[WRMP PR24] - ( [Pre-inflation WRMP PR19] * [CPIH factor] )",
                    "MostRecentExpectedUnitErrors": null,
                    "Units": {
                      "$ref": "114"
                    },
                    "Name": "WRMP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20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Environmental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314b5dd5-ad5f-4c43-afa2-87fa1cf4867d",
                    "Dimensions": {
                      "$type": "ModelMakerEngine.MMDimensions, ModelMakerEngine",
                      "$values": []
                    },
                    "EquationOBXInternal": "[Environmental PR24] - ( [Pre-inflation environmental PR19] * [CPIH factor] )",
                    "NameOfGroup": "Breakdown by costs.Cost proportions",
                    "EquationToParse": "[Environmental PR24] - ( [Pre-inflation environmental PR19] * [CPIH factor] )",
                    "MostRecentExpectedUnitErrors": null,
                    "Units": {
                      "$id": "321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Environmental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6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22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Other_environmental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cf0542a9-47d4-4093-976d-b91be44222d2",
                    "Dimensions": {
                      "$type": "ModelMakerEngine.MMDimensions, ModelMakerEngine",
                      "$values": []
                    },
                    "EquationOBXInternal": "[Other environmental PR24] - ( [Pre-inflation other environmental PR19] * [CPIH factor] )",
                    "NameOfGroup": "Unallocated",
                    "EquationToParse": "[Other environmental PR24] - ( [Pre-inflation other environmental PR19] * [CPIH factor] )",
                    "MostRecentExpectedUnitErrors": null,
                    "Units": {
                      "$ref": "122"
                    },
                    "Name": "Other environmental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7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2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Other_enhancement_costs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d3b1f70b-e1b2-4eba-9b09-d5d71933349e",
                    "Dimensions": {
                      "$type": "ModelMakerEngine.MMDimensions, ModelMakerEngine",
                      "$values": []
                    },
                    "EquationOBXInternal": "[Other enhancement costs PR24] - ( [Pre-inflation other enhancement costs PR19] * [CPIH factor] )",
                    "NameOfGroup": "Unallocated",
                    "EquationToParse": "[Other enhancement costs PR24] - ( [Pre-inflation other enhancement costs PR19] * [CPIH factor] )",
                    "MostRecentExpectedUnitErrors": null,
                    "Units": {
                      "$ref": "126"
                    },
                    "Name": "Other enhancement costs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8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24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Total_expenditure_category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b8d8669b-0c35-45bb-b0b2-e6c0040973cc",
                    "Dimensions": {
                      "$type": "ModelMakerEngine.MMDimensions, ModelMakerEngine",
                      "$values": []
                    },
                    "EquationOBXInternal": "[Base expenditure delta] + [Storm overflows delta] + [Nutrient removal delta] + [Resilience delta] + [Net zero delta] + [WRMP delta] + [Environmental delta] + [Other environmental delta] + [Other enhancement costs delta]",
                    "NameOfGroup": "Unallocated",
                    "EquationToParse": "[Base expenditure delta] + [Storm overflows delta] + [Nutrient removal delta] + [Resilience delta] + [Net zero delta] + [WRMP delta] + [Environmental delta] + [Other environmental delta] + [Other enhancement costs delta]",
                    "MostRecentExpectedUnitErrors": null,
                    "Units": {
                      "$id": "325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Total expenditure category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9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Cost delta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326",
              "$type": "ModelMaker.GroupNode, ModelMaker",
              "TabOrHeaderColour": "",
              "Comment": "",
              "NameOfGroup": "Breakdown by costs",
              "YPosition": 2,
              "Folded": false,
              "Font": null,
              "Children": {
                "$type": "ModelMaker.GroupNodeChildCollection, ModelMaker",
                "$values": [
                  {
                    "$ref": "300"
                  },
                  {
                    "$ref": "302"
                  },
                  {
                    "$ref": "303"
                  },
                  {
                    "$id": "32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Resilience_proportion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39a89d92-731f-4a54-a6cb-e950d1df93ea",
                    "Dimensions": {
                      "$type": "ModelMakerEngine.MMDimensions, ModelMakerEngine",
                      "$values": []
                    },
                    "EquationOBXInternal": "IF([Total expenditure category delta]=0,0,[Resilience delta]/[Total expenditure category delta])",
                    "NameOfGroup": "Breakdown by costs.Breakdown by costs",
                    "EquationToParse": "IF([Total expenditure category delta]=0,0,[Resilience delta]/[Total expenditure category delta])",
                    "MostRecentExpectedUnitErrors": null,
                    "Units": {
                      "$id": "328",
                      "$type": "ModelMaker.Unit, ModelMaker",
                      "NumberFormatOverride": null,
                      "MatchAnything": false,
                      "ExternalRepresentation": "facto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Resilience proportion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2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et_zero_proportion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3113cdc2-6e0d-4303-9a94-e0b1707f1f8a",
                    "Dimensions": {
                      "$type": "ModelMakerEngine.MMDimensions, ModelMakerEngine",
                      "$values": []
                    },
                    "EquationOBXInternal": "IF([Total expenditure category delta]=0,0,[Net zero delta]/[Total expenditure category delta])",
                    "NameOfGroup": "Breakdown by costs.Breakdown by costs",
                    "EquationToParse": "IF([Total expenditure category delta]=0,0,[Net zero delta]/[Total expenditure category delta])",
                    "MostRecentExpectedUnitErrors": null,
                    "Units": {
                      "$id": "330",
                      "$type": "ModelMaker.Unit, ModelMaker",
                      "NumberFormatOverride": null,
                      "MatchAnything": false,
                      "ExternalRepresentation": "facto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Net zero proportion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3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WRMP_proportion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1f32329a-b642-4f18-a9b9-b92ef96f927d",
                    "Dimensions": {
                      "$type": "ModelMakerEngine.MMDimensions, ModelMakerEngine",
                      "$values": []
                    },
                    "EquationOBXInternal": "IF([Total expenditure category delta]=0,0,[WRMP delta]/[Total expenditure category delta])",
                    "NameOfGroup": "Inputs.Costs breakdown",
                    "EquationToParse": "IF([Total expenditure category delta]=0,0,[WRMP delta]/[Total expenditure category delta])",
                    "MostRecentExpectedUnitErrors": null,
                    "Units": {
                      "$id": "332",
                      "$type": "ModelMaker.Unit, ModelMaker",
                      "NumberFormatOverride": null,
                      "MatchAnything": false,
                      "ExternalRepresentation": "facto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WRMP proportion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3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Environmental_proportion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55089cb6-50be-4f6f-97f6-3842acbaa1e6",
                    "Dimensions": {
                      "$type": "ModelMakerEngine.MMDimensions, ModelMakerEngine",
                      "$values": []
                    },
                    "EquationOBXInternal": "IF([Total expenditure category delta]=0,0,[Environmental delta]/[Total expenditure category delta])",
                    "NameOfGroup": "Breakdown by costs.Breakdown by costs",
                    "EquationToParse": "IF([Total expenditure category delta]=0,0,[Environmental delta]/[Total expenditure category delta])",
                    "MostRecentExpectedUnitErrors": null,
                    "Units": {
                      "$id": "334",
                      "$type": "ModelMaker.Unit, ModelMaker",
                      "NumberFormatOverride": null,
                      "MatchAnything": false,
                      "ExternalRepresentation": "facto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Environmental proportion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6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ref": "304"
                  },
                  {
                    "$ref": "305"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Cost proportion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335",
              "$type": "ModelMaker.GroupNode, ModelMaker",
              "TabOrHeaderColour": "",
              "Comment": "",
              "NameOfGroup": "Breakdown by costs",
              "YPosition": 3,
              "Folded": false,
              "Font": null,
              "Children": {
                "$type": "ModelMaker.GroupNodeChildCollection, ModelMaker",
                "$values": [
                  {
                    "$id": "336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Base_expenditure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aeb89bce-a7f9-43c8-a337-7559279e9f75",
                    "Dimensions": {
                      "$type": "ModelMakerEngine.MMDimensions, ModelMakerEngine",
                      "$values": []
                    },
                    "EquationOBXInternal": " [Base expenditure proportion] * [Costs impact]",
                    "NameOfGroup": "Breakdown by costs.Breakdown by costs",
                    "EquationToParse": " [Base expenditure proportion] * [Costs impact]",
                    "MostRecentExpectedUnitErrors": null,
                    "Units": {
                      "$id": "337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Base expenditure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3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Storm_overflows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accd1690-eba6-4085-9765-d03b927c17ca",
                    "Dimensions": {
                      "$type": "ModelMakerEngine.MMDimensions, ModelMakerEngine",
                      "$values": []
                    },
                    "EquationOBXInternal": " [Storm overflows proportion] * [Costs impact]",
                    "NameOfGroup": "Breakdown by costs.Breakdown by costs",
                    "EquationToParse": " [Storm overflows proportion] * [Costs impact]",
                    "MostRecentExpectedUnitErrors": null,
                    "Units": {
                      "$id": "339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Storm overflows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40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utrient_removal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8ab45130-e1bf-45c5-abc8-fc3bb98361cc",
                    "Dimensions": {
                      "$type": "ModelMakerEngine.MMDimensions, ModelMakerEngine",
                      "$values": []
                    },
                    "EquationOBXInternal": "[Nutrient removal proportion] * [Costs impact]",
                    "NameOfGroup": "Breakdown by costs.Breakdown by costs",
                    "EquationToParse": "[Nutrient removal proportion] * [Costs impact]",
                    "MostRecentExpectedUnitErrors": null,
                    "Units": {
                      "$id": "341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Nutrient remova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42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Resilience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a15bebb4-e442-4fcd-bcd4-98ca62e7586a",
                    "Dimensions": {
                      "$type": "ModelMakerEngine.MMDimensions, ModelMakerEngine",
                      "$values": []
                    },
                    "EquationOBXInternal": "[Resilience proportion] * [Costs impact]",
                    "NameOfGroup": "Breakdown by costs.Breakdown by costs",
                    "EquationToParse": "[Resilience proportion] * [Costs impact]",
                    "MostRecentExpectedUnitErrors": null,
                    "Units": {
                      "$id": "343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Resilience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44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et_zero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62adff0c-f40c-4be2-8905-990e1928c541",
                    "Dimensions": {
                      "$type": "ModelMakerEngine.MMDimensions, ModelMakerEngine",
                      "$values": []
                    },
                    "EquationOBXInternal": "[Net zero proportion] * [Costs impact]",
                    "NameOfGroup": "Breakdown by costs.Breakdown by costs",
                    "EquationToParse": "[Net zero proportion] * [Costs impact]",
                    "MostRecentExpectedUnitErrors": null,
                    "Units": {
                      "$id": "345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Net zero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46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WRMP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cd5b4463-8cc0-4f8a-914c-478f188e54e5",
                    "Dimensions": {
                      "$type": "ModelMakerEngine.MMDimensions, ModelMakerEngine",
                      "$values": []
                    },
                    "EquationOBXInternal": "[WRMP proportion] * [Costs impact]",
                    "NameOfGroup": "Breakdown by costs.Breakdown by costs",
                    "EquationToParse": "[WRMP proportion] * [Costs impact]",
                    "MostRecentExpectedUnitErrors": null,
                    "Units": {
                      "$id": "347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WRMP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4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Environmental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2e2b843b-0477-4bbc-b457-78a06e1b126a",
                    "Dimensions": {
                      "$type": "ModelMakerEngine.MMDimensions, ModelMakerEngine",
                      "$values": []
                    },
                    "EquationOBXInternal": "[Environmental proportion] * [Costs impact]",
                    "NameOfGroup": "Breakdown by costs.Breakdown by costs",
                    "EquationToParse": "[Environmental proportion] * [Costs impact]",
                    "MostRecentExpectedUnitErrors": null,
                    "Units": {
                      "$id": "349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Environmenta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6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50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Other_environmental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77fe2334-04dc-42f0-9260-830133f65f1b",
                    "Dimensions": {
                      "$type": "ModelMakerEngine.MMDimensions, ModelMakerEngine",
                      "$values": []
                    },
                    "EquationOBXInternal": "[Other environmental proportion] * [Costs impact]",
                    "NameOfGroup": "Breakdown by costs.Breakdown by costs",
                    "EquationToParse": "[Other environmental proportion] * [Costs impact]",
                    "MostRecentExpectedUnitErrors": null,
                    "Units": {
                      "$id": "351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Other environmenta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7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52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Other_enhancement_costs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800ab384-1d6a-41df-9712-8acdcca0c1e4",
                    "Dimensions": {
                      "$type": "ModelMakerEngine.MMDimensions, ModelMakerEngine",
                      "$values": []
                    },
                    "EquationOBXInternal": "[Other enhancement costs proportion] * [Costs impact]",
                    "NameOfGroup": "Breakdown by costs.Breakdown by costs",
                    "EquationToParse": "[Other enhancement costs proportion] * [Costs impact]",
                    "MostRecentExpectedUnitErrors": null,
                    "Units": {
                      "$id": "353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Other enhancement costs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8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Breakdown by cos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10,
        "Name": "Breakdown by cos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307"
      },
      {
        "$ref": "335"
      },
      {
        "$ref": "338"
      },
      {
        "$ref": "340"
      },
      {
        "$ref": "350"
      },
      {
        "$ref": "336"
      },
      {
        "$ref": "352"
      },
      {
        "$ref": "346"
      },
      {
        "$ref": "331"
      },
      {
        "$ref": "89"
      },
      {
        "$ref": "91"
      },
      {
        "$ref": "93"
      },
      {
        "$ref": "95"
      },
      {
        "$ref": "310"
      },
      {
        "$ref": "312"
      },
      {
        "$ref": "324"
      },
      {
        "$ref": "97"
      },
      {
        "$ref": "314"
      },
      {
        "$ref": "119"
      },
      {
        "$ref": "121"
      },
      {
        "$ref": "99"
      },
      {
        "$ref": "322"
      },
      {
        "$ref": "111"
      },
      {
        "$ref": "113"
      },
      {
        "$ref": "319"
      },
      {
        "$ref": "123"
      },
      {
        "$ref": "125"
      },
      {
        "$ref": "323"
      },
      {
        "$ref": "309"
      },
      {
        "$ref": "326"
      },
      {
        "$ref": "348"
      },
      {
        "$ref": "342"
      },
      {
        "$ref": "344"
      },
      {
        "$ref": "333"
      },
      {
        "$ref": "327"
      },
      {
        "$ref": "329"
      },
      {
        "$ref": "320"
      },
      {
        "$ref": "315"
      },
      {
        "$ref": "317"
      },
      {
        "$ref": "117"
      },
      {
        "$ref": "115"
      },
      {
        "$ref": "103"
      },
      {
        "$ref": "101"
      },
      {
        "$ref": "108"
      },
      {
        "$ref": "105"
      },
      {
        "$id": "354",
        "$type": "ModelMaker.TimeNode, ModelMaker",
        "ForceUpdate": 1,
        "Axis": 0,
        "EndDate": "2030-03-31T00:00:00",
        "MonthsPerPeriod": 12,
        "StartDate": "2020-04-01T00:00:00",
        "NumberOfPeriods": 10,
        "TimeStep": 8,
        "YearEndBasis": 0,
        "YearEndMonth": 0,
        "YPosition": -1,
        "Parent": {
          "$ref": "1"
        },
        "Visible": false,
        "ToolTip": "",
        "OpeningBalanceFlagAppliedName": ""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153"
      }
    ]
  },
  "Reports": {
    "$type": "ModelMaker.UndoableCollection`1[[ModelMakerEngine.IReport, ModelMakerEngine]], ModelMaker.Undo",
    "$values": [
      {
        "$ref": "149"
      }
    ]
  },
  "TopLevelNodes": {
    "$type": "ModelMaker.UndoableCollection`1[[ModelMakerEngine.INode, ModelMakerEngine]], ModelMaker.Undo",
    "$values": [
      {
        "$ref": "3"
      },
      {
        "$ref": "4"
      },
      {
        "$ref": "132"
      },
      {
        "$ref": "271"
      },
      {
        "$ref": "246"
      },
      {
        "$ref": "212"
      },
      {
        "$ref": "203"
      },
      {
        "$ref": "229"
      },
      {
        "$ref": "184"
      },
      {
        "$ref": "193"
      },
      {
        "$ref": "306"
      },
      {
        "$ref": "196"
      },
      {
        "$ref": "220"
      }
    ]
  },
  "OptimisationGroup": {
    "$ref": "220"
  },
  "HistoricsGroup": null,
  "NumberOfBuiltInGroups": 6,
  "Password": null,
  "ProtectBook": false,
  "Description": null,
  "ActualsHelper": null,
  "StandardNumberFormats": {
    "$id": "355",
    "$type": "System.Collections.Generic.Dictionary`2[[ModelMakerEngine.NamedNumberFormat, ModelMakerEngine],[System.String, mscorlib]], mscorlib",
    "Currency": "#,##0.00_);(#,##0.00);\"-  \";\" \"@\" \""
  },
  "UseHybridTimeline": false,
  "MessageChoices": {
    "$id": "356",
    "$type": "System.Collections.Generic.Dictionary`2[[System.String, mscorlib],[System.Int32, mscorlib]], mscorlib",
    "AddNewVariables": 1,
    "UnusedItems": 2
  },
  "UnitNumberFormatMapping": {
    "$id": "357",
    "$type": "ModelMakerEngine.UnitNumberFormatMapping, ModelMakerEngine",
    "UnitNumberFormatting": {
      "$id": "358",
      "$type": "System.Collections.Generic.Dictionary`2[[System.String, mscorlib],[ModelMakerEngine.NamedNumberFormat, ModelMakerEngine]], mscorlib"
    },
    "UnitCustomNumberFormatting": {
      "$id": "359",
      "$type": "System.Collections.Generic.Dictionary`2[[System.String, mscorlib],[System.String, mscorlib]], mscorlib"
    }
  },
  "TableSections": {
    "$type": "System.Linq.Enumerable+WhereEnumerableIterator`1[[ModelMakerEngine.IGroupNode, ModelMakerEngine]], System.Core",
    "$values": []
  },
  "ScenarioNamesInModel": {
    "$type": "System.Collections.Generic.List`1[[System.String, mscorlib]], mscorlib",
    "$values": [
      " Base case 1 ",
      " Base case 2 ",
      " Base case 3 ",
      " Scenario 1 ",
      " Scenario 2 ",
      " Scenario 3 ",
      " Scenario 4 "
    ]
  }
}]]>  <Options>
    <TotalsColumn Value="8"/>
    <ConstantsColumn Value="6"/>
    <InputRow Value="7"/>
    <FirstTimeColumn Value="10"/>
    <UnitsColumn Value="7"/>
    <InputName Value="5"/>
    <OutputFileName Value="C:\Users\jenny.ngai\OneDrive - OFWAT\OFWAT work\PR24 FM work\Bill waterfall\Bill Waterfall v2n.xlsx"/>
    <SpacingBetweenBlocks Value="1"/>
    <SpacingBetweenFormulas Value="0"/>
    <SpacingBetweenInputs Value="0"/>
    <SpacingRowsSmall Value="False"/>
    <SpacingRowsSize Value="4"/>
    <TimeRow Value="2"/>
    <InputLayout Value="Basic"/>
    <CalcsLayout Value="Group"/>
    <ExcelFormat Value="2"/>
    <SaveAsXLSB Value="False"/>
    <DimensionsInSeparateColumn Value="False"/>
    <GroupCalculationandResultBlocks Value="False"/>
    <GroupSections Value="True"/>
    <FlagNotAsPercent Value="True"/>
    <Formulanamesonallrows Value="True"/>
    <OpeningBalancesText Value=""/>
    <ClosingBalancetext Value=""/>
    <FreezeFrames Value="True"/>
    <EnforceOneFormula Value="False"/>
    <HideGridlines Value="True"/>
    <ResultsLayout Value="Group"/>
    <GroupBlocks Value="False"/>
    <FASTBlocks Value="True"/>
    <FASTImportColor Value="True"/>
    <FASTExportColor Value="True"/>
    <FASTSpacing Value="True"/>
    <FastColorCounterflows Value="False"/>
    <FASTTotalsColumn Value="8"/>
    <FASTLiveLabels Value="True"/>
    <FASTVBAScenarios Value="False"/>
    <FASTPyramidStructure Value="True"/>
    <FASTRowAnchorLinks Value="True"/>
    <ReviewColumn Value="False"/>
  </Options>
</ModelMaker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5cf6ab-7529-48eb-a1eb-dd473f76c5bf">
      <Terms xmlns="http://schemas.microsoft.com/office/infopath/2007/PartnerControls"/>
    </lcf76f155ced4ddcb4097134ff3c332f>
    <TaxCatchAll xmlns="5f825c9b-4e7d-40ef-89ca-0b17b57e62b8" xsi:nil="true"/>
    <Status xmlns="9c5cf6ab-7529-48eb-a1eb-dd473f76c5bf" xsi:nil="true"/>
    <Coverage xmlns="9c5cf6ab-7529-48eb-a1eb-dd473f76c5bf" xsi:nil="true"/>
    <CentralLocked xmlns="9c5cf6ab-7529-48eb-a1eb-dd473f76c5bf">TMS-DD-034-PR24-bill-waterfall-model</CentralLocke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B10586-2E32-419E-8C13-F5B634009B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cf6ab-7529-48eb-a1eb-dd473f76c5bf"/>
    <ds:schemaRef ds:uri="5f825c9b-4e7d-40ef-89ca-0b17b57e62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7BDC36-4822-4574-A327-0049824AFF9D}">
  <ds:schemaRefs/>
</ds:datastoreItem>
</file>

<file path=customXml/itemProps3.xml><?xml version="1.0" encoding="utf-8"?>
<ds:datastoreItem xmlns:ds="http://schemas.openxmlformats.org/officeDocument/2006/customXml" ds:itemID="{507EA275-8470-4CC4-A226-AD2C1A6EE06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f825c9b-4e7d-40ef-89ca-0b17b57e62b8"/>
    <ds:schemaRef ds:uri="http://purl.org/dc/elements/1.1/"/>
    <ds:schemaRef ds:uri="http://schemas.microsoft.com/office/2006/metadata/properties"/>
    <ds:schemaRef ds:uri="9c5cf6ab-7529-48eb-a1eb-dd473f76c5bf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DF41A2F-6DC5-4B5A-A3F3-DD7C3C94AC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92</vt:i4>
      </vt:variant>
    </vt:vector>
  </HeadingPairs>
  <TitlesOfParts>
    <vt:vector size="117" baseType="lpstr">
      <vt:lpstr>CLEAR_SHEET</vt:lpstr>
      <vt:lpstr>Cover</vt:lpstr>
      <vt:lpstr>Contents</vt:lpstr>
      <vt:lpstr>InpS</vt:lpstr>
      <vt:lpstr>Inputs PR19 costs</vt:lpstr>
      <vt:lpstr>Inputs PR24 costs</vt:lpstr>
      <vt:lpstr>Inputs FM</vt:lpstr>
      <vt:lpstr>PR19 - InpActive</vt:lpstr>
      <vt:lpstr>PR19 - F_OutputsMaster</vt:lpstr>
      <vt:lpstr>PR24 - Active inputs</vt:lpstr>
      <vt:lpstr>PR24 - OBXValues</vt:lpstr>
      <vt:lpstr>Time</vt:lpstr>
      <vt:lpstr>Totex</vt:lpstr>
      <vt:lpstr>RCV</vt:lpstr>
      <vt:lpstr>Wholesale</vt:lpstr>
      <vt:lpstr>Wholesale reconciliation</vt:lpstr>
      <vt:lpstr>Other wholesale items</vt:lpstr>
      <vt:lpstr>Cost to serve</vt:lpstr>
      <vt:lpstr>Customer number impacts</vt:lpstr>
      <vt:lpstr>Breakdown by costs</vt:lpstr>
      <vt:lpstr>Total bill impacts</vt:lpstr>
      <vt:lpstr>OBXValues</vt:lpstr>
      <vt:lpstr>Bill impact waterfall</vt:lpstr>
      <vt:lpstr>Bill impact waterfall (costs)</vt:lpstr>
      <vt:lpstr>PowerBi table</vt:lpstr>
      <vt:lpstr>Active___Business_retail_average_cost_per_customer_in_Tariff_Band__Welsh_companies____real.1</vt:lpstr>
      <vt:lpstr>Active___Business_retail_average_cost_per_customer_in_Tariff_Band__Welsh_companies____real.2</vt:lpstr>
      <vt:lpstr>Active___Business_retail_average_cost_per_customer_in_Tariff_Band__Welsh_companies____real.3</vt:lpstr>
      <vt:lpstr>Active___Households_connected_for_sewerage_only___metered</vt:lpstr>
      <vt:lpstr>Active___Households_connected_for_sewerage_only___unmetered</vt:lpstr>
      <vt:lpstr>Active___Households_connected_for_water_and_sewerage___metered</vt:lpstr>
      <vt:lpstr>Active___Households_connected_for_water_and_sewerage___unmetered</vt:lpstr>
      <vt:lpstr>Active___Households_connected_for_water_only___metered</vt:lpstr>
      <vt:lpstr>Active___Households_connected_for_water_only___unmetered</vt:lpstr>
      <vt:lpstr>Active___Inventories_balance___control___nominal.ADDN1</vt:lpstr>
      <vt:lpstr>Active___Inventories_balance___control___nominal.ADDN2</vt:lpstr>
      <vt:lpstr>Active___Inventories_balance___control___nominal.BR</vt:lpstr>
      <vt:lpstr>Active___Inventories_balance___control___nominal.WN</vt:lpstr>
      <vt:lpstr>Active___Inventories_balance___control___nominal.WR</vt:lpstr>
      <vt:lpstr>Active___Inventories_balance___control___nominal.WWN</vt:lpstr>
      <vt:lpstr>Active___Movement_in_other_liabilities___control___nominal.ADDN1</vt:lpstr>
      <vt:lpstr>Active___Movement_in_other_liabilities___control___nominal.ADDN2</vt:lpstr>
      <vt:lpstr>Active___Movement_in_other_liabilities___control___nominal.BR</vt:lpstr>
      <vt:lpstr>Active___Movement_in_other_liabilities___control___nominal.WN</vt:lpstr>
      <vt:lpstr>Active___Movement_in_other_liabilities___control___nominal.WR</vt:lpstr>
      <vt:lpstr>Active___Movement_in_other_liabilities___control___nominal.WWN</vt:lpstr>
      <vt:lpstr>Active___Movement_in_provisions___control___nominal.ADDN1</vt:lpstr>
      <vt:lpstr>Active___Movement_in_provisions___control___nominal.ADDN2</vt:lpstr>
      <vt:lpstr>Active___Movement_in_provisions___control___nominal.BR</vt:lpstr>
      <vt:lpstr>Active___Movement_in_provisions___control___nominal.WN</vt:lpstr>
      <vt:lpstr>Active___Movement_in_provisions___control___nominal.WR</vt:lpstr>
      <vt:lpstr>Active___Movement_in_provisions___control___nominal.WWN</vt:lpstr>
      <vt:lpstr>Active___tariff_band___net_margin_percentage.1</vt:lpstr>
      <vt:lpstr>Active___tariff_band___net_margin_percentage.2</vt:lpstr>
      <vt:lpstr>Active___tariff_band___net_margin_percentage.3</vt:lpstr>
      <vt:lpstr>'PR24 - Active inputs'!MasterCHK</vt:lpstr>
      <vt:lpstr>'PR24 - OBXValues'!MasterCHK</vt:lpstr>
      <vt:lpstr>TOCobxActive_inputs</vt:lpstr>
      <vt:lpstr>TOCobxActive_inputs.Bioresources</vt:lpstr>
      <vt:lpstr>TOCobxActive_inputs.Business_retail</vt:lpstr>
      <vt:lpstr>TOCobxActive_inputs.Business_retail.Advance_receipts</vt:lpstr>
      <vt:lpstr>TOCobxActive_inputs.Business_retail.Charges</vt:lpstr>
      <vt:lpstr>TOCobxActive_inputs.Business_retail.Debt</vt:lpstr>
      <vt:lpstr>TOCobxActive_inputs.Business_retail.Dividends</vt:lpstr>
      <vt:lpstr>TOCobxActive_inputs.Business_retail.Opening_balances</vt:lpstr>
      <vt:lpstr>TOCobxActive_inputs.Business_retail.Other</vt:lpstr>
      <vt:lpstr>TOCobxActive_inputs.Business_retail.Tariff_band</vt:lpstr>
      <vt:lpstr>TOCobxActive_inputs.Business_retail.Working_capital</vt:lpstr>
      <vt:lpstr>TOCobxActive_inputs.Debt</vt:lpstr>
      <vt:lpstr>TOCobxActive_inputs.Debt.Cash</vt:lpstr>
      <vt:lpstr>TOCobxActive_inputs.Debt.Fixed_rate_debt</vt:lpstr>
      <vt:lpstr>TOCobxActive_inputs.Debt.Floating_rate_debt</vt:lpstr>
      <vt:lpstr>TOCobxActive_inputs.Debt.Index_linked_debt</vt:lpstr>
      <vt:lpstr>TOCobxActive_inputs.DPC</vt:lpstr>
      <vt:lpstr>TOCobxActive_inputs.Equity</vt:lpstr>
      <vt:lpstr>TOCobxActive_inputs.Equity.Assets</vt:lpstr>
      <vt:lpstr>TOCobxActive_inputs.Equity.Balance_sheet_movements</vt:lpstr>
      <vt:lpstr>TOCobxActive_inputs.Equity.Equity</vt:lpstr>
      <vt:lpstr>TOCobxActive_inputs.Equity.Equity.Dividends</vt:lpstr>
      <vt:lpstr>TOCobxActive_inputs.Indexation</vt:lpstr>
      <vt:lpstr>TOCobxActive_inputs.Indexation.CPI_H_</vt:lpstr>
      <vt:lpstr>TOCobxActive_inputs.Indexation.CPI_H__2022_23</vt:lpstr>
      <vt:lpstr>TOCobxActive_inputs.Opening_balances</vt:lpstr>
      <vt:lpstr>TOCobxActive_inputs.Other_active</vt:lpstr>
      <vt:lpstr>TOCobxActive_inputs.Other_revenue_adjustments</vt:lpstr>
      <vt:lpstr>TOCobxActive_inputs.Other_revenue_adjustments.Non_price_control_income</vt:lpstr>
      <vt:lpstr>TOCobxActive_inputs.Other_revenue_adjustments.Other_adjustments</vt:lpstr>
      <vt:lpstr>TOCobxActive_inputs.Other_revenue_adjustments.Other_revenue</vt:lpstr>
      <vt:lpstr>TOCobxActive_inputs.PAYG_and_run_off</vt:lpstr>
      <vt:lpstr>TOCobxActive_inputs.PAYG_and_run_off.PAYG</vt:lpstr>
      <vt:lpstr>TOCobxActive_inputs.PAYG_and_run_off.Run_off_rates</vt:lpstr>
      <vt:lpstr>TOCobxActive_inputs.Pensions</vt:lpstr>
      <vt:lpstr>TOCobxActive_inputs.Post_financeability</vt:lpstr>
      <vt:lpstr>TOCobxActive_inputs.RCV</vt:lpstr>
      <vt:lpstr>TOCobxActive_inputs.RCV.RCV_opening_balances</vt:lpstr>
      <vt:lpstr>TOCobxActive_inputs.Reprofiling</vt:lpstr>
      <vt:lpstr>TOCobxActive_inputs.Residential_retail</vt:lpstr>
      <vt:lpstr>TOCobxActive_inputs.Residential_retail.Cost_to_serve</vt:lpstr>
      <vt:lpstr>TOCobxActive_inputs.Residential_retail.Expenditure</vt:lpstr>
      <vt:lpstr>TOCobxActive_inputs.Residential_retail.HH_advance_receipts</vt:lpstr>
      <vt:lpstr>TOCobxActive_inputs.Residential_retail.Households_connected</vt:lpstr>
      <vt:lpstr>TOCobxActive_inputs.Residential_retail.Households_connected.Alternative_area_bill__SBB_only_</vt:lpstr>
      <vt:lpstr>TOCobxActive_inputs.Residential_retail.Measured_income_acrrual</vt:lpstr>
      <vt:lpstr>TOCobxActive_inputs.Residential_retail.Opening_balance</vt:lpstr>
      <vt:lpstr>TOCobxActive_inputs.Residential_retail.Other</vt:lpstr>
      <vt:lpstr>TOCobxActive_inputs.Residential_retail.Working_capital</vt:lpstr>
      <vt:lpstr>TOCobxActive_inputs.Tax</vt:lpstr>
      <vt:lpstr>TOCobxActive_inputs.Tax.Capital_allowances</vt:lpstr>
      <vt:lpstr>TOCobxActive_inputs.Totex</vt:lpstr>
      <vt:lpstr>TOCobxActive_inputs.Totex.Capex</vt:lpstr>
      <vt:lpstr>TOCobxActive_inputs.Totex.Developer_services__diversions_and_other_contributions</vt:lpstr>
      <vt:lpstr>TOCobxActive_inputs.Totex.Opex</vt:lpstr>
      <vt:lpstr>TOCobxActive_inputs.Wholesale_WACC</vt:lpstr>
      <vt:lpstr>TOCobxActive_inputs.Working_capital</vt:lpstr>
      <vt:lpstr>TOCobxActive_inputs.Working_capital.Creditor_days</vt:lpstr>
      <vt:lpstr>TOCobxActive_inputs.Working_capital.Creditor_days.HH_trade_debtors</vt:lpstr>
      <vt:lpstr>TOCobxActive_inputs.Working_capital.Trade_receivables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TMS-DD-034-PR24-bill-waterfall-model</dc:title>
  <dc:subject/>
  <dc:creator/>
  <cp:keywords/>
  <dc:description/>
  <cp:lastModifiedBy>Jonathan Hagan</cp:lastModifiedBy>
  <cp:revision/>
  <dcterms:created xsi:type="dcterms:W3CDTF">2023-07-13T12:43:34Z</dcterms:created>
  <dcterms:modified xsi:type="dcterms:W3CDTF">2024-08-25T16:57:23Z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0x010100F544C6218F23164E9DFC8866A75276D6</vt:lpwstr>
  </property>
  <property fmtid="{D5CDD505-2E9C-101B-9397-08002B2CF9AE}" pid="3" name="MediaServiceImageTags">
    <vt:lpwstr/>
  </property>
  <property fmtid="{D5CDD505-2E9C-101B-9397-08002B2CF9AE}" pid="4" name="MSIP_Label_75f86229-8070-4e71-92d7-7c492b0c6622_Enabled">
    <vt:lpwstr>true</vt:lpwstr>
  </property>
  <property fmtid="{D5CDD505-2E9C-101B-9397-08002B2CF9AE}" pid="5" name="MSIP_Label_75f86229-8070-4e71-92d7-7c492b0c6622_SetDate">
    <vt:lpwstr>2023-09-20T15:49:18Z</vt:lpwstr>
  </property>
  <property fmtid="{D5CDD505-2E9C-101B-9397-08002B2CF9AE}" pid="6" name="MSIP_Label_75f86229-8070-4e71-92d7-7c492b0c6622_Method">
    <vt:lpwstr>Standard</vt:lpwstr>
  </property>
  <property fmtid="{D5CDD505-2E9C-101B-9397-08002B2CF9AE}" pid="7" name="MSIP_Label_75f86229-8070-4e71-92d7-7c492b0c6622_Name">
    <vt:lpwstr>defa4170-0d19-0005-0004-bc88714345d2</vt:lpwstr>
  </property>
  <property fmtid="{D5CDD505-2E9C-101B-9397-08002B2CF9AE}" pid="8" name="MSIP_Label_75f86229-8070-4e71-92d7-7c492b0c6622_SiteId">
    <vt:lpwstr>557abecd-3214-4fbb-8e51-414b68ebb796</vt:lpwstr>
  </property>
  <property fmtid="{D5CDD505-2E9C-101B-9397-08002B2CF9AE}" pid="9" name="MSIP_Label_75f86229-8070-4e71-92d7-7c492b0c6622_ActionId">
    <vt:lpwstr>ede8358f-d3ac-4c94-a81f-27bdfae5a45c</vt:lpwstr>
  </property>
  <property fmtid="{D5CDD505-2E9C-101B-9397-08002B2CF9AE}" pid="10" name="MSIP_Label_75f86229-8070-4e71-92d7-7c492b0c6622_ContentBits">
    <vt:lpwstr>0</vt:lpwstr>
  </property>
</Properties>
</file>